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Ex4.xml" ContentType="application/vnd.ms-office.chartex+xml"/>
  <Override PartName="/xl/charts/style15.xml" ContentType="application/vnd.ms-office.chartstyle+xml"/>
  <Override PartName="/xl/charts/colors15.xml" ContentType="application/vnd.ms-office.chartcolorstyle+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F3310B89-0DAA-6C43-5919-0D5897632BE8}"/>
  <workbookPr codeName="ThisWorkbook" hidePivotFieldList="1"/>
  <mc:AlternateContent xmlns:mc="http://schemas.openxmlformats.org/markup-compatibility/2006">
    <mc:Choice Requires="x15">
      <x15ac:absPath xmlns:x15ac="http://schemas.microsoft.com/office/spreadsheetml/2010/11/ac" url="/Users/kodjoviplakoo/Desktop/Enermod_Africa/"/>
    </mc:Choice>
  </mc:AlternateContent>
  <xr:revisionPtr revIDLastSave="0" documentId="8_{118BE6AC-9D7A-764C-8107-1A2E2215137B}" xr6:coauthVersionLast="47" xr6:coauthVersionMax="47" xr10:uidLastSave="{00000000-0000-0000-0000-000000000000}"/>
  <bookViews>
    <workbookView xWindow="-1660" yWindow="-19380" windowWidth="32700" windowHeight="16440" tabRatio="828" xr2:uid="{00000000-000D-0000-FFFF-FFFF00000000}"/>
  </bookViews>
  <sheets>
    <sheet name="studies.csv" sheetId="14" r:id="rId1"/>
    <sheet name="study_tools" sheetId="18" r:id="rId2"/>
    <sheet name="study_countries" sheetId="19" r:id="rId3"/>
    <sheet name="study_pools" sheetId="20" r:id="rId4"/>
    <sheet name="countries.csv" sheetId="15" r:id="rId5"/>
    <sheet name="power_pools.csv" sheetId="16" state="hidden" r:id="rId6"/>
    <sheet name="tools.csv" sheetId="17" r:id="rId7"/>
    <sheet name="iso_code" sheetId="22" r:id="rId8"/>
    <sheet name="tools_detaill" sheetId="12" state="hidden" r:id="rId9"/>
    <sheet name="models_list_studies" sheetId="1" state="hidden" r:id="rId10"/>
    <sheet name="distribution_tool" sheetId="2" state="hidden" r:id="rId11"/>
    <sheet name="countries_study" sheetId="6" state="hidden" r:id="rId12"/>
    <sheet name="analysis" sheetId="3" state="hidden" r:id="rId13"/>
    <sheet name="Feuil6" sheetId="7" state="hidden" r:id="rId14"/>
    <sheet name="African_power_pools" sheetId="13" state="hidden" r:id="rId15"/>
  </sheets>
  <definedNames>
    <definedName name="_xlchart.v2.14" hidden="1">analysis!$A$128:$A$131</definedName>
    <definedName name="_xlchart.v2.15" hidden="1">analysis!$B$127</definedName>
    <definedName name="_xlchart.v2.16" hidden="1">analysis!$B$128:$B$131</definedName>
    <definedName name="_xlchart.v5.0" hidden="1">countries_study!$A$22</definedName>
    <definedName name="_xlchart.v5.1" hidden="1">countries_study!$A$23:$A$79</definedName>
    <definedName name="_xlchart.v5.10" hidden="1">countries_study!$A$174</definedName>
    <definedName name="_xlchart.v5.11" hidden="1">countries_study!$A$175:$A$198</definedName>
    <definedName name="_xlchart.v5.12" hidden="1">countries_study!$B$174</definedName>
    <definedName name="_xlchart.v5.13" hidden="1">countries_study!$B$175:$B$198</definedName>
    <definedName name="_xlchart.v5.2" hidden="1">countries_study!$B$22</definedName>
    <definedName name="_xlchart.v5.3" hidden="1">countries_study!$B$23:$B$79</definedName>
    <definedName name="_xlchart.v5.4" hidden="1">countries_study!$A$103</definedName>
    <definedName name="_xlchart.v5.5" hidden="1">countries_study!$A$104:$A$163</definedName>
    <definedName name="_xlchart.v5.6" hidden="1">countries_study!$B$103</definedName>
    <definedName name="_xlchart.v5.7" hidden="1">countries_study!$B$104:$B$163</definedName>
    <definedName name="_xlchart.v5.8" hidden="1">countries_study!$C$103</definedName>
    <definedName name="_xlchart.v5.9" hidden="1">countries_study!$C$104:$C$163</definedName>
    <definedName name="_xleta.VLOOKUP" hidden="1" xlm="1">#NAME?</definedName>
    <definedName name="_xleta.XLOOKUP" hidden="1" xlm="1">#NAME?</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5" l="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2" i="15"/>
  <c r="G2" i="15"/>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C2" i="19"/>
  <c r="C744" i="19"/>
  <c r="C745" i="19"/>
  <c r="C746" i="19"/>
  <c r="C747" i="19"/>
  <c r="C748" i="19"/>
  <c r="C749" i="19"/>
  <c r="C750" i="19"/>
  <c r="C751" i="19"/>
  <c r="C752" i="19"/>
  <c r="C753" i="19"/>
  <c r="C754" i="19"/>
  <c r="C755" i="19"/>
  <c r="C756" i="19"/>
  <c r="C757" i="19"/>
  <c r="C758" i="19"/>
  <c r="C759" i="19"/>
  <c r="C760" i="19"/>
  <c r="C761" i="19"/>
  <c r="C762" i="19"/>
  <c r="C763" i="19"/>
  <c r="C764" i="19"/>
  <c r="C765" i="19"/>
  <c r="C766" i="19"/>
  <c r="C767" i="19"/>
  <c r="C768" i="19"/>
  <c r="C769" i="19"/>
  <c r="C770" i="19"/>
  <c r="C771" i="19"/>
  <c r="C772" i="19"/>
  <c r="C773" i="19"/>
  <c r="C774" i="19"/>
  <c r="C775" i="19"/>
  <c r="C776" i="19"/>
  <c r="C777" i="19"/>
  <c r="C778" i="19"/>
  <c r="C779" i="19"/>
  <c r="C780" i="19"/>
  <c r="C781" i="19"/>
  <c r="C782" i="19"/>
  <c r="C783" i="19"/>
  <c r="C784" i="19"/>
  <c r="C785" i="19"/>
  <c r="C786" i="19"/>
  <c r="C787" i="19"/>
  <c r="C788" i="19"/>
  <c r="C789" i="19"/>
  <c r="C790" i="19"/>
  <c r="C791" i="19"/>
  <c r="C792" i="19"/>
  <c r="C793" i="19"/>
  <c r="C794" i="19"/>
  <c r="C795" i="19"/>
  <c r="C796" i="19"/>
  <c r="C797" i="19"/>
  <c r="C798" i="19"/>
  <c r="C799" i="19"/>
  <c r="C800" i="19"/>
  <c r="C801" i="19"/>
  <c r="C802" i="19"/>
  <c r="C803" i="19"/>
  <c r="C804" i="19"/>
  <c r="C805" i="19"/>
  <c r="C806" i="19"/>
  <c r="C807" i="19"/>
  <c r="C808" i="19"/>
  <c r="C809" i="19"/>
  <c r="C810" i="19"/>
  <c r="C811" i="19"/>
  <c r="C812" i="19"/>
  <c r="C813" i="19"/>
  <c r="C814" i="19"/>
  <c r="C815" i="19"/>
  <c r="C816" i="19"/>
  <c r="C817" i="19"/>
  <c r="C818" i="19"/>
  <c r="C819" i="19"/>
  <c r="C820" i="19"/>
  <c r="C821" i="19"/>
  <c r="C822" i="19"/>
  <c r="C823" i="19"/>
  <c r="C824" i="19"/>
  <c r="C825" i="19"/>
  <c r="C826" i="19"/>
  <c r="C827" i="19"/>
  <c r="C828" i="19"/>
  <c r="C829" i="19"/>
  <c r="C830" i="19"/>
  <c r="C831" i="19"/>
  <c r="C832" i="19"/>
  <c r="C833" i="19"/>
  <c r="C834" i="19"/>
  <c r="C835" i="19"/>
  <c r="C836" i="19"/>
  <c r="C837" i="19"/>
  <c r="C838" i="19"/>
  <c r="C839" i="19"/>
  <c r="C840" i="19"/>
  <c r="C841" i="19"/>
  <c r="C842" i="19"/>
  <c r="C843" i="19"/>
  <c r="C844" i="19"/>
  <c r="C845" i="19"/>
  <c r="C846" i="19"/>
  <c r="C847" i="19"/>
  <c r="C848" i="19"/>
  <c r="C849" i="19"/>
  <c r="C850" i="19"/>
  <c r="C851" i="19"/>
  <c r="C852" i="19"/>
  <c r="C853" i="19"/>
  <c r="C854" i="19"/>
  <c r="C855" i="19"/>
  <c r="C856" i="19"/>
  <c r="C857" i="19"/>
  <c r="C858" i="19"/>
  <c r="C859" i="19"/>
  <c r="C860" i="19"/>
  <c r="C861" i="19"/>
  <c r="C862" i="19"/>
  <c r="C863" i="19"/>
  <c r="C864" i="19"/>
  <c r="C865" i="19"/>
  <c r="C866" i="19"/>
  <c r="C867" i="19"/>
  <c r="C868" i="19"/>
  <c r="C869" i="19"/>
  <c r="C870" i="19"/>
  <c r="C871" i="19"/>
  <c r="C872" i="19"/>
  <c r="C873" i="19"/>
  <c r="C874" i="19"/>
  <c r="C875" i="19"/>
  <c r="C876" i="19"/>
  <c r="C877" i="19"/>
  <c r="C878" i="19"/>
  <c r="C879" i="19"/>
  <c r="C880" i="19"/>
  <c r="C881" i="19"/>
  <c r="C882" i="19"/>
  <c r="C883" i="19"/>
  <c r="C884" i="19"/>
  <c r="C885" i="19"/>
  <c r="C886" i="19"/>
  <c r="C887" i="19"/>
  <c r="C888" i="19"/>
  <c r="C889" i="19"/>
  <c r="C890" i="19"/>
  <c r="C891" i="19"/>
  <c r="C892" i="19"/>
  <c r="C893" i="19"/>
  <c r="C894" i="19"/>
  <c r="C895" i="19"/>
  <c r="C896" i="19"/>
  <c r="C897" i="19"/>
  <c r="C898" i="19"/>
  <c r="C899" i="19"/>
  <c r="C900" i="19"/>
  <c r="C901" i="19"/>
  <c r="C902" i="19"/>
  <c r="C903" i="19"/>
  <c r="C904" i="19"/>
  <c r="C905" i="19"/>
  <c r="C906" i="19"/>
  <c r="C907" i="19"/>
  <c r="C908" i="19"/>
  <c r="C909" i="19"/>
  <c r="C910" i="19"/>
  <c r="C911" i="19"/>
  <c r="C912" i="19"/>
  <c r="C913" i="19"/>
  <c r="C914" i="19"/>
  <c r="C915" i="19"/>
  <c r="C916" i="19"/>
  <c r="C917" i="19"/>
  <c r="C918" i="19"/>
  <c r="C919" i="19"/>
  <c r="C920" i="19"/>
  <c r="C921" i="19"/>
  <c r="C922" i="19"/>
  <c r="C923" i="19"/>
  <c r="C924" i="19"/>
  <c r="C925" i="19"/>
  <c r="C926" i="19"/>
  <c r="C927" i="19"/>
  <c r="C928" i="19"/>
  <c r="C929" i="19"/>
  <c r="C930" i="19"/>
  <c r="C931" i="19"/>
  <c r="C932" i="19"/>
  <c r="C933" i="19"/>
  <c r="C934" i="19"/>
  <c r="C935" i="19"/>
  <c r="C936" i="19"/>
  <c r="C937" i="19"/>
  <c r="C938" i="19"/>
  <c r="C939" i="19"/>
  <c r="C940" i="19"/>
  <c r="C941" i="19"/>
  <c r="C942" i="19"/>
  <c r="C943" i="19"/>
  <c r="C944" i="19"/>
  <c r="C945" i="19"/>
  <c r="C946" i="19"/>
  <c r="C947" i="19"/>
  <c r="C948" i="19"/>
  <c r="C949" i="19"/>
  <c r="C950" i="19"/>
  <c r="C951" i="19"/>
  <c r="C952" i="19"/>
  <c r="C953" i="19"/>
  <c r="C954" i="19"/>
  <c r="C955" i="19"/>
  <c r="C956" i="19"/>
  <c r="C957" i="19"/>
  <c r="C958" i="19"/>
  <c r="C959" i="19"/>
  <c r="C960" i="19"/>
  <c r="C961" i="19"/>
  <c r="C962" i="19"/>
  <c r="C963" i="19"/>
  <c r="C964" i="19"/>
  <c r="C965" i="19"/>
  <c r="C966" i="19"/>
  <c r="C967" i="19"/>
  <c r="C968" i="19"/>
  <c r="C969" i="19"/>
  <c r="C970" i="19"/>
  <c r="C971" i="19"/>
  <c r="C972" i="19"/>
  <c r="C973" i="19"/>
  <c r="C974" i="19"/>
  <c r="C975" i="19"/>
  <c r="C976" i="19"/>
  <c r="C977" i="19"/>
  <c r="C978" i="19"/>
  <c r="C979" i="19"/>
  <c r="C980" i="19"/>
  <c r="C981" i="19"/>
  <c r="C982" i="19"/>
  <c r="C983" i="19"/>
  <c r="C984" i="19"/>
  <c r="C985" i="19"/>
  <c r="C986" i="19"/>
  <c r="C987" i="19"/>
  <c r="C988" i="19"/>
  <c r="C989" i="19"/>
  <c r="C990" i="19"/>
  <c r="C991" i="19"/>
  <c r="C992" i="19"/>
  <c r="C993" i="19"/>
  <c r="C994" i="19"/>
  <c r="C995" i="19"/>
  <c r="C996" i="19"/>
  <c r="C997" i="19"/>
  <c r="C998" i="19"/>
  <c r="C999" i="19"/>
  <c r="C1000" i="19"/>
  <c r="C1001" i="19"/>
  <c r="C1002" i="19"/>
  <c r="C1003" i="19"/>
  <c r="C1004" i="19"/>
  <c r="C1005" i="19"/>
  <c r="C1006" i="19"/>
  <c r="C1007" i="19"/>
  <c r="C1008" i="19"/>
  <c r="C1009" i="19"/>
  <c r="C1010" i="19"/>
  <c r="C1011" i="19"/>
  <c r="C1012" i="19"/>
  <c r="C1013" i="19"/>
  <c r="C1014" i="19"/>
  <c r="C1015" i="19"/>
  <c r="C1016" i="19"/>
  <c r="C1017" i="19"/>
  <c r="C1018" i="19"/>
  <c r="C1019" i="19"/>
  <c r="C1020" i="19"/>
  <c r="C1021" i="19"/>
  <c r="C1022" i="19"/>
  <c r="C1023" i="19"/>
  <c r="C1024" i="19"/>
  <c r="C1025" i="19"/>
  <c r="C1026" i="19"/>
  <c r="C1027" i="19"/>
  <c r="C1028" i="19"/>
  <c r="C1029" i="19"/>
  <c r="C1030" i="19"/>
  <c r="C1031" i="19"/>
  <c r="C1032" i="19"/>
  <c r="C1033" i="19"/>
  <c r="C1034" i="19"/>
  <c r="C1035" i="19"/>
  <c r="C1036" i="19"/>
  <c r="C1037" i="19"/>
  <c r="C1038" i="19"/>
  <c r="C1039" i="19"/>
  <c r="C1040" i="19"/>
  <c r="C1041" i="19"/>
  <c r="C1042" i="19"/>
  <c r="C1043" i="19"/>
  <c r="C1044" i="19"/>
  <c r="C1045" i="19"/>
  <c r="C1046" i="19"/>
  <c r="C1047" i="19"/>
  <c r="C1048" i="19"/>
  <c r="C1049" i="19"/>
  <c r="C1050" i="19"/>
  <c r="C1051" i="19"/>
  <c r="C1052" i="19"/>
  <c r="C1053" i="19"/>
  <c r="C1054" i="19"/>
  <c r="C1055" i="19"/>
  <c r="C1056" i="19"/>
  <c r="C1057" i="19"/>
  <c r="C1058" i="19"/>
  <c r="C1059" i="19"/>
  <c r="C1060" i="19"/>
  <c r="C1061" i="19"/>
  <c r="C1062" i="19"/>
  <c r="C1063" i="19"/>
  <c r="C1064" i="19"/>
  <c r="C1065" i="19"/>
  <c r="C1066" i="19"/>
  <c r="C1067" i="19"/>
  <c r="C1068" i="19"/>
  <c r="C1069" i="19"/>
  <c r="C1070" i="19"/>
  <c r="C1071" i="19"/>
  <c r="C1072" i="19"/>
  <c r="C1073" i="19"/>
  <c r="C1074" i="19"/>
  <c r="C1075" i="19"/>
  <c r="C1076" i="19"/>
  <c r="C1077" i="19"/>
  <c r="C1078" i="19"/>
  <c r="C1079" i="19"/>
  <c r="C1080" i="19"/>
  <c r="C1081" i="19"/>
  <c r="C1082" i="19"/>
  <c r="C1083" i="19"/>
  <c r="C1084" i="19"/>
  <c r="C1085" i="19"/>
  <c r="C1086" i="19"/>
  <c r="C1087" i="19"/>
  <c r="C1088" i="19"/>
  <c r="C1089" i="19"/>
  <c r="C1090" i="19"/>
  <c r="C1091" i="19"/>
  <c r="C1092" i="19"/>
  <c r="C1093" i="19"/>
  <c r="C1094" i="19"/>
  <c r="C1095" i="19"/>
  <c r="C1096" i="19"/>
  <c r="C1097" i="19"/>
  <c r="C1098" i="19"/>
  <c r="C1099" i="19"/>
  <c r="C1100" i="19"/>
  <c r="C1101" i="19"/>
  <c r="C1102" i="19"/>
  <c r="C1103" i="19"/>
  <c r="C1104" i="19"/>
  <c r="C1105" i="19"/>
  <c r="C1106" i="19"/>
  <c r="C1107" i="19"/>
  <c r="C1108" i="19"/>
  <c r="C1109" i="19"/>
  <c r="C1110" i="19"/>
  <c r="C1111" i="19"/>
  <c r="C1112" i="19"/>
  <c r="C1113" i="19"/>
  <c r="C1114" i="19"/>
  <c r="C1115" i="19"/>
  <c r="C1116" i="19"/>
  <c r="C1117" i="19"/>
  <c r="C1118" i="19"/>
  <c r="C1119" i="19"/>
  <c r="C1120" i="19"/>
  <c r="C1121" i="19"/>
  <c r="C1122" i="19"/>
  <c r="C1123" i="19"/>
  <c r="C1124" i="19"/>
  <c r="C1125" i="19"/>
  <c r="C1126" i="19"/>
  <c r="C1127" i="19"/>
  <c r="C1128" i="19"/>
  <c r="C1129" i="19"/>
  <c r="C1130" i="19"/>
  <c r="C1131" i="19"/>
  <c r="C1132" i="19"/>
  <c r="C1133" i="19"/>
  <c r="C1134" i="19"/>
  <c r="C1135" i="19"/>
  <c r="C1136" i="19"/>
  <c r="C1137" i="19"/>
  <c r="C1138" i="19"/>
  <c r="C1139" i="19"/>
  <c r="C1140" i="19"/>
  <c r="C1141" i="19"/>
  <c r="C1142" i="19"/>
  <c r="C1143" i="19"/>
  <c r="C1144" i="19"/>
  <c r="C1145" i="19"/>
  <c r="C1146" i="19"/>
  <c r="C1147" i="19"/>
  <c r="C1148" i="19"/>
  <c r="C1149" i="19"/>
  <c r="C1150" i="19"/>
  <c r="C1151" i="19"/>
  <c r="C1152" i="19"/>
  <c r="C1153" i="19"/>
  <c r="C1154" i="19"/>
  <c r="C1155" i="19"/>
  <c r="C1156" i="19"/>
  <c r="C1157" i="19"/>
  <c r="C1158" i="19"/>
  <c r="C1159" i="19"/>
  <c r="C1160" i="19"/>
  <c r="C1161" i="19"/>
  <c r="C1162" i="19"/>
  <c r="C1163" i="19"/>
  <c r="C1164" i="19"/>
  <c r="C1165" i="19"/>
  <c r="C3" i="19"/>
  <c r="C4" i="19"/>
  <c r="C5" i="19"/>
  <c r="C6" i="19"/>
  <c r="C7" i="19"/>
  <c r="C8" i="19"/>
  <c r="C9" i="19"/>
  <c r="C10" i="19"/>
  <c r="C11" i="19"/>
  <c r="C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144" i="19"/>
  <c r="C145" i="19"/>
  <c r="C146" i="19"/>
  <c r="C147" i="19"/>
  <c r="C148" i="19"/>
  <c r="C149" i="19"/>
  <c r="C150" i="19"/>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C260" i="19"/>
  <c r="C261" i="19"/>
  <c r="C262" i="19"/>
  <c r="C263" i="19"/>
  <c r="C264" i="19"/>
  <c r="C265" i="19"/>
  <c r="C266" i="19"/>
  <c r="C267" i="19"/>
  <c r="C268" i="19"/>
  <c r="C269" i="19"/>
  <c r="C270" i="19"/>
  <c r="C271" i="19"/>
  <c r="C272" i="19"/>
  <c r="C273" i="19"/>
  <c r="C274" i="19"/>
  <c r="C275" i="19"/>
  <c r="C276" i="19"/>
  <c r="C277" i="19"/>
  <c r="C278" i="19"/>
  <c r="C279" i="19"/>
  <c r="C280" i="19"/>
  <c r="C281" i="19"/>
  <c r="C282" i="19"/>
  <c r="C283" i="19"/>
  <c r="C284" i="19"/>
  <c r="C285" i="19"/>
  <c r="C286" i="19"/>
  <c r="C287" i="19"/>
  <c r="C288" i="19"/>
  <c r="C289" i="19"/>
  <c r="C290" i="19"/>
  <c r="C291" i="19"/>
  <c r="C292" i="19"/>
  <c r="C293" i="19"/>
  <c r="C294" i="19"/>
  <c r="C295" i="19"/>
  <c r="C296" i="19"/>
  <c r="C297" i="19"/>
  <c r="C298" i="19"/>
  <c r="C299" i="19"/>
  <c r="C300" i="19"/>
  <c r="C301" i="19"/>
  <c r="C302" i="19"/>
  <c r="C303" i="19"/>
  <c r="C304" i="19"/>
  <c r="C305" i="19"/>
  <c r="C306" i="19"/>
  <c r="C307" i="19"/>
  <c r="C308" i="19"/>
  <c r="C309" i="19"/>
  <c r="C310" i="19"/>
  <c r="C311" i="19"/>
  <c r="C312" i="19"/>
  <c r="C313" i="19"/>
  <c r="C314" i="19"/>
  <c r="C315" i="19"/>
  <c r="C316" i="19"/>
  <c r="C317" i="19"/>
  <c r="C318" i="19"/>
  <c r="C319" i="19"/>
  <c r="C320" i="19"/>
  <c r="C321" i="19"/>
  <c r="C322" i="19"/>
  <c r="C323" i="19"/>
  <c r="C324" i="19"/>
  <c r="C325" i="19"/>
  <c r="C326" i="19"/>
  <c r="C327" i="19"/>
  <c r="C328" i="19"/>
  <c r="C329" i="19"/>
  <c r="C330" i="19"/>
  <c r="C331" i="19"/>
  <c r="C332" i="19"/>
  <c r="C333" i="19"/>
  <c r="C334" i="19"/>
  <c r="C335" i="19"/>
  <c r="C336" i="19"/>
  <c r="C337" i="19"/>
  <c r="C338" i="19"/>
  <c r="C339" i="19"/>
  <c r="C340" i="19"/>
  <c r="C341" i="19"/>
  <c r="C342" i="19"/>
  <c r="C343" i="19"/>
  <c r="C344" i="19"/>
  <c r="C345" i="19"/>
  <c r="C346" i="19"/>
  <c r="C347" i="19"/>
  <c r="C348" i="19"/>
  <c r="C349" i="19"/>
  <c r="C350" i="19"/>
  <c r="C351" i="19"/>
  <c r="C352" i="19"/>
  <c r="C353" i="19"/>
  <c r="C354" i="19"/>
  <c r="C355" i="19"/>
  <c r="C356" i="19"/>
  <c r="C357" i="19"/>
  <c r="C358" i="19"/>
  <c r="C359" i="19"/>
  <c r="C360" i="19"/>
  <c r="C361" i="19"/>
  <c r="C362" i="19"/>
  <c r="C363" i="19"/>
  <c r="C364" i="19"/>
  <c r="C365" i="19"/>
  <c r="C366" i="19"/>
  <c r="C367" i="19"/>
  <c r="C368" i="19"/>
  <c r="C369" i="19"/>
  <c r="C370" i="19"/>
  <c r="C371" i="19"/>
  <c r="C372" i="19"/>
  <c r="C373" i="19"/>
  <c r="C374" i="19"/>
  <c r="C375" i="19"/>
  <c r="C376" i="19"/>
  <c r="C377" i="19"/>
  <c r="C378" i="19"/>
  <c r="C379" i="19"/>
  <c r="C380" i="19"/>
  <c r="C381" i="19"/>
  <c r="C382" i="19"/>
  <c r="C383" i="19"/>
  <c r="C384" i="19"/>
  <c r="C385" i="19"/>
  <c r="C386" i="19"/>
  <c r="C387" i="19"/>
  <c r="C388" i="19"/>
  <c r="C389" i="19"/>
  <c r="C390" i="19"/>
  <c r="C391" i="19"/>
  <c r="C392" i="19"/>
  <c r="C393" i="19"/>
  <c r="C394" i="19"/>
  <c r="C395" i="19"/>
  <c r="C396" i="19"/>
  <c r="C397" i="19"/>
  <c r="C398" i="19"/>
  <c r="C399" i="19"/>
  <c r="C400" i="19"/>
  <c r="C401" i="19"/>
  <c r="C402" i="19"/>
  <c r="C403" i="19"/>
  <c r="C404" i="19"/>
  <c r="C405" i="19"/>
  <c r="C406" i="19"/>
  <c r="C407" i="19"/>
  <c r="C408" i="19"/>
  <c r="C409" i="19"/>
  <c r="C410" i="19"/>
  <c r="C411" i="19"/>
  <c r="C412" i="19"/>
  <c r="C413" i="19"/>
  <c r="C414" i="19"/>
  <c r="C415" i="19"/>
  <c r="C416" i="19"/>
  <c r="C417" i="19"/>
  <c r="C418" i="19"/>
  <c r="C419" i="19"/>
  <c r="C420" i="19"/>
  <c r="C421" i="19"/>
  <c r="C422" i="19"/>
  <c r="C423" i="19"/>
  <c r="C424" i="19"/>
  <c r="C425" i="19"/>
  <c r="C426" i="19"/>
  <c r="C427" i="19"/>
  <c r="C428" i="19"/>
  <c r="C429" i="19"/>
  <c r="C430" i="19"/>
  <c r="C431" i="19"/>
  <c r="C432" i="19"/>
  <c r="C433" i="19"/>
  <c r="C434" i="19"/>
  <c r="C435" i="19"/>
  <c r="C436" i="19"/>
  <c r="C437" i="19"/>
  <c r="C438" i="19"/>
  <c r="C439" i="19"/>
  <c r="C440" i="19"/>
  <c r="C441" i="19"/>
  <c r="C442" i="19"/>
  <c r="C443" i="19"/>
  <c r="C444" i="19"/>
  <c r="C445" i="19"/>
  <c r="C446" i="19"/>
  <c r="C447" i="19"/>
  <c r="C448" i="19"/>
  <c r="C449" i="19"/>
  <c r="C450" i="19"/>
  <c r="C451" i="19"/>
  <c r="C452" i="19"/>
  <c r="C453" i="19"/>
  <c r="C454" i="19"/>
  <c r="C455" i="19"/>
  <c r="C456" i="19"/>
  <c r="C457" i="19"/>
  <c r="C458" i="19"/>
  <c r="C459" i="19"/>
  <c r="C460" i="19"/>
  <c r="C461" i="19"/>
  <c r="C462" i="19"/>
  <c r="C463" i="19"/>
  <c r="C464" i="19"/>
  <c r="C465" i="19"/>
  <c r="C466" i="19"/>
  <c r="C467" i="19"/>
  <c r="C468" i="19"/>
  <c r="C469" i="19"/>
  <c r="C470" i="19"/>
  <c r="C471" i="19"/>
  <c r="C472" i="19"/>
  <c r="C473" i="19"/>
  <c r="C474" i="19"/>
  <c r="C475" i="19"/>
  <c r="C476" i="19"/>
  <c r="C477" i="19"/>
  <c r="C478" i="19"/>
  <c r="C479" i="19"/>
  <c r="C480" i="19"/>
  <c r="C481" i="19"/>
  <c r="C482" i="19"/>
  <c r="C483" i="19"/>
  <c r="C484" i="19"/>
  <c r="C485" i="19"/>
  <c r="C486" i="19"/>
  <c r="C487" i="19"/>
  <c r="C488" i="19"/>
  <c r="C489" i="19"/>
  <c r="C490" i="19"/>
  <c r="C491" i="19"/>
  <c r="C492" i="19"/>
  <c r="C493" i="19"/>
  <c r="C494" i="19"/>
  <c r="C495" i="19"/>
  <c r="C496" i="19"/>
  <c r="C497" i="19"/>
  <c r="C498" i="19"/>
  <c r="C499" i="19"/>
  <c r="C500" i="19"/>
  <c r="C501" i="19"/>
  <c r="C502" i="19"/>
  <c r="C503" i="19"/>
  <c r="C504" i="19"/>
  <c r="C505" i="19"/>
  <c r="C506" i="19"/>
  <c r="C507" i="19"/>
  <c r="C508" i="19"/>
  <c r="C509" i="19"/>
  <c r="C510" i="19"/>
  <c r="C511" i="19"/>
  <c r="C512" i="19"/>
  <c r="C513" i="19"/>
  <c r="C514" i="19"/>
  <c r="C515" i="19"/>
  <c r="C516" i="19"/>
  <c r="C517" i="19"/>
  <c r="C518" i="19"/>
  <c r="C519" i="19"/>
  <c r="C520" i="19"/>
  <c r="C521" i="19"/>
  <c r="C522" i="19"/>
  <c r="C523" i="19"/>
  <c r="C524" i="19"/>
  <c r="C525" i="19"/>
  <c r="C526" i="19"/>
  <c r="C527" i="19"/>
  <c r="C528" i="19"/>
  <c r="C529" i="19"/>
  <c r="C530" i="19"/>
  <c r="C531" i="19"/>
  <c r="C532" i="19"/>
  <c r="C533" i="19"/>
  <c r="C534" i="19"/>
  <c r="C535" i="19"/>
  <c r="C536" i="19"/>
  <c r="C537" i="19"/>
  <c r="C538" i="19"/>
  <c r="C539" i="19"/>
  <c r="C540" i="19"/>
  <c r="C541" i="19"/>
  <c r="C542" i="19"/>
  <c r="C543" i="19"/>
  <c r="C544" i="19"/>
  <c r="C545" i="19"/>
  <c r="C546" i="19"/>
  <c r="C547" i="19"/>
  <c r="C548" i="19"/>
  <c r="C549" i="19"/>
  <c r="C550" i="19"/>
  <c r="C551" i="19"/>
  <c r="C552" i="19"/>
  <c r="C553" i="19"/>
  <c r="C554" i="19"/>
  <c r="C555" i="19"/>
  <c r="C556" i="19"/>
  <c r="C557" i="19"/>
  <c r="C558" i="19"/>
  <c r="C559" i="19"/>
  <c r="C560" i="19"/>
  <c r="C561" i="19"/>
  <c r="C562" i="19"/>
  <c r="C563" i="19"/>
  <c r="C564" i="19"/>
  <c r="C565" i="19"/>
  <c r="C566" i="19"/>
  <c r="C567" i="19"/>
  <c r="C568" i="19"/>
  <c r="C569" i="19"/>
  <c r="C570" i="19"/>
  <c r="C571" i="19"/>
  <c r="C572" i="19"/>
  <c r="C573" i="19"/>
  <c r="C574" i="19"/>
  <c r="C575" i="19"/>
  <c r="C576" i="19"/>
  <c r="C577" i="19"/>
  <c r="C578" i="19"/>
  <c r="C579" i="19"/>
  <c r="C580" i="19"/>
  <c r="C581" i="19"/>
  <c r="C582" i="19"/>
  <c r="C583" i="19"/>
  <c r="C584" i="19"/>
  <c r="C585" i="19"/>
  <c r="C586" i="19"/>
  <c r="C587" i="19"/>
  <c r="C588" i="19"/>
  <c r="C589" i="19"/>
  <c r="C590" i="19"/>
  <c r="C591" i="19"/>
  <c r="C592" i="19"/>
  <c r="C593" i="19"/>
  <c r="C594" i="19"/>
  <c r="C595" i="19"/>
  <c r="C596" i="19"/>
  <c r="C597" i="19"/>
  <c r="C598" i="19"/>
  <c r="C599" i="19"/>
  <c r="C600" i="19"/>
  <c r="C601" i="19"/>
  <c r="C602" i="19"/>
  <c r="C603" i="19"/>
  <c r="C604" i="19"/>
  <c r="C605" i="19"/>
  <c r="C606" i="19"/>
  <c r="C607" i="19"/>
  <c r="C608" i="19"/>
  <c r="C609" i="19"/>
  <c r="C610" i="19"/>
  <c r="C611" i="19"/>
  <c r="C612" i="19"/>
  <c r="C613" i="19"/>
  <c r="C614" i="19"/>
  <c r="C615" i="19"/>
  <c r="C616" i="19"/>
  <c r="C617" i="19"/>
  <c r="C618" i="19"/>
  <c r="C619" i="19"/>
  <c r="C620" i="19"/>
  <c r="C621" i="19"/>
  <c r="C622" i="19"/>
  <c r="C623" i="19"/>
  <c r="C624" i="19"/>
  <c r="C625" i="19"/>
  <c r="C626" i="19"/>
  <c r="C627" i="19"/>
  <c r="C628" i="19"/>
  <c r="C629" i="19"/>
  <c r="C630" i="19"/>
  <c r="C631" i="19"/>
  <c r="C632" i="19"/>
  <c r="C633" i="19"/>
  <c r="C634" i="19"/>
  <c r="C635" i="19"/>
  <c r="C636" i="19"/>
  <c r="C637" i="19"/>
  <c r="C638" i="19"/>
  <c r="C639" i="19"/>
  <c r="C640" i="19"/>
  <c r="C641" i="19"/>
  <c r="C642" i="19"/>
  <c r="C643" i="19"/>
  <c r="C644" i="19"/>
  <c r="C645" i="19"/>
  <c r="C646" i="19"/>
  <c r="C647" i="19"/>
  <c r="C648" i="19"/>
  <c r="C649" i="19"/>
  <c r="C650" i="19"/>
  <c r="C651" i="19"/>
  <c r="C652" i="19"/>
  <c r="C653" i="19"/>
  <c r="C654" i="19"/>
  <c r="C655" i="19"/>
  <c r="C656" i="19"/>
  <c r="C657" i="19"/>
  <c r="C658" i="19"/>
  <c r="C659" i="19"/>
  <c r="C660" i="19"/>
  <c r="C661" i="19"/>
  <c r="C662" i="19"/>
  <c r="C663" i="19"/>
  <c r="C664" i="19"/>
  <c r="C665" i="19"/>
  <c r="C666" i="19"/>
  <c r="C667" i="19"/>
  <c r="C668" i="19"/>
  <c r="C669" i="19"/>
  <c r="C670" i="19"/>
  <c r="C671" i="19"/>
  <c r="C672" i="19"/>
  <c r="C673" i="19"/>
  <c r="C674" i="19"/>
  <c r="C675" i="19"/>
  <c r="C676" i="19"/>
  <c r="C677" i="19"/>
  <c r="C678" i="19"/>
  <c r="C679" i="19"/>
  <c r="C680" i="19"/>
  <c r="C681" i="19"/>
  <c r="C682" i="19"/>
  <c r="C683" i="19"/>
  <c r="C684" i="19"/>
  <c r="C685" i="19"/>
  <c r="C686" i="19"/>
  <c r="C687" i="19"/>
  <c r="C688" i="19"/>
  <c r="C689" i="19"/>
  <c r="C690" i="19"/>
  <c r="C691" i="19"/>
  <c r="C692" i="19"/>
  <c r="C693" i="19"/>
  <c r="C694" i="19"/>
  <c r="C695" i="19"/>
  <c r="C696" i="19"/>
  <c r="C697" i="19"/>
  <c r="C698" i="19"/>
  <c r="C699" i="19"/>
  <c r="C700" i="19"/>
  <c r="C701" i="19"/>
  <c r="C702" i="19"/>
  <c r="C703" i="19"/>
  <c r="C704" i="19"/>
  <c r="C705" i="19"/>
  <c r="C706" i="19"/>
  <c r="C707" i="19"/>
  <c r="C708" i="19"/>
  <c r="C709" i="19"/>
  <c r="C710" i="19"/>
  <c r="C711" i="19"/>
  <c r="C712" i="19"/>
  <c r="C713" i="19"/>
  <c r="C714" i="19"/>
  <c r="C715" i="19"/>
  <c r="C716" i="19"/>
  <c r="C717" i="19"/>
  <c r="C718" i="19"/>
  <c r="C719" i="19"/>
  <c r="C720" i="19"/>
  <c r="C721" i="19"/>
  <c r="C722" i="19"/>
  <c r="C723" i="19"/>
  <c r="C724" i="19"/>
  <c r="C725" i="19"/>
  <c r="C726" i="19"/>
  <c r="C727" i="19"/>
  <c r="C728" i="19"/>
  <c r="C729" i="19"/>
  <c r="C730" i="19"/>
  <c r="C731" i="19"/>
  <c r="C732" i="19"/>
  <c r="C733" i="19"/>
  <c r="C734" i="19"/>
  <c r="C735" i="19"/>
  <c r="C736" i="19"/>
  <c r="C737" i="19"/>
  <c r="C738" i="19"/>
  <c r="C739" i="19"/>
  <c r="C740" i="19"/>
  <c r="C741" i="19"/>
  <c r="C742" i="19"/>
  <c r="C743" i="19"/>
  <c r="I144" i="14" l="1" a="1"/>
  <c r="I144" i="14" s="1"/>
  <c r="I136" i="14" l="1" a="1"/>
  <c r="I136" i="14" s="1"/>
  <c r="I145" i="14" a="1"/>
  <c r="I145" i="14" s="1"/>
  <c r="I146" i="14" a="1"/>
  <c r="I146" i="14" s="1"/>
  <c r="I147" i="14" a="1"/>
  <c r="I147" i="14" s="1"/>
  <c r="I148" i="14" a="1"/>
  <c r="I148" i="14" s="1"/>
  <c r="I149" i="14" a="1"/>
  <c r="I149" i="14" s="1"/>
  <c r="I150" i="14" a="1"/>
  <c r="I150" i="14" s="1"/>
  <c r="I151" i="14" a="1"/>
  <c r="I151" i="14" s="1"/>
  <c r="I152" i="14" a="1"/>
  <c r="I152" i="14" s="1"/>
  <c r="J145" i="14"/>
  <c r="J146" i="14"/>
  <c r="J147" i="14"/>
  <c r="J148" i="14"/>
  <c r="J149" i="14"/>
  <c r="J150" i="14"/>
  <c r="J151" i="14"/>
  <c r="J152" i="14"/>
  <c r="I121" i="14" l="1" a="1"/>
  <c r="I2" i="14" a="1"/>
  <c r="I2" i="14" s="1"/>
  <c r="I3" i="14" a="1"/>
  <c r="I3" i="14" s="1"/>
  <c r="I4" i="14" a="1"/>
  <c r="I4" i="14" s="1"/>
  <c r="I5" i="14" a="1"/>
  <c r="I5" i="14" s="1"/>
  <c r="I6" i="14" a="1"/>
  <c r="I6" i="14" s="1"/>
  <c r="I7" i="14" a="1"/>
  <c r="I7" i="14" s="1"/>
  <c r="I8" i="14" a="1"/>
  <c r="I8" i="14" s="1"/>
  <c r="I9" i="14" a="1"/>
  <c r="I9" i="14" s="1"/>
  <c r="I10" i="14" a="1"/>
  <c r="I10" i="14" s="1"/>
  <c r="I11" i="14" a="1"/>
  <c r="I11" i="14" s="1"/>
  <c r="I12" i="14" a="1"/>
  <c r="I12" i="14" s="1"/>
  <c r="I13" i="14" a="1"/>
  <c r="I13" i="14" s="1"/>
  <c r="I14" i="14" a="1"/>
  <c r="I14" i="14" s="1"/>
  <c r="I15" i="14" a="1"/>
  <c r="I15" i="14" s="1"/>
  <c r="I16" i="14" a="1"/>
  <c r="I16" i="14" s="1"/>
  <c r="I17" i="14" a="1"/>
  <c r="I17" i="14" s="1"/>
  <c r="I18" i="14" a="1"/>
  <c r="I18" i="14" s="1"/>
  <c r="I19" i="14" a="1"/>
  <c r="I19" i="14" s="1"/>
  <c r="I20" i="14" a="1"/>
  <c r="I20" i="14" s="1"/>
  <c r="I21" i="14" a="1"/>
  <c r="I21" i="14" s="1"/>
  <c r="I22" i="14" a="1"/>
  <c r="I22" i="14" s="1"/>
  <c r="I23" i="14" a="1"/>
  <c r="I23" i="14" s="1"/>
  <c r="I24" i="14" a="1"/>
  <c r="I24" i="14" s="1"/>
  <c r="I25" i="14" a="1"/>
  <c r="I25" i="14" s="1"/>
  <c r="I26" i="14" a="1"/>
  <c r="I26" i="14" s="1"/>
  <c r="I27" i="14" a="1"/>
  <c r="I27" i="14" s="1"/>
  <c r="I28" i="14" a="1"/>
  <c r="I28" i="14" s="1"/>
  <c r="I29" i="14" a="1"/>
  <c r="I29" i="14" s="1"/>
  <c r="I30" i="14" a="1"/>
  <c r="I30" i="14" s="1"/>
  <c r="I31" i="14" a="1"/>
  <c r="I31" i="14" s="1"/>
  <c r="I32" i="14" a="1"/>
  <c r="I32" i="14" s="1"/>
  <c r="I33" i="14" a="1"/>
  <c r="I33" i="14" s="1"/>
  <c r="I34" i="14" a="1"/>
  <c r="I34" i="14" s="1"/>
  <c r="I35" i="14" a="1"/>
  <c r="I35" i="14" s="1"/>
  <c r="I36" i="14" a="1"/>
  <c r="I36" i="14" s="1"/>
  <c r="I37" i="14" a="1"/>
  <c r="I37" i="14" s="1"/>
  <c r="I38" i="14" a="1"/>
  <c r="I38" i="14" s="1"/>
  <c r="I39" i="14" a="1"/>
  <c r="I39" i="14" s="1"/>
  <c r="I40" i="14" a="1"/>
  <c r="I40" i="14" s="1"/>
  <c r="I41" i="14" a="1"/>
  <c r="I41" i="14" s="1"/>
  <c r="I42" i="14" a="1"/>
  <c r="I42" i="14" s="1"/>
  <c r="I43" i="14" a="1"/>
  <c r="I43" i="14" s="1"/>
  <c r="I44" i="14" a="1"/>
  <c r="I44" i="14" s="1"/>
  <c r="I45" i="14" a="1"/>
  <c r="I45" i="14" s="1"/>
  <c r="I46" i="14" a="1"/>
  <c r="I46" i="14" s="1"/>
  <c r="I47" i="14" a="1"/>
  <c r="I47" i="14" s="1"/>
  <c r="I48" i="14" a="1"/>
  <c r="I48" i="14" s="1"/>
  <c r="I49" i="14" a="1"/>
  <c r="I49" i="14" s="1"/>
  <c r="I50" i="14" a="1"/>
  <c r="I50" i="14" s="1"/>
  <c r="I51" i="14" a="1"/>
  <c r="I51" i="14" s="1"/>
  <c r="I52" i="14" a="1"/>
  <c r="I52" i="14" s="1"/>
  <c r="I53" i="14" a="1"/>
  <c r="I53" i="14" s="1"/>
  <c r="I54" i="14" a="1"/>
  <c r="I54" i="14" s="1"/>
  <c r="I55" i="14" a="1"/>
  <c r="I55" i="14" s="1"/>
  <c r="I56" i="14" a="1"/>
  <c r="I56" i="14" s="1"/>
  <c r="I57" i="14" a="1"/>
  <c r="I57" i="14" s="1"/>
  <c r="I58" i="14" a="1"/>
  <c r="I58" i="14" s="1"/>
  <c r="I59" i="14" a="1"/>
  <c r="I59" i="14" s="1"/>
  <c r="I60" i="14" a="1"/>
  <c r="I60" i="14" s="1"/>
  <c r="I61" i="14" a="1"/>
  <c r="I61" i="14" s="1"/>
  <c r="I62" i="14" a="1"/>
  <c r="I62" i="14" s="1"/>
  <c r="I63" i="14" a="1"/>
  <c r="I63" i="14" s="1"/>
  <c r="I64" i="14" a="1"/>
  <c r="I64" i="14" s="1"/>
  <c r="I65" i="14" a="1"/>
  <c r="I65" i="14" s="1"/>
  <c r="I66" i="14" a="1"/>
  <c r="I66" i="14" s="1"/>
  <c r="I67" i="14" a="1"/>
  <c r="I67" i="14" s="1"/>
  <c r="I68" i="14" a="1"/>
  <c r="I68" i="14" s="1"/>
  <c r="I69" i="14" a="1"/>
  <c r="I69" i="14" s="1"/>
  <c r="I70" i="14" a="1"/>
  <c r="I70" i="14" s="1"/>
  <c r="I71" i="14" a="1"/>
  <c r="I71" i="14" s="1"/>
  <c r="I72" i="14" a="1"/>
  <c r="I72" i="14" s="1"/>
  <c r="I73" i="14" a="1"/>
  <c r="I73" i="14" s="1"/>
  <c r="I74" i="14" a="1"/>
  <c r="I74" i="14" s="1"/>
  <c r="I75" i="14" a="1"/>
  <c r="I75" i="14" s="1"/>
  <c r="I76" i="14" a="1"/>
  <c r="I76" i="14" s="1"/>
  <c r="I77" i="14" a="1"/>
  <c r="I77" i="14" s="1"/>
  <c r="I78" i="14" a="1"/>
  <c r="I78" i="14" s="1"/>
  <c r="I79" i="14" a="1"/>
  <c r="I79" i="14" s="1"/>
  <c r="I80" i="14" a="1"/>
  <c r="I80" i="14" s="1"/>
  <c r="I81" i="14" a="1"/>
  <c r="I81" i="14" s="1"/>
  <c r="I82" i="14" a="1"/>
  <c r="I82" i="14" s="1"/>
  <c r="I83" i="14" a="1"/>
  <c r="I83" i="14" s="1"/>
  <c r="I84" i="14" a="1"/>
  <c r="I84" i="14" s="1"/>
  <c r="I85" i="14" a="1"/>
  <c r="I85" i="14" s="1"/>
  <c r="I86" i="14" a="1"/>
  <c r="I86" i="14" s="1"/>
  <c r="I87" i="14" a="1"/>
  <c r="I87" i="14" s="1"/>
  <c r="I88" i="14" a="1"/>
  <c r="I88" i="14" s="1"/>
  <c r="I89" i="14" a="1"/>
  <c r="I89" i="14" s="1"/>
  <c r="I90" i="14" a="1"/>
  <c r="I90" i="14" s="1"/>
  <c r="I91" i="14" a="1"/>
  <c r="I91" i="14" s="1"/>
  <c r="I92" i="14" a="1"/>
  <c r="I92" i="14" s="1"/>
  <c r="I93" i="14" a="1"/>
  <c r="I93" i="14" s="1"/>
  <c r="I94" i="14" a="1"/>
  <c r="I94" i="14" s="1"/>
  <c r="I95" i="14" a="1"/>
  <c r="I95" i="14" s="1"/>
  <c r="I96" i="14" a="1"/>
  <c r="I96" i="14" s="1"/>
  <c r="I97" i="14" a="1"/>
  <c r="I97" i="14" s="1"/>
  <c r="I98" i="14" a="1"/>
  <c r="I98" i="14" s="1"/>
  <c r="I99" i="14" a="1"/>
  <c r="I99" i="14" s="1"/>
  <c r="I100" i="14" a="1"/>
  <c r="I100" i="14" s="1"/>
  <c r="I101" i="14" a="1"/>
  <c r="I101" i="14" s="1"/>
  <c r="I102" i="14" a="1"/>
  <c r="I102" i="14" s="1"/>
  <c r="I103" i="14" a="1"/>
  <c r="I103" i="14" s="1"/>
  <c r="I104" i="14" a="1"/>
  <c r="I104" i="14" s="1"/>
  <c r="I105" i="14" a="1"/>
  <c r="I105" i="14" s="1"/>
  <c r="I106" i="14" a="1"/>
  <c r="I106" i="14" s="1"/>
  <c r="I107" i="14" a="1"/>
  <c r="I107" i="14" s="1"/>
  <c r="I108" i="14" a="1"/>
  <c r="I109" i="14" a="1"/>
  <c r="I110" i="14" a="1"/>
  <c r="I110" i="14" s="1"/>
  <c r="I111" i="14" a="1"/>
  <c r="I111" i="14" s="1"/>
  <c r="I112" i="14" a="1"/>
  <c r="I112" i="14" s="1"/>
  <c r="I113" i="14" a="1"/>
  <c r="I113" i="14" s="1"/>
  <c r="I114" i="14" a="1"/>
  <c r="I114" i="14" s="1"/>
  <c r="I115" i="14" a="1"/>
  <c r="I115" i="14" s="1"/>
  <c r="I116" i="14" a="1"/>
  <c r="I117" i="14" a="1"/>
  <c r="I118" i="14" a="1"/>
  <c r="I119" i="14" a="1"/>
  <c r="I120" i="14" a="1"/>
  <c r="I122" i="14" a="1"/>
  <c r="I123" i="14" a="1"/>
  <c r="I124" i="14" a="1"/>
  <c r="I125" i="14" a="1"/>
  <c r="I126" i="14" a="1"/>
  <c r="I127" i="14" a="1"/>
  <c r="I128" i="14" a="1"/>
  <c r="I129" i="14" a="1"/>
  <c r="I130" i="14" a="1"/>
  <c r="I131" i="14" a="1"/>
  <c r="I132" i="14" a="1"/>
  <c r="I133" i="14" a="1"/>
  <c r="I134" i="14" a="1"/>
  <c r="I134" i="14" s="1"/>
  <c r="I137" i="14" a="1"/>
  <c r="I137" i="14" s="1"/>
  <c r="I138" i="14" a="1"/>
  <c r="I138" i="14" s="1"/>
  <c r="I139" i="14" a="1"/>
  <c r="I139" i="14" s="1"/>
  <c r="I140" i="14" a="1"/>
  <c r="I140" i="14" s="1"/>
  <c r="I141" i="14" a="1"/>
  <c r="I141" i="14" s="1"/>
  <c r="I142" i="14" a="1"/>
  <c r="I142" i="14" s="1"/>
  <c r="I143" i="14" a="1"/>
  <c r="I143" i="14" s="1"/>
  <c r="J138" i="14"/>
  <c r="J139" i="14"/>
  <c r="J140" i="14"/>
  <c r="J141" i="14"/>
  <c r="J142" i="14"/>
  <c r="J143" i="14"/>
  <c r="J144" i="14"/>
  <c r="J134" i="14"/>
  <c r="J135" i="14"/>
  <c r="J136" i="14"/>
  <c r="J137" i="14"/>
  <c r="J122" i="14" l="1"/>
  <c r="J123" i="14"/>
  <c r="J124" i="14"/>
  <c r="J125" i="14"/>
  <c r="J126" i="14"/>
  <c r="J127" i="14"/>
  <c r="J128" i="14"/>
  <c r="J129" i="14"/>
  <c r="J130" i="14"/>
  <c r="J131" i="14"/>
  <c r="J132" i="14"/>
  <c r="J133" i="14"/>
  <c r="J118" i="14"/>
  <c r="J119" i="14"/>
  <c r="J120" i="14"/>
  <c r="J121" i="14"/>
  <c r="J116" i="14"/>
  <c r="J117" i="14"/>
  <c r="J114" i="14"/>
  <c r="J115" i="14"/>
  <c r="J113" i="14"/>
  <c r="J112" i="14"/>
  <c r="J111" i="14"/>
  <c r="J110" i="14"/>
  <c r="J109" i="14"/>
  <c r="J108" i="14"/>
  <c r="J107" i="14" l="1"/>
  <c r="J106" i="14" l="1"/>
  <c r="J2" i="14" l="1"/>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B112" i="3" l="1"/>
  <c r="B111" i="3"/>
  <c r="B110" i="3"/>
  <c r="B109" i="3"/>
  <c r="B108" i="3"/>
  <c r="B107" i="3"/>
  <c r="B106" i="3"/>
  <c r="B105" i="3"/>
  <c r="B104" i="3"/>
  <c r="B103" i="3"/>
  <c r="B48" i="3"/>
  <c r="B47" i="3"/>
  <c r="B46" i="3"/>
  <c r="D45" i="3"/>
  <c r="D44" i="3"/>
  <c r="D43" i="3"/>
  <c r="B42" i="3"/>
  <c r="B41" i="3"/>
  <c r="B40" i="3"/>
  <c r="B39" i="3"/>
  <c r="B38" i="3"/>
  <c r="B37" i="3"/>
  <c r="B36" i="3"/>
  <c r="B35" i="3"/>
  <c r="B34" i="3"/>
  <c r="B33" i="3"/>
  <c r="B32" i="3"/>
  <c r="B31" i="3"/>
  <c r="B30" i="3"/>
  <c r="B29" i="3"/>
  <c r="B28" i="3"/>
  <c r="F14" i="3"/>
  <c r="B11" i="3"/>
  <c r="C11" i="3" s="1"/>
  <c r="B10" i="3"/>
  <c r="C10" i="3" s="1"/>
  <c r="B9" i="3"/>
  <c r="C9" i="3" s="1"/>
  <c r="B8" i="3"/>
  <c r="C8" i="3" s="1"/>
  <c r="B7" i="3"/>
  <c r="C7" i="3" s="1"/>
  <c r="B6" i="3"/>
  <c r="C6" i="3" s="1"/>
  <c r="B5" i="3"/>
  <c r="C5" i="3" s="1"/>
  <c r="B4" i="3"/>
  <c r="C4" i="3" s="1"/>
  <c r="B3" i="3"/>
  <c r="C3" i="3" s="1"/>
  <c r="B205" i="6"/>
  <c r="B204" i="6"/>
  <c r="B203" i="6"/>
  <c r="B208" i="6" s="1"/>
  <c r="B198" i="6"/>
  <c r="B197" i="6"/>
  <c r="B196" i="6"/>
  <c r="B195" i="6"/>
  <c r="B194" i="6"/>
  <c r="B193" i="6"/>
  <c r="B192" i="6"/>
  <c r="B191" i="6"/>
  <c r="B190" i="6"/>
  <c r="B189" i="6"/>
  <c r="B188" i="6"/>
  <c r="B187" i="6"/>
  <c r="B186" i="6"/>
  <c r="B185" i="6"/>
  <c r="B184" i="6"/>
  <c r="B183" i="6"/>
  <c r="B182" i="6"/>
  <c r="B181" i="6"/>
  <c r="B180" i="6"/>
  <c r="B179" i="6"/>
  <c r="B178" i="6"/>
  <c r="B177" i="6"/>
  <c r="B176" i="6"/>
  <c r="B164"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a="1"/>
  <c r="B32" i="6" s="1"/>
  <c r="B31" i="6"/>
  <c r="B30" i="6"/>
  <c r="B29" i="6"/>
  <c r="B28" i="6"/>
  <c r="B27" i="6"/>
  <c r="B26" i="6"/>
  <c r="B25" i="6"/>
  <c r="B24" i="6"/>
  <c r="B23" i="6"/>
  <c r="B18" i="6"/>
  <c r="B2" i="6"/>
  <c r="B4" i="6" s="1"/>
  <c r="B48" i="2"/>
  <c r="B47" i="2"/>
  <c r="B46" i="2"/>
  <c r="B45" i="2"/>
  <c r="B44" i="2"/>
  <c r="B43" i="2"/>
  <c r="B42" i="2"/>
  <c r="B41" i="2"/>
  <c r="B40" i="2"/>
  <c r="B39" i="2"/>
  <c r="B38" i="2"/>
  <c r="B37" i="2"/>
  <c r="B36" i="2"/>
  <c r="B35" i="2"/>
  <c r="B34" i="2"/>
  <c r="B33" i="2"/>
  <c r="B13" i="2"/>
  <c r="B10" i="2"/>
  <c r="B8" i="2"/>
  <c r="B7" i="2"/>
  <c r="B6" i="2"/>
  <c r="B5" i="2"/>
  <c r="B4" i="2"/>
  <c r="B3" i="2"/>
  <c r="B2" i="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C2" i="12"/>
  <c r="P30" i="17"/>
  <c r="P29" i="17"/>
  <c r="P28" i="17"/>
  <c r="P27" i="17"/>
  <c r="P26" i="17"/>
  <c r="P25" i="17"/>
  <c r="P24" i="17"/>
  <c r="P23" i="17"/>
  <c r="P22" i="17"/>
  <c r="P21" i="17"/>
  <c r="P20" i="17"/>
  <c r="P19" i="17"/>
  <c r="P18" i="17"/>
  <c r="P17" i="17"/>
  <c r="P16" i="17"/>
  <c r="P15" i="17"/>
  <c r="P14" i="17"/>
  <c r="P13" i="17"/>
  <c r="P12" i="17"/>
  <c r="P11" i="17"/>
  <c r="P10" i="17"/>
  <c r="P9" i="17"/>
  <c r="P8" i="17"/>
  <c r="P7" i="17"/>
  <c r="P6" i="17"/>
  <c r="P5" i="17"/>
  <c r="P4" i="17"/>
  <c r="P3" i="17"/>
  <c r="P2" i="17"/>
  <c r="D6" i="16"/>
  <c r="D5" i="16"/>
  <c r="D4" i="16"/>
  <c r="D3" i="16"/>
  <c r="D2" i="16"/>
  <c r="G55" i="15"/>
  <c r="G54" i="15"/>
  <c r="G53" i="15"/>
  <c r="G52" i="15"/>
  <c r="G51" i="15"/>
  <c r="G50" i="15"/>
  <c r="G49" i="15"/>
  <c r="G48" i="15"/>
  <c r="G47" i="15"/>
  <c r="G46" i="15"/>
  <c r="G45" i="15"/>
  <c r="G44" i="15"/>
  <c r="G43" i="15"/>
  <c r="G42" i="15"/>
  <c r="G41" i="15"/>
  <c r="G40" i="15"/>
  <c r="G39" i="15"/>
  <c r="G38" i="15"/>
  <c r="G37" i="15"/>
  <c r="G36" i="15"/>
  <c r="G35" i="15"/>
  <c r="G34" i="15"/>
  <c r="G33" i="15"/>
  <c r="G32" i="15"/>
  <c r="G31" i="15"/>
  <c r="G30" i="15"/>
  <c r="G29" i="15"/>
  <c r="G28" i="15"/>
  <c r="G27" i="15"/>
  <c r="G26" i="15"/>
  <c r="G25" i="15"/>
  <c r="G24" i="15"/>
  <c r="G23" i="15"/>
  <c r="G22" i="15"/>
  <c r="G21" i="15"/>
  <c r="G20" i="15"/>
  <c r="G19" i="15"/>
  <c r="G18" i="15"/>
  <c r="G17" i="15"/>
  <c r="G16" i="15"/>
  <c r="G15" i="15"/>
  <c r="G14" i="15"/>
  <c r="G13" i="15"/>
  <c r="G12" i="15"/>
  <c r="G11" i="15"/>
  <c r="G10" i="15"/>
  <c r="G9" i="15"/>
  <c r="G8" i="15"/>
  <c r="G7" i="15"/>
  <c r="G6" i="15"/>
  <c r="G5" i="15"/>
  <c r="G4" i="15"/>
  <c r="G3" i="15"/>
  <c r="B49" i="3" l="1"/>
  <c r="B14" i="2"/>
  <c r="B43" i="3"/>
  <c r="B81" i="6"/>
  <c r="B17" i="2" l="1"/>
  <c r="C14" i="2" s="1"/>
  <c r="C12" i="2" l="1"/>
  <c r="C11" i="2"/>
  <c r="C10" i="2"/>
  <c r="C8" i="2"/>
  <c r="C9" i="2"/>
  <c r="C4" i="2"/>
  <c r="C3" i="2"/>
  <c r="C5" i="2"/>
  <c r="C6" i="2"/>
  <c r="C13" i="2"/>
  <c r="C7" i="2"/>
  <c r="C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<sst xmlns="http://schemas.openxmlformats.org/spreadsheetml/2006/main" count="20026" uniqueCount="5408">
  <si>
    <t>study_id</t>
  </si>
  <si>
    <t>authors</t>
  </si>
  <si>
    <t>model_name</t>
  </si>
  <si>
    <t>full_title</t>
  </si>
  <si>
    <t>year</t>
  </si>
  <si>
    <t>extraction_level</t>
  </si>
  <si>
    <t>study_category</t>
  </si>
  <si>
    <t>scale</t>
  </si>
  <si>
    <t>countries</t>
  </si>
  <si>
    <t xml:space="preserve">nb_countries_covered </t>
  </si>
  <si>
    <t>power_pool</t>
  </si>
  <si>
    <t>study_objective</t>
  </si>
  <si>
    <t>key result</t>
  </si>
  <si>
    <t>time_horizon_start</t>
  </si>
  <si>
    <t>time_horizon_end</t>
  </si>
  <si>
    <t>approach</t>
  </si>
  <si>
    <t>method</t>
  </si>
  <si>
    <t>mathematical approach</t>
  </si>
  <si>
    <t>hydro</t>
  </si>
  <si>
    <t>solar</t>
  </si>
  <si>
    <t>wind</t>
  </si>
  <si>
    <t>biomass</t>
  </si>
  <si>
    <t>nuclear</t>
  </si>
  <si>
    <t>geothermal</t>
  </si>
  <si>
    <t>fossil</t>
  </si>
  <si>
    <t>h2</t>
  </si>
  <si>
    <t>coal</t>
  </si>
  <si>
    <t>sector</t>
  </si>
  <si>
    <t>open_source</t>
  </si>
  <si>
    <t>frequency_of_use</t>
  </si>
  <si>
    <t>sdg_7</t>
  </si>
  <si>
    <t>sdg_13</t>
  </si>
  <si>
    <t>ndc_mention</t>
  </si>
  <si>
    <t>agenda_2063</t>
  </si>
  <si>
    <t>aisesa_theme</t>
  </si>
  <si>
    <t>informal_economy</t>
  </si>
  <si>
    <t>biomass_charcoal</t>
  </si>
  <si>
    <t>clean_cooking</t>
  </si>
  <si>
    <t>power_reliability</t>
  </si>
  <si>
    <t>urbanization</t>
  </si>
  <si>
    <t>strenghts</t>
  </si>
  <si>
    <t>weaknesses</t>
  </si>
  <si>
    <t>Authors affiliation</t>
  </si>
  <si>
    <t>author_origin</t>
  </si>
  <si>
    <t>local_ownership</t>
  </si>
  <si>
    <t>institutional_users</t>
  </si>
  <si>
    <t>grey_litterature</t>
  </si>
  <si>
    <t>cost_of_capital</t>
  </si>
  <si>
    <t>financing_modelling</t>
  </si>
  <si>
    <t>financing mechanism</t>
  </si>
  <si>
    <t>link_doi</t>
  </si>
  <si>
    <t>contact</t>
  </si>
  <si>
    <t>Dalla Longa and van der Zwaan</t>
  </si>
  <si>
    <t>TIAM-ECN</t>
  </si>
  <si>
    <t>Heart of light: an assessment of enhanced electricity access in Africa</t>
  </si>
  <si>
    <t>full</t>
  </si>
  <si>
    <t>long_term_planning, rural_electrification, microgrid</t>
  </si>
  <si>
    <t>continental</t>
  </si>
  <si>
    <t>WAPP,SAPP,EAPP,CAPP,COMELEC</t>
  </si>
  <si>
    <t>To assess the pathways, deployment rate, and viability of off-grid electricity technologies in Africa, and evaluate how global climate policies might affect universal energy access.</t>
  </si>
  <si>
    <t>With targeted investment incentives, near-universal access can be achieved by 2050. Under baseline assumptions without such incentives, a "corridor of darkness" in the center of the continent will remain largely without electricity access until 2050</t>
  </si>
  <si>
    <t>bottom-up</t>
  </si>
  <si>
    <t>hybrid, optimization</t>
  </si>
  <si>
    <t>Linear_programming</t>
  </si>
  <si>
    <t>yes</t>
  </si>
  <si>
    <t>no</t>
  </si>
  <si>
    <t>electricity</t>
  </si>
  <si>
    <t>proprietary</t>
  </si>
  <si>
    <t>unknown</t>
  </si>
  <si>
    <t>powering_livelihoods</t>
  </si>
  <si>
    <t>macroeconomic trends captured , large-scale model compatibility , high-resolution GIS datasets , detailed spatial resolution , SDG synergy identification</t>
  </si>
  <si>
    <t>no explicit urbanization scenarios , symmetric grid expansion assumption , stylistic WTP calculation , excludes local income distribution , excludes actual electricity prices , excludes supply reliability , ignores geographical characteristics in grid costs</t>
  </si>
  <si>
    <t>TNO Energy Transition (IT),University of Amsterdam - Faculty of Science (NL)</t>
  </si>
  <si>
    <t>NL,IT</t>
  </si>
  <si>
    <t>IEA,ESTAP,IRENA,IIASA,PIK,PBL(DE),E3Modelling S.A.,IPCC</t>
  </si>
  <si>
    <t>not_stated</t>
  </si>
  <si>
    <t>https://doi.org/10.1016/j.rser.2020.110399</t>
  </si>
  <si>
    <t>francesco.dallalonga@tno.nl, bob.vanderzwaan@tno.nl</t>
  </si>
  <si>
    <t>Multiconsult, African Development Bank (AfDB)</t>
  </si>
  <si>
    <t>Balmorel &amp; Custom Acess Expansion model</t>
  </si>
  <si>
    <t>Roadmap to the New Deal on Energy for Africa : An analysis of optimal expansion and investment requirements</t>
  </si>
  <si>
    <t>long_term_planning, geospatial, rural_electrification</t>
  </si>
  <si>
    <t>To determine the optimal set of investments required to meet electricity demand in each African country and region by 2020, 2025, and 2030, in order to achieve the aspirational vision of universal access to electricity by 2025 (100% urban, 95% rural)</t>
  </si>
  <si>
    <t>Achieving universal access and meeting demand requires an average annual investment of 29–39 billion USD until 2025 (total 230–310 billion USD). An additional 190–215 billion USD is required for the period 2026–2030, with East Africa seeing a massive solar and battery storage expansion, while West Africa relies heavily on natural gas and solar</t>
  </si>
  <si>
    <t>optimization</t>
  </si>
  <si>
    <t>Linear_programming, mixed-integer_programming</t>
  </si>
  <si>
    <t>electricity, power_heat</t>
  </si>
  <si>
    <t>mixed</t>
  </si>
  <si>
    <t>ad_hoc</t>
  </si>
  <si>
    <t>cross_cutting</t>
  </si>
  <si>
    <t>unprecedented data collection, high-resolution regional optimization, Balmorel model, tailor-made access expansion model, bottom-up analysis</t>
  </si>
  <si>
    <t>long-term projection uncertainty, technology changes, political turmoil, cross-border relations, economic growth uncertainty, human behavior, optimal pathways rather than absolute predictions, specific estimates instead of intervals</t>
  </si>
  <si>
    <t>Multiconsult, Norwegian University of Life Sciences (NMBU)</t>
  </si>
  <si>
    <t>NO</t>
  </si>
  <si>
    <t>AfDB (African Development Bank)</t>
  </si>
  <si>
    <t>Investment Subsidies (by lowering the capital costs of off/mini-grid renewable energy technologies by 50%),Financial Incentives (This mechanism is modelled by applying a 50% reduction to the Weighted Average Cost of Capital (WACC) for those same technologies)</t>
  </si>
  <si>
    <t>https://www.balmorel.com/</t>
  </si>
  <si>
    <t>Stevanato et al.</t>
  </si>
  <si>
    <t>Calliope Africa</t>
  </si>
  <si>
    <t xml:space="preserve"> Calliope Africa: Modeling the role of storage and transmission for renewable energy integration</t>
  </si>
  <si>
    <t>long_term_planning, dispatch, economic</t>
  </si>
  <si>
    <t>regional</t>
  </si>
  <si>
    <t>To evaluate the impact of PHES and transmission network expansion on Variable Renewable Energy (VRE) penetration.</t>
  </si>
  <si>
    <t>Strategic combinations of pumped hydro storage (PHES) and grid enhancements can significantly increase renewable utilization, reduce curtailment, and lower emissions, emphasizing the need for country-specific infrastructure planning strategies</t>
  </si>
  <si>
    <t>open</t>
  </si>
  <si>
    <t>none</t>
  </si>
  <si>
    <t>open-source, validated against official national statistics, manually gathered country-specific data, replicable methodology, includes both transmission and storage, high spatial resolution</t>
  </si>
  <si>
    <t>simplified transmission modelling (does not model detailed line-by-line power flows), methodology built only on current demand without future evolution, simplified positioning of potential new renewable technologies</t>
  </si>
  <si>
    <t>Politecnico di Milano-Department of Energy (Italy)</t>
  </si>
  <si>
    <t>IT</t>
  </si>
  <si>
    <t>None</t>
  </si>
  <si>
    <t>https://doi.org/10.1016/j.esd.2025.101760</t>
  </si>
  <si>
    <t>nicolo.stevanato@polimi.it</t>
  </si>
  <si>
    <t>Kirli et al.</t>
  </si>
  <si>
    <t>PyPSA meets Africa</t>
  </si>
  <si>
    <t>PyPSA meets Africa: Developing an open source electricity network model of the African continent</t>
  </si>
  <si>
    <t>long_term_planning, dispatch</t>
  </si>
  <si>
    <t>To develop an open initiative for African energy modeling and data sharing with optimal capacity expansion.</t>
  </si>
  <si>
    <t>paper outlines an automated, modular, and reproducible workflow to construct the first high-resolution open model of the African energy system capable of optimal capacity expansion and transmission grid modeling</t>
  </si>
  <si>
    <t>urban transitions</t>
  </si>
  <si>
    <t>open source, high spatial and temporal resolution, optimal capacity expansion, includes transmission grid physics, modular workflow, relies on FAIR open data principles</t>
  </si>
  <si>
    <t>data availability issues (relies heavily on machine learning to validate and fill gaps for missing asset data)</t>
  </si>
  <si>
    <t>School of Engineering - University of Edinburgh, Center for International Development and Environmental Research - Justus-Liebig-University Giessen, Department of Computer Science - UiT The Arctic University of Norway,School of Informatics - University of Edinburgh, School of Geosciences - University of Edinburgh</t>
  </si>
  <si>
    <t>GB,DE,NO</t>
  </si>
  <si>
    <t>https://doi.org/10.1109/AFRICON51333.2021.9570911</t>
  </si>
  <si>
    <t>desen.kirli@ed.ac.uk,johannes.hampp@zeu.uni-giessen.de,koen.v.greevenbroek@uit.no,r.grant-20@sms.ed.ac.uk,kiprakis@ed.ac.uk,m.mahmood-3@sms.ed.ac.uk, max.parzen@ed.ac.uk</t>
  </si>
  <si>
    <t>Taliotis et al.</t>
  </si>
  <si>
    <t>TEMBA</t>
  </si>
  <si>
    <t>An indicative analysis of investment opportunities in the African electricity supply sector — Using TEMBA (The Electricity Model Base for Africa)</t>
  </si>
  <si>
    <t>long_term_planning</t>
  </si>
  <si>
    <t>To examine indicative scenarios of power plant investments based on the potential for electricity trade.</t>
  </si>
  <si>
    <t>An enhanced grid network can significantly alter Africa's generation mix, lower total electricity generation costs through fuel savings, and unlock vast renewable energy potential</t>
  </si>
  <si>
    <t>open_source, high_geographical_resolution, repeatability, detailed_technological_mix, low_barrier_to_entry</t>
  </si>
  <si>
    <t>assumes_perfect_competition, assumes_perfect_foresight, no_demand_side_management, no_energy_efficiency_measures, demand_not_forecasted, limited_temporal_resolution</t>
  </si>
  <si>
    <t>KTH Royal Institute of Technology (Division of Energy Systems Analysis), United Nations Economic Commission for Africa</t>
  </si>
  <si>
    <t>SE,ET</t>
  </si>
  <si>
    <t>partial</t>
  </si>
  <si>
    <t>UNECA (United Nations Economic Commission for Africa), SIDA, World Bank, IRENA</t>
  </si>
  <si>
    <t>http://dx.doi.org/10.1016/j.esd.2015.12.001</t>
  </si>
  <si>
    <t>taliotis@kth.se</t>
  </si>
  <si>
    <t>Pappis et al.</t>
  </si>
  <si>
    <t>TEMBA (version 2.1)</t>
  </si>
  <si>
    <t>The effects of climate change mitigation strategies on the energy system of Africa and its associated water footprint</t>
  </si>
  <si>
    <t>long_term_planning, nexus</t>
  </si>
  <si>
    <t>Investigated the water footprint of African energy systems under various climate change mitigation scenarios (2.0°C and 1.5°C).</t>
  </si>
  <si>
    <t>Energy decarbonisation pathways (e.g., $1.5^{\circ}C$ scenario) decrease overall water consumption compared to the baseline but require higher overall water withdrawals due to the penetration of nuclear and carbon capture technologies</t>
  </si>
  <si>
    <t>full_energy</t>
  </si>
  <si>
    <t>open_source, integrates water constraints into capacity expansion, high temporal resolution considerations, inclusion of carbon removal technologies, detailed cooling technologies representation</t>
  </si>
  <si>
    <t>lacks endogenous accounting of energy efficiency costs, battery/pumped hydro storage only implicitly modeled, power sector reserve margins are averaged, lacks precise spatial allocation of power plants to precipitation patterns (needs GIS soft-link)</t>
  </si>
  <si>
    <t>KTH-Royal Institute of Technology (Sweden), Loughborough University (UK), Imperial College London (UK), Joint Research Centre (European Commission), United Nations Department of Economic and Social Affairs</t>
  </si>
  <si>
    <t>NL,IT,SE,GB,US</t>
  </si>
  <si>
    <t>Joint Research Centre (European Commission), United Nations</t>
  </si>
  <si>
    <t>https://iopscience.iop.org/article/10.1088/1748-9326/ac5ede</t>
  </si>
  <si>
    <t>pappis@kth.se</t>
  </si>
  <si>
    <t>IRENA</t>
  </si>
  <si>
    <t>SPLAT-CMP (System Planning Test-Continental Masterplan) model 2023</t>
  </si>
  <si>
    <t>Advancements in continental power system planning for Africa: Methodological framework of the African Continental Power Systems Masterplan's SPLAT-CMP model 2023</t>
  </si>
  <si>
    <t>to provide detailed insights into the design and setup of the SPLAT-CMP model to enhance the transparency and reproducibility of the modeling results for the Africa Continental Master Plan (CMP)</t>
  </si>
  <si>
    <t>The establishment of a flexible, continent-wide capacity expansion model integrating state-of-the-art geospatial renewable profiles, hydropower dynamics, and cross-border transmission to support planning for the African Single Electricity Market</t>
  </si>
  <si>
    <t>hybrid</t>
  </si>
  <si>
    <t>routine</t>
  </si>
  <si>
    <t>adaptable framework, high-resolution geospatial representation of VRE, comprehensive river flow modeling, collaborative Git-based version control</t>
  </si>
  <si>
    <t>domestic transmission bottlenecks are ignored due to copper-plate assumption, traditional time slicing underestimates wind variability, fixed 10% discount rate lacks country-specific granularity</t>
  </si>
  <si>
    <t>IRENA (International Renewable Energy Agency) and independent consultants</t>
  </si>
  <si>
    <t>AE</t>
  </si>
  <si>
    <t>IRENA, IAEA, AUDA-NEPAD, and the African Power Pools (WAPP, EAPP, SAPP, CAPP), EU-GTAF</t>
  </si>
  <si>
    <t>An economic cost-benefit analysis evaluating IRR and NPV was performed to rank priority investments</t>
  </si>
  <si>
    <t>https://www.irena.org/-/media/Files/IRENA/Agency/Publication/2024/Jul/IRENA_Advancements_CMP_Africa_2024.pdf</t>
  </si>
  <si>
    <t>SPLAT (System Planning Test) models (SPLAT-W, SPLAT-C, SPLAT-E, SPLAT-N,SPLAT-S)</t>
  </si>
  <si>
    <t>Africa Power Sector: Planning and Prospects for Renewable Energy - Synthesis Report</t>
  </si>
  <si>
    <t>To provide a synthesis of five regional assessments exploring the least-cost, long-term power supply options and prospects for renewable energy deployment in the African power sector by 2030</t>
  </si>
  <si>
    <t>The report demonstrates that scaling up renewable energy across Africa is a cost-competitive solution to meet rising electricity demand, and outlines how SPLAT models can actively support national and regional capacity building and policymaking</t>
  </si>
  <si>
    <t>occasional</t>
  </si>
  <si>
    <t>comprehensive continental overview, strong emphasis on capacity building, transparent data sharing</t>
  </si>
  <si>
    <t>relies on aggregated regional data rather than high-resolution national data, "copper-plate" assumptions within zones</t>
  </si>
  <si>
    <t>IRENA (International Renewable Energy Agency)</t>
  </si>
  <si>
    <t>IRENA, African power pools (WAPP, SAPP, EAPP, CAPP, COMELEC)</t>
  </si>
  <si>
    <t>https://www.irena.org/-/media/Files/IRENA/Agency/Publication/2013/WAPP.pdf</t>
  </si>
  <si>
    <t>SPLAT-ACEC (System Planning Test for the African Clean Energy Corridor)</t>
  </si>
  <si>
    <t>Planning and prospects for renewable power: Eastern and Southern Africa</t>
  </si>
  <si>
    <t>EAPP, SAPP</t>
  </si>
  <si>
    <t>To evaluate the long-term, cost-optimal power system expansion for the Eastern and Southern African power pools, exploring scenarios for accelerated renewable energy deployment and enhanced regional interconnectivity along the Africa Clean Energy Corridor (ACEC) up to 2040</t>
  </si>
  <si>
    <t>An integrated, high-renewable scenario (ACEC scenario) can meet growing electricity demand cost-effectively by heavily relying on solar PV, wind, and hydropower, avoiding significant new coal investments and substantially reducing emissions</t>
  </si>
  <si>
    <t>explicitly models the Africa Clean Energy Corridor (ACEC), integrates high-resolution spatial renewable energy zoning (SPLAT-GIS), robust sub-regional transmission analysis between EAPP and SAPP</t>
  </si>
  <si>
    <t>"copper-plate" assumption ignores domestic transmission bottlenecks, traditional time-slicing methods may underestimate variable renewable energy (VRE) short-term fluctuations.</t>
  </si>
  <si>
    <t>IRENA, SAPP, EAPP</t>
  </si>
  <si>
    <t>https://www.irena.org/-/media/Files/IRENA/Agency/Publication/2021/Apr/IRENA_Planning_Prospects_Africa_2021.pdf</t>
  </si>
  <si>
    <t>N.Ouedraogo</t>
  </si>
  <si>
    <t>LEAP-AFRICA</t>
  </si>
  <si>
    <t>Africa energy future: Alternative scenarios and their implications for sustainable development strategies</t>
  </si>
  <si>
    <t>WAPP, EAPP, CAPP, SAPP, COMELEC</t>
  </si>
  <si>
    <t>To assess the current status and predict the future composition of the power generation profile and associated global warming potential.</t>
  </si>
  <si>
    <t>Current trends (BAU) and moderate energy access (MEA) policies are insufficient to ensure universal access to modern energy by 2030 or 2040; significant efforts in energy efficiency and renewables are required</t>
  </si>
  <si>
    <t>accounting</t>
  </si>
  <si>
    <t>other</t>
  </si>
  <si>
    <t>powering_livelihoods, inclusive industrialisation</t>
  </si>
  <si>
    <t>Fits data scarcity well, allows for simulation of non-price policies and structural changes, captures rural energy demand</t>
  </si>
  <si>
    <t>Not a true hybrid model, limited in some policy prescriptions compared to specific optimization models</t>
  </si>
  <si>
    <t>UN Economic Commission for Africa (UNECA), Addis Ababa, Ethiopia</t>
  </si>
  <si>
    <t>ET</t>
  </si>
  <si>
    <t>UNECA</t>
  </si>
  <si>
    <t>http://dx.doi.org/10.1016/j.enpol.2017.03.021</t>
  </si>
  <si>
    <t>Nouedraogo@uneca.org, Ouedraogo.s.nadia@gmail.com</t>
  </si>
  <si>
    <t>Pavičević et al.</t>
  </si>
  <si>
    <t>Dispa-SET Africa</t>
  </si>
  <si>
    <t>Water-energy nexus in African power pools – The Dispa-SET Africa model</t>
  </si>
  <si>
    <t>nexus</t>
  </si>
  <si>
    <t>WAPP,EAPP,CAPP,SAPP</t>
  </si>
  <si>
    <t>To examine current and future electricity situations together with the potential of power trading between countries, and to investigate the relationship between water and energy by analysing the role of hydropower.</t>
  </si>
  <si>
    <t>African power pools show varying degrees of reliance on freshwater resources; increased cross-border interconnections are effective in reducing load shedding, VRES curtailment, and improving system flexibility</t>
  </si>
  <si>
    <t>optimization, simulation</t>
  </si>
  <si>
    <t>mixed-integer_programming, Linear_programming</t>
  </si>
  <si>
    <t>Open-source, continental coverage, detailed water-energy nexus methodology, hourly resolution</t>
  </si>
  <si>
    <t>Data-related limitations (low data quality/availability for some areas)</t>
  </si>
  <si>
    <t>KU Leuven (BE), European Commission Joint Research Centre (NL), University of Liege (BE), EnergyVille (BE)</t>
  </si>
  <si>
    <t>NL,BE</t>
  </si>
  <si>
    <t>European Commission (JRC)</t>
  </si>
  <si>
    <t>https://doi.org/10.1016/j.energy.2021.120623</t>
  </si>
  <si>
    <t>matija.pavievic@kuleuven.be</t>
  </si>
  <si>
    <t>Naïma Chabouni, Charlène Barnet, Edi Assoumou, Nadia Maïzi, and Sandrine Selosse</t>
  </si>
  <si>
    <t>TIMES-DZA</t>
  </si>
  <si>
    <t>Align Algeria's Energy Diversification Strategies with Energy and Climate Sustainable Development Goals</t>
  </si>
  <si>
    <t>subnational</t>
  </si>
  <si>
    <t>COMELEC</t>
  </si>
  <si>
    <t>To develop three alternative energy pathways for Algeria to explore contributions to SDG 7 (energy) and SDG 13 (climate). To assess technological configurations of the power and hydrogen sectors by 2070and demonstrate their impact on CO2 emission reduction.</t>
  </si>
  <si>
    <t>Enforcing Algeria's renewable and hydrogen targets diversifies the energy supply in line with SDG 7, but it does not sufficiently reduce CO2 emissions for SDG 13. Adding a strict climate target requires massive renewable integration (100% of power generation by 2070), which raises feasibility concerns regarding gas supply shortages and unmet domestic and export demands.</t>
  </si>
  <si>
    <t>provides detailed energy pathways, informs technology choices and long-term investments, optimizes interactions within energy systems</t>
  </si>
  <si>
    <t>lacks insights into broader economic repercussions, relies on exogenous fixed demands by end-uses limiting fuel substitution insights</t>
  </si>
  <si>
    <t>Centre for Applied Mathematics, MINES Paris, PSL Research University, Sophia Antipolis, France</t>
  </si>
  <si>
    <t>FR</t>
  </si>
  <si>
    <t>unknow</t>
  </si>
  <si>
    <t>https://doi.org/10.1007/978-3-031-58897-6_13</t>
  </si>
  <si>
    <t>charlene.barnet@minesparis.psl.eu, edi.assoumou@minesparis.psl.eu, nadia.maizi@minesparis.psl.eu, sandrine.selosse@minesparis.psl.eu</t>
  </si>
  <si>
    <t>Messaoudi et al.</t>
  </si>
  <si>
    <t>GIS-based approach (ArcGIS)</t>
  </si>
  <si>
    <t>Geographical, technical, economic, and
environmental potential for wind to hydrogen
production in Algeria: GIS-based approach</t>
  </si>
  <si>
    <t>light</t>
  </si>
  <si>
    <t>geospatial</t>
  </si>
  <si>
    <t>national</t>
  </si>
  <si>
    <t>To evaluate the geographical, technical, economic, and environmental potential for wind-to-hydrogen production in Algeria using a GIS-based approach</t>
  </si>
  <si>
    <t>The total wind-to-hydrogen potential in Algeria, considering spatial constraints, is estimated at 1.066 Gt/year across an area of 730,719 km². The levelized cost ranges between 1.51 and 15.37 US $/kg, which has the potential to replace current transport fossil fuel consumption and avoid 45.69 Mt of CO2 emissions.</t>
  </si>
  <si>
    <t>VPRS Laboratory, University of Kasdi Merbah Ouargla, BP 511 Ouargla 30000, Algeria
Department of Mechanical Engineering, University of Kasdi Merbah Ouargla, BP 511 Ouargla 30000, Algeria
Department of Physic, University of Kasdi Merbah Ouargla, BP 511 Ouargla 30000, Algeria
Ecole Superieure de Technologie de Fes, Universite Sidi Mohamed Ben Abdellah, Route D'Imouzzer BP 2427, Morocco</t>
  </si>
  <si>
    <t>DZ,MA</t>
  </si>
  <si>
    <t>https://doi.org/10.1016/j.ijhydene.2023.07.263</t>
  </si>
  <si>
    <t>messaoudi.djilali30@gmail.com, messaoudi.djilali@univ-ouargla.dz</t>
  </si>
  <si>
    <t>Akpahou et al.</t>
  </si>
  <si>
    <t>LEAP-MCDM approach</t>
  </si>
  <si>
    <t>Long-term energy demand modeling and optimal evaluation of solutions to renewable energy deployment barriers in Benin: A LEAP-MCDM approach</t>
  </si>
  <si>
    <t>WAPP</t>
  </si>
  <si>
    <t>To forecast energy demand and analyze scenarios for reducing GHG emissions and satisfying long-term energy requirements.</t>
  </si>
  <si>
    <t>Under the Business as Usual scenario, total energy demand is expected to reach 445 PJ by 2050 with GHG emissions hitting 21 MtCO2e. However, implementing the High Efficient Energy Application (HEEA) scenario would considerably reduce demand and emissions, while establishing an adequate policy and regulatory framework was identified as the most effective solution to eliminating RE barriers in Benin</t>
  </si>
  <si>
    <t>simulation, multi-criteria</t>
  </si>
  <si>
    <t>Explores multiple developmental scenarios including high economic development and energy efficiency, integrates technical energy modeling (LEAP) with expert-based socio-economic barrier evaluation (MCDM), highlights and prioritizes specific policy alternatives to overcome RE barriers</t>
  </si>
  <si>
    <t>Limited availability of comprehensive sector-specific data for Benin required using regional West African trends, the study does not include a cost analysis of the proposed alternative policies in Benin</t>
  </si>
  <si>
    <t>Department of Mechanical Engineering, Kwame Nkrumah University of Science and Technology (KNUST), Ghana; Department of Agricultural and Biosystems Engineering, KNUST, Ghana; The Brew-Hammond Energy Centre, KNUST, Ghana</t>
  </si>
  <si>
    <t>GH</t>
  </si>
  <si>
    <t>https://doi.org/10.1016/j.egyr.2024.07.055</t>
  </si>
  <si>
    <t>romain.akpahou@aims.ac.rw</t>
  </si>
  <si>
    <t>Bissiri et al.</t>
  </si>
  <si>
    <t>ONSSET</t>
  </si>
  <si>
    <t>A geospatial approach towards defining cost-optimal electrification pathways in West Africa</t>
  </si>
  <si>
    <t>geospatial, rural_electrification</t>
  </si>
  <si>
    <t>To determine the optimal combination of grid-connected and off-grid systems to serve rural and urban demand by 2030 in Burkina Faso and Côte d'Ivoire using high-resolution geospatial data</t>
  </si>
  <si>
    <t>Off-grid solar PV and wind are fundamental for bridging the electricity access gap in Burkina Faso, while grid extension will cost-effectively serve most of the population in Côte d'Ivoire. The study highlights the potential for enhanced cross-border electricity exchanges to take advantage of lower generation costs in Côte d'Ivoir</t>
  </si>
  <si>
    <t xml:space="preserve"> Energy for Sustainability Initiative, University of Coimbra, Portugal
University of Coimbra, Faculty of Economics, Av Dias da Silva 165, 3004-512 Coimbra, Portugal
INESC Coimbra, DEEC, Rua Sílvio Lima, Polo II, 3030-290 Coimbra, Portugal
Institute of Systems and Robotics, Dep. of Electrical and Computer Engineering, University of Coimbra, Portugal
CeBER, Faculty of Economics, Av Dias da Silva 165, 3004-512 Coimbra, Portugal</t>
  </si>
  <si>
    <t>PT</t>
  </si>
  <si>
    <t>https://doi.org/10.1016/j.energy.2020.117471</t>
  </si>
  <si>
    <t>pmoura@isr.uc.pt, uc2017280231@student.uc.pt</t>
  </si>
  <si>
    <t>Saad et al.</t>
  </si>
  <si>
    <t>OSeMOSYS</t>
  </si>
  <si>
    <t>Long-Term Energy System Modelling for a Clean Energy Transition and Improved Energy Security in Botswana’s Energy Sector Using the Open-Source Energy Modelling System</t>
  </si>
  <si>
    <t>SAPP</t>
  </si>
  <si>
    <t>To identify the cheapest pathway to 2050 for Botswana's energy system that allows the country to improve its energy security (reducing reliance on imports) whilst meeting its Nationally Determined Contributions (NDCs)</t>
  </si>
  <si>
    <t>Achieving Fossil Fuel Phase Out by 2045 is cost-effective, saving $31 million and incurring $2 billion less in investment compared to the Business-As-Usual pathway. However, to decarbonize and improve energy security without import reliance, the Net Zero and Import Phase Out pathways are preferable, though they require substantially higher capital investment</t>
  </si>
  <si>
    <t>retrievability, repeatability, reconstructability, interoperability, auditability, accessibility without cost</t>
  </si>
  <si>
    <t>simplified representation of reality, lacks consideration for climate change effects on power plants and solar cells, doesn't assess the impact of increased electricity access on energy demand</t>
  </si>
  <si>
    <t>Centre for Environmental Policy, Imperial College London, United Kingdom; STEER Centre, Department of Geography, Loughborough University, United Kingdom</t>
  </si>
  <si>
    <t>GB</t>
  </si>
  <si>
    <t>Imperial College London</t>
  </si>
  <si>
    <t>https://doi.org/10.3390/cli12060088</t>
  </si>
  <si>
    <t>rts22@ic.ac.uk</t>
  </si>
  <si>
    <t>G. Dountio et al.</t>
  </si>
  <si>
    <t>MAED + MESSAGE (soft linking)</t>
  </si>
  <si>
    <t>Electricity generation technology options under the greenhouse gases mitigation scenario: Case study of Cameroon</t>
  </si>
  <si>
    <t>CAPP</t>
  </si>
  <si>
    <t>To forecast electricity demand in Cameroon over a 20-year horizon under three economic growth scenarios and optimize the power supply system expansion while applying greenhouse gas (GHG) emission constraints.</t>
  </si>
  <si>
    <t>Electricity demand could reach between 17 TWh and 35 TWh by 2035 depending on economic scenarios. GHG emission constraints can be met with necessary investments, relying heavily on hydroelectricity, gas, and eventually integrating solar, wind, and biomass power plants</t>
  </si>
  <si>
    <t>simultaneous management of energy demand, energy production, upstream GHG limitation</t>
  </si>
  <si>
    <t>constant fuel prices applied, rough data for regional trade scenarios, lack of harmonized market cost examination</t>
  </si>
  <si>
    <t>Laboratory L3E (National Advanced School of Engineering, University of Yaounde I); Environmental Energy Technologies Laboratory (University of Yaoundé 1); Ministry of Scientific Research and Innovation (Institute for Geological and Mining Research), Cameroon</t>
  </si>
  <si>
    <t>CM</t>
  </si>
  <si>
    <t>http://dx.doi.org/10.1016/j.esr.2016.10.003</t>
  </si>
  <si>
    <t>pierre_meukam@yahoo.fr</t>
  </si>
  <si>
    <t>N. Ouedraogo</t>
  </si>
  <si>
    <t>OnSSET</t>
  </si>
  <si>
    <t>A GIS approach to electrification planning in Cameroon</t>
  </si>
  <si>
    <t>rural_electrification, geospatial, long_term_planning</t>
  </si>
  <si>
    <t>GIS approach to electrification planning and achieving universal access to modern energy services.</t>
  </si>
  <si>
    <t>Achieving universal access to electricity in Cameroon by 2035 requires prioritising investments in grid densification, extension, and modernisation, along with mini grid PV systems, with an estimated total cost ranging between USD 7.8 billion and USD 10.44 billion</t>
  </si>
  <si>
    <t>inclusive industrialisation, cross_cutting</t>
  </si>
  <si>
    <t>United Nations Economic Commission for Africa (UNECA), Menelik II Ave., P.O. Box 3001, Addis Ababa, Ethiopia</t>
  </si>
  <si>
    <t>https://doi.org/10.1016/j.esr.2022.101020</t>
  </si>
  <si>
    <t>nadia.ouedraogo@un.org</t>
  </si>
  <si>
    <t>Assoumou and McIsaac</t>
  </si>
  <si>
    <t>TIMES-CI-ELC (The Integrated MARKAL-EFOM System model for Côte d’Ivoire)</t>
  </si>
  <si>
    <t>Côte d'Ivoire's electricity challenge in 2050: Reconciling economic development and climate commitments</t>
  </si>
  <si>
    <t>long_term_planning, economic</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</si>
  <si>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</si>
  <si>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 xml:space="preserve"> A carbon tax of about US$21 in 2035 and US$82 in 2050 on electricity generation will ensure low-carbon electricity generation in line with the Paris Agreement</t>
  </si>
  <si>
    <t>cross_cutting, inclusive industrialisation</t>
  </si>
  <si>
    <t>calculates coherent investment portfolios over several periods, captures intraday solar radiation variability, accounts for critical days with low solar production</t>
  </si>
  <si>
    <t>does not model the global macroeconomic environment, assumes a globally optimized system, lacks price elasticities of electricity demand</t>
  </si>
  <si>
    <t>MINES ParisTech, PSL Research University; Agence Française de Développement; Institut Louis Bachelier</t>
  </si>
  <si>
    <t>Unknow</t>
  </si>
  <si>
    <t>carbon tax</t>
  </si>
  <si>
    <t>https://doi.org/10.1016/j.enpol.2021.112681</t>
  </si>
  <si>
    <t>edi.assoumou@mines-paristech.fr, florent.mcisaac@gmail.com</t>
  </si>
  <si>
    <t>Dallmann et al.</t>
  </si>
  <si>
    <t>Between path dependencies and renewable energy potentials: A case study of the Egyptian power system</t>
  </si>
  <si>
    <t>long_term_planning, geospatial, economic</t>
  </si>
  <si>
    <t>EAPP</t>
  </si>
  <si>
    <t>To investigate potential pathways of the domestic power system, focusing on the regional deployment of renewable energy and the associated impacts on the transmission network, to assess the cost-efficiency of government plans.</t>
  </si>
  <si>
    <t>Wind and PV installations prove to be cost-competitive and capable of shouldering a large share of projected demand growth, and an aggressive deployment pathway is less costly than the restrained expansion targeted by the government</t>
  </si>
  <si>
    <t>enhanced spatial and temporal resolution, considers 8 sub-regions with 429 capacity expansion options, utilizes site-specific hourly feed-in profiles for renewable capacities</t>
  </si>
  <si>
    <t>abstracts from reality, does not consider reserve capacities or ramp-up times, cannot capture extreme weather events, cannot offer insights into security of supply</t>
  </si>
  <si>
    <t>TU Dresden, Faculty of Business and Economics, Chair of Energy Economics</t>
  </si>
  <si>
    <t>DE</t>
  </si>
  <si>
    <t>https://doi.org/10.1016/j.esr.2022.100848</t>
  </si>
  <si>
    <t>christoph.dallmann@tu-dresden.de, matthew.schmidt@tu-dresden.de</t>
  </si>
  <si>
    <t>Rady et al.</t>
  </si>
  <si>
    <t>OSeMOSYS-Egypt</t>
  </si>
  <si>
    <t>Modelling for power generation sector in Developing Countries: Case of Egypt</t>
  </si>
  <si>
    <t>To provide a quantitative assessment of future development scenarios for the power generation sector in Egypt, analyzing the economic and environmental implications of its projected evolution until 2040</t>
  </si>
  <si>
    <t>Combined Cycles, Wind, and Photovoltaic rooftop systems are the most viable technologies for Egypt's future power mix, with wind power playing the primary role in meeting renewable penetration targets</t>
  </si>
  <si>
    <t>detailed representation of Egypt's RES, specific characteristics of disaggregated sectors, data transparency, results reproducibility</t>
  </si>
  <si>
    <t>assumes perfectly rigid electricity demand, does not capture user response to price changes, isolated parameter sensitivity analysis, uniform discount rates applied to all technologies, scope limited strictly to the power sector</t>
  </si>
  <si>
    <t>American University in Cairo (Department of Mechanical Engineering, Egypt), Politecnico di Milano (Department of Energy, Italy)</t>
  </si>
  <si>
    <t>IT,EG</t>
  </si>
  <si>
    <t>https://doi.org/10.1016/j.energy.2018.09.089</t>
  </si>
  <si>
    <t>yrady@aucegypt.edu, matteovincenzo.rocco@polimi.it, amrserag@aucegypt.edu, emanuela.colombo@polimi.it</t>
  </si>
  <si>
    <t>Mondal et al.</t>
  </si>
  <si>
    <t>Egypt-TIMES (linked with an IFPRI DCGE model)</t>
  </si>
  <si>
    <t>Long-term optimization of Egypt's power sector: Policy implications</t>
  </si>
  <si>
    <t>To assess the potential of energy trading for cross-border collaboration in the electricity sector of the Eastern Nile Basin region (Egypt, Ethiopia, and Sudan) and to identify least-cost solutions for alternative technology selection and policy options to meet projected electricity demand up to 2050</t>
  </si>
  <si>
    <t>Diversifying the power sector from predominantly natural gas to a mix of renewables and conventional energy is required to improve energy security and lower emissions. While total energy system costs increase, the co-benefits of reduced fossil-fuel dependency and GHG mitigation make promoting renewables and a low-carbon society a wise policy</t>
  </si>
  <si>
    <t>Linear_programming, other</t>
  </si>
  <si>
    <t>links macroeconomic general equilibrium demand projections with bottom-up energy modeling , extensive scenario testing against national goals (Vision 2030, NDCs) , includes sensitivity analysis on discount rates and nuclear deployment</t>
  </si>
  <si>
    <t>relies on the assumption that all existing thermal plants will continue operating throughout their lifetimes , no constraint imposed on the availability of financial resources , does not explicitly model energy storage to handle intermittency in the core scenarios (noted as an area for future research)</t>
  </si>
  <si>
    <t>International Food Policy Research Institute (IFPRI) (USA), International Monetary Fund (IMF) (USA), Kiel Institute for the World Economy (Germany)</t>
  </si>
  <si>
    <t>US,DE</t>
  </si>
  <si>
    <t>https://doi.org/10.1016/j.energy.2018.10.158</t>
  </si>
  <si>
    <t>a.mondal@cgiar.org</t>
  </si>
  <si>
    <t>Gebremeskel et al.</t>
  </si>
  <si>
    <t>OSeMOSYS - LEAP (soft-thinking)</t>
  </si>
  <si>
    <t>Long-term electricity supply modelling in the context of developing countries: The OSEMOSYS-LEAP soft-linking approach for Ethiopia</t>
  </si>
  <si>
    <t>identify potential pathways and provide a quantitative analysis of the future power generation sector in Ethiopia while considering the context of and applicability to developing nations</t>
  </si>
  <si>
    <t>The "improved efficiency" scenario proves the most desirable, reducing installed capacity needs by 9 GW and saving 11% (USD 4 billion) in total discounted costs compared to grid extension. Renewable technologies remain the most competitive across all scenarios</t>
  </si>
  <si>
    <t>explicitly models both centralized grid extension and decentralized off-grid methods, soft-links supply with a highly disaggregated LEAP demand forecast, and effectively translates the informal and unique contexts of a developing nation into the framework</t>
  </si>
  <si>
    <t>limited temporal resolution (only 6 time slices) which may fail to capture the full intermittency dynamics of variable renewable energy (solar PV), lacks regional spatial disaggregation within the country</t>
  </si>
  <si>
    <t>Addis Ababa University (Ethiopia), Chalmers University of Technology (Sweden)</t>
  </si>
  <si>
    <t>https://doi.org/10.1016/j.esr.2022.101045</t>
  </si>
  <si>
    <t>dawit.habtu@aait.edu.et</t>
  </si>
  <si>
    <t>MARKAL Ethiopia</t>
  </si>
  <si>
    <t>Ethiopian power sector development: Renewable based universal electricity access and export strategies</t>
  </si>
  <si>
    <t>long_term_planning, rural_electrification, economic, nexus</t>
  </si>
  <si>
    <t>To identify least-cost solutions for alternative technology selection over the next 30 years to meet projected electricity demand in Ethiopia, specifically aiming to improve energy security, promote access to modern energy, and mitigate Greenhouse Gas (GHG) emissions.</t>
  </si>
  <si>
    <t>The optimization shows a large, cost-effective potential for a 100% renewable-based power system (hydropower, solar, wind, geothermal) over the long term. While initial investments are high, this pathway achieves universal access, reduces fossil fuel dependency completely, and lowers total system costs through export earnings</t>
  </si>
  <si>
    <t>optimization, accounting</t>
  </si>
  <si>
    <t>identifies least-cost solutions, allows hypothetical assessments, explicit ecological constraints, captures partial equilibrium</t>
  </si>
  <si>
    <t>lacks local emission factors, restricted to centralized-grid electricity only, merges end-use demand</t>
  </si>
  <si>
    <t>International Food Policy Research Institute (IFPRI)</t>
  </si>
  <si>
    <t>US</t>
  </si>
  <si>
    <t>http://dx.doi.org/10.1016/j.rser.2016.10.041</t>
  </si>
  <si>
    <t>Marong et al.</t>
  </si>
  <si>
    <t>MESSAGE</t>
  </si>
  <si>
    <t>The Gambia's future electricity supply system: Optimizing power supply for sustainable development</t>
  </si>
  <si>
    <t>To explore the possible optimal electricity supply expansion.</t>
  </si>
  <si>
    <t>The EDD scenario with hydro imports is the most desirable, saving up to USD 23 to 33 million annually in system costs and avoiding significant $CO_{2}$ emissions by replacing oil-based generation with hydroelectricity, solar PV, and wind</t>
  </si>
  <si>
    <t>mixed-integer_programming</t>
  </si>
  <si>
    <t>Determines cost-optimal investment needs, incorporates energy trade, and examines both grid and off-grid electricity supply options dynamically over a long term</t>
  </si>
  <si>
    <t>Does not consider externality costs associated with regional dams, relies on exogenous demand data, and limits biomass technology additions due to a lack of comprehensive national resource assessments</t>
  </si>
  <si>
    <t>Faculty of Environmental Management (FEM), Prince of Songkla University (PSU), Thailand; Faculty of Economics, PSU, Thailand</t>
  </si>
  <si>
    <t>TH</t>
  </si>
  <si>
    <t>https://doi.org/10.1016/j.esr.2018.03.001</t>
  </si>
  <si>
    <t>ismarong@gmail.com, sopin.j@psu.ac.th, kuaanan.t@psu.ac.th, uhugua@hotmail.com</t>
  </si>
  <si>
    <t>(Amo-Aidoo et al., 2022)</t>
  </si>
  <si>
    <t>LEAP</t>
  </si>
  <si>
    <t>Solar energy policy implementation in Ghana: A LEAP model analysis</t>
  </si>
  <si>
    <t>To investigate the potential contribution of solar energy in achieving universal access to electricity in Ghana by 2030, and to assess the resulting CO2 emission reductions.</t>
  </si>
  <si>
    <t>he visionary supply scenario (15% solar penetration) could effectively meet Ghana's renewable energy target by 2030. This would lead to universal electricity access while offsetting over 13 million metric tonnes of carbon dioxide</t>
  </si>
  <si>
    <t>Department of Agricultural and Biosystems Engineering, University of Kassel, Germany   Department of Mechanical Engineering, Kumasi Technical University, Ghana   Department of Mechanical and Manufacturing Engineering, University of Energy and Natural Resources, Ghana   Regional Center for Energy and Environmental Sustainability (RCEES), University of Energy and Natural Resources, Ghana   Department of Agricultural Mechanization and Irrigation Technology, University for Development Studies, Ghana   Leibniz Institute for Agricultural Engineering and Bioeconomy (ATB), Germany   Albrecht Daniel Thaer-Institute of Agricultural and Horticultural Sciences, Humboldt University of Berlin, Germany</t>
  </si>
  <si>
    <t>DE,GH</t>
  </si>
  <si>
    <t>https://doi.org/10.1016/j.sciaf.2022.e01162</t>
  </si>
  <si>
    <t>aiddoo.araba@gmail.com</t>
  </si>
  <si>
    <t>(Nyasapoh et al., 2023)</t>
  </si>
  <si>
    <t>Long-term electricity generation analysis and policy implications - the case of Ghana</t>
  </si>
  <si>
    <t>To analyze electricity demand projections and evaluate the future optimal development of Ghana's generation system to inform policy and promote renewable energy technologies.</t>
  </si>
  <si>
    <t>A diversified generation scenario incorporating renewables and nuclear power can reduce system costs by 32.30% and lower CO2 emissions by 55.27% by 2048, contrasting with an Accelerated Economic Growth scenario that heavily relies on coal</t>
  </si>
  <si>
    <t>Department of Economics (University of Ghana); Nuclear Power Institute (Ghana Atomic Energy Commission); Department of Nuclear Engineering, School of Nuclear and Allied Sciences (University of Ghana)</t>
  </si>
  <si>
    <t>https://doi.org/10.1080/23311916.2023.2209996</t>
  </si>
  <si>
    <t>markamoah51@gmail.com</t>
  </si>
  <si>
    <t>(Awopone et al., 2017)</t>
  </si>
  <si>
    <t>OSeMOSYS - LEAP</t>
  </si>
  <si>
    <t>Assessment of optimal pathways for power generation system in Ghana</t>
  </si>
  <si>
    <t>To develop optimal generation pathways and dispatch scheduling for power generation in Ghana, focusing on identifying the least-cost and GHG saving strategies.</t>
  </si>
  <si>
    <t>Renewable energy technologies can contribute more than 70% of Ghana's generation requirement by 2040 if comprehensive energy efficiency and other strategies are implemented, resulting in significant economic and environmental benefits</t>
  </si>
  <si>
    <t>transparent connection, solves large linear programming problems, capability to evaluate technological, economic and environmental implications</t>
  </si>
  <si>
    <t>does not assess the impact of high penetration of renewable energy generation technologies on the stability of the grid</t>
  </si>
  <si>
    <t>Department of Computer and Electronic Engineering, Brunel University London, UK; Department of Automotive and Electrical Engineering, University of Education Winneba, Ghana</t>
  </si>
  <si>
    <t>GB,GH</t>
  </si>
  <si>
    <t>Energy Commission Ghana</t>
  </si>
  <si>
    <t>carbon tax models</t>
  </si>
  <si>
    <t>https://doi.org/10.1080/23311916.2017.1314065</t>
  </si>
  <si>
    <t>albert.awopone@brunel.ac.uk</t>
  </si>
  <si>
    <t>Musonye et al.</t>
  </si>
  <si>
    <t>Kenya-TIMES</t>
  </si>
  <si>
    <t>Environmental and techno-economic assessment of power system expansion for projected demand levels in Kenya using TIMES modeling framework</t>
  </si>
  <si>
    <t>To evaluate the implication of greenhouse gas (GHG) emission reduction on the techno-economic and environmental evolution of Kenya's power system under three government-projected electricity demand levels</t>
  </si>
  <si>
    <t>The model shows that energy security can be achieved under the carbon emission cap scenario, but the Kenyan government needs to prioritize developing geothermal and hydropower resources in the short-to-medium term and enact policies to enhance the deployment of renewable energy technologies</t>
  </si>
  <si>
    <t>Linear_programming, mixed-integer_programming, stochastic</t>
  </si>
  <si>
    <t>updateable, capable of evaluating various themes like flexible time slices and endogenous technology learning, technology-rich</t>
  </si>
  <si>
    <t>lacks accounting for climate change impacts on hydro resources, does not evaluate the role of storage, and uses coarse intra-country transmission costs</t>
  </si>
  <si>
    <t>Kenya Electricity Generating Company; GRO-Geothermal Training Program; Reykjavik University; University of Iceland</t>
  </si>
  <si>
    <t>IS,KE</t>
  </si>
  <si>
    <t>https://doi.org/10.1016/j.esd.2021.05.006</t>
  </si>
  <si>
    <t>xavier18@ru.is</t>
  </si>
  <si>
    <t>Wambui et al.</t>
  </si>
  <si>
    <t>LEAP-NEMO</t>
  </si>
  <si>
    <t>Scenario analysis of electricity pathways in Kenya using Low Emissions Analysis Platform and the Next Energy Modeling system for optimization</t>
  </si>
  <si>
    <t>is to investigate the impact of alternative electricity development pathways on system costs and greenhouse gas (GHG) emissions in Kenya, compared to the existing Least Cost Power Development Plan (LC</t>
  </si>
  <si>
    <t>A pathway with high penetration of renewable energy and storage can reduce overall system costs by up to 55% ($26.1 billion) and cut CO2 emissions by 91% by 2037 compared to the government's reference plan.</t>
  </si>
  <si>
    <t>considers energy storage systems, socio-techno-economic impacts, environmental externalities, energy productivity</t>
  </si>
  <si>
    <t>Kenyatta University, Jomo Kenyatta University of Agriculture and Technology</t>
  </si>
  <si>
    <t>KE</t>
  </si>
  <si>
    <t>https://doi.org/10.1016/j.rser.2022.112871</t>
  </si>
  <si>
    <t>valentinewambui@students.ku.ac.ke</t>
  </si>
  <si>
    <t>Irungu et al.</t>
  </si>
  <si>
    <t>KENYA POWER SECTOR DEVELOPNET SCENARIOS – ANALYSIS USING LONG RANGE ENERGY ALTERNATIVE PLANNING SYSTEM</t>
  </si>
  <si>
    <t>To analyze three possible power development scenarios in relation to their Green House Gas (GHG) emissions and cost implications for Kenya's power sector development.</t>
  </si>
  <si>
    <t>The renewable energy scenario is the most suitable and sustainable path for Kenya, offering the greatest greenhouse gas savings at a low cost, despite the government's reference plan being the cheapest option.</t>
  </si>
  <si>
    <t>simulation</t>
  </si>
  <si>
    <t>Jomo Kenyatta University of Agriculture and Technology</t>
  </si>
  <si>
    <t>http://ir.jkuat.ac.ke/handle/123456789/3089</t>
  </si>
  <si>
    <t>dirungu@jkuat.ac.ke</t>
  </si>
  <si>
    <t>Carvallo et al.</t>
  </si>
  <si>
    <t>SWITCH-Kenya</t>
  </si>
  <si>
    <t>Sustainable Low-Carbon Expansion for the Power Sector of an Emerging Economy: The Case of Kenya</t>
  </si>
  <si>
    <t>To explore sustainable growth paths for power systems and identify cost-effective expansion pathways for the Kenyan power sector, aligning with low-carbon development</t>
  </si>
  <si>
    <t>Kenya's power system can transition to a low-carbon future dominated by geothermal and wind power. A cost-effective expansion requires storage, diesel engines, and transmission upgrades to provide flexibility for high wind penetration.</t>
  </si>
  <si>
    <t>unprecedented spatial and temporal resolution, system-level modeling, analytical approach</t>
  </si>
  <si>
    <t>lack of high resolution temporal data for hydropower, coarse estimation for load projections, omissions of intra-annual heterogeneity, simplifications of the model and data</t>
  </si>
  <si>
    <t>Renewable and Appropriate Energy Laboratory, University of California, Berkeley, Energy and Resources Group, University of California, Berkeley, Goldman School of Public Policy, University of California, Berkeley</t>
  </si>
  <si>
    <t>http://dx.doi.org/10.1021/acs.est.7b00345</t>
  </si>
  <si>
    <t>kammen@berkeley.edu</t>
  </si>
  <si>
    <t>Kihara et al.</t>
  </si>
  <si>
    <t>OSeMOSYS soft linked to FlexTool</t>
  </si>
  <si>
    <t>Mid- to long-term capacity planning for a reliable power system in Kenya</t>
  </si>
  <si>
    <t>To propose a novel framework to soft link OSeMOSYS and FlexTool to address the limitations of CEMs in representing Variable Renewable Energy (VRE) sources.</t>
  </si>
  <si>
    <t>Kenya is well-positioned to maintain its very low-carbon power system while meeting future demand growth by leveraging its significant geothermal and wind resources. Geothermal provides firm generation that complements a large expansion of variable wind capacity.</t>
  </si>
  <si>
    <t>novel framework,effectiveness of the methodology,well placed to maintain very low carbon generation system</t>
  </si>
  <si>
    <t>limitations of CEMs in representation of VRE,CEM undervalues flexibility requirements,CEM overestimates baseload technologies</t>
  </si>
  <si>
    <t>Ministry of Energy and Petroleum, UCL Energy Institute, Imperial College London, Kenya Power and Lighting Company Plc., Energy and Petroleum Regulatory Authority, Transition Zero, UCL Institute for Sustainable Resources</t>
  </si>
  <si>
    <t>GB,KE</t>
  </si>
  <si>
    <t>https://doi.org/10.1016/j.esr.2024.101312</t>
  </si>
  <si>
    <t>p.lubello@ucl.ac.uk (Pietro Lubello)</t>
  </si>
  <si>
    <t>Moksnes et al.</t>
  </si>
  <si>
    <t>OnSSET + OSeMOSYS</t>
  </si>
  <si>
    <t>Electrification pathways for Kenya–linking spatial electrification analysis and medium to long term energy planning</t>
  </si>
  <si>
    <t>rural_electrification, long_term_planning</t>
  </si>
  <si>
    <t>To investigate pathways for reaching Kenya's electrification demand.</t>
  </si>
  <si>
    <t>In a low-demand scenario, stand-alone systems are the least-cost option for about half the population to gain electricity access, while higher demand levels make grid extension and mini-grids more economically viable.</t>
  </si>
  <si>
    <t>utilization of the strengths of both tools, optimal split between off-grid and grid electricity system</t>
  </si>
  <si>
    <t>grid demand underestimated, only one iteration between models, OnSSET assumes overnight electrification, time resolution in OnSSET</t>
  </si>
  <si>
    <t>KTH Royal Institute of Technology</t>
  </si>
  <si>
    <t>SE</t>
  </si>
  <si>
    <t>https://doi.org/10.1088/1748-9326/aa7e18</t>
  </si>
  <si>
    <t>nandi@kth.se</t>
  </si>
  <si>
    <t>B.Brand and J.Zingerle</t>
  </si>
  <si>
    <t>DIME Maghreb</t>
  </si>
  <si>
    <t>The renewable energy targets of the Maghreb countries: Impact on electricity supply and conventional power markets</t>
  </si>
  <si>
    <t>To simulate the impact of renewable energy targets in Morocco, Algeria, and Tunisia on their conventional power generation systems and overall system costs until 2025. Study include also regions modeled like Portugal, Italy, Spain, France and switzerland</t>
  </si>
  <si>
    <t>Achieving the renewable energy targets creates savings in the conventional power system, primarily from avoided fuel costs. For every euro spent on renewables, Tunisia saves €0.27, while Morocco and Algeria save only €0.17 and €0.15, respectively.</t>
  </si>
  <si>
    <t>renewable energies are able to replace an important part of fossil generation</t>
  </si>
  <si>
    <t>cost input parameters do not include risk primes or safety and security expenses related to the risk of political instability and terrorism</t>
  </si>
  <si>
    <t>Institute of Energy Economics at the University of Cologne+AS4</t>
  </si>
  <si>
    <t>https://doi.org/10.1016/j.enpol.2010.10.010</t>
  </si>
  <si>
    <t>brandb@uni-koeln.de</t>
  </si>
  <si>
    <t>V.Sessa et al.</t>
  </si>
  <si>
    <t>LEAP and QGIS</t>
  </si>
  <si>
    <t>Rural Electriﬁcation Pathways: An Implementation of LEAP and GIS Tools in Mali</t>
  </si>
  <si>
    <t>To identify whether complete rural electrification is achievable in Mali and to assess the most viable technological options based on environmental and economic dimensions.</t>
  </si>
  <si>
    <t>Decentralized solar PV is the most economically viable option for electrifying remote rural areas, proving cheaper than grid extension. This advantage increases when the positive effects of electricity access on household income are considered.</t>
  </si>
  <si>
    <t>LEAP facilitates scenario interaction, QGIS enables geographical component, considers electricity-income effects</t>
  </si>
  <si>
    <t>centralized generation provenance not considered, no demonstration site, uncertain income effect timeline, lack of countrywide data for biogas</t>
  </si>
  <si>
    <t>Institute for Technology and Resources Management in the Tropics and Subtropics, TH Köln (University of Applied Sciences), Faculty of Sciences and Techniques of the University of Sciences, Techniques and Technologies of Bamako, USTT-B (FAST)</t>
  </si>
  <si>
    <t>DE,ML</t>
  </si>
  <si>
    <t>pay-as-you-go financing</t>
  </si>
  <si>
    <t>https://doi.org/10.3390/en14113338</t>
  </si>
  <si>
    <t>vittorio.sessa@th-koeln.de</t>
  </si>
  <si>
    <t>Welsch et al.</t>
  </si>
  <si>
    <t>Adding value with CLEWS – Modelling the energy system and its interdependencies for Mauritius</t>
  </si>
  <si>
    <t>To demonstrate the added value of an integrated modelling approach for energy policy by comparing its results to those from a conventional, non-integrated energy system assessment for Mauritius.</t>
  </si>
  <si>
    <t>Conventional energy modelling largely overestimates the economic and environmental benefits of ethanol production. An integrated approach reveals the net economic benefit is over 60% lower and that emissions can increase under future water stress.</t>
  </si>
  <si>
    <t>integrated analytical assessment, captures interlinkages, highlights overlooked dynamics</t>
  </si>
  <si>
    <t>non-trivial effort, coordination effort, potential for errors, significant delays</t>
  </si>
  <si>
    <t>KTH Royal Institute of Technology, International Institute for Applied Systems Analysis, Stockholm Environment Institute – US Centre, Agricultural Research &amp; Extension Unit, Columbia University, International Atomic Energy Agency, International Renewable Energy Agency, United Nations Department of Economic and Social Affairs, Food and Agriculture Organization of the United Nations, Institute for Advanced Sustainability Studies</t>
  </si>
  <si>
    <t>IT,SE,DE,US,AT, MU</t>
  </si>
  <si>
    <t>Government of Mauritius (announced high-level CLEWS panel) United Nations</t>
  </si>
  <si>
    <t>http://dx.doi.org/10.1016/j.apenergy.2013.08.083</t>
  </si>
  <si>
    <t>manuel.welsch@energy.kth.se</t>
  </si>
  <si>
    <t>Slimani et al.</t>
  </si>
  <si>
    <t>OSeMOSYS - Morroco</t>
  </si>
  <si>
    <t>Towards a sustainable energy future: Modeling Morocco’s transition to renewable power with enhanced OSeMOSYS model</t>
  </si>
  <si>
    <t>To identify cost-effective future supply mixes for Morocco's power generation sector that ensure adequacy, reliability, and reduced greenhouse gas emissions</t>
  </si>
  <si>
    <t>A 92% renewable energy integration rate is achievable by 2050 for an additional cost of $32 billion, contingent on energy efficiency measures that reduce demand by 15% compared to baseline forecasts.</t>
  </si>
  <si>
    <t>robust, tailored version of the OSeMOSYS model, detailed framework for energy transition strategies, practical implications are profound, clear pathway to sustainable energy, model’s flexibility allows for scenario analysis</t>
  </si>
  <si>
    <t>hydroelectric resources reliant on rainfall, securing financing for large-scale projects challenging, social implications (employment, land use, energy costs)</t>
  </si>
  <si>
    <t>Research Laboratory in Information Systems, Intelligent Systems and Mathematical Modeling, National Institute of Statistics and Applied Economics, Rabat, Morocco; Modeling analysis and control systems and artificial intelligence Team Laboratory of Applied Mathematics &amp; and Business Intelligence, Department of Industrial engineering, National Superior School of Mines, Rabat, Morocco; Laboratory of Aplied Economics, Faculty of law and economics, Mohammed V University, Rabat, Morocco</t>
  </si>
  <si>
    <t>MA</t>
  </si>
  <si>
    <t>https://doi.org/10.1016/j.enconman.2024.118857</t>
  </si>
  <si>
    <t>jslimani@insea.ac.ma</t>
  </si>
  <si>
    <t>Ouchani and Ghennioui</t>
  </si>
  <si>
    <t>PVH2-MSTEA (GIS based)</t>
  </si>
  <si>
    <t>An integrated geospatial techno-economic multi-scenario mapping assessment of PV-based green hydrogen development opportunities: A vision to support its deployment in Morocco</t>
  </si>
  <si>
    <t>To identify prospective areas for PV-based Green Hydrogen (GreenH2) production in Morocco. To pinpoint the most cost-effective sites using Levelized Cost of Electricity (LCOE) and Levelized Cost of Hydrogen (LCOH2) as key indicators.</t>
  </si>
  <si>
    <t>Approximately 66% of Morocco's territory is suitable for PV-based green hydrogen projects, with the most cost-effective strategy being the transmission of solar electricity from high-yield inland sites to coastal production facilities. This approach can yield hydrogen at a competitive cost of around $2.15/kg.</t>
  </si>
  <si>
    <t>electricity, other</t>
  </si>
  <si>
    <t>Modeling and cartography Department, Green Energy Park (UM6P/ IRESEN), Route R´ egionale Kelaa Km 3, R206, Ben Guerir 43150, Morocco</t>
  </si>
  <si>
    <t>https://doi.org/10.1016/j.enconman.2024.119296</t>
  </si>
  <si>
    <t>ouchanifatimazahra.um5@gmail.com</t>
  </si>
  <si>
    <t>Wärtsilä Energy</t>
  </si>
  <si>
    <t>PLEXOS</t>
  </si>
  <si>
    <t>PLANNING MOZAMBIQUE’S OPTIMAL POWER SYSTEM EXPANSION Assessing the role of renewables in reducing total system cost</t>
  </si>
  <si>
    <t xml:space="preserve">To provide data-driven insights to help Mozambique’s policy makers identify and develop the optimal power mix. To assess the role of renewables in reducing total system cost. To forecast new solar PV. </t>
  </si>
  <si>
    <t>A high renewables expansion strategy, supported by flexible gas generation and energy storage, provides superior savings in both total system costs and CO2 emissions. This approach is $84.7 million cheaper than a low renewables scenario through 2032.</t>
  </si>
  <si>
    <t>data-driven insights,cost-optimal,reliable,rapid energy transition,flexible</t>
  </si>
  <si>
    <t>critical need to strengthen Mozambique’s power transmission capabilities,underdeveloped transmission and distribution network</t>
  </si>
  <si>
    <t>FI</t>
  </si>
  <si>
    <t>Electricidade de Moçambique</t>
  </si>
  <si>
    <t>https://www.wartsila.com/docs/default-source/energy-docs/afeu/wartsila_mozambique_final.pdf</t>
  </si>
  <si>
    <t>https://www.linkedin.com/in/wallaceenergybd/</t>
  </si>
  <si>
    <t>Adeyemi-Kayode et al.</t>
  </si>
  <si>
    <t>Modeling the Next Decade of Energy Sustainability: A Case of a Developing Country</t>
  </si>
  <si>
    <t>To assess the possibility of Nigeria developing and transitioning to the use of various energy sources, and to evaluate greenhouse gas (GHG) mitigation plans and future trends in energy sustainability through Multi-Criteria Decision Analysis (MCDA).</t>
  </si>
  <si>
    <t>A scenario combining renewables, natural gas, and biomass (RNB) is the best option for meeting Nigeria's future energy demand while reducing greenhouse gas emissions and costs.</t>
  </si>
  <si>
    <t>Department of Electrical and Information Engineering, Covenant University, Ota 112104, Ogun State, Nigeria; Department of Computer Science and Communication, Østfold University College, 1757 Halden, Norway</t>
  </si>
  <si>
    <t>NO,NG</t>
  </si>
  <si>
    <t>https://doi.org/10.3390/en15145083</t>
  </si>
  <si>
    <t>mercy.john@covenantuniversity.edu.ng, sanjay.misra@hiof.no</t>
  </si>
  <si>
    <t>Emodi et al.</t>
  </si>
  <si>
    <t>Energy policy for low carbon development in Nigeria: A LEAP model application</t>
  </si>
  <si>
    <t>To apply a scenario-based model to explore Nigeria's future energy demand, supply, and associated Greenhouse Gas (GHG) emissions from 2010 to 2040, providing policy recommendations for low-carbon development.</t>
  </si>
  <si>
    <t>Aggressive policy interventions, as modelled in the Green Optimistic (GO) scenario, would significantly reduce Nigeria's projected 2040 energy demand and GHG emissions compared to the reference scenario.</t>
  </si>
  <si>
    <t>flexible data structure,easy to use,rich in technical and end-user details,provides electricity generation alternatives with lower GHG emissions</t>
  </si>
  <si>
    <t>excluded railway, airway, and seaway transport system due to lack of available data,alternative scenarios do not exhaust possibilities,does not consider ability of consumers to pay for energy services,does not explore effect of energy pricing,high cost of renewable energy,high capital investment for renewable energy</t>
  </si>
  <si>
    <t>College of Business, Law and Governance, James Cook University,Department of Computer Science, College of Physical and Applied Science, Michael Okpara University of Agriculture,Department of Finance, IBS Hyderabad, IFHE University,Faculty of Law, Abia State University</t>
  </si>
  <si>
    <t>AU,IN,NG</t>
  </si>
  <si>
    <t>http://dx.doi.org/10.1016/j.rser.2016.09.118</t>
  </si>
  <si>
    <t>nnaemeka.emodi@my.jcu.edu.au</t>
  </si>
  <si>
    <t>Kim et al.</t>
  </si>
  <si>
    <t>MESSAGE + SIMPACTS</t>
  </si>
  <si>
    <t>Modeling Long-Term Electricity Generation Planning to Reduce Carbon Dioxide Emissions in Nigeria</t>
  </si>
  <si>
    <t>To suggest an alternate energy supply mix to meet future electrical demand and reduce CO2 emissions in Nigeria.</t>
  </si>
  <si>
    <t>Without CO2 emission limits, oil and gas power plants are the optimal choice to meet Nigeria's future energy needs. When CO2 restrictions are applied, nuclear power plants become the best option, having the lowest environmental damage costs.</t>
  </si>
  <si>
    <t>low greenhouse gas emissions,baseload power,consistent and massive output,reliable source of energy</t>
  </si>
  <si>
    <t>nuclear accidents,management of radioactive waste,radiophobia,inconsistent wind,solar intermittency</t>
  </si>
  <si>
    <t>Department of NPP Engineering, KEPCO International Nuclear Graduate School</t>
  </si>
  <si>
    <t>KR</t>
  </si>
  <si>
    <t>https://doi.org/10.3390/en14196258</t>
  </si>
  <si>
    <t>eng.aelhameed@kings.ac.kr</t>
  </si>
  <si>
    <t>Dioha et al</t>
  </si>
  <si>
    <t>NECAL2050 (Nigerian Energy Calculator 2050)</t>
  </si>
  <si>
    <t>Pathways for low carbon Nigeria in 2050 by using NECAL2050</t>
  </si>
  <si>
    <t>To examine and compare the energy balances and GHG mitigation potentials for four alternative low carbon scenarios which are possible by 2050 for Nigeria, and to explore low carbon futures that are practically achievable within the country.</t>
  </si>
  <si>
    <t>Alternative low-carbon pathways reduce energy consumption and emissions compared to the business-as-usual case, but fossil fuels will still dominate Nigeria's energy system in all scenarios by 2050.</t>
  </si>
  <si>
    <t>TERI School of Advanced Studies, James Cook University, Federal University of Technology, Owerri</t>
  </si>
  <si>
    <t>IN,AU,NG</t>
  </si>
  <si>
    <t>https://doi.org/10.1016/j.ref.2019.02.004*</t>
  </si>
  <si>
    <t>michael.dioha@terisas.ac.in</t>
  </si>
  <si>
    <t>Ugwoke et al.</t>
  </si>
  <si>
    <t>LEAP (Hybrid Integration)</t>
  </si>
  <si>
    <t>Low emissions analysis platform model for renewable energy: Community-scale case studies in Nigeria</t>
  </si>
  <si>
    <t>To perform community-scale energy planning and investigate transformation implications towards sustainable RE based energy supply.</t>
  </si>
  <si>
    <t>Integrating demand-side management strategies with renewable energy supply provides clear benefits, significantly reducing energy demand and greenhouse gas emissions. The scenario combining advanced building retrofits with specific indoor environmental quality standards delivered the best performance and largest reduction in energy expenditures.</t>
  </si>
  <si>
    <t>useful insights for design and implementation of localised energy policies, concurrently define and reach multiple targets, goals and impacts</t>
  </si>
  <si>
    <t>no integrative scenario for grid connection, no time-of-day pricing, no economic optimum for interruptions, cooking energy use excluded</t>
  </si>
  <si>
    <t>Energy Center Lab, Department of Energy Politecnico di Torino, Department of Materials Science &amp; Engineering and Department of Electrical &amp; Computer Engineering, Michigan Technological University, Department of Electronics and Nanoengineering, School of Electrical Engineering, Aalto University</t>
  </si>
  <si>
    <t>IT,FI,US</t>
  </si>
  <si>
    <t>https://doi.org/10.1016/j.scs.2021.102750</t>
  </si>
  <si>
    <t>blessing.ugwoke@polito.it</t>
  </si>
  <si>
    <t>S.R. Isihak</t>
  </si>
  <si>
    <t>OnSSET - Nigeria</t>
  </si>
  <si>
    <t>Achieving universal electricity access in line with SDG7 using GIS-based Model: An application of OnSSET for rural electrification planning in Nigeria</t>
  </si>
  <si>
    <t>rural_electrification</t>
  </si>
  <si>
    <t>To achieve universal electricity access in line with SDG7 using a GIS-based model for rural electrification planning.</t>
  </si>
  <si>
    <t>By 2030, solar PV mini-grids are the least-cost technology for electrifying the majority (58.82%) of unelectrified communities. Grid extension and standalone solar PV systems are the most cost-effective options for the remainder, each serving approximately 20% of communities.</t>
  </si>
  <si>
    <t>Institute for Energy and Sustainable Development, De Montfort University, The Gateway, Leicester, LE1 9BH, United Kingdom 
NNPC Retail Ltd (a full subsidiary of NNPC Ltd), Plot 2646, Yakubu Gowon Way Cadastral Zone A04, Asokoro, Abuja, Nigeria</t>
  </si>
  <si>
    <t>GB,NG</t>
  </si>
  <si>
    <t>https://doi.org/10.1016/j.esr.2022.101021</t>
  </si>
  <si>
    <t>risalisu@gmail.com</t>
  </si>
  <si>
    <t>Niyonteze et al.</t>
  </si>
  <si>
    <t>HOMER (Hybrid Optimization Model for Electric Renewables) software</t>
  </si>
  <si>
    <t>Key technology development needs and applicability analysis of renewable energy hybrid technologies in off-grid areas for the Rwanda power sector</t>
  </si>
  <si>
    <t>To recommend a set of power sector key technologies development needs in Rwanda and examine and optimize renewable energy hybrid combinations suitable for off-grid areas based on cost-effectiveness and available resources.</t>
  </si>
  <si>
    <t>A hybrid system combining hydro, solar, and battery storage is the most cost-effective and environmentally sound option for off-grid rural electrification due to its low net present cost and minimal emissions.</t>
  </si>
  <si>
    <t>Fujian Province Key Laboratory of Automotive Electronics and Electric Drive, Fujian University of Technology, Fuzhou, 350118, China
University of Rwanda, African Centre of Excellence in Energy for Sustainable Development, Kigali, Rwanda
ShunDe SYSU Institute for Solar Energy, China
Department of Electrical Engineering, Hebei University of Technology, Tianjin, 300130, China
Fujian University of Technology, Electrical Engineering, Fuzhou, Fujian, China</t>
  </si>
  <si>
    <t>CN,RW</t>
  </si>
  <si>
    <t>https://doi.org/10.1016/j.heliyon.2020.e03300</t>
  </si>
  <si>
    <t>niyontezejado@gmail.com</t>
  </si>
  <si>
    <t>Hughes et al.</t>
  </si>
  <si>
    <t>SATIM (South African TIMES Model)</t>
  </si>
  <si>
    <t>Developing and maintaining a policy-focussed, comprehensive, energy systems model in a developing country context: The case of SATIM in South Africa</t>
  </si>
  <si>
    <t>maximize welfare by minimizing the total discounted system cost required to meet projected future energy demands and specified constraints over a long-term planning horizon.</t>
  </si>
  <si>
    <t>The successful, long-term development of the SATIM model demonstrates that sustained improvement, integration with other models, and a flexible structure tailored to specific national challenges are key for effective energy systems modelling in developing countries.</t>
  </si>
  <si>
    <t>long-term development, flexibility, integration with other models, captures key components and novel aspects of South Africa’s entire energy system, allows for integrated analysis of complex cross-sectoral policy objectives, deep dive quantitative analysis of specific technology or sub-sector change, hard link with a CGE model enables demand responsiveness to prices and provides consistent economic structure representation, continuous refinement</t>
  </si>
  <si>
    <t>data limitations, complex socio-economic factors, rapidly changing policy landscapes, single node (spatial representation), capturing household preferences (more detailed choice models), transport sector improvements (modal choice exogenously defined, disaggregating transport demand for major cities), regional trade dynamics, temporal resolution (implications on RE integration and model run time), sector-specific enhancements (agriculture)</t>
  </si>
  <si>
    <t>Energy Systems Research Group, Department of Chemical Engineering, Upper Campus, University of Cape Town, Rondebosch, 7700, South Africa, African Centre of Excellence for Inequality Research, School of Economics, Middle Campus, Stanley Road, University of Cape Town, Rondebosch, 7701, South Africa</t>
  </si>
  <si>
    <t>ZA</t>
  </si>
  <si>
    <t>Presidential Climate Commission, World Bank, South African National Energy Development Institute (SANEDI)</t>
  </si>
  <si>
    <t>https://doi.org/10.1016/j.esr.2024.101594</t>
  </si>
  <si>
    <t>alison.hughes@uct.ac.za</t>
  </si>
  <si>
    <t>Van Zyl et al.</t>
  </si>
  <si>
    <t>Climate Equity Reference Calculator (CERC)</t>
  </si>
  <si>
    <t>The cost of achieving South Africa’s ‘fair share’ of global climate change mitigation</t>
  </si>
  <si>
    <t>To estimate emissions reduction pathways for South Africa using a 2°C aggregate warming target and the likely economy-wide net mitigation costs or savings associated with reaching these pathways by prioritizing known lower-cost mitigation measures.</t>
  </si>
  <si>
    <t>South Africa can achieve its 'fair share' of global mitigation with significant net savings, which are maximized by making greater use of renewable energy options.</t>
  </si>
  <si>
    <t>Independent Economic Researchers, The Green House, World Wide Fund for Nature – South Africa</t>
  </si>
  <si>
    <t>https://doi.org/10.1080/14693062.2018.1437019</t>
  </si>
  <si>
    <t>hugo@independentecon.co.za</t>
  </si>
  <si>
    <t>Ntuli et al.</t>
  </si>
  <si>
    <t>Energy sustainability and carbon dioxide emissions mitigation options for South Africa’s road transport sector</t>
  </si>
  <si>
    <t>To analyze the road transport structure and model future emissions under Business-As-Usual and Low Carbon Scenarios up to 2050 in South Africa.</t>
  </si>
  <si>
    <t>Combined mitigation scenario reduces energy demand by 77% and CO2 emissions significantly by 2050 compared to BAU, while province-specific strategies are essential.</t>
  </si>
  <si>
    <t>province-specific analysis, technology-rich model, multiple low-carbon scenarios</t>
  </si>
  <si>
    <t>exclusion of economic, social, and political factors, limited to road transport, data limitations</t>
  </si>
  <si>
    <t>Durban University of Technology, North-West University, Independent Energy Specialist</t>
  </si>
  <si>
    <t>US,ZA</t>
  </si>
  <si>
    <t>https://doi.org/10.1186/s42269-024-01192-4</t>
  </si>
  <si>
    <t>daniel.ewim@yahoo.com</t>
  </si>
  <si>
    <t>Patankar et al.</t>
  </si>
  <si>
    <t>Temoa</t>
  </si>
  <si>
    <t>Building conﬂict uncertainty into electricity planning: A South Sudan case study</t>
  </si>
  <si>
    <t>To explore electricity planning strategies for the electric power system in South Sudan under future conflict uncertainty.</t>
  </si>
  <si>
    <t>Solar photovoltaics can play a critical role in South Sudan's future electricity system by serving as a hedge against the economic losses incurred by conflict.</t>
  </si>
  <si>
    <t>stochastic</t>
  </si>
  <si>
    <t>explicitly considers conflict uncertainty</t>
  </si>
  <si>
    <t>simplified decision landscape, exogenously specified demand increase, demand curtailment at prescribed cost, lack of empirical data on conflict effects, assumed independence of damage parameters, does not consider damage to transmission/distribution/fuel infrastructure, does not consider maintenance/repair</t>
  </si>
  <si>
    <t>NC State University, NC Central University, Colorado School of Mines, World Bank</t>
  </si>
  <si>
    <t>NC State University, NC Central University</t>
  </si>
  <si>
    <t>https://doi.org/10.1016/j.esd.2019.01.003</t>
  </si>
  <si>
    <t>jdecarolis@ncsu.edu</t>
  </si>
  <si>
    <t>Mentis et al.</t>
  </si>
  <si>
    <t>Lighting the World: the first application of an open source, spatial electrification tool (OnSSET) on Sub-Saharan Africa</t>
  </si>
  <si>
    <t>WAPP,CAPP,EAPP,SAPP</t>
  </si>
  <si>
    <t>To demonstrate the usefulness of open-source geospatial electrification modeling to identify the least-cost strategies for universal energy access, focusing on infrastructure development and the resulting generation mix, across Sub-Saharan Africa.</t>
  </si>
  <si>
    <t>Stand-alone systems are the least-cost option for low levels of electricity demand, while mini-grids and grid extensions become more favorable as demand increases.</t>
  </si>
  <si>
    <t>KTH Royal Institute of Technology,International Institute for Applied Systems Analysis,United Nations Department of Economic and Social Affairs,Center for Global Energy Policy, Columbia University,Joint Research Centre (JRC) of the European Commission,World Bank,ABB</t>
  </si>
  <si>
    <t>IT,SE,US,AT,CH</t>
  </si>
  <si>
    <t>https://doi.org/10.1088/1748-9326/aa7b29</t>
  </si>
  <si>
    <t>mentis@kth.se</t>
  </si>
  <si>
    <t>M.V. Rocco et al.</t>
  </si>
  <si>
    <t>OSeMOSYS (with geospatial data)</t>
  </si>
  <si>
    <t>Enhancing energy models with geo-spatial data for the analysis of future electrification pathways: The case of Tanzania</t>
  </si>
  <si>
    <t>To enhance energy models using geo-spatial data for analyzing future electrification pathways and estimate their potential impact on Tanzania's economy and environment to support the achievement of national sustainable development goals.</t>
  </si>
  <si>
    <t>An environmental policy scenario significantly lowers the power sector's carbon intensity to around 100 gCO2/kWh by 2040. This decarbonization pathway also results in a lower average cost of electricity compared to the government's planned policy.</t>
  </si>
  <si>
    <t>transparency,reproducibility,open-source energy modelling platform,original geospatial characterization,country-specific estimations,local characteristics of the production technologies,direct observation of the local cost of off-grid technologies,meaningful comparisons with other studies</t>
  </si>
  <si>
    <t>model is rather rigid in the description of potential evolutions from off-grid to on-grid connections,restricted in its potential applications for the study of new accesses to electricity by the fact that supply always follows demand,spatial characterization of the territory has a limited number of (six) status categories and relatively large spatial resolution,projections on the development of the population can always use update and refinement,rapid evolution in their technical and economic characteristics of renewables and storage should constantly be reflected</t>
  </si>
  <si>
    <t>Department of Energy, Politecnico di Milano, Italy,Copernicus Institute of Sustainable Development, Utrecht University, Netherlands,School of Management, Politecnico di Milano, Italy</t>
  </si>
  <si>
    <t>https://doi.org/10.1016/j.esr.2020.100614</t>
  </si>
  <si>
    <t>matteovincenzo.rocco@polimi.it</t>
  </si>
  <si>
    <t>Tchandao, E. H.</t>
  </si>
  <si>
    <t>Modelling the Optimal Electricity Mix for Togo by 2050 Using OSeMOSYS</t>
  </si>
  <si>
    <t>To explore the future evolution trajectories of the electricity mix in Togo by 2050 and investigate the future investments needed to achieve the sustainable energy and climate change goals.</t>
  </si>
  <si>
    <t>Cost optimization modelling identifies solar photovoltaic power and electricity importation as the optimal choices for Togo's future electricity system. A tenfold increase in investment is required by 2030 to achieve national energy goals under any scenario.</t>
  </si>
  <si>
    <t>open source code,modular structure,lower learning curve,no initial financial investment</t>
  </si>
  <si>
    <t>low dispatching capacity,lack of inertia,unrealistic mix without storage</t>
  </si>
  <si>
    <t>Centre d'Excellence Régional pour la Maîtrise de l'Electricité (CERME), Université de Lomé, Département de Génie Electrique, École Nationale Supérieure d'Ingénieurs (ENSI), Laboratoire de Recherche en Sciences de l’Ingénieur (LARSI), Institut Universitaire de Technologie, Université Nazi BONI</t>
  </si>
  <si>
    <t>TG,BF</t>
  </si>
  <si>
    <t>emission penalty</t>
  </si>
  <si>
    <t>https://doi.org/10.14710/ijred.2023.50104</t>
  </si>
  <si>
    <t>akim_salami@yahoo.fr</t>
  </si>
  <si>
    <t>Ayed et al.</t>
  </si>
  <si>
    <t>Homer Pro</t>
  </si>
  <si>
    <t>Optimal design and techno-economic analysis of hybrid renewable energy systems: A case study of Thala city, Tunisia</t>
  </si>
  <si>
    <t>To explore the techno-economic feasibility of, both off-grid and on-grid, hybrid renewable energy systems (HES) for remote rural electrification in Thala City, Tunisia.</t>
  </si>
  <si>
    <t>The most cost-effective system is a grid-connected hybrid of wind, biomass from olive waste, and pumped-hydro storage, which achieves an electricity cost of 0.042 US$/kWh and reduces CO2 emissions by 76% compared to a grid-only system.</t>
  </si>
  <si>
    <t>CENSE – Centre for Environmental and Sustainability Research Energy and Climate &amp; CHANGE - Global Change and Sustainability Institute, NOVA School of Science and Technology, NOVA University Lisbon, Lisbon, Portugal; Institute of Chemical and Energy Engineering, University of Natural Resources and Life Sciences, Vienna, Austria</t>
  </si>
  <si>
    <t>PT,AT</t>
  </si>
  <si>
    <t>10.1080/15567249.2024.2308843</t>
  </si>
  <si>
    <t>rafat.alafif@boku.ac.at</t>
  </si>
  <si>
    <t>Dhakouani et al., 2017</t>
  </si>
  <si>
    <t>Long-term optimisation model of the Tunisian power system</t>
  </si>
  <si>
    <t>To present a long-term model of Tunisia's electricity system. To unveil potential benefits of increasing Renewable Energy Sources (RES) in electricity production. To help decision makers to draw feasible and optimal long-term pathways towards energy independence.</t>
  </si>
  <si>
    <t>Targeting a higher integration of renewable energy sources can increase Tunisia's energy independence without a significant rise in overall system costs.</t>
  </si>
  <si>
    <t>customise the model for the country,open data allowed a dialogue with stakeholders and institutions,answer questions raised by the Tunisian partners</t>
  </si>
  <si>
    <t>uncertainties associated with some of the assumptions,soft linking with a top-down model,monetise the social benefits from job creation</t>
  </si>
  <si>
    <t>Universite de Tunis El Manar, KTH, Royal Institute of Technology</t>
  </si>
  <si>
    <t>SE,TN</t>
  </si>
  <si>
    <t>https://doi.org/10.1016/j.energy.2017.09.093</t>
  </si>
  <si>
    <t>asma.dhakouani@enit.utm.tn</t>
  </si>
  <si>
    <t>Gardumi et al.</t>
  </si>
  <si>
    <t>OSeMOSYS + Input-Output (IO) model</t>
  </si>
  <si>
    <t>A scenario analysis of potential long-term impacts of COVID-19 on the Tunisian electricity sector</t>
  </si>
  <si>
    <t>To analyze potential long-term impacts of the COVID-19 pandemic on the Tunisian electricity supply system using an energy-economy modeling framework.</t>
  </si>
  <si>
    <t>Solar photovoltaic solutions remain highly competitive with gas-fired generation despite varying gas price projections, and investments in renewables and energy efficiency have a high potential for job creation.</t>
  </si>
  <si>
    <t>open access dataset, open source model infrastructure, manageable complexity of the energy-economy frameworks, co-designed scenarios with local institutions, populated with locally available data</t>
  </si>
  <si>
    <t>numerous assumptions, uncertain demand projections, high uncertainty in fossil fuel prices, underestimated technological learning of renewables, need for re-assessment of biomass potential, need for refining battery/storage database, high uncertainty in economic model assumptions (wages, local content), IO model built on snapshot with fixed structure, potential over/underestimation of job creation by multipliers</t>
  </si>
  <si>
    <t>KTH Royal Institute of Technology, Ecole Nationale d’Ing´enieurs de Tunis, Imperial College London, Loughborough University, Deutsche Gesellschaft für Internationale Zusammenarbeit (GIZ) GmbH, Institut Tunisien de la Comp´etitivit´e et des Etudes Quantitatives</t>
  </si>
  <si>
    <t>SE,GB,DE,TN</t>
  </si>
  <si>
    <t>https://doi.org/10.1016/j.esr.2021.100759</t>
  </si>
  <si>
    <t>gardumi@kth.se</t>
  </si>
  <si>
    <t>O. Adeoye, C. Spataru</t>
  </si>
  <si>
    <t>Quantifying the integration of renewable energy sources in West Africa’s interconnected electricity network</t>
  </si>
  <si>
    <t>To evaluate the impact of increased integration of solar PV on the interconnected electricity network.</t>
  </si>
  <si>
    <t>Most of the planned electricity interconnections in West Africa could be underutilized in 2030. This underutilization presents an opportunity to integrate more of the region's unexplored hydro and solar resources.</t>
  </si>
  <si>
    <t>high-spatial economic dispatch model, individual modelling of solar and wind plants, investigation of electricity storage, comprehensive techno-economic analysis</t>
  </si>
  <si>
    <t>underutilized interconnection capacities</t>
  </si>
  <si>
    <t>UCL Energy Institute, University College London</t>
  </si>
  <si>
    <t>https://doi.org/10.1016/j.rser.2019.109647</t>
  </si>
  <si>
    <t>omotola.adeoye.14@ucl.ac.uk</t>
  </si>
  <si>
    <t>Ishaku et al.</t>
  </si>
  <si>
    <t>EnergyPLAN</t>
  </si>
  <si>
    <t>Decarbonisation Strategy for Renewable Energy Integration for Electriﬁcation of West African Nations: A Bottom-Up EnergyPLAN Modelling of West African Power Pool Targets</t>
  </si>
  <si>
    <t>To present a sustainable and economically viable pathway to achieve 100% electricity access and 48% renewable energy sources (RES) share in the West African region by 2030.</t>
  </si>
  <si>
    <t>For a unified synchronous grid, the most feasible scenario involves integrating 42,000 MW of natural gas with 13,000 MW of wind, 13,000 MW of PV, and 29,000 MW of hydro, reducing carbon emissions by almost 50%.</t>
  </si>
  <si>
    <t>Cyprus International University</t>
  </si>
  <si>
    <t>TR</t>
  </si>
  <si>
    <t>https://doi.org/10.3390/su142315933</t>
  </si>
  <si>
    <t>hadun@ciu.edu.tr</t>
  </si>
  <si>
    <t>Abuzayed et al.</t>
  </si>
  <si>
    <t>PyPSA-Earth and OnSSET Dual-Model Framework</t>
  </si>
  <si>
    <t>Power system expansion and renewable integration for drought-resilient electrification in Zambia</t>
  </si>
  <si>
    <t>To model and evaluate resilient, low-carbon pathways for Zambia’s power system by 2030. To explore pathways to achieve universal electricity access by 2030.</t>
  </si>
  <si>
    <t>Combining grid extension with decentralized solutions, such as solar home systems and mini-grids, offers the most cost-effective path to achieving universal electricity access, with per capita costs as low as $111.</t>
  </si>
  <si>
    <t>Development of a Dual-Model Framework for Integrated Electrification Planning, Scenario-Based Analysis of Zambia’s Energy Transition Under Climate Stressors, Validation and Customization of a High-Resolution Power System Model for Zambia, Quantitative Assessment of Cost, Emissions, and System Resilience, Policy-Relevant Insights for Low-Carbon Development and Investment Planning, Contribution to the Literature on Electrification in Developing Countries</t>
  </si>
  <si>
    <t>expanding scenario modelling to incorporate regional power interconnections, integrating transport electrification and clean cooking solutions, strengthening the coupling between power system models and macroeconomic models</t>
  </si>
  <si>
    <t>Friedrich-Alexander-Universität (FAU) Erlangen-Nürnberg, Energy Policy Research Group, Judge Business School, University of Cambridge, Department of Electrical and Electronics Engineering, The Copperbelt University, School of Geosciences, University of Edinburgh, Department of Statistics and Operations Research, Universitat Politecnica de Catalunya</t>
  </si>
  <si>
    <t>GB,DE,ES,ZM</t>
  </si>
  <si>
    <t>feed-in tariff, concessional capital, risk guarantees, green bonds, climate-aligned finance</t>
  </si>
  <si>
    <t>https://doi.org/10.1016/j.enpol.2025.114786</t>
  </si>
  <si>
    <t>anas.abuzayed@fau.de</t>
  </si>
  <si>
    <t>Kumbuso Joshua Nyoni</t>
  </si>
  <si>
    <t>OSeMOSYS + FlexTool (Soft-linking)</t>
  </si>
  <si>
    <t>The Zambian Energy Transition (ZET): A Case Study for OsemOSYS and FlexTool</t>
  </si>
  <si>
    <t>To explore the Zambian energy transition outlook through scenario analyses (BAU, IRP, Net Zero prospects) to align with Agenda 2063.</t>
  </si>
  <si>
    <t>Zambia can achieve Net Zero emissions by 2063 by gradually phasing out fossil fuels, but this pathway is more expensive than other scenarios. The current power system also requires immediate investment in transmission and generation to enhance its flexibility.</t>
  </si>
  <si>
    <t>inadequate cost database, incoherent underlying assumptions, dependence on hydro generation</t>
  </si>
  <si>
    <t>University of Edinburgh</t>
  </si>
  <si>
    <t>https://doi.org/10.21203/rs.3.rs-2368899/v1</t>
  </si>
  <si>
    <t>kumbujosh@gmail.com</t>
  </si>
  <si>
    <t>Muselu et al.</t>
  </si>
  <si>
    <t>HOMER</t>
  </si>
  <si>
    <t>Tecno-Economic analysis of Hybrid Renewable Energy on Telecommunication Industry in Zambia, Case Study in Mpulungu</t>
  </si>
  <si>
    <t>microgrid</t>
  </si>
  <si>
    <t>To conduct a techno-economic analysis of hybrid renewable energy systems, including solar PV, wind, and batteries, for powering a telecommunication site in Mpulungu, Zambia.</t>
  </si>
  <si>
    <t>A hybrid system combining solar PV, a wind turbine, and battery storage is the most practical and cost-effective solution, having a lower Net Present Cost (NPC) than solar-only or wind-only options.</t>
  </si>
  <si>
    <t>The University of Zambia, School of Engineering</t>
  </si>
  <si>
    <t>ZM</t>
  </si>
  <si>
    <t>https://doi.org/10.36948/ijfmr.2024.v06i05.26393</t>
  </si>
  <si>
    <t>Achbab et al.</t>
  </si>
  <si>
    <t>SAM</t>
  </si>
  <si>
    <t>Techno-Economic and Environmental Analysis of a Renewable Hybrid System in Southern Morocco</t>
  </si>
  <si>
    <t>To assess the technical and economic feasibility of a 20 MW grid-connected hybrid wind-solar PV system for the city of Dakhla in southern Morocco.</t>
  </si>
  <si>
    <t>The hybrid wind-solar system is economically viable, with a levelized cost of energy of $0.045/kWh, a positive net present value of $27.4 million, and a discounted payback period of 8 years.</t>
  </si>
  <si>
    <t>Renewable Energy and System Dynamics Laboratory, Faculty of Sciences-Ain Chock, Hassan II University, Casablanca, Morocco,Geosciences Laboratory, Faculty of Sciences-Ain Chock, Hassan II University, Casablanca, Morocco</t>
  </si>
  <si>
    <t>https://doi.org/10.12912/27197050/188282</t>
  </si>
  <si>
    <t>mo.achbab@gmail.com</t>
  </si>
  <si>
    <t>R Budianto</t>
  </si>
  <si>
    <t>OnSSET-OSeMOSYS</t>
  </si>
  <si>
    <t>A cost-optimal and geospatial analysis for the power system of Sierra Leone</t>
  </si>
  <si>
    <t>To analyze investments in the power sector of Sierra Leone to cover future electricity needs under different electrification targets and demand scenarios using OnSSET and OSeMOSYS.</t>
  </si>
  <si>
    <t>Hydropower dominates electricity generation across all scenarios, supplying 60-79.5% of electricity; solar PV plays a significant role in the reference scenario where spatial constraints are considered.</t>
  </si>
  <si>
    <t>open-source, combines spatial and long-term analysis, considers different electricity access tiers, provides least-cost solutions</t>
  </si>
  <si>
    <t>data availability, no sensitivity analysis, constant economic growth, limited storage modelling</t>
  </si>
  <si>
    <t>https://www.diva-portal.org/smash/get/diva2:1373039/FULLTEXT01.pdf</t>
  </si>
  <si>
    <t>rbud@kth.se</t>
  </si>
  <si>
    <t>S Sinclair-Lecaros et al.</t>
  </si>
  <si>
    <t>RAMP</t>
  </si>
  <si>
    <t>A GIS-based demand assessment methodology to estimate electricity requirements for health care facilities: a case study for Uganda</t>
  </si>
  <si>
    <t>To introduce a GIS-based methodology for estimating electricity requirement ranges in health care facilities, applied to a Uganda case study.</t>
  </si>
  <si>
    <t>Annual electricity requirements for Ugandan health centers range from 3,037 kWh for small health center II to 239,681 kWh for large health center IV.</t>
  </si>
  <si>
    <t>US,UG,AT,IT</t>
  </si>
  <si>
    <t>https://doi.org/10.46830/writn.21.00093</t>
  </si>
  <si>
    <t>santiago.sinclair-lecaros@wri.org</t>
  </si>
  <si>
    <t>Tinashe and Folly</t>
  </si>
  <si>
    <t>An Integrated Modelling Framework for Renewable Energy Integration in the Southern African Power Pool (SAPP)</t>
  </si>
  <si>
    <t>To propose an integrated modeling framework for long-term planning and operational reliability of renewable energy integration in the Southern African Power Pool.</t>
  </si>
  <si>
    <t>High variable energy flows are observed between Botswana, South Africa, Mozambique, and Zimbabwe, and the model identifies key generation projects for meeting future demand while increasing renewable penetration.</t>
  </si>
  <si>
    <t>comprehensive approach, bridges gap between strategic planning and operational feasibility, adaptable to other power pools</t>
  </si>
  <si>
    <t>assumptions in input data, model simplifications, ignoring real-time dispatch constraints, assuming perfect foresight</t>
  </si>
  <si>
    <t>University of Cape Town</t>
  </si>
  <si>
    <t>https://doi.org/10.1109/SAUPEC65723.2025.10944332</t>
  </si>
  <si>
    <t>ktykei001@myuct.ac.za</t>
  </si>
  <si>
    <t>M.I. Howells et al.</t>
  </si>
  <si>
    <t>TIMES</t>
  </si>
  <si>
    <t>An Energy Model for a Low Income Rural African Village</t>
  </si>
  <si>
    <t>To extend an energy model to rural African villages to compute optimal energy systems and assess the effects of electrification and pollution externality costs.</t>
  </si>
  <si>
    <t>Internalizing health-related pollution costs leads to extensive electricity adoption, making grid connection the cheapest clean option.</t>
  </si>
  <si>
    <t>Improved time resolution, multi-service appliance modeling, inclusion of externalities</t>
  </si>
  <si>
    <t>Lack of equilibrium with economy, single village calibration, no income differentiation</t>
  </si>
  <si>
    <t>University of Cape Town, Stanford University, International Resources Group, University of Stuttgart</t>
  </si>
  <si>
    <t>ZA,US,DE</t>
  </si>
  <si>
    <t>https://www.researchgate.net/profile/Mark-Howells-2/publication/237677229_An_Energy_Model_for_a_Low_Income_Rural_African_Village/links/5627412f08aed3d3f1394932/An-Energy-Model-for-a-Low-Income-Rural-African-Village.pdf</t>
  </si>
  <si>
    <t>mark.howells@energy.kth.se</t>
  </si>
  <si>
    <t>Imed Eddine Khelfa et al.</t>
  </si>
  <si>
    <t>UBEM Aproach</t>
  </si>
  <si>
    <t>An Energy and Ecological Assessment of The Prior and Post-Hybrid Renovation State of Multi-Dwelling Building in the Algerian City of Skikda</t>
  </si>
  <si>
    <t>economic</t>
  </si>
  <si>
    <t>To evaluate the energy and ecological performance of hybrid renovation scenarios for a multi-dwelling building in Skikda, Algeria.</t>
  </si>
  <si>
    <t>The best scenario, combining roof PVT panels, seasonal thermal storage, and triple glazing, reduces fossil energy use by 69.78% and achieves Class A energy/environmental rating.</t>
  </si>
  <si>
    <t>University of May 8th, 1945, Guelma; University of August 20th, 1955, Skikda</t>
  </si>
  <si>
    <t>DZ</t>
  </si>
  <si>
    <t>http://dx.doi.org/10.11594/ijssr.05.01.12</t>
  </si>
  <si>
    <t>khelfa.imededdine@univ-guelma.dz</t>
  </si>
  <si>
    <t>J Fu &amp; H Hammarsten</t>
  </si>
  <si>
    <t>An Analysis of Climate Change and its Effects on the Electricity Generation: Supporting a CLEWs assessment in Ghana</t>
  </si>
  <si>
    <t>To analyze the future electricity system in Ghana and assess the impact of climate change on hydropower generation within a Climate, Land, Energy and Water (CLEWs) framework.</t>
  </si>
  <si>
    <t>Concentrated solar power dominates the long-term generation mix, while climate change significantly reduces hydropower reliability, making it unsustainable.</t>
  </si>
  <si>
    <t>open-source, integrated approach, country-specific data</t>
  </si>
  <si>
    <t>assumptions on fuel prices, uncertainty in CSP, limited data sources</t>
  </si>
  <si>
    <t>https://kth.diva-portal.org/smash/record.jsf?pid=diva2%3A1119242&amp;dswid=7301</t>
  </si>
  <si>
    <t>A Zegueur et al.</t>
  </si>
  <si>
    <t>HOMER Pro</t>
  </si>
  <si>
    <t>A Techno-Economic Study of a Hybrid PV–Wind–Diesel Standalone Power System for a Rural Telecommunication Station in Northeast Algeria</t>
  </si>
  <si>
    <t>To assess the techno-economic viability and emission reduction of hybrid PV/wind/diesel/battery systems for a rural Algerian telecom station.</t>
  </si>
  <si>
    <t>The PV–wind–diesel–battery configuration achieves the lowest NPC ($85,673) and COE ($0.214/kWh), reducing emissions by more than half.</t>
  </si>
  <si>
    <t>LGMM, Mechanical Engineering Department, University of Skikda, Skikda 21000, Algeria</t>
  </si>
  <si>
    <t>https://doi.org/10.3390/ASEC2023-15250</t>
  </si>
  <si>
    <t>zegueurahlem@gmail.com</t>
  </si>
  <si>
    <t>Jason Clifford Wilson</t>
  </si>
  <si>
    <t>iHOGA</t>
  </si>
  <si>
    <t>A Techno-Economic Environmental Approach to Improving the Performance of Photovoltaic, Battery, Grid-Connected, Diesel Hybrid Energy Systems: A Case Study in Kenya</t>
  </si>
  <si>
    <t>To demonstrate a method for optimizing photovoltaic hybrid energy systems through a case study in Kenya.</t>
  </si>
  <si>
    <t>Implementing proposed interventions reduces fuel consumption by 70%, extends battery lifetime by 28%, cuts net present cost by 30%, and lowers emissions by 42%.</t>
  </si>
  <si>
    <t>European Solar Engineering School, Dalarna University</t>
  </si>
  <si>
    <t>https://www.diva-portal.org/smash/record.jsf?pid=diva2%3A1252234&amp;dswid=-9012</t>
  </si>
  <si>
    <t>Djohra Saheb Koussa et al.</t>
  </si>
  <si>
    <t>A Technical, Economic and Environmental Assessment of Decentralized Systems Connected to the Algerian Grid. Case Study: Adrar Site</t>
  </si>
  <si>
    <t>To assess the technical, economic, and environmental performance of decentralized wind and photovoltaic systems connected to the grid in Adrar, Algeria.</t>
  </si>
  <si>
    <t>The hybrid wind-PV system reduces greenhouse gas emissions by 20-22% and lowers the cost of energy slightly from $0.400 to $0.399/kWh compared to the grid alone.</t>
  </si>
  <si>
    <t>Centre De DEveloppement Des Energies Renouvelables, Alger; Laboratoire Des Technologies Industrielle Et De L’Information, UniversitE A. Mira De Bejaia</t>
  </si>
  <si>
    <t>https://doi.org/10.5923/j.ep.20120204.03</t>
  </si>
  <si>
    <t>dkoussa@cder.dz</t>
  </si>
  <si>
    <t>Shari Babajide et al.</t>
  </si>
  <si>
    <t>STELLA</t>
  </si>
  <si>
    <t>A System Dynamics Model of the Nigerian Electricity System</t>
  </si>
  <si>
    <t>To analyze how reducing transmission losses to 5% and raising capacity factor to 90% affects Nigeria's electricity supply using a system dynamics model.</t>
  </si>
  <si>
    <t>Improving TL and CF reduces outages by 17.84% and saves 3,400 GWh in losses by 2050, but additional generation capacity is essential to fully meet demand.</t>
  </si>
  <si>
    <t>WASCAL, Universite Abdou Moumouni, Centre for Energy Research and Development, Obafemi Awolowo University, Higher Colleges of Technology</t>
  </si>
  <si>
    <t>NE,NG,AE</t>
  </si>
  <si>
    <t>https://doi.org/10.1109/ICASET.2018.8376780</t>
  </si>
  <si>
    <t>b.shari@wascal-ne.org</t>
  </si>
  <si>
    <t>Ahunim Abebe et al.</t>
  </si>
  <si>
    <t>A Study on Optimal Design Feasibility of Microgrid Power System for Rural Electrification: Amhara Region in Ethiopia</t>
  </si>
  <si>
    <t>To enable optimal power provision and assess feasibility of a microgrid design for rural electrification in Gedro Kebele, Ethiopia.</t>
  </si>
  <si>
    <t>The optimal stand-alone microgrid consists of 7 kW PV, 3 kW wind turbine, 104 kWh battery, and 6 kW converter, supplying 25 kWh/day at a total investment cost of $75,993.</t>
  </si>
  <si>
    <t>Bahir Dar Institute of Technology, Bahir Dar University, Ethiopia</t>
  </si>
  <si>
    <t>https://doi.org/10.51983/ajes-2019.8.3.2064</t>
  </si>
  <si>
    <t>ahunim@gmail.com</t>
  </si>
  <si>
    <t>Derya Sadak et al.</t>
  </si>
  <si>
    <t>PyPSA-KE</t>
  </si>
  <si>
    <t>A Spatially Explicit Planning of Pumped Hydro Energy Storage in Kenya’s Long-Term Decarbonisation Pathways</t>
  </si>
  <si>
    <t>To assess the potential role of pumped hydro energy storage in Kenya's long-term decarbonisation pathways using geospatial analysis and energy system optimisation.</t>
  </si>
  <si>
    <t>Kenya has substantial potential for pumped hydro energy storage, but future storage requirements are highly sensitive to uncertain socio-economic factors.</t>
  </si>
  <si>
    <t>TU Delft, Civil Engineering and Geosciences</t>
  </si>
  <si>
    <t>NL</t>
  </si>
  <si>
    <t>https://doi.org/10.5194/egusphere-egu26-12682</t>
  </si>
  <si>
    <t>d.sadak@tudelft.nl</t>
  </si>
  <si>
    <t>Mina Ashraf et al.</t>
  </si>
  <si>
    <t>A Solar-Powered Irrigation System for Conserving Water and Energy Consumption in Egypt</t>
  </si>
  <si>
    <t>To simulate and experimentally validate a solar-powered irrigation system that conserves water and energy in Egypt.</t>
  </si>
  <si>
    <t>The solar-powered irrigation system is feasible and conserves water and energy, with a net annual grid energy purchase of 408 kWh.</t>
  </si>
  <si>
    <t>German University In Cairo</t>
  </si>
  <si>
    <t>EG</t>
  </si>
  <si>
    <t>https://doi.org/10.18178/JOCET.2019.7.6.514</t>
  </si>
  <si>
    <t>mina_ashraf97@hotmail.com</t>
  </si>
  <si>
    <t>S Kihwele</t>
  </si>
  <si>
    <t>Pvsyst</t>
  </si>
  <si>
    <t>A Solar PV System for Industrial Application- A Case Study of a Cement Industry in TANZANIA</t>
  </si>
  <si>
    <t>To assess the technical viability of a 15 MWp behind-the-meter solar PV system designed to cut energy costs, reduce grid reliance, and lower carbon emissions for a Tanzanian cement plant.</t>
  </si>
  <si>
    <t>The 15 MWp solar PV system is technically viable, producing an estimated 12.7 MW of power and 27.77 GWh per year.</t>
  </si>
  <si>
    <t>inclusive industrialisation</t>
  </si>
  <si>
    <t>University of Dar es Salaam</t>
  </si>
  <si>
    <t>TZ</t>
  </si>
  <si>
    <t>https://doi.org/10.65085/2619-8789.1076</t>
  </si>
  <si>
    <t>kihwele2002@yahoo.com</t>
  </si>
  <si>
    <t>Jonathan Daglish</t>
  </si>
  <si>
    <t>A Prefeasibility Analysis of a PV Mini Grid with Ice Plant on Buvu Island in Lake Victoria</t>
  </si>
  <si>
    <t>To assess the feasibility of a PV mini grid with an ice plant on Buvu Island, Uganda, to provide electricity and flaked ice for fish preservation.</t>
  </si>
  <si>
    <t>The PV mini grid with ice plant is financially viable under base assumptions, with an IRR of 23.5% and NPV of $114,651, but viability hinges on selling at least 1.6 tonnes of ice daily.</t>
  </si>
  <si>
    <t>https://www.diva-portal.org/smash/record.jsf?faces-redirect=true&amp;aq2=%5B%5B%5D%5D&amp;af=%5B%5D&amp;searchType=SIMPLE&amp;sortOrder2=title_sort_asc&amp;query=&amp;language=no&amp;pid=diva2%3A1372692%22&amp;aq=%5B%5B%5D%5D&amp;sf=all&amp;aqe=%5B%5D&amp;sortOrder=author_sort_asc&amp;onlyFullText=false&amp;noOfRows=50&amp;dswid=1325</t>
  </si>
  <si>
    <t>Josefine Axelsson, Emelie Johnson</t>
  </si>
  <si>
    <t>OSeMOSYS-OnSSET</t>
  </si>
  <si>
    <t>A nexus assessment of Energy and Water in Rwanda</t>
  </si>
  <si>
    <t>To investigate hydropower's role in Rwanda's electrification plans and assess climate change impacts on water availability.</t>
  </si>
  <si>
    <t>Hydropower's share varies from 7% to 47% by 2030 depending on electricity demand and climate scenario, and water availability will be insufficient to meet demand after 2026.</t>
  </si>
  <si>
    <t>https://kth.diva-portal.org/smash/record.jsf?pid=diva2%3A1119648&amp;dswid=8009</t>
  </si>
  <si>
    <t>O. M. Longe et al.</t>
  </si>
  <si>
    <t>A Case Study on Off-grid Microgrid for Universal Electricity Access in the Eastern Cape of South Africa</t>
  </si>
  <si>
    <t>To compare an off-grid microgrid with grid extension for universal electricity access in Ntabankulu, Eastern Cape, South Africa.</t>
  </si>
  <si>
    <t>A wind/diesel/battery microgrid achieves the lowest cost of energy at $0.320/kWh with 90.5% renewable penetration, outperforming grid extension.</t>
  </si>
  <si>
    <t>University of Johannesburg, International Institute for Applied Systems Analysis (IIASA), Rufus Giwa Polytechnic</t>
  </si>
  <si>
    <t>ZA,AT,NG</t>
  </si>
  <si>
    <t>https://doi.org/10.5923/j.ijee.20170702.03</t>
  </si>
  <si>
    <t>wunmigrace@yahoo.com</t>
  </si>
  <si>
    <t>A. Lalouli et al.</t>
  </si>
  <si>
    <t>A Comparative Study on Influence of Climate on Optimal Dimensioning of a Hydrogen-Based Microgrid</t>
  </si>
  <si>
    <t>To evaluate battery, hydrogen and hybrid storage for a solar-wind off-grid microgrid across three Moroccan climate regions.</t>
  </si>
  <si>
    <t>A hybrid wind-PV system with hydrogen storage is the most cost-effective fully renewable option, and optimal sizing varies by climate region.</t>
  </si>
  <si>
    <t>Hassan II University of Casablanca (MA)</t>
  </si>
  <si>
    <t>International Journal on “Technical and Physical Problems of Engineering” (IJTPE), Iss. 59, Vol. 16, No. 2, Jun. 2024</t>
  </si>
  <si>
    <t>louliabd@gmail.com</t>
  </si>
  <si>
    <t>K. M. Kotb et al.</t>
  </si>
  <si>
    <t>A fuzzy decision-making model for optimal design of solar, wind, diesel-based RO desalination integrating flow-battery and pumped-hydro storage: A case study in Baltim, Egypt</t>
  </si>
  <si>
    <t>To optimize a PV-wind-diesel hybrid system with flow-battery or pumped-hydro storage for reverse-osmosis desalination in Baltim, Egypt.</t>
  </si>
  <si>
    <t>A wind-turbine/PV/diesel system with a flow battery is the best configuration (NPC $1.05M, COE $0.102/kWh); a fully renewable system is feasible but costlier.</t>
  </si>
  <si>
    <t>Electrical Power and Machines Engineering Department, Faculty of Engineering, Tanta University, Tanta 31521, Egypt,Department of Electric Power Engineering, Faculty of Electrical Engineering and Informatics, Budapest University of Technology and Economics, Budapest 1111, Hungary,School of Electrical and Electronic Engineering, Huazhong University of Science and Technology, Wuhan 430074, China,Civil Engineering Department, Faculty of Engineering, Kafrelsheikh University, Kafrelsheikh 33516, Egypt,Electrical Engineering Department, Faculty of Engineering, Kafrelsheikh University, Kafrelsheikh 33516, Egypt,Mechanical Engineering Department, Faculty of Engineering, Kafrelsheikh University, Kafrelsheikh 33516, Egypt</t>
  </si>
  <si>
    <t>EG,HU,CN</t>
  </si>
  <si>
    <t>https://doi.org/10.1016/j.enconman.2021.113962</t>
  </si>
  <si>
    <t>kotb.mohamed@f-eng.tanta.edu.eg</t>
  </si>
  <si>
    <t>O. Nait Mensour et al.</t>
  </si>
  <si>
    <t>GIS-MCDM</t>
  </si>
  <si>
    <t>A geographical information system-based multi-criteria method for the evaluation of solar farms locations: A case study in Souss-Massa area, southern Morocco</t>
  </si>
  <si>
    <t>To assess the suitability of locations for large PV farms in the Souss-Massa area of southern Morocco using a GIS-MCDM method.</t>
  </si>
  <si>
    <t>About 24.08% of the region (12,952 km2) is suitable, with PV electricity costs around $0.067/kWh in the best areas.</t>
  </si>
  <si>
    <t>Materials and Renewable Energy Laboratory, Faculty of Sciences, Ibn Zohr University</t>
  </si>
  <si>
    <t>https://doi.org/10.1016/j.energy.2019.06.063</t>
  </si>
  <si>
    <t>omar.naitmensour@edu.uiz.ac.ma</t>
  </si>
  <si>
    <t>A. K. Kuno et al.</t>
  </si>
  <si>
    <t>A feasibility analysis of PV-based off-grid rural electrification for a pastoral settlement in Ethiopia</t>
  </si>
  <si>
    <t>To assess the feasibility of off-grid PV systems for pastoral electrification in Moyale, Yabelo and Dire, Ethiopia.</t>
  </si>
  <si>
    <t>Solar PV systems are viable with an LCOE of about $0.835-0.899/kWh, cheaper than diesel over the project life.</t>
  </si>
  <si>
    <t>Haramaya University (ET)</t>
  </si>
  <si>
    <t>https://doi.org/10.1016/j.energy.2023.128899</t>
  </si>
  <si>
    <t>amanuelkchk24@gmail.com</t>
  </si>
  <si>
    <t>T. Nacer et al.</t>
  </si>
  <si>
    <t>A comprehensive method to assess the feasibility of renewable energy on Algerian dairy farms</t>
  </si>
  <si>
    <t>To assess the techno-economic feasibility of grid-connected renewable energy systems on Algerian dairy farms.</t>
  </si>
  <si>
    <t>Optimal grid-connected systems meet farm demand and export more than twice the electricity purchased, and are feasible across northern Algeria.</t>
  </si>
  <si>
    <t>Electronics Department, Technology Faculty, LabSET, University Saad Dahlab Blida1, Centre de D eveloppement des Energies Renouvelables, CDER</t>
  </si>
  <si>
    <t>http://dx.doi.org/10.1016/j.jclepro.2015.06.101</t>
  </si>
  <si>
    <t>nasser_tar@yahoo.fr</t>
  </si>
  <si>
    <t>D. Jaggeshar et al.</t>
  </si>
  <si>
    <t>A low-carbon electricity transition for small island developing states: A case study of Mauritius</t>
  </si>
  <si>
    <t>To model and evaluate low-carbon transition pathways for the electricity sector in Mauritius, assessing them against criteria for energy security, the economy, the environment, and social impacts.</t>
  </si>
  <si>
    <t>The optimal transition pathway for Mauritius is an ambitious scenario that achieves a 76.8% renewable energy share and reduces CO2 emissions by over 67% by 2040.</t>
  </si>
  <si>
    <t>multidimensional scenario comparison, quantified estimates of multiple sustainable development benefits</t>
  </si>
  <si>
    <t>job displacement from coal phase-out, high initial cost of hybrid systems, financing challenges for SIDS, need for vocational clean energy education programs</t>
  </si>
  <si>
    <t>Beijing Normal University (CN); University College Cork (IE)</t>
  </si>
  <si>
    <t>CN,IE</t>
  </si>
  <si>
    <t>subsidies for capital costs, soft loans, feed-in tariff, net metering, fiscal measures waiving import and tax duties, long-term debt, carbon pricing</t>
  </si>
  <si>
    <t>https://doi.org/10.1016/j.esd.2024.101638</t>
  </si>
  <si>
    <t>maoxq@bnu.edu.cn, guozhi0226@mail.bnu.edu.cn</t>
  </si>
  <si>
    <t>M. Taoufik et al.</t>
  </si>
  <si>
    <t>A GIS-based multi-criteria decision-making approach for site suitability of solar-powered hydrogen production: A case study of Souss-Massa, Morocco</t>
  </si>
  <si>
    <t>To identify suitable areas for solar-hydrogen conversion in Souss-Massa, Morocco, using a GIS-based multi-criteria approach.</t>
  </si>
  <si>
    <t>The western Souss-Massa region, particularly around Agadir City, is most suitable for solar-hydrogen projects, which can produce green hydrogen at a competitive Levelized Cost of Hydrogen (LCOH) of $2.9/kg.</t>
  </si>
  <si>
    <t>inclusive_industrialisation</t>
  </si>
  <si>
    <t>Hassan II University of Laboratory of Applied Geology, Geomatics and Environment, Faculty of Sciences Ben M’Sik, Hassan II University of Casablanca, Casablanca, Morocco (MA)</t>
  </si>
  <si>
    <t>https://doi.org/10.1016/j.ref.2023.08.004</t>
  </si>
  <si>
    <t>meryem.taoufik@gmail.com</t>
  </si>
  <si>
    <t>S. A. Eshiemogie et al.</t>
  </si>
  <si>
    <t>machine learning-supported framework</t>
  </si>
  <si>
    <t>A machine learning-supported framework for predicting Nigeria's optimal energy storage and emission reduction</t>
  </si>
  <si>
    <t>To assess Nigeria's 2050 electricity scenarios with and without grid-scale storage using machine learning and multi-objective optimization.</t>
  </si>
  <si>
    <t>Adding grid-scale storage raises total system cost but enables much higher renewable penetration and large CO2 reductions, making storage viable for Nigeria by 2050.</t>
  </si>
  <si>
    <t>ML models’ capacity to accurately predict key energy system metrics,ML models excel at rapid, data-driven predictions,transparent and interpretable method for understanding the effects of independent variables</t>
  </si>
  <si>
    <t>minor differences between the ML and EnergyPLAN results,higher overall cost with energy storage technologies</t>
  </si>
  <si>
    <t>Department of Chemical Engineering, University of Benin, Department of Computer Engineering, University of Benin, Department of Mechanical Engineering, University of Nigeria, Department of Electrical and Electronics Engineering, University of Manchester, Department of Chemistry, Faculty of Science and Technology, Airlangga University, Department of Chemical Engineering, Faculty of Industrial Technology, Universitas Pembangunan Nasional “Veteran” Yogyakarta</t>
  </si>
  <si>
    <t>NG,GB,ID</t>
  </si>
  <si>
    <t>https://doi.org/10.1016/j.ref.2024.100677</t>
  </si>
  <si>
    <t>stanley.eshiemogie@eng.uniben.edu,andrew.amenaghawon@uniben.edu,handoko.darmokoesoemo@gmail.com,heriseptyakusuma@gmail.com</t>
  </si>
  <si>
    <t>S. Rekik &amp; S. El Alimi</t>
  </si>
  <si>
    <t>A GIS based MCDM modelling approach for evaluating large-scale solar PV installation in Tunisia</t>
  </si>
  <si>
    <t>To conduct a land suitability analysis to identify the most feasible locations for installing large-scale solar PV power plants throughout Tunisia using an integrated GIS and multi-criteria decision-making approach.</t>
  </si>
  <si>
    <t>Approximately 17.6% of Tunisia's territory is suitable for large-scale solar PV development. The most suitable sites cover 5,251 km² (3.31% of the available area) and are primarily located in the central, southwestern, southeastern, and eastern coastal regions.</t>
  </si>
  <si>
    <t>University of Monastir, National Engineering School of Monastir, Laboratory of Thermal and Energy Systems Studies (LESTE)</t>
  </si>
  <si>
    <t>TN</t>
  </si>
  <si>
    <t>https://doi.org/10.1016/j.egyr.2023.12.018</t>
  </si>
  <si>
    <t>Souheil.elalimi@enim.u-monastir.tn</t>
  </si>
  <si>
    <t>B. Mutume</t>
  </si>
  <si>
    <t>GIS-MCDA</t>
  </si>
  <si>
    <t>A feasibility assessment of utilizing concentrated solar power (CSP) in Zimbabwean regions of Hwange and Lupane</t>
  </si>
  <si>
    <t>To identify the most suitable CSP sites in the Hwange-Lupane area of Zimbabwe using a GIS-MCDA-AHP approach.</t>
  </si>
  <si>
    <t>Lupane offers the most suitable land; direct normal irradiance is weighted highest (55.5%); a 600 MW CSP plant is analysed.</t>
  </si>
  <si>
    <t>Middle East Technical University, Sustainable Environment and Energy Systems Department, Kalkanli, Guzelyurt, Mersin 10, Turkey</t>
  </si>
  <si>
    <t>https://doi.org/10.1016/j.heliyon.2023.e18210</t>
  </si>
  <si>
    <t>bruce.mutume@metu.edu.tr</t>
  </si>
  <si>
    <t>M. N. Edoo &amp; R. T. F. Ah King</t>
  </si>
  <si>
    <t>100% renewable energy system for the island of Mauritius by 2050: a techno-economic study</t>
  </si>
  <si>
    <t>To investigate the most realistic 100% renewable energy systems for Mauritius by 2050 using EnergyPLAN.</t>
  </si>
  <si>
    <t>A 100% renewable energy system is technically feasible for Mauritius, with solar PV and battery storage forming the backbone of the system. This transition increases the cost of final energy by 11% compared to volatile 2022 fossil fuel prices.</t>
  </si>
  <si>
    <t>first 100% RE system study for Mauritius, uses mature and commercially available technologies, holistic view of energy system, fills research gap for Mauritius, provides key insights, useful for other SIDS</t>
  </si>
  <si>
    <t>institutional capacity, administrative procedures, procedural red tapes, limited financial resources</t>
  </si>
  <si>
    <t>Department of Electrical and Electronic Engineering, Faculty of Engineering, University of Mauritius</t>
  </si>
  <si>
    <t>MU</t>
  </si>
  <si>
    <t>https://doi.org/10.1016/j.segy.2025.100199</t>
  </si>
  <si>
    <t>nawazedoo@gmail.com</t>
  </si>
  <si>
    <t>Shu'aibu Dabo et al.</t>
  </si>
  <si>
    <t>ArcGIS Pro</t>
  </si>
  <si>
    <t>A geospatial analysis of solar energy potentials in Kaduna state, Nigeria</t>
  </si>
  <si>
    <t>To assess solar energy potential across Kaduna state, Nigeria, using geospatial analysis.</t>
  </si>
  <si>
    <t>Kaduna state shows enormous solar potential with distinct high, medium and low zones, peaking in February-March.</t>
  </si>
  <si>
    <t>Universiti Sains Malaysia, Ahmadu Bello University</t>
  </si>
  <si>
    <t>MY,NG</t>
  </si>
  <si>
    <t>https://doi.org/10.17576/geo-2024-2003-03</t>
  </si>
  <si>
    <t>shuaibudabo10@gmail.com</t>
  </si>
  <si>
    <t>L. Nogueira et al.</t>
  </si>
  <si>
    <t>A cross-sectoral integrated assessment of alternatives for climate mitigation in Madagascar</t>
  </si>
  <si>
    <t>To analyze how Madagascar can achieve its Nationally Determined Contribution (NDC) by modeling mitigation options in the energy and land-use sectors under different cost scenarios.</t>
  </si>
  <si>
    <t>Madagascar can meet its 14% GHG emission reduction target using only the land-use sector. However, overlooking mitigation in the energy sector is a missed opportunity to develop the country's abundant low-carbon energy resources.</t>
  </si>
  <si>
    <t>integrated assessment, links land-use and energy</t>
  </si>
  <si>
    <t>high uncertainty in AFOLU costs/potentials, lack of reliable data, storage/balancing costs stylistically accounted</t>
  </si>
  <si>
    <t>TNO, University of Amsterdam, Johns Hopkins University</t>
  </si>
  <si>
    <t>https://doi.org/10.1080/14693062.2020.1791030</t>
  </si>
  <si>
    <t>larissa.nogueira@tno.nl</t>
  </si>
  <si>
    <t>A. A. Mas'ud</t>
  </si>
  <si>
    <t>A hybrid combination of EV charging stations with renewable energy sources for powering a residential community</t>
  </si>
  <si>
    <t>To techno-economically evaluate PV-wind-diesel-battery schemes with EV charging for residential communities in six Nigerian cities.</t>
  </si>
  <si>
    <t>Sokoto and Gusau have the lowest LCOE (about 0.306-0.312) and NPC (about $1.71M); Zaria is highest, and NPC rises with EV charging distance.</t>
  </si>
  <si>
    <t>Jubail Industrial College, Royal Commission for Jubail, KSA</t>
  </si>
  <si>
    <t>SA</t>
  </si>
  <si>
    <t>https://doi.org/10.1002/est2.483</t>
  </si>
  <si>
    <t>masud_a@jic.edu.sa</t>
  </si>
  <si>
    <t>B. M. Abdoulaye et al.</t>
  </si>
  <si>
    <t>Photovoltaic simulation</t>
  </si>
  <si>
    <t>A Comparative Study of Two Common Software's used for Photovoltaic Systems, RETScreen and PVsyst</t>
  </si>
  <si>
    <t>To compare PVsyst and RETScreen for predicting the performance of a solar PV plant in Niger against monitored data.</t>
  </si>
  <si>
    <t>Predicted annual energy is 12032 MWh (PVsyst) and 12746 MWh (RETScreen) versus 11996 MWh measured, making RETScreen the more reliable predictor in this case.</t>
  </si>
  <si>
    <t>Laboratoire d’Energétique et d’Electronique d’Electrotechnique, d’Automatique, d’Informatique Industrielle (LAERT-LA2EI), Université Abdou Moumouni de Niamey, Niger</t>
  </si>
  <si>
    <t>NE</t>
  </si>
  <si>
    <t>https://doi.org/10.9734/cjast/2024/v43i54373</t>
  </si>
  <si>
    <t>makintag@gmail.com</t>
  </si>
  <si>
    <t>A. Yahiaoui &amp; F. Tlemcani</t>
  </si>
  <si>
    <t>A comparison study of hybrid renewable energy systems for electrification of a rural city in Algeria</t>
  </si>
  <si>
    <t>To optimally size three PV-wind-battery-electrolyzer-fuel-cell hybrid systems for Timimoun, Algeria, using HOMER.</t>
  </si>
  <si>
    <t>The PV/wind/battery/electrolyzer/hydrogen-tank/fuel-cell configuration is cheapest (NPC $12.3M, COE $0.912/kWh) and meets demand.</t>
  </si>
  <si>
    <t>Renewable Energies and Materials Laboratory, Electrical Engineering Department, University of Medea, Algeria</t>
  </si>
  <si>
    <t>https://doi.org/10.1177/0309524X221133810</t>
  </si>
  <si>
    <t>adel.industry1@gmail.com</t>
  </si>
  <si>
    <t>O. A. Adebimpe &amp; S. O. Usman</t>
  </si>
  <si>
    <t>GIS-AHP</t>
  </si>
  <si>
    <t>A GIS-AHP Approach for Evaluating Site Suitability for Solar Power Plant: A Case Study of Ewekoro Local Government Area, Nigeria</t>
  </si>
  <si>
    <t>To evaluate site suitability for a solar power plant in Ewekoro Local Government Area, Nigeria, using a GIS-AHP approach.</t>
  </si>
  <si>
    <t>About 15% of the area is best-suitable and 17% suitable while 68% is not suitable, with land use the most important criterion.</t>
  </si>
  <si>
    <t>Department of Industrial and Production Engineering, University of Ibadan, NIGERIA; Department of Systems and Industrial Engineering, University of Arizona, UNITED STATES</t>
  </si>
  <si>
    <t>NG,US</t>
  </si>
  <si>
    <t>http://dx.doi.org/10.4314/njt.v41i4.6</t>
  </si>
  <si>
    <t>oa.adebimpe@yahoo.com, sundayusman29@gmail.com</t>
  </si>
  <si>
    <t>A. Caillard et al.</t>
  </si>
  <si>
    <t>A Critical Analysis of Morocco's Green Hydrogen Roadmap: A Modelling Approach to Assess Country Readiness from the Energy Trilemma Perspective</t>
  </si>
  <si>
    <t>To assess Morocco's readiness for its Green Hydrogen Roadmap using OSeMOSYS energy modelling through the energy-trilemma lens.</t>
  </si>
  <si>
    <t>The roadmap is not harmonised with existing infrastructure, and aggressive pursuit risks higher fossil imports and surging costs, with green-hydrogen storage raising costs by about 34%.</t>
  </si>
  <si>
    <t>open-source accessibility, fulfilment of all energy demands and related constraints, generation of least-cost solution</t>
  </si>
  <si>
    <t>data limitations, extrapolation of storage technology costs, exclusion of hybrid or integrated systems, limited granularity of time slices</t>
  </si>
  <si>
    <t>Centre for Environmental Policy, Imperial College London, STEER Centre, Department of Geography, Loughborough University</t>
  </si>
  <si>
    <t>Public–Private Partnerships (PPPs), grants, tax incentives, tax relaxations, subsidies</t>
  </si>
  <si>
    <t>https://doi.org/10.3390/cli12050061</t>
  </si>
  <si>
    <t>amandine.caillard22@imperial.ac.uk</t>
  </si>
  <si>
    <t>B. Settou et al.</t>
  </si>
  <si>
    <t>A high-resolution GIS-AHP-based method for solar PV power plant site selection: a case study of Algeria</t>
  </si>
  <si>
    <t>To identify and map the most suitable sites for large-scale, grid-connected solar PV power plants in Algeria using a GIS-AHP method, and to test the impact of different map raster resolutions on the results.</t>
  </si>
  <si>
    <t>At a high (92m) resolution, 17% of the studied area in Algeria is suitable for large-scale solar PV development. Using a lower resolution (1000m) eliminates over 25,286 km² of suitable land, demonstrating the significant effect of data resolution on potential assessments.</t>
  </si>
  <si>
    <t>VPRS Laboratory, University of Kasdi Merbah Ouargla, Department of Mechanical Engineering, University of Kasdi Merbah Ouargla, Department of Physic, University of Kasdi Merbah Ouargla, Institute of Technology, University of Kasdi Merbah Ouargla</t>
  </si>
  <si>
    <t>https://doi.org/10.1007/s10098-020-01971-3</t>
  </si>
  <si>
    <t>belkhir.settou@gmail.com</t>
  </si>
  <si>
    <t>M. T. Ayana et al.</t>
  </si>
  <si>
    <t>A compendious approach for renewable energy assessment based on satellite and ground truth data: a case of Bilate catchment, Rift Valley Basin, Ethiopia</t>
  </si>
  <si>
    <t>To assess the techno-economic viability of wind, solar and hydro hybrid systems in the off-grid Bilate catchment using ERA5 satellite data and HOMER.</t>
  </si>
  <si>
    <t>A hybrid energy approach is viable, and combining ERA5 satellite data with an HBV-IHMS model fills data gaps for resource assessment.</t>
  </si>
  <si>
    <t>Water Technology Institute, Arba Minch University</t>
  </si>
  <si>
    <t>https://doi.org/10.1007/s40095-022-00484-7</t>
  </si>
  <si>
    <t>melktesh@gmail.com</t>
  </si>
  <si>
    <t>M. S. Elborlsy et al.</t>
  </si>
  <si>
    <t>A case study of optimal design and techno-economic analysis of an islanded AC microgrid</t>
  </si>
  <si>
    <t>To optimize an islanded AC microgrid powering an international school in New Cairo, Egypt, using HOMER.</t>
  </si>
  <si>
    <t>The optimal configuration for the microgrid is a hybrid system including PV, wind, a diesel generator, a fuel cell, and battery storage, achieving a levelized cost of energy of $0.153/kWh.</t>
  </si>
  <si>
    <t>Process Control Technology Department, Faculty of Technology and Education, Beni-Suef University, Beni-Suef, Egypt,Electrical Engineering Department, Faculty of Engineering, Beni-Suef University, Beni-Suef, Egypt,Electrical Engineering Department, Faculty of Engineering at Shoubra, Benha University, Banha, Egypt</t>
  </si>
  <si>
    <t>https://doi.org/10.1038/s41598-025-94506-z</t>
  </si>
  <si>
    <t>mohamed01177@techedu.bsu.edu.eg</t>
  </si>
  <si>
    <t>A. S. Zalhaf et al.</t>
  </si>
  <si>
    <t>GIS-fuzzy-AHP</t>
  </si>
  <si>
    <t>A High-Resolution Wind Farms Suitability Mapping Using GIS and Fuzzy AHP Approach: A National-Level Case Study in Sudan</t>
  </si>
  <si>
    <t>To identify suitable wind-farm locations in Sudan using GIS combined with a fuzzy analytic hierarchy process.</t>
  </si>
  <si>
    <t>About 48.2% of the country is suitable; the study adds a novel lightning-strike criterion and assesses eight criteria in total.</t>
  </si>
  <si>
    <t>Faculty of Engineering - Tanta University, University of Electronic Science and Technology of China (UESTC), Department of Civil Engineering Faculty of Engineering Taif University Saudi Arabia</t>
  </si>
  <si>
    <t>EG,CN,SA</t>
  </si>
  <si>
    <t>https://doi.org/10.3390/su14010358</t>
  </si>
  <si>
    <t>bahaa.elboshi@f-eng.tanta.edu.eg</t>
  </si>
  <si>
    <t>I. K. Rice et al.</t>
  </si>
  <si>
    <t>A Hybrid Photovoltaic/Diesel System for Off-Grid Applications in Lubumbashi, DR Congo: A HOMER Pro Modeling and Optimization Study</t>
  </si>
  <si>
    <t>To assess the feasibility of a hybrid photovoltaic/diesel power system for off-grid applications in Lubumbashi, DR Congo, by modeling and optimizing its technical, economic, and environmental performance.</t>
  </si>
  <si>
    <t>A hybrid system combining solar PV with battery storage is the most suitable and cost-effective configuration, capable of meeting local household demand with zero emissions and significant surplus energy.</t>
  </si>
  <si>
    <t>School of Naval Architecture, Ocean and Energy Power Engineering, Wuhan University of Technology, School of Energy and Power Engineering, Wuhan University of Technology, Institute for Advanced Study, Shenzhen University</t>
  </si>
  <si>
    <t>CN</t>
  </si>
  <si>
    <t>https://doi.org/10.3390/su15108162</t>
  </si>
  <si>
    <t>hh.zhu@163.com</t>
  </si>
  <si>
    <t>Anna Nilsson et al.</t>
  </si>
  <si>
    <t>GIS-based approach (QGIS)</t>
  </si>
  <si>
    <t>A GIS-Based Approach to Estimate Electricity Requirements for Small-Scale Groundwater Irrigation</t>
  </si>
  <si>
    <t>To develop a GIS-based methodology for estimating the spatial and temporal electricity demand for small-scale groundwater irrigation in Uganda, including under drought conditions.</t>
  </si>
  <si>
    <t>Energy demand for irrigation is highest in northern Uganda, particularly from December to February, and the average annual energy demand increases by 67% under drought conditions.</t>
  </si>
  <si>
    <t>NewClimate Institute, World Resources Institute, World Bank, GIZ Promotion of Renewable Energy and Energy Efficiency Program Uganda</t>
  </si>
  <si>
    <t>DE,US,UG</t>
  </si>
  <si>
    <t xml:space="preserve">
https://doi.org/10.3390/ijgi10110780</t>
  </si>
  <si>
    <t>a.nilsson@newclimate.org</t>
  </si>
  <si>
    <t>Fendzi Mbasso Wulfran et al.</t>
  </si>
  <si>
    <t>A case study of a neighborhood in Douala examining the technical feasibility of a hybrid renewable energy system connected to the grid for energy and oxygen production in the fight against respiratory diseases</t>
  </si>
  <si>
    <t>To examine the technical feasibility of a grid-connected hybrid renewable energy system for producing both electricity and medical oxygen to combat respiratory diseases in a Douala neighborhood.</t>
  </si>
  <si>
    <t>The proposed hybrid system is technically feasible, achieving an 85.1% renewable energy integration and a 0% loss of power supply probability, while also producing a daily average of 0.123 kg of oxygen.</t>
  </si>
  <si>
    <t>Technology and Applied Sciences Laboratory, University of Douala, U.I.T. of Douala, Unit´e de Recherche d’Automatique et d’Informatique Appliqu´ee, University of Dschang, I.U.T. Fotso Victor, Electrical Engineering Department, Faculty of Engineering, Aswan University</t>
  </si>
  <si>
    <t>CM,EG</t>
  </si>
  <si>
    <t>https://doi.org/10.1016/j.solcom.2023.100062</t>
  </si>
  <si>
    <t>fendzi.wulfran@yahoo.fr</t>
  </si>
  <si>
    <t>Sahlberg et al.</t>
  </si>
  <si>
    <t>Attention to detail: exploring effects of model resolution and complexity in geospatial electrification modelling</t>
  </si>
  <si>
    <t>To examine how differences in modelling detail and complexity affect the least-cost technology mix and computational requirements of geospatial electrification models.</t>
  </si>
  <si>
    <t>Increased modelling detail shifts the technology mix towards more mini-grids, with detailed grid routing reducing grid connections and detailed distribution networks reducing stand-alone systems.</t>
  </si>
  <si>
    <t>KTH Royal Institute of Technology, The World Bank Group, Resource Matters, University of Oxford</t>
  </si>
  <si>
    <t>SE, US, BE, GB</t>
  </si>
  <si>
    <t>https://doi.org/10.1007/s43937-025-00117-0</t>
  </si>
  <si>
    <t>ffn@kth.se</t>
  </si>
  <si>
    <t>T Maatallah et al.</t>
  </si>
  <si>
    <t>Assessment viability for hybrid energy system (PV/wind/diesel) with storage in the northernmost city in Africa, Bizerte, Tunisia</t>
  </si>
  <si>
    <t>To investigate the feasibility of a hybrid PV/wind/diesel system with battery storage for electricity generation in Bizerte, Tunisia.</t>
  </si>
  <si>
    <t>The wind/diesel/battery hybrid configuration (configuration 1) proved most economical, with a net present cost of $57,320 and levelized cost of energy of $0.26/kWh, outperforming grid extension and diesel-only systems.</t>
  </si>
  <si>
    <t>University of Monastir</t>
  </si>
  <si>
    <t>https://doi.org/10.1016/j.rser.2016.01.076</t>
  </si>
  <si>
    <t>maatallahtaher@yahoo.fr</t>
  </si>
  <si>
    <t>Z.A. Khan et al.</t>
  </si>
  <si>
    <t>Assessment of Wind and Solar Hybrid Energy for Agricultural Applications in Sudan</t>
  </si>
  <si>
    <t>To assess the techno-economic feasibility of hybrid wind-solar energy systems for small-scale irrigation pumping across twelve sites in Sudan.</t>
  </si>
  <si>
    <t>Hybrid wind-solar systems are not cost-effective at most sites; standalone PV is optimal except at two locations.</t>
  </si>
  <si>
    <t>Mirpur University of Science and Technology, Aston University, Majmaah University, University of Port Harcourt, University of Khartoum</t>
  </si>
  <si>
    <t>PK, UK, SA, NG, SD</t>
  </si>
  <si>
    <t>https://doi.org/10.3390/en15010005</t>
  </si>
  <si>
    <t>zafarakhan@ieee.org</t>
  </si>
  <si>
    <t>Khaled Bouchareb et al.</t>
  </si>
  <si>
    <t>System Advisor Model</t>
  </si>
  <si>
    <t>Assessment of the technical-economic performance and optimization of a parabolic trough solar power plant under Algerian climatic conditions</t>
  </si>
  <si>
    <t>To design, analyse and optimise a 100 MW parabolic trough concentrated solar power plant with thermal energy storage for two Algerian sites, Tamanrasset and M'Sila.</t>
  </si>
  <si>
    <t>Optimised design yields an annual energy production of 514.6 GWh at a levelized cost of electricity of 6.3 ¢/kWh for Tamanrasset (solar multiple 2.4, 7 h storage) and 451.84 GWh at 7.8 ¢/kWh for M'Sila (solar multiple 3, 7 h storage).</t>
  </si>
  <si>
    <t>Med Boudiaf University, University of M'sila, University of Mentouri Brothers Constantine, Ecole Nationale Polytechnique d'Alger</t>
  </si>
  <si>
    <t>https://doi.org/10.14710/ijred.2023.54056</t>
  </si>
  <si>
    <t>khaled.bouchareb@univ-msila.dz</t>
  </si>
  <si>
    <t>Alison Hughes et al.</t>
  </si>
  <si>
    <t>Assessment of the potential to improve the energy efficiency of household appliances in South Africa</t>
  </si>
  <si>
    <t>To review South Africa’s residential energy efficiency targets and assess potential savings from expanding appliance minimum energy performance standards.</t>
  </si>
  <si>
    <t>Aggressive MEPS expansion to best-in-class appliances can reduce residential electricity consumption by 10% by 2040.</t>
  </si>
  <si>
    <t>disaggregation by income group, bottom-up calibration</t>
  </si>
  <si>
    <t>data scarcity, behavioural changes not considered</t>
  </si>
  <si>
    <t>https://doi.org/10.1016/j.esr.2024.101595</t>
  </si>
  <si>
    <t>Kubiat Umoh et al.</t>
  </si>
  <si>
    <t>ArcGIS</t>
  </si>
  <si>
    <t>Assessment of the locational potential of floating offshore wind energy in South Africa</t>
  </si>
  <si>
    <t>To assess the locational potential of floating offshore wind energy in South Africa using a GIS-based exclusion analysis.</t>
  </si>
  <si>
    <t>Only 2% of South Africa's Exclusive Economic Ezone (246,105 km²) is suitable for floating wind, with a potential of 142.61 GW. The Eastern Cape region is most suitable for early-stage development.</t>
  </si>
  <si>
    <t>University of Hull, Kuwait Institute for Scientific Research</t>
  </si>
  <si>
    <t>GB,KW</t>
  </si>
  <si>
    <t>https://doi.org/10.1186/s40807-024-00104-4</t>
  </si>
  <si>
    <t>K.umoh-2020@hull.ac.uk</t>
  </si>
  <si>
    <t>Amber Ahmed et al.</t>
  </si>
  <si>
    <t>Assessment of the Electricity Generation Mix in Ghana: the Potential of Renewable Energy</t>
  </si>
  <si>
    <t>To analyze Ghana’s electricity system and assess its ability to meet SDG 7.1 and the Marrakech Vision under different renewable energy targets.</t>
  </si>
  <si>
    <t>CSP and natural gas power plants are the most prominent electricity producers; higher renewable targets increase wind power, displacing natural gas.</t>
  </si>
  <si>
    <t>open-source tools, integrated assessment, spatial visualization</t>
  </si>
  <si>
    <t>uncertainty of CSP technology, insufficient natural gas supply, simplifying assumptions</t>
  </si>
  <si>
    <t>https://kth.diva-portal.org/smash/record.jsf?pid=diva2%3A1119247&amp;dswid=-6147</t>
  </si>
  <si>
    <t>jindan.gong@sei.org</t>
  </si>
  <si>
    <t>Mesay Feleke Negash et al.</t>
  </si>
  <si>
    <t>Assessment of Techno-Economic Hydro and Solar Power Energy Potential in Rural Region of Kulfo Catchment, Rift Valley Ethiopia</t>
  </si>
  <si>
    <t>To assess the techno-economic potential of hydro and solar power for rural regions in the Kulfo catchment.</t>
  </si>
  <si>
    <t>Hydropower supplied 61.3% of energy, with a levelized cost of energy of $0.0962/kWh, slightly above the national tariff.</t>
  </si>
  <si>
    <t>Faculty of Hydraulic and Water Resources Engineering, Arba Minch Water Technology Institute, Arba Minch University, Ethiopia</t>
  </si>
  <si>
    <t>https://doi.org/10.57647/ijeee.2024.1501.08</t>
  </si>
  <si>
    <t>getachewbereta@gmail.com</t>
  </si>
  <si>
    <t>Sani Salisu et al.</t>
  </si>
  <si>
    <t>Assessment of technical and economic feasibility for a hybrid PV-wind-diesel-battery energy system in a remote community of north central Nigeria</t>
  </si>
  <si>
    <t>To assess the techno-economic feasibility of a hybrid PV-wind-diesel-battery energy system for a remote village in north central Nigeria.</t>
  </si>
  <si>
    <t>The PV/diesel/battery hybrid system achieves the lowest cost of energy ($0.110/kWh) and net present cost ($1.01 million) with a 98.3% renewable fraction.</t>
  </si>
  <si>
    <t>Universiti Teknologi Malaysia, Ahmadu Bello University, Federal University of Technology Minna, University of Johannesburg, University of Illorin</t>
  </si>
  <si>
    <t>MY, NG</t>
  </si>
  <si>
    <t>https://doi.org/10.1016/j.aej.2019.09.013</t>
  </si>
  <si>
    <t>ssani4@live.utm</t>
  </si>
  <si>
    <t>Sylvester William Chisale et al.</t>
  </si>
  <si>
    <t>RETScreen</t>
  </si>
  <si>
    <t>Assessment of Reservoir Based Hydropower System, a Case Study: Dwangwa River, Malawi</t>
  </si>
  <si>
    <t>To design a reservoir-based hydropower system that ensures reliability and maximum power generation at low cost.</t>
  </si>
  <si>
    <t>The system achieves a levelised cost of energy of $0.099/kWh, lower than the Malawi grid cost of $0.155/kWh.</t>
  </si>
  <si>
    <t>Malawi University of Science and Technology, University of Malawi, The Polytechnic</t>
  </si>
  <si>
    <t>MW</t>
  </si>
  <si>
    <t>https://doi.org/10.9734/jenrr/2020/v5i430151</t>
  </si>
  <si>
    <t>schisale@must.ac.mw</t>
  </si>
  <si>
    <t>M Chentouf et al.</t>
  </si>
  <si>
    <t>Vensim PLE</t>
  </si>
  <si>
    <t>Assessment of renewable energy transition in Moroccan electricity sector using a system dynamics approach</t>
  </si>
  <si>
    <t>To assess the technical, economic, social and environmental impacts of Morocco's renewable energy transition using a system dynamics approach.</t>
  </si>
  <si>
    <t>Reaching 15.72 GW of renewable capacity by 2030 avoids 35 MtCO2 emissions and enables 8.67 TWh of electricity exports.</t>
  </si>
  <si>
    <t>Laboratoire de Génie Chimique et Valorisation des Ressources, Faculté des Sciences et Techniques de Tanger</t>
  </si>
  <si>
    <t>https://doi.org/10.1002/ep.13571</t>
  </si>
  <si>
    <t>mohammedchentouf2@gmail.com</t>
  </si>
  <si>
    <t>Sibel Dursun et al.</t>
  </si>
  <si>
    <t>Assessment of Optimum Renewable Energy System for the Somalia–Turkish Training and Research Hospital in Mogadishu</t>
  </si>
  <si>
    <t>To determine the optimum hybrid renewable energy system for a hospital in Mogadishu currently powered by diesel generators.</t>
  </si>
  <si>
    <t>The wind–diesel–battery storage hybrid system is the optimum configuration, with a cost of energy cheaper than the diesel-only case.</t>
  </si>
  <si>
    <t>Branch of Physics, Capa Final Anatolian High School; Department of Electrics, Gelisim Vocational School, Istanbul Gelisim University; Department of Electrical-Electronics Engineering, Fatih Sultan Mehmet Vakif University</t>
  </si>
  <si>
    <t>https://doi.org/10.30501/jree.2021.245232.1140</t>
  </si>
  <si>
    <t>bdursun@fsm.edu.tr</t>
  </si>
  <si>
    <t>Yvan Ayuketah et al.</t>
  </si>
  <si>
    <t>Assessment of low-carbon energy transitions policies for the energy demand sector of Cameroon</t>
  </si>
  <si>
    <t>To assess future energy demand, GHG emissions, and the impact of low-carbon transition policies in Cameroon from 2016 to 2045.</t>
  </si>
  <si>
    <t>Energy efficiency and fuel switching policies reduce energy demand and emissions, with fuel switching in residential and transport sectors offering the greatest savings.</t>
  </si>
  <si>
    <t>draws comparisons from global best practices, first study of its kind in Cameroon</t>
  </si>
  <si>
    <t>paucity of data, assumption of single fuel type per household, inconsideration of marine/air transport and solar lamps, inability to account for policy interactions and rebound effect</t>
  </si>
  <si>
    <t>Regional Center for Energy and Environmental Sustainability (RCEES), School of Engineering, University of Energy and Natural Resources (UENR), Sunyani, Ghana; School of Economics, Business &amp; International Studies, University of Piraeus, Greece</t>
  </si>
  <si>
    <t>GH, GR</t>
  </si>
  <si>
    <t>https://doi.org/10.1016/j.esd.2022.12.014</t>
  </si>
  <si>
    <t>yvanayuketah@gmail.com</t>
  </si>
  <si>
    <t>Tewodros Walle Mekonnen et al.</t>
  </si>
  <si>
    <t>Assessment of Impacts of Climate Change on Hydropower-Dominated Power System—The Case of Ethiopia</t>
  </si>
  <si>
    <t>To assess the impacts of severe drought on power generation and CO2 emissions in Ethiopia's hydropower-dominated system.</t>
  </si>
  <si>
    <t>Halving reservoir capacity due to drought reduces the renewable energy share by 8% and increases CO2 emissions by 3.3 Mt CO2 by 2065, requiring alternative generation.</t>
  </si>
  <si>
    <t>open-source, stakeholder engagement</t>
  </si>
  <si>
    <t>limited to hydropower impacts, not considering other climate impacts</t>
  </si>
  <si>
    <t>Addis Ababa University, Nantes Université, University College London</t>
  </si>
  <si>
    <t>ET, FR, GB</t>
  </si>
  <si>
    <t>https://doi.org/10.3390/app12041954</t>
  </si>
  <si>
    <t>teddymec2@gmail.com</t>
  </si>
  <si>
    <t>Hasan Huseyin Coban</t>
  </si>
  <si>
    <t>Assessment of Hybrid Renewable Energy System in Beledweyne city Somalia, Technical and Economical Analysis</t>
  </si>
  <si>
    <t>To investigate the technical and economic feasibility of on-grid and off-grid hydro-wind-solar-battery hybrid systems for electricity generation in Beledweyne, Somalia.</t>
  </si>
  <si>
    <t>The optimal off-grid hybrid system achieves a levelized cost of energy of $0.107/kWh with high renewable penetration.</t>
  </si>
  <si>
    <t>Ardahan University</t>
  </si>
  <si>
    <t>https://doi.org/10.36909/jer.16481</t>
  </si>
  <si>
    <t>huseyincoban@ardahan.edu.tr</t>
  </si>
  <si>
    <t>Julius Simforiani et al.</t>
  </si>
  <si>
    <t>Assessment of Electricity Demand for Utilisation of Renewable Energy Hybrid Systems: A Case Study of Kitai Prisons Complex in Tanzania</t>
  </si>
  <si>
    <t>To assess the electricity demand of the Kitai Prisons Complex and evaluate the feasibility of integrating a renewable energy hybrid system.</t>
  </si>
  <si>
    <t>The complex shows a stable demand profile with two daily peaks, and a solar PV–micro-hydro–battery hybrid system is recommended for reliable, year-round power.</t>
  </si>
  <si>
    <t>Mbeya University of Science and Technology</t>
  </si>
  <si>
    <t>https://doi.org/10.62277/mjrd2025v6i40013</t>
  </si>
  <si>
    <t>jsimfo@gmail.com</t>
  </si>
  <si>
    <t>Muyiwa S. Adaramola et al.</t>
  </si>
  <si>
    <t>Assessment of decentralized hybrid PV solar-diesel power system for applications in Northern part of Nigeria</t>
  </si>
  <si>
    <t>To assess the feasibility of hybrid PV-diesel power systems for rural electricity generation in Northern Nigeria.</t>
  </si>
  <si>
    <t>A PV/diesel/battery hybrid system is the most economical stand-alone solution, with a levelised cost of $0.348–0.378/kWh.</t>
  </si>
  <si>
    <t>Norwegian University of Life Sciences, REHAU Industries, University of Ibadan</t>
  </si>
  <si>
    <t>NO, CA, NG</t>
  </si>
  <si>
    <t>http://dx.doi.org/10.1016/j.esd.2013.12.007</t>
  </si>
  <si>
    <t>muyiwa.adaramola@nmbu.no</t>
  </si>
  <si>
    <t>S O Oyedepo et al.</t>
  </si>
  <si>
    <t>Assessment of Decentralized Electricity Production from Hybrid Renewable Energy Sources for Sustainable Energy Development in Nigeria</t>
  </si>
  <si>
    <t>To assess the technical and economic feasibility of hybrid solar-wind energy systems for rural electrification across Nigeria's six geopolitical zones.</t>
  </si>
  <si>
    <t>Maiduguri achieves the lowest cost of energy at $0.658/kWh due to high renewable resources, while Warri has the highest at $0.721/kWh due to low resources.</t>
  </si>
  <si>
    <t>Covenant University Ota, Ogun, Nigeria; University of Nigeria Nssuka; Bells University of Science and Technology; West Virginia University</t>
  </si>
  <si>
    <t>NG, US</t>
  </si>
  <si>
    <t>https://doi.org/10.1515/eng-2019-0009</t>
  </si>
  <si>
    <t>sunday.oyedepo@covenantuniversity.edu.ng</t>
  </si>
  <si>
    <t>A. V. Anayochukwu and A. E. Onyeka</t>
  </si>
  <si>
    <t>Assessment of Carbon Credits for Power Generation Systems at GSM Base Station Site</t>
  </si>
  <si>
    <t>To compare the carbon credits of hybrid power systems for a GSM base station site.</t>
  </si>
  <si>
    <t>The hybrid PV/wind/hydro/Diesel system achieves the highest carbon credits of $14,509.16 relative to diesel-only.</t>
  </si>
  <si>
    <t>University of Nigeria, Nsukka; University of Nigeria, Enugu campus</t>
  </si>
  <si>
    <t>NG</t>
  </si>
  <si>
    <t>https://izlik.org/JA59NH49TX</t>
  </si>
  <si>
    <t>vincent_ani@yahoo.com</t>
  </si>
  <si>
    <t>Mohamed Abbas et al.</t>
  </si>
  <si>
    <t>Assessment of a solar parabolic trough power plant for electricity generation under Mediterranean and arid climate conditions in Algeria</t>
  </si>
  <si>
    <t>To assess the techno-economic performance of a 100 MW parabolic trough power plant at four sites representing Algerian climate conditions.</t>
  </si>
  <si>
    <t>The plant achieves its lowest LCOE of 11.93 c$/kWh and highest annual energy output of 415 GWh at Tamanrasset, with costs rising to 29.58 c$/kWh at Algiers.</t>
  </si>
  <si>
    <t>Unité de développement des Equipements Solaires-UDES/ EPST, Centre de Developpement des Energies Renouvelables</t>
  </si>
  <si>
    <t>https://doi.org/10.1016/j.egypro.2013.11.009</t>
  </si>
  <si>
    <t>Tegenu Argaw Woldegiyorgis et al.</t>
  </si>
  <si>
    <t>Assessment of a Hybrid Energy System for Reliable and Sustainable Power Supply to Boru Meda Hospital in Ethiopia</t>
  </si>
  <si>
    <t>To evaluate the techno-economic feasibility of hybrid energy systems for reliable and sustainable power supply to Boru Meda Hospital in Ethiopia.</t>
  </si>
  <si>
    <t>The PV/BG/batt/conv configuration is the most cost-effective and sustainable, achieving the lowest LCOE of $0.339/kWh and a 100% renewable energy fraction.</t>
  </si>
  <si>
    <t>Wollo University, Deakin University, King Fahd University of Petroleum &amp; Minerals</t>
  </si>
  <si>
    <t>ET, AU, SA</t>
  </si>
  <si>
    <t>https://doi.org/10.48550/arXiv.2512.22859</t>
  </si>
  <si>
    <t>argaw2009@gmail.com</t>
  </si>
  <si>
    <t>I. A. Jumare et al.</t>
  </si>
  <si>
    <t>Assessment of a decentralized grid-connected photovoltaic (PV) / wind / biogas hybrid power system in northern Nigeria</t>
  </si>
  <si>
    <t>To assess a grid-connected photovoltaic/wind/biogas hybrid energy system in northern Nigeria.</t>
  </si>
  <si>
    <t>Grid-connection reduces net present cost by 68% and levelized cost of energy by 85% compared to an off-grid system.</t>
  </si>
  <si>
    <t>University of Tlemcen, Pan African University, TH Köln</t>
  </si>
  <si>
    <t>DZ, DE</t>
  </si>
  <si>
    <t>https://doi.org/10.1186/s13705-020-00260-7</t>
  </si>
  <si>
    <t>shehius61@yahoo.com</t>
  </si>
  <si>
    <t>Chakib El Mokhi et al.</t>
  </si>
  <si>
    <t>Assessment and optimization of photovoltaic systems at the University Ibn Tofail according to the new law on renewable energy in Morocco using HOMER Pro</t>
  </si>
  <si>
    <t>To assess and optimize photovoltaic systems at Ibn Tofail University, evaluating the feasibility of expanding installations to sell surplus energy under Morocco's new renewable energy law.</t>
  </si>
  <si>
    <t>Expanding PV systems and selling all surplus under the new law optimizes LCoE to 0.1653 MAD/kWh and reduces CO₂ emissions by 346,813 kg/year, but requires a 2042% capacity increase.</t>
  </si>
  <si>
    <t>EST El Kelaa des Sraghna, Cadi Ayyad University; EST Kenitra, Ibn Tofail University; Sultan Moulay Slimane University; ENSA Kenitra, Ibn Tofail University</t>
  </si>
  <si>
    <t>https://doi.org/10.1515/ehs-2022-0035</t>
  </si>
  <si>
    <t>c.elmokhi@uca.ma</t>
  </si>
  <si>
    <t>D Darmawan</t>
  </si>
  <si>
    <t>Assessing Tunisia’s Electrical System and its Green Hydrogen Strategy using OSeMOSYS and Multi-Criteria Decision-Making Method</t>
  </si>
  <si>
    <t>To assess Tunisia's green hydrogen strategy and energy planning for the electricity sector using scenario-based modelling.</t>
  </si>
  <si>
    <t>Blending 10% green hydrogen into the natural gas system for gas-fired power plants is the most favourable scenario, ranking highest in the medium and long term.</t>
  </si>
  <si>
    <t>open-source, flexible, simple, efficient</t>
  </si>
  <si>
    <t>dependent on assumed techno-economic parameters, simplified regional load distributions, limited to electricity system, equal weighting of criteria</t>
  </si>
  <si>
    <t>https://www.diva-portal.org/smash/record.jsf?pid=diva2%3A2005453&amp;dswid=6243</t>
  </si>
  <si>
    <t>A. G. Kehbila et al.</t>
  </si>
  <si>
    <t>LEAP-Kenya-Centralized-Electricity</t>
  </si>
  <si>
    <t>Assessing transition pathways to low-carbon electricity generation in Kenya: A hybrid approach using backcasting, socio-technical scenarios and energy system modelling</t>
  </si>
  <si>
    <t>To model and compare low-carbon electricity generation pathways for Kenya's centralized grid, evaluating their mitigation potential, costs, and health impacts.</t>
  </si>
  <si>
    <t>Full renewable energy scenarios (FRE and SDGs 2) achieve the highest GHG abatement at least cost, near-zero emissions, and eliminate PM2.5 health impacts by 2040.</t>
  </si>
  <si>
    <t>off-grid electricity not considered, demand side measures beyond scope</t>
  </si>
  <si>
    <t>Stockholm Environment Institute (SEI), Nairobi, Kenya; EcoXergy Solutions, Vancouver, Canada</t>
  </si>
  <si>
    <t>KE, CA</t>
  </si>
  <si>
    <t>https://doi.org/10.1016/j.rset.2021.100004</t>
  </si>
  <si>
    <t>anderson.kehbila@sei.org</t>
  </si>
  <si>
    <t>Stephen K. Kimutai et al.</t>
  </si>
  <si>
    <t>To evaluate the viability of a solar-biogas hybrid system for rural energy access in Kenya's Kesses region.</t>
  </si>
  <si>
    <t>The optimal PV-biogas hybrid system achieves an LCOE of $0.171/kWh and reduces annual CO2 emissions by 60,193 kg.</t>
  </si>
  <si>
    <t>Moi University</t>
  </si>
  <si>
    <t>https://doi.org/10.1016/j.seta.2025.104244</t>
  </si>
  <si>
    <t>mantuikong@gmail.com</t>
  </si>
  <si>
    <t>Raji Luqman et al.</t>
  </si>
  <si>
    <t>RETScreen Expert</t>
  </si>
  <si>
    <t>Assessing the viability of a grid-connected PV power plant in Mubi, Adamawa State, Nigeria</t>
  </si>
  <si>
    <t>To assess the viability of a grid-connected PV power plant in Mubi, Nigeria.</t>
  </si>
  <si>
    <t>The project is economically viable with an IRR of 11.9%, positive NPV of $681,164, and reduces 670.9 tCO2 of GHG emissions.</t>
  </si>
  <si>
    <t>Federal Polytechnic Mubi, Kyungpook National University, Canadian University Dubai, University of Ottawa</t>
  </si>
  <si>
    <t>NG, KR, AE, CA</t>
  </si>
  <si>
    <t>https://doi.org/10.3389/fenrg.2023.1205646</t>
  </si>
  <si>
    <t>dongjunsuh@knu.ac.kr</t>
  </si>
  <si>
    <t>Olubayo Babatunde et al.</t>
  </si>
  <si>
    <t>Assessing the use of hybrid renewable energy system with battery storage for power generation in a University in Nigeria</t>
  </si>
  <si>
    <t>To assess the feasibility of an off-grid hybrid renewable energy system for a university building and compare single-criterion and multi-criteria selection methods.</t>
  </si>
  <si>
    <t>The PV-diesel generator-battery system is optimal, with a net present cost of $201,031 and cost of energy $0.139/kWh, saving $223,782 over diesel alone and reducing CO2 by 108,157 kg/year.</t>
  </si>
  <si>
    <t>Tshwane University of Technology, University of Lagos, Royal HaskoningDHV, Bells University of Technology, Covenant University</t>
  </si>
  <si>
    <t>NG, ZA</t>
  </si>
  <si>
    <t>https://doi.org/10.1007/s11356-021-15151-3</t>
  </si>
  <si>
    <t>olubayobabatunde@gmai.com</t>
  </si>
  <si>
    <t>Ibrahim B. Mansir and  Paul C. Okonkwo</t>
  </si>
  <si>
    <t>Assessing the techno-economic feasibility of hydrogen refueling stations using advanced algorithms: A case study</t>
  </si>
  <si>
    <t>To assess the techno-economic feasibility of renewable-based hybrid energy systems for hydrogen refueling stations in Lagos, Nigeria.</t>
  </si>
  <si>
    <t>The photovoltaic–wind turbine–battery hybrid system is the most economical, with LCOE of $0.0156/kWh and LCOH of $0.516/kg.</t>
  </si>
  <si>
    <t>Prince Sattam bin Abdulaziz University, Dhofar University</t>
  </si>
  <si>
    <t>SA, OM</t>
  </si>
  <si>
    <t>https://doi.org/10.1016/j.grets.2026.100346</t>
  </si>
  <si>
    <t>i.balarabe@psau.edu.sa</t>
  </si>
  <si>
    <t>R.K. Padi and  A. Chimphango</t>
  </si>
  <si>
    <t>Assessing the potential of integrating cassava residues-based bioenergy into national energy mix using long-range Energy Alternatives Planning systems approach</t>
  </si>
  <si>
    <t>To assess the long-term GHG mitigation and economic impacts of integrating cassava residue bioenergy into South Africa's energy mix using LEAP models.</t>
  </si>
  <si>
    <t>Bioelectricity schemes achieve 6.2-fold higher emission savings and lower cost increments than bioethanol, providing sustainable national bioenergy models.</t>
  </si>
  <si>
    <t>comprehensive scenario analysis, integrates LCA data, cost-benefit analysis</t>
  </si>
  <si>
    <t>data limitations, assumes constant growth rates, limited to cassava residues</t>
  </si>
  <si>
    <t>University of Stellenbosch</t>
  </si>
  <si>
    <t>https://doi.org/10.1016/j.rser.2021.111071</t>
  </si>
  <si>
    <t>achimpha@sun.ac.za</t>
  </si>
  <si>
    <t>M Boussetta et al.</t>
  </si>
  <si>
    <t>Assessing the potential of hybrid PV–Wind systems to cover public facilities loads under different Moroccan climate conditions</t>
  </si>
  <si>
    <t>To assess the potential of hybrid PV–wind systems to meet public facility loads across different Moroccan climatic regions.</t>
  </si>
  <si>
    <t>Hybrid PV–wind microgrids are optimal for all studied areas except eastern Morocco due to low wind speeds.</t>
  </si>
  <si>
    <t>FSDM, LESSI Laboratory EST-USMBA; CED STI, FST, PERE Laboratory EST-USMBA</t>
  </si>
  <si>
    <t>http://dx.doi.org/10.1016/j.seta.2017.07.005</t>
  </si>
  <si>
    <t>mohammed.boussetta@usmba.ac.ma</t>
  </si>
  <si>
    <t>Salomão Joaquim et al.</t>
  </si>
  <si>
    <t>Assessing the Potential of a Hybrid Renewable Energy System: MSW Gasification and a PV Park in Lobito, Angola</t>
  </si>
  <si>
    <t>To assess the potential of a hybrid renewable energy system combining MSW gasification and solar PV for electricity generation in Lobito, Angola.</t>
  </si>
  <si>
    <t>The hybrid system generates 62 GWh/year of electricity, powering 1186 households, with an LCOE of 0.1792 USD/kWh and a 16-year payback period.</t>
  </si>
  <si>
    <t>NOVA School of Science and Technology, NOVA University Lisbon, UNINOVA, LAQV-REQUIMTE</t>
  </si>
  <si>
    <t>https://doi.org/10.3390/en18123125</t>
  </si>
  <si>
    <t>ncsn@fct.unl.pt</t>
  </si>
  <si>
    <t>Francisca Asare-Bediako et al.</t>
  </si>
  <si>
    <t>DIgSILENT PowerFactory</t>
  </si>
  <si>
    <t>Assessing the performance of hydro-solar hybrid (HSH) grid integration: A case study of Bui Generating Station, Ghana</t>
  </si>
  <si>
    <t>dispatch</t>
  </si>
  <si>
    <t>To assess the performance and identify technical challenges of a hydro-solar hybrid system at Ghana's Bui Generating Station.</t>
  </si>
  <si>
    <t>Simulated PV generation exceeded actual output due to temperature and dust effects, while voltage fluctuations and power losses emerged as key technical challenges.</t>
  </si>
  <si>
    <t>Regional Centre for Energy and Environmental Sustainability (RCEES), University of Energy and Natural Resources (UENR); Bui Power Authority</t>
  </si>
  <si>
    <t>https://doi.org/10.1016/j.solcom.2024.100071</t>
  </si>
  <si>
    <t>asarebediakofrancisca81@gmail.com</t>
  </si>
  <si>
    <t>Aran Eales et al.</t>
  </si>
  <si>
    <t>HOMERPro</t>
  </si>
  <si>
    <t>Assessing the Market for Solar Photovoltaic (PV) Microgrids in Malawi</t>
  </si>
  <si>
    <t>To assess the market potential for solar photovoltaic microgrids in Malawi.</t>
  </si>
  <si>
    <t>37% of Malawians are best served by solar microgrids, 42% by existing infrastructure, and 21% by solar-home systems.</t>
  </si>
  <si>
    <t>University of Strathclyde</t>
  </si>
  <si>
    <t>https://doi.org/10.20900/jsr20200008</t>
  </si>
  <si>
    <t>aran.eales@strath.ac.uk</t>
  </si>
  <si>
    <t>G Mwango et al.</t>
  </si>
  <si>
    <t>CLEWs-Kenya</t>
  </si>
  <si>
    <t>Assessing the impacts of climate change in Kenya using climate, land, energy, and water systems (CLEWs) modelling to provide policy insights</t>
  </si>
  <si>
    <t>To assess the impacts of projected climate change on long-term electricity generation, land, and water use in Kenya using a fully integrated CLEWs model.</t>
  </si>
  <si>
    <t>Capital investments increase under extreme climate change as geothermal replaces hydropower, while emission limits raise costs, reduce crop yields, and heighten agricultural water demand.</t>
  </si>
  <si>
    <t>integrated assessment, open-source, reproducible</t>
  </si>
  <si>
    <t>limited to energy and agriculture, default cost data, no transport sector, no off-grid, no electricity trade</t>
  </si>
  <si>
    <t>Taita Taveta University, Simon Fraser University</t>
  </si>
  <si>
    <t>https://doi.org/10.1016/j.sftr.2026.101714</t>
  </si>
  <si>
    <t>geoffreymwango23@gmail.com</t>
  </si>
  <si>
    <t>Emília Inês Come Zebra et al.</t>
  </si>
  <si>
    <t>Assessing the Greenhouse Gas Impact of a Renewable Energy Feed-In Tariff Policy in Mozambique: Towards NDC Ambition and Recommendations to Effectively Measure, Report, and Verify Its Implementation</t>
  </si>
  <si>
    <t>To assess the greenhouse gas (GHG) impacts of Mozambique's Renewable Energy Feed-in Tariff (REFIT) policy and determine its potential contribution to the country's Nationally Determined Contribution (NDC) targets.</t>
  </si>
  <si>
    <t>Full implementation of the Renewable Energy Feed-in Tariff (REFIT) policy could reduce emissions by 2.54 MtCO2eq by 2030, which represents 4.3% of the NDC target for the electricity sector.</t>
  </si>
  <si>
    <t>ability to model long-term scenarios, performs simulation and linear programming</t>
  </si>
  <si>
    <t>weak coordination between institutions, insufficient financial resources, lack of skilled capacities, insufficient data availability, lack of recurrent updates of grid emission factor</t>
  </si>
  <si>
    <t>Energy and Sustainability Research Institute Groningen, Eduardo Mondlane University, UNEP DTU Partnership</t>
  </si>
  <si>
    <t>NL, MZ, DK</t>
  </si>
  <si>
    <t>Ministry of Land and Environment (MTA), Ministry of Energy and Mineral Resources (MIREME), Ministry of Economy and Finance (MEF)</t>
  </si>
  <si>
    <t>https://doi.org/10.3390/su13105376</t>
  </si>
  <si>
    <t>e.i.come.zebra@rug.nl</t>
  </si>
  <si>
    <t>B. M. Atlam and A. M. Rapiea</t>
  </si>
  <si>
    <t xml:space="preserve"> system dynamics</t>
  </si>
  <si>
    <t>Assessing the Future of Energy Security in Egypt</t>
  </si>
  <si>
    <t>To model the future of energy security in Egypt under different policy scenarios using system dynamics.</t>
  </si>
  <si>
    <t>Increasing new fossil fuel discoveries is the single most effective measure for improving energy security, but a combined policy approach yields the best long-term outcome.</t>
  </si>
  <si>
    <t>Cairo University, National Planning Institute</t>
  </si>
  <si>
    <t>https://izlik.org/JA36FG69AS</t>
  </si>
  <si>
    <t>asmaa_melegy@hotmail.com</t>
  </si>
  <si>
    <t>Sidi Bakarr et al.</t>
  </si>
  <si>
    <t xml:space="preserve"> OSeMOSYS-LEAP</t>
  </si>
  <si>
    <t>Assessing the energy transition pathways: Achieving net zero goals in Sierra Leone by 2050</t>
  </si>
  <si>
    <t>To examine low-carbon electricity transition pathways for Sierra Leone to achieve net zero by 2050.</t>
  </si>
  <si>
    <t>Achieving net zero by 2050 depends on hydro, imports, and solar, and costs USD 482 million more than business as usual.</t>
  </si>
  <si>
    <t>internationally integrated approach to energy modelling, soft-linking</t>
  </si>
  <si>
    <t>limited to electricity sector, deterministic model, data scarcity</t>
  </si>
  <si>
    <t>University of Energy and Natural Resources (UENR), Regional Centre for Energy and Environmental Sustainability (RCEES)</t>
  </si>
  <si>
    <t>https://doi.org/10.1016/j.esr.2025.101965</t>
  </si>
  <si>
    <t>sbakarr@cemmatssl.com</t>
  </si>
  <si>
    <t>Yasmine Ayed et al.</t>
  </si>
  <si>
    <t>TIMES-MAGe</t>
  </si>
  <si>
    <t>Assessing the competitiveness and trade-offs of national hydrogen strategies in the Maghreb: TIMES scenario-based analysis</t>
  </si>
  <si>
    <t>To assess the techno-economic trade-offs between domestic hydrogen consumption and export-oriented production strategies in the Maghreb region using energy system modeling.</t>
  </si>
  <si>
    <t>Export-driven hydrogen production sharply increases costs, electricity prices, investment needs, and water use, while diverting renewable power from domestic decarbonization.</t>
  </si>
  <si>
    <t>comprehensive assessment of NHS-RES competitiveness, water-energy nexus, intra-regional electricity trade</t>
  </si>
  <si>
    <t>simplified infrastructure representation, exclusion of political and market dynamics, exogenous demand projections, focus only on power sector, limited temporal resolution</t>
  </si>
  <si>
    <t>NOVA University Lisbon, University of Natural Resources and Life Sciences, Vienna</t>
  </si>
  <si>
    <t>PT, AT</t>
  </si>
  <si>
    <t>https://doi.org/10.1016/j.ijhydene.2025.150193</t>
  </si>
  <si>
    <t>y.ayed@campus.fct.unl.pt</t>
  </si>
  <si>
    <t>FengSheng Chien et al.</t>
  </si>
  <si>
    <t>Assessing the capacity of renewable power production for green energy system: a way forward towards zero carbon electrification</t>
  </si>
  <si>
    <t>To assess the techno-economic potential of wind and solar energy for northern Ghana.</t>
  </si>
  <si>
    <t>Hybrid wind-solar generation produced 72,284 kWh annually, but both wind and solar systems were cost-prohibitive under current financial conditions.</t>
  </si>
  <si>
    <t>School of Finance and Accounting, Fuzhou University of International Studies and Trade; School of Government, University of Economics Ho Chi Minh City; Faculty of Business, City University of Macau; Faculty of International Tourism and Management, City University of Macau; School of Finance and Economics, Jiangsu University</t>
  </si>
  <si>
    <t>CN, VN</t>
  </si>
  <si>
    <t>https://doi.org/10.1007/s11356-021-15517-7</t>
  </si>
  <si>
    <t>m.mohsin3801@yahoo.com</t>
  </si>
  <si>
    <t>E. Manirambona et al.</t>
  </si>
  <si>
    <t>Assessing power sector expansion and related emissions using the low emissions analysis platform: The case of Burundi in East Africa</t>
  </si>
  <si>
    <t>To investigate power sector expansion scenarios and associated emissions for Burundi's Vision 2040.</t>
  </si>
  <si>
    <t>Under business-as-usual, electricity demand rises from 180.4 GWh to 867.6 GWh by 2040. Phasing out fossil fuels after 2030 without additional renewables would require significant electricity imports.</t>
  </si>
  <si>
    <t>descriptive national scenario analysis, new analytical insights, informs policy planning under data constraints</t>
  </si>
  <si>
    <t>financial modeling and cost-benefit analysis not included, data availability concern, lack of recent national reports, no statistical inference</t>
  </si>
  <si>
    <t>University of Burundi, Moi University</t>
  </si>
  <si>
    <t>BI, KE</t>
  </si>
  <si>
    <t>https://doi.org/10.1016/j.esr.2026.102155</t>
  </si>
  <si>
    <t>egimanm@gmail.com</t>
  </si>
  <si>
    <t>Wondimu Berhanu and Betelhem Abadi</t>
  </si>
  <si>
    <t>Assessing Industrial Expansion Pathways under Renewable Electricity Growth in Ethiopia Using OSeMOSYS</t>
  </si>
  <si>
    <t>To assess industrial expansion pathways under renewable electricity growth in Ethiopia using OSeMOSYS.</t>
  </si>
  <si>
    <t>Prioritizing electrification can reduce coal and diesel use by 8% from 2025 onward while industrial energy demand grows through 2050.</t>
  </si>
  <si>
    <t>transparent framework</t>
  </si>
  <si>
    <t>Jimma University</t>
  </si>
  <si>
    <t>https://doi.org/10.5281/zenodo.18490915</t>
  </si>
  <si>
    <t>Betelhemabadi16@gmail.com</t>
  </si>
  <si>
    <t>O K Goga et al.</t>
  </si>
  <si>
    <t>ETAP</t>
  </si>
  <si>
    <t>Assessing Grid Reliability for Optimal Integration of System-Integrated Modular Advanced Reactor Technology (SMART) for Kenya: A Case of the Nairobi Distribution Network</t>
  </si>
  <si>
    <t>To evaluate the reliability and performance impacts of SMART-SMR integration on the Nairobi distribution grid.</t>
  </si>
  <si>
    <t>Integrating a 100 MW SMART reactor reduces SAIDI by 2.8% and SAIFI by 5.1%, while maintaining voltage profiles within 98.21–98.91% of nominal.</t>
  </si>
  <si>
    <t>KEPCO International Nuclear Graduate School</t>
  </si>
  <si>
    <t>https://doi.org/10.3390/en17236160</t>
  </si>
  <si>
    <t>ckchang@kings.ac.kr</t>
  </si>
  <si>
    <t>Lucas R.F. Henneman et al.</t>
  </si>
  <si>
    <t>GAINS</t>
  </si>
  <si>
    <t>Assessing emissions levels and costs associated with climate and air pollution policies in South Africa</t>
  </si>
  <si>
    <t>To assess emissions and costs of energy and climate policy scenarios in South Africa using the GAINS integrated assessment model.</t>
  </si>
  <si>
    <t>Aggressive policy targeting the whole energy sector reduces CO2 emissions by 40% by 2050 with air pollution co-benefits, but rising electricity prices risk increasing household solid fuel use.</t>
  </si>
  <si>
    <t>Georgia Institute of Technology, International Institute for Applied Systems Analysis, Cape Peninsula University of Technology, Johannes Kepler University</t>
  </si>
  <si>
    <t>US, AT, ZA, AT</t>
  </si>
  <si>
    <t>http://dx.doi.org/10.1016/j.enpol.2015.11.026</t>
  </si>
  <si>
    <t>lhenneman@gmail.com</t>
  </si>
  <si>
    <t>T Mosetlhe et al.</t>
  </si>
  <si>
    <t>Appraising the efficacy of the hybrid grid-PV power supply for a household in South Africa</t>
  </si>
  <si>
    <t>To evaluate the cost and environmental benefits of a hybrid grid-PV power supply for a South African household.</t>
  </si>
  <si>
    <t>The hybrid system reduces annual operating costs and greenhouse gas emissions by 26%.</t>
  </si>
  <si>
    <t>University of South Africa, University of Ibadan</t>
  </si>
  <si>
    <t>ZA, NG</t>
  </si>
  <si>
    <t>https://doi.org/10.1016/j.ref.2021.02.001</t>
  </si>
  <si>
    <t>mosettc@unisa.ac.za</t>
  </si>
  <si>
    <t>E Manirambona et al.</t>
  </si>
  <si>
    <t>Appraising Kenyan energy demand policies for energy efficiency improvement and GHG emissions mitigation</t>
  </si>
  <si>
    <t>To model Kenya's total energy demand across all sectors and evaluate three energy policies for energy efficiency improvement and greenhouse gas mitigation.</t>
  </si>
  <si>
    <t>Efficient lighting and cooking stoves policies save up to 2300.9 GWh of electricity and 190.6 PJ of energy by 2040, while universal electrification raises residential electricity demand.</t>
  </si>
  <si>
    <t>low to medium data requirement tool, analyze complex energy systems with flexibility, allows calculations of associated GHG emissions and mitigation strategies</t>
  </si>
  <si>
    <t>constrained by its inability to determine investments required, limited by some data availability, does not perform cost-optimization</t>
  </si>
  <si>
    <t>Department of Applied Sciences, Ecole Normale Sup´erieure, Bujumbura; Facuty of Engineering Sciences, University of Burundi, Bujumbura; Department of Mechanical, Production and Energy Engineering, Moi University, Eldoret</t>
  </si>
  <si>
    <t>https://doi.org/10.1016/j.esr.2023.101291</t>
  </si>
  <si>
    <t>Berino F. Silinto et al.</t>
  </si>
  <si>
    <t>GISEle</t>
  </si>
  <si>
    <t>Applying soft-link and geospatial methods for optimal hybrid microgrids and electric network designs: A case study on rural Mozambique settings</t>
  </si>
  <si>
    <t>2025</t>
  </si>
  <si>
    <t>MZ</t>
  </si>
  <si>
    <t>1</t>
  </si>
  <si>
    <t>To apply and test an expanded geospatial optimisation framework for cost-effective hybrid microgrid and network design in rural Mozambique.</t>
  </si>
  <si>
    <t>The framework yields optimal hybrid microgrid configurations with LCOE of $0.112–0.247/kWh, and hydropower integration substantially reduces costs.</t>
  </si>
  <si>
    <t>2035</t>
  </si>
  <si>
    <t>University of Groningen, University Eduardo Mondlane, Polytechnic University of Milan, TNO</t>
  </si>
  <si>
    <t>NL, MZ, IT</t>
  </si>
  <si>
    <t>https://doi.org/10.1016/j.esd.2025.101790</t>
  </si>
  <si>
    <t>b.f.silinto@rug.nl</t>
  </si>
  <si>
    <t>S Twaha et al.</t>
  </si>
  <si>
    <t>Applying grid-connected photovoltaic system as alternative source of electricity to supplement hydro power instead of using diesel in Uganda</t>
  </si>
  <si>
    <t>2012</t>
  </si>
  <si>
    <t>UG</t>
  </si>
  <si>
    <t>To examine the possibility of using solar PV systems as an alternative to diesel power in Uganda.</t>
  </si>
  <si>
    <t>Grid-connected PV systems can achieve 54% renewable energy penetration, offering a viable alternative to diesel power that may reduce future energy costs.</t>
  </si>
  <si>
    <t>Universiti Teknologi Malaysia, Umm AL-Qura University</t>
  </si>
  <si>
    <t>MY, SA</t>
  </si>
  <si>
    <t>http://dx.doi.org/10.1016/j.energy.2011.11.051</t>
  </si>
  <si>
    <t>ssennogatwaha@yahoo.com</t>
  </si>
  <si>
    <t>E. Gedefaye et al.</t>
  </si>
  <si>
    <t>Application of System-Based Solar Photovoltaic Microgrid for Residential Real Estate</t>
  </si>
  <si>
    <t>2023</t>
  </si>
  <si>
    <t>To explore the techno-economic potential of a solar PV-battery-generator microgrid for residential real estate buildings in Ethiopia.</t>
  </si>
  <si>
    <t>The stand-alone PV-battery-generator microgrid yields a $0.298/kWh cost of energy, a 99.3% renewable fraction, and cuts CO2 emissions by 2000 kg/year.</t>
  </si>
  <si>
    <t>Bahir Dar University; University of the District of Columbia; Adama Science and Technology University</t>
  </si>
  <si>
    <t>ET, US</t>
  </si>
  <si>
    <t>https://doi.org/10.4028/p-zj5ao9</t>
  </si>
  <si>
    <t>edemisha@gmail.com</t>
  </si>
  <si>
    <t>Princewill C. Ene et al.</t>
  </si>
  <si>
    <t>Application of smart DC-Grid for efficient use of solar photovoltaic system in driving separately excited DC motor: Dynamic performance and techno-economic assessments</t>
  </si>
  <si>
    <t>2021</t>
  </si>
  <si>
    <t>To assess the techno-economic feasibility and dynamic performance of a smart solar PV DC-grid powered separately excited DC motor.</t>
  </si>
  <si>
    <t>The optimum 35.67 kW PV system with 120 batteries yields a levelized cost of energy of 0.11 $/kWh, 35% cheaper than the national grid.</t>
  </si>
  <si>
    <t>Enugu State University of Science and Technology, BEBEQUE, University of Nigeria Nsukka</t>
  </si>
  <si>
    <t>https://doi.org/10.1016/j.clet.2021.100136</t>
  </si>
  <si>
    <t>charleydynamic@gmail.com</t>
  </si>
  <si>
    <t>Itsabuma P. Solomon et al.</t>
  </si>
  <si>
    <t>Application of Hybrid Power Network to Ajoki Community</t>
  </si>
  <si>
    <t>To design and optimize a distributed hybrid renewable energy system that provides reliable, cost-effective electricity to Ajoki community while reducing emissions.</t>
  </si>
  <si>
    <t>The optimized hybrid solar-wind-diesel system reduces net present cost by 82% (to ₦288M) and cuts greenhouse emissions by 96.6%, saving 652,582 kg/yr compared to diesel-only.</t>
  </si>
  <si>
    <t>Rivers State University</t>
  </si>
  <si>
    <t>https://doi.org/10.5281/zenodo.7861717</t>
  </si>
  <si>
    <t>talk2philip_solomon@yahoo.com</t>
  </si>
  <si>
    <t>Douglas Ronoh et al.</t>
  </si>
  <si>
    <t>Application of GIS in sub-national energy planning in Kenya: Integrating primary data into a least-cost electrification model using OnSSET (case study of Narok County, Kenya)</t>
  </si>
  <si>
    <t>To demonstrate how GIS data can be integrated into least-cost electrification modelling using OnSSET to support sub-national energy planning in Narok County, Kenya.</t>
  </si>
  <si>
    <t>Grid intensification serves 89% of households, with stand-alone solar PV and mini-grids covering the rest, requiring $599.3 million to achieve universal electrification by 2026.</t>
  </si>
  <si>
    <t>2022</t>
  </si>
  <si>
    <t>2026</t>
  </si>
  <si>
    <t>World Resources Institute, Strathmore Energy Research Centre, Narok County government</t>
  </si>
  <si>
    <t>KE, US</t>
  </si>
  <si>
    <t>https://doi.org/10.46830/wripn.23.00040</t>
  </si>
  <si>
    <t>douglas.ronoh@wri.org</t>
  </si>
  <si>
    <t>M Macdonald Nko et al.</t>
  </si>
  <si>
    <t>Application Assessment of Pumped Storage and Lithium-Ion Batteries on Electricity Supply Grid</t>
  </si>
  <si>
    <t>2019</t>
  </si>
  <si>
    <t>To compare pumped storage and lithium-ion batteries for PV output stabilisation and grid supplementation, assessing economic and technical viability.</t>
  </si>
  <si>
    <t>Pumped storage is cheaper than batteries for small capacities (200 kWh), but batteries become competitive as size increases, with batteries preferred above 1 MWh.</t>
  </si>
  <si>
    <t>Tshwane University of Technology</t>
  </si>
  <si>
    <t>http://dx.doi.org/10.3390/en12152855</t>
  </si>
  <si>
    <t>macdonaldnko@gmail.com</t>
  </si>
  <si>
    <t>Nasser Yimen et al.</t>
  </si>
  <si>
    <t>Analyzing of a Photovoltaic/Wind/Biogas/Pumped-Hydro Off-Grid Hybrid System for Rural Electrification in Sub-Saharan Africa—Case Study of Djoundé in Northern Cameroon</t>
  </si>
  <si>
    <t>2018</t>
  </si>
  <si>
    <t>To perform a techno-economic analysis and optimization of a pumped-hydro storage based 100% renewable off-grid hybrid system for rural electrification in northern Cameroon.</t>
  </si>
  <si>
    <t>Optimal system consists of an 81.8 kW PV array and a 15 kW biogas generator, achieving a cost of energy of €0.256/kWh.</t>
  </si>
  <si>
    <t>National Advanced School of Engineering, University of Yaoundé I</t>
  </si>
  <si>
    <t>http://dx.doi.org/10.3390/en11102644</t>
  </si>
  <si>
    <t>nazerois@yahoo.fr</t>
  </si>
  <si>
    <t>Adugnaw L. Temesgen et al.</t>
  </si>
  <si>
    <t>Analyzing grid extension suitability: A case study of Ethiopia using OnSSET</t>
  </si>
  <si>
    <t>2024</t>
  </si>
  <si>
    <t>To examine how geospatial factors influence the suitability of grid extension in unelectrified areas of Ethiopia.</t>
  </si>
  <si>
    <t>Geospatial factors increase grid extension costs by 2.3%–29% across Ethiopia, and terrain slope is the most significant factor.</t>
  </si>
  <si>
    <t>2020</t>
  </si>
  <si>
    <t>2030</t>
  </si>
  <si>
    <t>Addis Ababa University, Chalmers University of Technology</t>
  </si>
  <si>
    <t>ET, SE</t>
  </si>
  <si>
    <t>https://doi.org/10.1016/j.esr.2023.101292</t>
  </si>
  <si>
    <t>erik.ahlgren@chalmers.se</t>
  </si>
  <si>
    <t>A. S. Ademola and A. AlKassem</t>
  </si>
  <si>
    <t>Analytical Design and Hybrid Techno-Economic Assessment of Grid-Connected PV System for Sustainable Development</t>
  </si>
  <si>
    <t>To conduct a techno-economic assessment of a 500 kWp grid-connected solar PV system for Ibadan, Nigeria.</t>
  </si>
  <si>
    <t>The system achieves an LCOE of $0.079/kWh, significantly lower than the grid-only cost of $0.724/kWh.</t>
  </si>
  <si>
    <t>urban_transitions</t>
  </si>
  <si>
    <t>Islamic University of Madinah</t>
  </si>
  <si>
    <t>https://doi.org/10.3390/pr13113412</t>
  </si>
  <si>
    <t>a.akassem@iu.edu.sa</t>
  </si>
  <si>
    <t>David Afungchui et al.</t>
  </si>
  <si>
    <t>Weibull distribution</t>
  </si>
  <si>
    <t>Analysis of wind regimes for energy estimation in Bamenda, of the North West Region of Cameroon, based on the Weibull distribution</t>
  </si>
  <si>
    <t>2014</t>
  </si>
  <si>
    <t>To analyze wind regimes and estimate wind energy potential in Bamenda, Cameroon, using the Weibull distribution.</t>
  </si>
  <si>
    <t>Bamenda has a low mean wind speed of 1.89 m/s, making it unsuitable for commercial wind turbines but viable for Savonius rotors in off-grid applications.</t>
  </si>
  <si>
    <t>1983</t>
  </si>
  <si>
    <t>1993</t>
  </si>
  <si>
    <t>University of Bamenda</t>
  </si>
  <si>
    <t>https://doi.org/10.54966/jreen.v17i1.430</t>
  </si>
  <si>
    <t>afungchui.david@ubuea.cm</t>
  </si>
  <si>
    <t>Ahmed M. Al-Orabi et al.</t>
  </si>
  <si>
    <t>Analysis of the economic and technological viability of producing green hydrogen with renewable energy sources in a variety of climates to reduce CO2 emissions: A case study in Egypt</t>
  </si>
  <si>
    <t>To assess the economic and technological viability of green hydrogen production using renewable energy in Egypt as a model for similar climates.</t>
  </si>
  <si>
    <t>A wind-only system in Ras Ghareb achieves the lowest costs: NPV $1.81M, COE $0.3085/kWh, LCOH $3.94/kg.</t>
  </si>
  <si>
    <t>Electrical Eng. Dept., Faculty of Engineering, Mansoura University, El-Mansoura 35516, Egypt</t>
  </si>
  <si>
    <t>https://doi.org/10.1016/j.apenergy.2023.120958</t>
  </si>
  <si>
    <t>eng_bishoy90@mans.edu.eg</t>
  </si>
  <si>
    <t>P.M. Murphy et al.</t>
  </si>
  <si>
    <t>Analysis of the cost of reliable electricity: A new method for analyzing grid connected solar, diesel and hybrid distributed electricity systems considering an unreliable electric grid, with examples in Uganda</t>
  </si>
  <si>
    <t>To develop a method for analyzing reliable electricity and identifying optimal distributed energy systems considering an unreliable grid.</t>
  </si>
  <si>
    <t>Diesel is the most economical choice, but solar/diesel hybrid systems become competitive with slight increases in diesel and decreases in PV prices.</t>
  </si>
  <si>
    <t>Notre Dame Initiative for Global Development, George Washington University, King Fahd University of Petroleum &amp; Minerals, Silva Murphy LLC</t>
  </si>
  <si>
    <t>US, SA</t>
  </si>
  <si>
    <t>http://dx.doi.org/10.1016/j.energy.2014.01.020</t>
  </si>
  <si>
    <t>pmurphy8@nd.edu</t>
  </si>
  <si>
    <t>Alemnew Endale</t>
  </si>
  <si>
    <t>System Advisor Model, Long-range Energy Alternatives Planning System</t>
  </si>
  <si>
    <t>Analysis of status, potential and economic significance of solar water heating system in Ethiopia</t>
  </si>
  <si>
    <t>To analyze the potential energy savings and economic significance of solar water heating systems in Ethiopia.</t>
  </si>
  <si>
    <t>5.474 million m² of flat plate collector area could save 47,730 tonnes kerosene, 45,001 tonnes diesel, 1480 GWh electricity, and 1,698,116 tonnes firewood in 2025.</t>
  </si>
  <si>
    <t>Dire Dawa University</t>
  </si>
  <si>
    <t>https://doi.org/10.1016/j.renene.2018.08.094</t>
  </si>
  <si>
    <t>alemnew.ebabu@ddu.edu.et</t>
  </si>
  <si>
    <t>O.V. Kosareva-Volodko et al.</t>
  </si>
  <si>
    <t>PVSystem, PVGIS, PVWatts</t>
  </si>
  <si>
    <t>Analysis of power consumption and strategy for integrating a solar photovoltaic system into the electrical grid to improve its efficiency as applied to the Republic of Niger</t>
  </si>
  <si>
    <t>To analyze power consumption and evaluate integration of 11 MW solar photovoltaic systems into the grid to enhance efficiency and rural electrification in Niger.</t>
  </si>
  <si>
    <t>Connecting 11 MW PV plants in all 8 regions increases annual generation by 130.9 GWh, cuts electricity imports from Nigeria by 5.99%, and raises the national electrification rate from 20% to 21.8%.</t>
  </si>
  <si>
    <t>University of Science and Technology MISIS, Abdou Moumouni University</t>
  </si>
  <si>
    <t>RU, NE</t>
  </si>
  <si>
    <t>https://doi.org/10.21285/1814-3520-2026-1-72-84</t>
  </si>
  <si>
    <t>kosareva-volodko@rambler.ru</t>
  </si>
  <si>
    <t>N.O. Ogano et al.</t>
  </si>
  <si>
    <t>Vensim</t>
  </si>
  <si>
    <t>ANALYSIS OF POLICY OPTIONS FOR PROJECTS IN THE ELECTRICITY SECTOR IN SUB- SAHARAN AFRICA: A SYSTEM DYNAMICS APPROACH</t>
  </si>
  <si>
    <t>2017</t>
  </si>
  <si>
    <t>To analyze policy options for electricity sector projects in sub-Saharan Africa using a system dynamics approach.</t>
  </si>
  <si>
    <t>The combined policy scenario reduces project completion time from 60 to 37 months and raises average quality of completed tasks to 0.95.</t>
  </si>
  <si>
    <t>Graduate School of Technology Management, University of Pretoria</t>
  </si>
  <si>
    <t>http://dx.doi.org/10.7166/28-1-1607</t>
  </si>
  <si>
    <t>leon.pretorius@up.ac.za</t>
  </si>
  <si>
    <t>Alex Maina et al.</t>
  </si>
  <si>
    <t>Analysis of Planning Strategies for Sustainable Electricity Generation in Kenya from 2015 to 2035</t>
  </si>
  <si>
    <t>To analyze planning strategies for sustainable electricity generation in Kenya from 2015 to 2035.</t>
  </si>
  <si>
    <t>The coal scenario is the cheapest but emits the most greenhouse gases, while the more renewable scenario has the lowest emissions but is the most expensive.</t>
  </si>
  <si>
    <t>2015</t>
  </si>
  <si>
    <t>scenario comparison, cost and emission analysis</t>
  </si>
  <si>
    <t>did not factor running costs of existing plants, fuel costs unavailable</t>
  </si>
  <si>
    <t>Mount Kenya University, Masinde Muliro University of Science and Technology</t>
  </si>
  <si>
    <t>10%, 8%, 12%</t>
  </si>
  <si>
    <t>https://doi.org/10.1002/gch2.202100108</t>
  </si>
  <si>
    <t>gadwek@mmust.ac.ke</t>
  </si>
  <si>
    <t>D Akinyele</t>
  </si>
  <si>
    <t>Analysis of photovoltaic mini‐grid systems for remote locations: A techno‐economic approach</t>
  </si>
  <si>
    <t>To analyze the techno-economic feasibility of photovoltaic mini-grid systems for remote households in three Nigerian locations.</t>
  </si>
  <si>
    <t>Photovoltaic mini-grids of 68, 76, and 61 kW meet the users’ demand of ~63,500 kWh/year with 99.2% availability in the respective locations.</t>
  </si>
  <si>
    <t>Ton Duc Thang University</t>
  </si>
  <si>
    <t>VN</t>
  </si>
  <si>
    <t>https://doi.org/10.1002/er.3886</t>
  </si>
  <si>
    <t>daniel.akinyele@tdt.edu.vn</t>
  </si>
  <si>
    <t>Issifa Hamidou Tinni et al.</t>
  </si>
  <si>
    <t>HOMER PRO</t>
  </si>
  <si>
    <t>Analysis of Niger's Renewable Energy Potential</t>
  </si>
  <si>
    <t>To analyze Niger's renewable energy potential and evaluate the feasibility of solar and wind power for electricity generation.</t>
  </si>
  <si>
    <t>Solar photovoltaic power in Niamey is more cost-effective and has higher potential than wind energy.</t>
  </si>
  <si>
    <t>Sakarya University, Turkey</t>
  </si>
  <si>
    <t>https://doi.org/10.36937/ben.2023.4822</t>
  </si>
  <si>
    <t>hamidao.issifa@ogr.sakarya.edu.tr</t>
  </si>
  <si>
    <t>Analysis of hybrid energy systems for application in southern Ghana</t>
  </si>
  <si>
    <t>To assess the economic feasibility of a hybrid solar-wind-diesel energy system for rural areas in southern Ghana.</t>
  </si>
  <si>
    <t>The optimal hybrid system yields electricity at $0.281/kWh, with wind and solar contributing 47% of generation.</t>
  </si>
  <si>
    <t>Norwegian University of Life Sciences, University of Ontario Institute of Technology, Sunrit Engineering and Consulting Services Inc.</t>
  </si>
  <si>
    <t>NO, CA</t>
  </si>
  <si>
    <t>http://dx.doi.org/10.1016/j.enconman.2014.08.029</t>
  </si>
  <si>
    <t>Ifeoma B. Asianuba and Onyeka T. Eze</t>
  </si>
  <si>
    <t>Analysis of Hybrid Energy System for Optimal Power Performance in 5G Base Stations</t>
  </si>
  <si>
    <t>To analyze hybrid renewable energy scenarios to determine the optimal and sustainable power solution for a 5G base station in Rivers State, Nigeria.</t>
  </si>
  <si>
    <t>The solar-wind, fuel cell, and diesel generator with battery system (scenario 2) achieves the lowest energy cost at NGN 541.2/kWh and reduces overall emissions by 80% compared to diesel-only.</t>
  </si>
  <si>
    <t>University of Port Harcourt</t>
  </si>
  <si>
    <t>https://doi.org/10.4028/p-h3fZSG</t>
  </si>
  <si>
    <t>ifeoma.asianuba@uniport.edu.ng</t>
  </si>
  <si>
    <t>Silvestre Baptista and Luís Tarelho</t>
  </si>
  <si>
    <t>Analysis of evolution scenarios of Santiago Island energy sector in Cabo Verde</t>
  </si>
  <si>
    <t>CV</t>
  </si>
  <si>
    <t>To analyze evolution scenarios of Santiago Island's energy system until 2040.</t>
  </si>
  <si>
    <t>Total energy demand under the efficient scenario reaches approximately 670 GWh in 2040, more than three times the 2017 level.</t>
  </si>
  <si>
    <t>2040</t>
  </si>
  <si>
    <t>scenario analysis, use of local data</t>
  </si>
  <si>
    <t>lack of information, need for official information bank</t>
  </si>
  <si>
    <t>University of Cabo Verde, University of Aveiro</t>
  </si>
  <si>
    <t>CV, PT</t>
  </si>
  <si>
    <t>https://doi.org/10.1016/j.egyr.2019.09.028</t>
  </si>
  <si>
    <t>silvestrebaptista@ua.pt</t>
  </si>
  <si>
    <t>Atanda Raji and Mohamed T. Kahn</t>
  </si>
  <si>
    <t>Analysis of distributed energy resources for domestic electricity users</t>
  </si>
  <si>
    <t>To analyze the technical feasibility of Wind-PV hybrid energy systems for domestic electricity users in two regions of South Africa using Homer.</t>
  </si>
  <si>
    <t>Wind-PV hybrid systems are technically feasible and economical, with wind-only systems more viable for coastal users and hybrid systems better for inland users.</t>
  </si>
  <si>
    <t>Cape Peninsula University of Technology</t>
  </si>
  <si>
    <t>http://dx.doi.org/10.17159/2413-3051/2012/v23i2a3163</t>
  </si>
  <si>
    <t>S.O. Sanni et al.</t>
  </si>
  <si>
    <t>Analysis of backup power supply for unreliable grid using hybrid solar PV/diesel/biogas system</t>
  </si>
  <si>
    <t>To analyze hybrid solar PV, diesel, and biogas backup systems for unreliable grid electricity at a Nigerian abattoir.</t>
  </si>
  <si>
    <t>The Grid/PV/Biogas configuration is the most cost-effective with a levelized cost of energy of $0.164/kWh and reduces emissions by 61% compared to the diesel-based system.</t>
  </si>
  <si>
    <t>Federal University Oye Ekiti, Lower Niger River Basin Development Authority, Kogi State Polytechnic</t>
  </si>
  <si>
    <t>https://doi.org/10.1016/j.energy.2021.120506</t>
  </si>
  <si>
    <t>shereefdeen.sanni@fuoye.edu.ng</t>
  </si>
  <si>
    <t>Olubayo M. Babatunde et al.</t>
  </si>
  <si>
    <t>Analysis of an optimal hybrid power system for an off-grid community in Nigeria</t>
  </si>
  <si>
    <t>To analyze the effects of varying annual real interest rates on the techno-economic feasibility of a hybrid renewable energy system for an off-grid community.</t>
  </si>
  <si>
    <t>At low annual real interest rates (0-6%), the optimal system is PV/wind/battery with no diesel, while higher rates (8-12%) necessitate a diesel generator.</t>
  </si>
  <si>
    <t>University of Lagos, Covenant University, Cooperative Information Network (COPINE), Centre for Atmospheric Research (CAR)</t>
  </si>
  <si>
    <t>http://dx.doi.org/10.1108/IJESM-01-2019-0009</t>
  </si>
  <si>
    <t>olubayobabatunde@gmail.com</t>
  </si>
  <si>
    <t>Judith F. Ngbara Touafio et al.</t>
  </si>
  <si>
    <t>WAsP</t>
  </si>
  <si>
    <t>Analysis of a wind turbine project in the city of Bouar (Central African Republic)</t>
  </si>
  <si>
    <t>CF</t>
  </si>
  <si>
    <t>To assess the techno-economic feasibility of a wind turbine project in Bouar, Central African Republic.</t>
  </si>
  <si>
    <t>Wind-generated electricity in Bouar would cost $0.081/kWh, making it economically viable compared to local grid prices.</t>
  </si>
  <si>
    <t>Department of Physics, Faculty of Sciences, University of Bangui, Central African Republic; Department of Energy Engineering, UIT, UN, PO Box 455 Ngaoundere, Cameroon; Laboratory of Carnot Energy, University of Bangui, Central African Republic</t>
  </si>
  <si>
    <t>CF, CM</t>
  </si>
  <si>
    <t>https://doi.org/10.1016/j.sciaf.2020.e00354</t>
  </si>
  <si>
    <t>ruben.mouangue@univ-ndere.cm</t>
  </si>
  <si>
    <t>Kelvin N. Ukoima et al.</t>
  </si>
  <si>
    <t>Analysis of a Solar Hybrid Electricity Generation System for a Rural Community in River State, Nigeria</t>
  </si>
  <si>
    <t>To conduct a technical and economic analysis of a solar–wind hybrid electricity generation system for a rural community in Nigeria.</t>
  </si>
  <si>
    <t>A 650 kW solar–wind hybrid system generates 902 MWh annually, with a 5.1-year payback and USD 3.41 million NPV at a 0.2 USD/kWh export rate.</t>
  </si>
  <si>
    <t>Michael Okpara University of Agriculture, Kyungpook National University</t>
  </si>
  <si>
    <t>NG, KR</t>
  </si>
  <si>
    <t>https://doi.org/10.3390/en16083431</t>
  </si>
  <si>
    <t>jshuh@knu.ac.kr</t>
  </si>
  <si>
    <t>R.M. Ayo-Imoru et al.</t>
  </si>
  <si>
    <t>Analysis of a Hybrid Nuclear Renewable Energy Resource in a Distributed Energy System for a Rural Area in Nigeria</t>
  </si>
  <si>
    <t>To analyze a hybrid nuclear-renewable energy system for a rural Nigerian community.</t>
  </si>
  <si>
    <t>The PV/nuclear/battery hybrid system ranked first as the optimal configuration, followed by PV/nuclear/wind/battery.</t>
  </si>
  <si>
    <t>University of Johannesburg</t>
  </si>
  <si>
    <t>https://doi.org/10.3390/en15207496</t>
  </si>
  <si>
    <t>ronilekins@gmail.com</t>
  </si>
  <si>
    <t>A Sarr et al.</t>
  </si>
  <si>
    <t>PVsyst</t>
  </si>
  <si>
    <t>Analysis and feasibility of 50 kWp self-consumption solar photovoltaic system for four Senegalese typical climatic zones using PVsyst software</t>
  </si>
  <si>
    <t>SN</t>
  </si>
  <si>
    <t>To analyze the feasibility and performance variability of a 50 kWp self-consumption solar PV system across four climatic zones in Senegal.</t>
  </si>
  <si>
    <t>Despite higher solar radiation in St Louis, Dakar achieves the highest electricity output (69.8 MWh/year) and performance ratio (0.796) due to lower temperature and aerosol effects.</t>
  </si>
  <si>
    <t>Cheikh Anta Diop University, Assane Seck University</t>
  </si>
  <si>
    <t>https://doi.org/10.5897/IJPS2020.4916</t>
  </si>
  <si>
    <t>adama15.sarr@ucad.edu.sn</t>
  </si>
  <si>
    <t>Mai ElSayed et al.</t>
  </si>
  <si>
    <t>LUT Energy System Transition Model</t>
  </si>
  <si>
    <t>Analysing the techno-economic impact of e-fuels and e-chemicals production for exports and carbon dioxide removal on the energy system of sunbelt countries – Case of Egypt</t>
  </si>
  <si>
    <t>To investigate the techno-economic impacts of providing carbon dioxide removal services and e-fuels/e-chemicals exports on the energy system of a sunbelt country transitioning to 100% renewable energy.</t>
  </si>
  <si>
    <t>Offering carbon dioxide removal and e-fuels/e-chemicals exports lowers domestic levelised costs of electricity (3-7%), heat (39-48%), and net annual system costs (7-15%).</t>
  </si>
  <si>
    <t>2050</t>
  </si>
  <si>
    <t>linear_programming</t>
  </si>
  <si>
    <t>First to explore impact on exporting country, high temporal resolution, full sector coupling</t>
  </si>
  <si>
    <t>Feasibility of CO2 storage not investigated, levelised costs based on regional averages, no sensitivity analysis</t>
  </si>
  <si>
    <t>LUT University</t>
  </si>
  <si>
    <t>7%</t>
  </si>
  <si>
    <t>https://doi.org/10.1016/j.apenergy.2023.121216</t>
  </si>
  <si>
    <t>mai.elsayed@lut.fi</t>
  </si>
  <si>
    <t>Rebeka Béres et al.</t>
  </si>
  <si>
    <t>Plexos</t>
  </si>
  <si>
    <t>Analysing the prospects of grid-connected green hydrogen production in predominantly fossil-based countries – A case study of South Africa</t>
  </si>
  <si>
    <t>To assess the impact of grid-connected green hydrogen production on South Africa's power system under various policy roadmaps.</t>
  </si>
  <si>
    <t>Grid-connected hydrogen production increases electricity costs by 20–25% in low-renewable scenarios with emission factors higher than grey hydrogen. EU-compliant production is infeasible under current policy roadmaps, requiring massive additional wind and solar capacity.</t>
  </si>
  <si>
    <t>high-resolution, hourly optimisation, comprehensive scenario analysis</t>
  </si>
  <si>
    <t>simplified copperplate grid, annual average emission factors, uncertain technoeconomic assumptions</t>
  </si>
  <si>
    <t>University of Groningen, Stellenbosch University, Delft University of Technology</t>
  </si>
  <si>
    <t>NL,ZA</t>
  </si>
  <si>
    <t>8%</t>
  </si>
  <si>
    <t>https://doi.org/10.1016/j.ijhydene.2024.08.170</t>
  </si>
  <si>
    <t>r.j.beres@rug.nl</t>
  </si>
  <si>
    <t>O Okolo et al.</t>
  </si>
  <si>
    <t>Analysing Nigeria’s Energy system in light of the UN’s Sustainable Development Goals - A CLEWs assessment</t>
  </si>
  <si>
    <t>To evaluate a key section of the integrated CLEWs nexus for Nigeria, focusing on interlinkages between energy, land, and climate.</t>
  </si>
  <si>
    <t>NREEEP policy scenarios reduce CO2 emissions by 30% but deforestation persists under all scenarios except when fuelwood and charcoal are eliminated.</t>
  </si>
  <si>
    <t>power_heat</t>
  </si>
  <si>
    <t>data limitations, assumption of uniform tree density, limited scope (water excluded)</t>
  </si>
  <si>
    <t>https://www.diva-portal.org/smash/get/diva2:1131269/FULLTEXT01.pdf</t>
  </si>
  <si>
    <t>Soufiyan Bahetta and Rachid Hasnaoui</t>
  </si>
  <si>
    <t>Analyses of Optimum Production Scenarios for Sustainable Power Production in Morocco</t>
  </si>
  <si>
    <t>To demonstrate the contribution of a carbon tax and an emission cap to renewable energy development in Morocco's electricity mix.</t>
  </si>
  <si>
    <t>A carbon tax greatly diversifies the electricity mix with significant emission reductions, while an emission cap also promotes renewables but to a lesser extent.</t>
  </si>
  <si>
    <t>open-source model, validated with MARKAL and TIMES-PLEXOS, flexible MILP framework</t>
  </si>
  <si>
    <t>model does not allow analysis of interactions with other sectors, need for high-quality database, lack of specialized software limitations</t>
  </si>
  <si>
    <t>Faculty of Economics and Management – Kénitra, Ibn Tofail University – Kénitra</t>
  </si>
  <si>
    <t>5%</t>
  </si>
  <si>
    <t>https://doi.org/10.55365/1923.x2021.19.18</t>
  </si>
  <si>
    <t>soufianebahetta@gmail.com</t>
  </si>
  <si>
    <t>Albert K. Awopone et al.</t>
  </si>
  <si>
    <t>LEAP/OSeMOSYS</t>
  </si>
  <si>
    <t>Analyses of optimum generation scenarios for sustainable power generation in Ghana</t>
  </si>
  <si>
    <t>To develop least-cost generation pathways for Ghana's power system considering available technologies and policy drivers.</t>
  </si>
  <si>
    <t>Suitable clean power policies and reduced transmission losses significantly cut CO2 emissions and increase renewable energy penetration.</t>
  </si>
  <si>
    <t>2010</t>
  </si>
  <si>
    <t>transparent, straight-forward, least-cost optimization, policy scenario analysis</t>
  </si>
  <si>
    <t>Brunel University London</t>
  </si>
  <si>
    <t>10%</t>
  </si>
  <si>
    <t>https://doi.org/10.3934/energy.2017.2.193</t>
  </si>
  <si>
    <t>azobaa@ieee.org</t>
  </si>
  <si>
    <t>MARKAL</t>
  </si>
  <si>
    <t>An optimal energy and greenhouse gas mitigation path for South Africa in the short to medium term</t>
  </si>
  <si>
    <t>2003</t>
  </si>
  <si>
    <t>To demonstrate that optimizing South Africa's energy system can reduce both costs and greenhouse gas emissions while maintaining heavy reliance on coal.</t>
  </si>
  <si>
    <t>The optimized scenario lowers system costs and emissions; up to 1400 million tons of CO2 can be mitigated at no extra cost compared to the baseline.</t>
  </si>
  <si>
    <t>2000</t>
  </si>
  <si>
    <t>comprehensive system modelling, accounts for demand-supply effects</t>
  </si>
  <si>
    <t>Energy Research Institute, Department of Mechanical Engineering, University of Cape Town</t>
  </si>
  <si>
    <t>11%</t>
  </si>
  <si>
    <t>https://doi.org/10.1016/B978-008044276-1/50141-0</t>
  </si>
  <si>
    <t>eri@eng.uct.ac.za</t>
  </si>
  <si>
    <t>S.O. Babalola et al.</t>
  </si>
  <si>
    <t>An integrated waste-to-energy approach: A resilient energy system design for sustainable communities</t>
  </si>
  <si>
    <t>To assess the techno-economic viability of a hybrid solar PV/biogas/diesel microgrid for rural electrification in Nigeria.</t>
  </si>
  <si>
    <t>The hybrid solar PV/biogas/diesel system achieves a net present cost of $436,943, an LCOE of $0.151/kWh, and 82% lower CO₂ emissions than a solar/diesel/battery system.</t>
  </si>
  <si>
    <t>University of Pretoria</t>
  </si>
  <si>
    <t>https://doi.org/10.1016/j.enconman.2022.115551</t>
  </si>
  <si>
    <t>samuel.iwarere@up.ac.za</t>
  </si>
  <si>
    <t>Bob van der Zwaan et al.</t>
  </si>
  <si>
    <t>An integrated assessment of pathways for low-carbon development in Africa</t>
  </si>
  <si>
    <t>AO,BF,BI,BJ,BW,CD,CF,CG,CI,CM,CV,DJ,DZ,EG,ER,ET,GA,GH,GM,GN,GQ,GW,KE,KM,LR,LS,LY,MA,MG,ML,MR,MU,MW,MZ,NA,NE,NG,RW,SC,SD,SL,SN,SO,SS,ST,SZ,TD,TG,TN,TZ,UG,ZA,ZM,ZW</t>
  </si>
  <si>
    <t>54</t>
  </si>
  <si>
    <t>SAPP, WAPP, EAPP, CAPP, COMELEC</t>
  </si>
  <si>
    <t>To investigate the prospects for large-scale low-emission energy technologies in Africa and to assess the feasibility of the Africa Renewable Energy Initiative's targets.</t>
  </si>
  <si>
    <t>Renewable energy leap-frogging can cost-optimally fulfill most of Africa's growing energy needs, but the AREI target of 300 GW additional capacity by 2030 is unrealistic; at most half is achievable under stringent climate policy.</t>
  </si>
  <si>
    <t>detailed geographical disaggregation for Africa, technology-rich cost-minimisation procedure, multiple scenarios</t>
  </si>
  <si>
    <t>does not take into account important factors like cultural preferences and institutional capacity, deployment of CCS may be economically rational but requires resolve that developed world has not mustered</t>
  </si>
  <si>
    <t>Energy Research Centre of the Netherlands (ECN), Johns Hopkins University, University of Amsterdam, Paul Scherrer Institute, McKinsey &amp; Company, Utrecht University</t>
  </si>
  <si>
    <t>NL,CH,IT</t>
  </si>
  <si>
    <t>https://doi.org/10.1016/j.enpol.2018.03.017</t>
  </si>
  <si>
    <t>vanderzwaan@ecn.nl</t>
  </si>
  <si>
    <t>Fahd Diab et al.</t>
  </si>
  <si>
    <t>An Environmentally-Friendly Tourist Village in Egypt Based on a Hybrid Renewable Energy System––Part One: What Is the Optimum City?</t>
  </si>
  <si>
    <t>To select the optimum Egyptian tourist city for an environmentally-friendly village based on economic cost and greenhouse gas emissions.</t>
  </si>
  <si>
    <t>Alexandria is the cheapest city for hybrid systems containing wind, while Aswan is cheapest for PV/diesel; the lowest GHG city varies with temperature and penalty scenarios.</t>
  </si>
  <si>
    <t>Harbin Engineering University, Assiut University</t>
  </si>
  <si>
    <t>CN, EG</t>
  </si>
  <si>
    <t>https://doi.org/10.3390/en8076926</t>
  </si>
  <si>
    <t>lanhai@hrbeu.edu.cn</t>
  </si>
  <si>
    <t>An environmentally friendly factory in Egypt based on hybrid photovoltaic/wind/diesel/battery system</t>
  </si>
  <si>
    <t>2016</t>
  </si>
  <si>
    <t>To evaluate the techno-economic feasibility of a hybrid PV/wind/diesel/battery system for an environmentally friendly factory in New Borg El Arab, Egypt.</t>
  </si>
  <si>
    <t>The optimal hybrid system (60 kW PV, 100 kW wind, 40 kW diesel, 600 batteries) achieves the lowest net present cost ($1,684,118) and cost of energy ($0.19/kWh), while reducing greenhouse gas emissions the most.</t>
  </si>
  <si>
    <t>http://dx.doi.org/10.1016/j.jclepro.2015.07.008</t>
  </si>
  <si>
    <t>R. Taviv et al.</t>
  </si>
  <si>
    <t>An Environmental Impact Tool to Assess National Energy Scenarios</t>
  </si>
  <si>
    <t>2009</t>
  </si>
  <si>
    <t>To develop an environmental assessment tool based on the LEAP system to quantify environmental impacts of energy scenarios in South Africa.</t>
  </si>
  <si>
    <t>South Africa's CO2 emissions per capita far exceed sustainability targets and are projected to worsen under all scenarios.</t>
  </si>
  <si>
    <t>2005</t>
  </si>
  <si>
    <t>comprehensive indicator analysis, stakeholder participation</t>
  </si>
  <si>
    <t>needs verification, national focus only</t>
  </si>
  <si>
    <t>CSIR, Pretoria; CSIR, Stellenbosch; University of Pretoria</t>
  </si>
  <si>
    <t>https://researchspace.csir.co.za/server/api/core/bitstreams/4b1afb57-5e5b-4ffe-8da1-d6529b9ee039/content</t>
  </si>
  <si>
    <t>rtaviv@csir.co.za</t>
  </si>
  <si>
    <t>Saffiya Osman et al.</t>
  </si>
  <si>
    <t>An Economically Viable PV Hybrid Micro-Grid Model for Remote Villages in Developing Countries</t>
  </si>
  <si>
    <t>To assess the feasibility and economic viability of retrofitting existing diesel mini-grids in Tanzania with hybrid PV-diesel systems to provide cheaper and cleaner electricity.</t>
  </si>
  <si>
    <t>Hybrid PV-diesel with battery storage reduces levelised cost of electricity by 16% to $0.29/kWh and lowers net present cost compared to diesel-only mini-grids.</t>
  </si>
  <si>
    <t>Loughborough University, Wuhan University of Technology</t>
  </si>
  <si>
    <t>GB, CN</t>
  </si>
  <si>
    <t>https://www.researchgate.net/profile/Richard-Blanchard/publication/327160401_An_Economically_Viable_PV_Hybrid_Micro-Grid_Model_for_Remote_Villages_in_Developing_Countries/links/5b7d713da6fdcc5f8b5c3a43/An-Economically-Viable-PV-Hybrid-Micro-Grid-Model-for-Remote-Villages-in-Developing-Countries.pdf</t>
  </si>
  <si>
    <t>r.e.blanchard@lboro.ac.uk</t>
  </si>
  <si>
    <t>L.M. Ayompe et al.</t>
  </si>
  <si>
    <t>Solar GIS</t>
  </si>
  <si>
    <t>An assessment of the energy generation potential of photovoltaic systems in Cameroon using satellite-derived solar radiation datasets</t>
  </si>
  <si>
    <t>To evaluate the energy generation potential and economic viability of photovoltaic systems in Cameroon using satellite-derived solar radiation datasets.</t>
  </si>
  <si>
    <t>PV systems in high-irradiation locations can achieve a simple payback period of 5.6 years and a levelised cost of electricity of 6.79 €c/kWh at low capital costs, while less favorable conditions result in 15.7 years and 28.82 €c/kWh.</t>
  </si>
  <si>
    <t>Dublin Institute of Technology</t>
  </si>
  <si>
    <t>IE</t>
  </si>
  <si>
    <t>http://dx.doi.org/10.1016/j.seta.2013.10.002</t>
  </si>
  <si>
    <t>lacour.ayompe@dit.ie</t>
  </si>
  <si>
    <t>F. Ajamah et al.</t>
  </si>
  <si>
    <t>EPANET</t>
  </si>
  <si>
    <t>An Assessment of Hydropower Potential for Electrical Energy Harvesting in Water Distribution Network in Buea-Cameroon</t>
  </si>
  <si>
    <t>To assess the hydro energy potential of the Buea-Cameroon water supply system and produce an energy-potential map to identify sites for energy recovery.</t>
  </si>
  <si>
    <t>The network has an annual energy recovery potential of 635 MWh, offsetting 34% of its energy footprint and reducing CO2 emissions by 127 tons.</t>
  </si>
  <si>
    <t>University of Buea, Higher Teachers' technical training college Kumba, University of Dschang, University of Claude Bernard Lyon I</t>
  </si>
  <si>
    <t>CM, FR</t>
  </si>
  <si>
    <t>http://doi.org/10.35940/ijitee.G9023.0510721</t>
  </si>
  <si>
    <t>Ravi Samikannu et al.</t>
  </si>
  <si>
    <t>An Assessment and Design of a Distributed Hybrid Energy System for Rural Electrification: The Case for Jamataka Village, Botswana</t>
  </si>
  <si>
    <t>BW</t>
  </si>
  <si>
    <t>To assess energy demands and design a hybrid PV-wind system for rural electrification in Jamataka, Botswana.</t>
  </si>
  <si>
    <t>The PV/wind/battery system is the most economically and technically beneficial configuration, achieving 100% renewable energy and zero carbon emissions.</t>
  </si>
  <si>
    <t>Botswana International University of Science and Technology, Rumbek University of Science and Technology</t>
  </si>
  <si>
    <t>BW, SS</t>
  </si>
  <si>
    <t>https://doi.org/10.1155/2022/4841241</t>
  </si>
  <si>
    <t>ravis@biust.ac.bw</t>
  </si>
  <si>
    <t>Olusola Bamisile et al.</t>
  </si>
  <si>
    <t>An approach for sustainable energy planning towards 100 % electrification of Nigeria by 2030</t>
  </si>
  <si>
    <t>To develop a sustainable plan to achieve 100% electricity access in Nigeria by 2030 using renewable and natural gas sources.</t>
  </si>
  <si>
    <t>Combining natural gas with solar PV or onshore wind provides the most feasible and sustainable solution to meet the 2030 demand.</t>
  </si>
  <si>
    <t>first to combine RE and non-RE, hourly transient analysis</t>
  </si>
  <si>
    <t>excluded biomass, nuclear, geothermal; only pumped hydro storage</t>
  </si>
  <si>
    <t>University of Electronic Science and Technology of China, Utrecht University, Aalborg University</t>
  </si>
  <si>
    <t>CN, NL, DK</t>
  </si>
  <si>
    <t>3%</t>
  </si>
  <si>
    <t>https://doi.org/10.1016/j.energy.2020.117172</t>
  </si>
  <si>
    <t>whu@uestc.edu.cn</t>
  </si>
  <si>
    <t>Ouafae Jbaihi et al.</t>
  </si>
  <si>
    <t>Greenius - SAM</t>
  </si>
  <si>
    <t>An AHP-GIS based site suitability analysis for integrating large-scale hybrid CSP+PV plants in Morocco: An approach to address the intermittency of solar energy</t>
  </si>
  <si>
    <t>To identify and classify suitable sites in Morocco for hybrid CSP+PV plants using AHP-GIS, considering wet and dry cooling options.</t>
  </si>
  <si>
    <t>11.2% and 32.2% of Morocco's area are excellent for hybrid CSP+PV plants with wet and dry cooling, respectively; a hotspot plant achieves LCOE of $0.08/kWh.</t>
  </si>
  <si>
    <t>Mohammadia School of Engineers, Mohammed V University; Green Energy Park (IRESEN, UM6P); Mohammed 1st University</t>
  </si>
  <si>
    <t>https://doi.org/10.1016/j.jclepro.2022.133250</t>
  </si>
  <si>
    <t>alami.univ.oujda@gmail.com</t>
  </si>
  <si>
    <t>Samira Louassa et al.</t>
  </si>
  <si>
    <t>AHP Optimization Method for Windy Site in Costal Annaba Region</t>
  </si>
  <si>
    <t>To identify suitable sites for wind farm installation in the coastal Annaba region using GIS and AHP multi-criteria analysis.</t>
  </si>
  <si>
    <t>20% of the land is highly suitable and 10% most suitable for wind farms, with optimal sites in the northwest and south of Annaba.</t>
  </si>
  <si>
    <t>Centre de Développement des Energies Renouvelables, CDER</t>
  </si>
  <si>
    <t>https://doi.org/10.54966/jreen.v1i1.1262</t>
  </si>
  <si>
    <t>s.louassa@cder.dz</t>
  </si>
  <si>
    <t>Hanaa M. Farghally et al.</t>
  </si>
  <si>
    <t>PVSYST</t>
  </si>
  <si>
    <t>Agricultural Grid Connected Photovoltaic System Design and Simulation in Egypt by using PVSYST Software</t>
  </si>
  <si>
    <t>To develop a standard procedure for designing an agricultural grid-connected PV system in Bahteem, Egypt, and simulate its performance using PVSYST.</t>
  </si>
  <si>
    <t>The simulated 400 kWp system yields 726.63 MWh/year with a performance ratio of 83.8%.</t>
  </si>
  <si>
    <t>Electronics Research Institute, Cairo</t>
  </si>
  <si>
    <t>https://doi.org/10.37394/23201.2022.21.33</t>
  </si>
  <si>
    <t>N Stevanato et al.</t>
  </si>
  <si>
    <t>Calliope_Hydro</t>
  </si>
  <si>
    <t>Advancing the representation of reservoir hydropower in energy systems modelling: The case of Zambesi River Basin</t>
  </si>
  <si>
    <t>BW,MZ,NA,ZA,ZM,ZW</t>
  </si>
  <si>
    <t>6</t>
  </si>
  <si>
    <t>To advance the representation of reservoir hydropower in energy systems modelling by including hydrological constraints such as water availability, evaporation losses, and cascade releases.</t>
  </si>
  <si>
    <t>The improved model reduces hydropower production estimates by up to 35% and better aligns with observed electricity data.</t>
  </si>
  <si>
    <t>improved hydropower representation, open-source, replicable, captures water variability</t>
  </si>
  <si>
    <t>spillage not fully represented, multi-stakeholder management not included, single market assumption</t>
  </si>
  <si>
    <t>Politecnico di Milano, Fondazione Eni Enrico Mattei</t>
  </si>
  <si>
    <t>https://doi.org/10.1371/journal.pone.0259876</t>
  </si>
  <si>
    <t>Yacine Benchenina et al.</t>
  </si>
  <si>
    <t>Advancing green hydrogen production in Algeria with opportunities and challenges for future directions</t>
  </si>
  <si>
    <t>To assess the feasibility of green hydrogen production in Algerian regions by comparing photovoltaic electricity productivity and hydrogen yields.</t>
  </si>
  <si>
    <t>Desert regions achieve the highest green hydrogen output (up to 679 tons/year), but northern areas are competitive and offer strategic export advantages due to proximity to European markets.</t>
  </si>
  <si>
    <t>University of M'Sila, University of Blida 1, University of Science and Technology Houari Boumediene, Taif University, Muni University</t>
  </si>
  <si>
    <t>DZ, SA, UG</t>
  </si>
  <si>
    <t>https://doi.org/10.1038/s41598-025-90336-1</t>
  </si>
  <si>
    <t>yacine.benchenina@univ-msila.dz</t>
  </si>
  <si>
    <t>Francesco Dalla Longa et al.</t>
  </si>
  <si>
    <t>Advancing Energy Access Modelling with Geographic Information System Data</t>
  </si>
  <si>
    <t>To enhance energy access representation in an integrated assessment model using GIS data.</t>
  </si>
  <si>
    <t>Off-grid renewables could electrify 70% of Ethiopia by 2050, eliminating the need for expensive grid extension.</t>
  </si>
  <si>
    <t>Enriches IAM with GIS data, captures off-grid dynamics, universal access projection</t>
  </si>
  <si>
    <t>Limited set of off-grid technologies, simplified grid expansion costs, uniform population distribution projection</t>
  </si>
  <si>
    <t>ECN part of TNO, Copernicus Institute Utrecht University, Paul Scherrer Institute, Johns Hopkins University, University of Amsterdam</t>
  </si>
  <si>
    <t>NL, CH, IT</t>
  </si>
  <si>
    <t>https://doi.org/10.1007/s10666-018-9627-1</t>
  </si>
  <si>
    <t>bob.vanderzwaan@tno.nl</t>
  </si>
  <si>
    <t>Tsion Berhanu</t>
  </si>
  <si>
    <t>Adopting Building Integrated Photovoltaics (BIPV) for Harnessing Green Economy in Ethiopia: A Study on the Design, Modeling and Economic Analysis of Grid-Tied BIPV</t>
  </si>
  <si>
    <t>To assess the potential of grid-tied BIPV in commercial and residential buildings of Ethiopia, using the Zemen Bank Headquarter Building as a case study.</t>
  </si>
  <si>
    <t>Optimal BIPV design generates 897,000 kWh/year, covering 69.54% of the building’s demand and saving US$26,910/year.</t>
  </si>
  <si>
    <t>Addis Ababa Institute of Technology, Energy Center</t>
  </si>
  <si>
    <t>DOI: 10.20372/NADRE/5087</t>
  </si>
  <si>
    <t>CG Lewis et al.</t>
  </si>
  <si>
    <t>Achieving universal energy access in remote locations using HOMER energy model: a techno-economic and environmental analysis of hybrid microgrid systems for rural electrification in northeast Nigeria</t>
  </si>
  <si>
    <t>To investigate the technical, economic, and environmental feasibility of community-scale hybrid microgrids for rural electrification in Northeast Nigeria.</t>
  </si>
  <si>
    <t>A solar PV/battery/generator hybrid microgrid provides 610 kWh/day with 99% renewable penetration at an LCOE of $0.093/kWh, proving economically viable and resilient to diesel price fluctuations.</t>
  </si>
  <si>
    <t>Clemson University, Kwame Nkrumah University of Science and Technology</t>
  </si>
  <si>
    <t>US, GH</t>
  </si>
  <si>
    <t>https://doi.org/10.3389/fenrg.2024.1454281</t>
  </si>
  <si>
    <t>mijeoma@clemson.edu</t>
  </si>
  <si>
    <t>Ekua Afrakoma Armoo et al.</t>
  </si>
  <si>
    <t>Achieving Techno-Economic Feasibility for Hybrid Renewable Energy Systems through the Production of Energy and Alternative Fuels</t>
  </si>
  <si>
    <t>To compare the financial feasibility of three scenarios—generating electricity and fuels, generating electricity alone, and generating fuels alone—from a hybrid waste-to-energy pilot plant in Ghana.</t>
  </si>
  <si>
    <t>The combined electricity-and-fuels scenario offers the highest investment attractiveness with a Net Present Value exceeding EUR 13 million and a 12-year payback period.</t>
  </si>
  <si>
    <t>University of Rostock, CSIR-Institute of Industrial Research, Kwame Nkrumah University of Science and Technology</t>
  </si>
  <si>
    <t>DE, GH</t>
  </si>
  <si>
    <t>https://doi.org/10.3390/en17030735</t>
  </si>
  <si>
    <t>ekua.armoo2@uni-rostock.de</t>
  </si>
  <si>
    <t>María Yetano Roche et al.</t>
  </si>
  <si>
    <t>Achieving Sustainable Development Goals in Nigeria's power sector: assessment of transition pathways</t>
  </si>
  <si>
    <t>To assess pathways for Nigeria to achieve electricity access, renewables, and decarbonization goals by 2030.</t>
  </si>
  <si>
    <t>In the most ambitious scenario, Nigeria meets electricity access goals and surpasses decarbonization targets, but only partly meets renewable energy goals.</t>
  </si>
  <si>
    <t>stakeholder validation, flexible tool, transparent interface</t>
  </si>
  <si>
    <t>severe data shortages, excluded cost modelling, neglected energy efficiency</t>
  </si>
  <si>
    <t>Wuppertal Institute for Climate, Environment and Energy; Climate Advisers Network; Beckaphyll Energy; Stockholm Environment Institute; University of Lagos</t>
  </si>
  <si>
    <t>DE, NG, US</t>
  </si>
  <si>
    <t>https://doi.org/10.1080/14693062.2019.1661818</t>
  </si>
  <si>
    <t>maria.yetano@wupperinst.org</t>
  </si>
  <si>
    <t>Katye E. Altieri et al.</t>
  </si>
  <si>
    <t>SATIM</t>
  </si>
  <si>
    <t>Achieving development and mitigation objectives through a decarbonization development pathway in South Africa</t>
  </si>
  <si>
    <t>To explore improving development metrics within a 14 GtCO2e cumulative energy sector carbon constraint for South Africa using linked economic and energy models.</t>
  </si>
  <si>
    <t>Under a 14 GtCO2e carbon budget, unemployment dropped from 25% to 12%, poverty from 49% to 18%, and energy GHG emissions fell 39% by 2050.</t>
  </si>
  <si>
    <t>2006</t>
  </si>
  <si>
    <t>linked economic-energy modelling, explores development and mitigation</t>
  </si>
  <si>
    <t>unemployment increase short-term, water scarcity not considered</t>
  </si>
  <si>
    <t>Energy Research Centre, University of Cape Town</t>
  </si>
  <si>
    <t>http://dx.doi.org/10.1080/14693062.2016.1150250</t>
  </si>
  <si>
    <t>katye.altieri@uct.ac.za</t>
  </si>
  <si>
    <t>M.R. Elkadeem et al.</t>
  </si>
  <si>
    <t>A two-stage multi-attribute analysis method for city-integrated hybrid mini-grid design</t>
  </si>
  <si>
    <t>To propose a two-stage multi-attribute analysis method to determine the most sustainable electrification strategy for a mid-rise building in El-Qsier, Egypt.</t>
  </si>
  <si>
    <t>Grid extension is non-viable; a 100% hybrid renewable mini-grid (solar, wind, battery) is the most sustainable design, achieving zero carbon emissions and a levelized cost of 0.2374 $/kWh.</t>
  </si>
  <si>
    <t>Huazhong University of Science and Technology, Budapest University of Technology and Economics, Tanta University</t>
  </si>
  <si>
    <t>CN, HU, EG</t>
  </si>
  <si>
    <t>https://doi.org/10.1016/j.scs.2020.102603</t>
  </si>
  <si>
    <t>Mohammad.elkadim@f-eng.tanta.edu.eg</t>
  </si>
  <si>
    <t>R Kassem et al.</t>
  </si>
  <si>
    <t>A Techno-Economic-Environmental Feasibility Study of Residential Solar Photovoltaic/Biomass Power Generation for Rural Electrification: A Real Case Study</t>
  </si>
  <si>
    <t>To examine the techno-economic and environmental feasibility of a hybrid PV/biomass system for rural electrification in Egypt.</t>
  </si>
  <si>
    <t>A PV/biomass hybrid system achieves a low cost of energy (0.184 USD/kWh) and 99.9% renewable fraction for rural residential loads.</t>
  </si>
  <si>
    <t>Sohag University, Aswan University, Suez University, King Saud University, Ecole Centrale de Lyon</t>
  </si>
  <si>
    <t>EG, SA,  FR</t>
  </si>
  <si>
    <t>https://doi.org/10.3390/su16052036</t>
  </si>
  <si>
    <t>metwally_m@aswu.edu.eg</t>
  </si>
  <si>
    <t>A. Zegueur et al.</t>
  </si>
  <si>
    <t>To assess the economic feasibility of a hybrid PV–wind–diesel–battery system for a rural telecommunication station in northeast Algeria.</t>
  </si>
  <si>
    <t>The hybrid PV–wind–diesel–battery system with 3.81 kW PV, three wind turbines, 14 batteries, and a 5 kW diesel generator had the lowest net present cost ($85,673) and reduced CO2 emissions by more than half.</t>
  </si>
  <si>
    <t>R J J Molu et al.</t>
  </si>
  <si>
    <t>A techno‑economic perspective on efficient hybrid renewable energy solutions in Douala, Cameroon’s grid‑connected systems</t>
  </si>
  <si>
    <t>To assess the techno-economic feasibility of a grid-connected PV/Diesel/Generator hybrid system for meeting residential energy needs in Douala, Cameroon.</t>
  </si>
  <si>
    <t>The hybrid system reduces electricity costs to $0.06–$0.08/kWh for all consumer groups, making grid-connected PV/Diesel/Generator the most economical configuration.</t>
  </si>
  <si>
    <t>University of Douala, Graphic Era University, Al-Ahliyya Amman University, Graphic Era Hill University, University de Haute Alsace, Edith Cowan University, Addis Ababa Science and Technology University, Hanjiang Normal University</t>
  </si>
  <si>
    <t>CM, IN, JO, FR, AU, ET, CN</t>
  </si>
  <si>
    <t>https://doi.org/10.1038/s41598-024-64427-4</t>
  </si>
  <si>
    <t>sdzonde@gmail.com</t>
  </si>
  <si>
    <t>Abraham Alem Kebede et al.</t>
  </si>
  <si>
    <t>A Techno-Economic Optimization and Performance Assessment of a 10 kWP Photovoltaic Grid-Connected System</t>
  </si>
  <si>
    <t>To evaluate and optimize the techno-economic performance of an existing 10 kWp photovoltaic grid-connected system in Ethiopia.</t>
  </si>
  <si>
    <t>Optimizing the system to a 5 kWp PV array reduces net present cost to 5770 €/kWh and cost of energy to 0.087 €/kWh, improving techno-economic viability over the existing 10 kWp system.</t>
  </si>
  <si>
    <t>Vrije Universiteit Brussels, Jimma University</t>
  </si>
  <si>
    <t>ET, BE</t>
  </si>
  <si>
    <t>http://dx.doi.org/10.3390/su12187648</t>
  </si>
  <si>
    <t>abraham.alem.kebede@vub.be; maitane.berecibar@vub.be</t>
  </si>
  <si>
    <t>Oluwaseye S. Adedoja et al.</t>
  </si>
  <si>
    <t>A techno-economic assessment of the viability of a photovoltaic-wind-battery storage-hydrogen energy system for electrifying primary healthcare centre in Sub-Saharan Africa</t>
  </si>
  <si>
    <t>2</t>
  </si>
  <si>
    <t>WAPP, SAPP</t>
  </si>
  <si>
    <t>To assess the techno-economic viability of hybrid photovoltaic-wind-battery-hydrogen systems for electrifying rural primary healthcare centres in Nigeria and South Africa.</t>
  </si>
  <si>
    <t>Optimal hybrid configurations achieve cost-effective levelized energy costs between $0.336 and $0.410/kWh, with solar PV providing over 90% of electricity generation.</t>
  </si>
  <si>
    <t>Tshwane University of Technology, Ecole Superieure d'Ingenieurs en Electrotechnique et Electronique</t>
  </si>
  <si>
    <t>ZA, FR</t>
  </si>
  <si>
    <t>https://doi.org/10.1016/j.ecmx.2024.100643</t>
  </si>
  <si>
    <t>princeturn205@yahoo.com</t>
  </si>
  <si>
    <t>A techno-economic and environmental assessment of a low-carbon power generation system in Cameroon</t>
  </si>
  <si>
    <t>To analyse the implications of stated and clean energy policies on the future electricity generation system of Cameroon.</t>
  </si>
  <si>
    <t>Under the Reference scenario, Cameroon's generation capacity must grow over 800% by 2045, costing $3377 million and emitting 82.6 MTCO2e, while achieving only 13.11% renewable energy. Higher renewable energy targets yield significant economic and emission savings.</t>
  </si>
  <si>
    <t>2045</t>
  </si>
  <si>
    <t>data limitations, ignores off-grid genset capacity, excludes transmission grid costs, excludes electricity exports</t>
  </si>
  <si>
    <t>Regional Center for Energy and Environmental Sustainability, University of Energy and Natural Resources, University of Piraeus</t>
  </si>
  <si>
    <t>https://doi.org/10.1016/j.enpol.2023.113644</t>
  </si>
  <si>
    <t>Monaem Elmnifi et al.</t>
  </si>
  <si>
    <t>A Technical and Economic Feasibility Study for on-Grid Solar PV in Libya</t>
  </si>
  <si>
    <t>LY</t>
  </si>
  <si>
    <t>To investigate the technical and economic feasibility of a grid-connected residential solar PV system for six Libyan cities.</t>
  </si>
  <si>
    <t>AlKufra is the most economically and environmentally promising location, with a system cost of $9,570, COE of $0.0314, and CO₂ emissions of 56,982 kg/year.</t>
  </si>
  <si>
    <t>Preparatory Faculty, Belgorod University, Russia; Department of Mechanical Engineering, Bright Star University, Libya; Department of Petroleum Systems Control Engineering, Tikrit University, Iraq; Department of Refrigeration and Air Conditioning Engineering, Al-Rafidain University College, Iraq; Mechanical Engineering Department, University of Kufa, Iraq; Mechanical Engineering Department, University of Technology-Iraq; Department of Chemical Engineering and Petroleum Industries, Al-Mustaqbal University College, Iraq</t>
  </si>
  <si>
    <t>RU, LY, IQ</t>
  </si>
  <si>
    <t>https://doi.org/10.18280/mmep.110109</t>
  </si>
  <si>
    <t>Monm.hamad@yahoo.co.uk</t>
  </si>
  <si>
    <t>Jean Jacques Bouendeu et al.</t>
  </si>
  <si>
    <t>A systematic techno-enviro-socio-economic design optimization and power quality of hybrid renewable microgrids</t>
  </si>
  <si>
    <t>To propose a systematic techno-enviro-socio-economic optimization framework for an autonomous hybrid renewable energy system in Dschang, Cameroon.</t>
  </si>
  <si>
    <t>A hybrid PV-wind-diesel-battery system achieves an energy cost of $0.1691/kWh with 96.4% renewable fraction.</t>
  </si>
  <si>
    <t>University of Dschang, Tanta University</t>
  </si>
  <si>
    <t>CM, EG</t>
  </si>
  <si>
    <t>https://doi.org/10.1016/j.renene.2023.119297</t>
  </si>
  <si>
    <t>tkfarmel@yahoo.fr</t>
  </si>
  <si>
    <t>A systematic decision-making approach for planning and assessment of hybrid renewable energy-based microgrid with techno-economic optimization: A case study on an urban community in Egypt</t>
  </si>
  <si>
    <t>To propose and validate a decision-making framework for optimal planning of a hybrid renewable energy microgrid in an urban Egyptian community.</t>
  </si>
  <si>
    <t>The PV/wind/fuel cell/battery/converter hybrid system achieves the lowest net present cost of $123,295 and levelized energy cost of $0.150/kWh, while cutting CO2 emissions by 80% compared to diesel-only.</t>
  </si>
  <si>
    <t>Huazhong University of Science and Technology, Tanta University, Kafrelsheikh University</t>
  </si>
  <si>
    <t>https://doi.org/10.1016/j.scs.2019.102013</t>
  </si>
  <si>
    <t>elkadeem@hust.edu.cn</t>
  </si>
  <si>
    <t>Kokou Amega et al.</t>
  </si>
  <si>
    <t>Stella</t>
  </si>
  <si>
    <t>A System Dynamics Modelling of a Long-term Residential Electricity Consumption in Lomé, Togo</t>
  </si>
  <si>
    <t>TG</t>
  </si>
  <si>
    <t>To model long-term residential electricity consumption in Lomé, Togo, using system dynamics.</t>
  </si>
  <si>
    <t>Lomé's population will reach 3 million by 2030 and 5 million by 2050, driving residential electricity consumption to about 860 GWh and 3 TWh, respectively.</t>
  </si>
  <si>
    <t>West African Science Service Centre on Climate Change and Adapted Land Use (WASCAL), University Abdou Moumouni, Niamey, Niger; Department of Electrical and Electronics Engineering, Higher Colleges of Technology, Ras Al Khaimah, UAE; Physics’ Department, University of Lomé, Lomé, Togo</t>
  </si>
  <si>
    <t>NE, AE, TG</t>
  </si>
  <si>
    <t>https://doi.org/10.11648/j.ijepe.20211006.17</t>
  </si>
  <si>
    <t>Derrick Mirindi et al.</t>
  </si>
  <si>
    <t>A system dynamics modelling assessment of water-energy-food resource demand futures at the city scale: Goma, Democratic Republic of Congo</t>
  </si>
  <si>
    <t>CD</t>
  </si>
  <si>
    <t>To simulate future household water, energy, and food demands in Goma under four development scenarios using a system dynamics model.</t>
  </si>
  <si>
    <t>The Great Transition scenario leads to the lowest resource demand and is the most sustainable pathway for Goma.</t>
  </si>
  <si>
    <t>IHE Delft Institute for Water Education, Netherlands; CMCC Foundation, Italy; University of KwaZulu-Natal, South Africa</t>
  </si>
  <si>
    <t>NL, IT, ZA</t>
  </si>
  <si>
    <t>https://doi.org/10.1016/j.wds.2024.100159</t>
  </si>
  <si>
    <t>dmi003@un-ihe.org</t>
  </si>
  <si>
    <t>Haimanote B. Alemayehu et al.</t>
  </si>
  <si>
    <t>system dynamics</t>
  </si>
  <si>
    <t>A system dynamics framework to formulate energy policies for sustainable development in Ethiopia</t>
  </si>
  <si>
    <t>To develop a system dynamics simulation framework to evaluate alternative energy policies for balancing sustainable development and electricity supply in Ethiopia.</t>
  </si>
  <si>
    <t>Industrial and service sector growth significantly increases electricity demand, while universal access and export policies exacerbate deficits, necessitating balanced policy planning.</t>
  </si>
  <si>
    <t>University of Gondar, Ethiopia; Sichuan University, China; United International College, China; Beijing Normal University, China</t>
  </si>
  <si>
    <t>ET, CN</t>
  </si>
  <si>
    <t>https://doi.org/10.1016/j.jup.2025.101953</t>
  </si>
  <si>
    <t>liushiyong@bnu.edu.cn</t>
  </si>
  <si>
    <t>Josephine K. Musango et al.</t>
  </si>
  <si>
    <t>BIOTSA</t>
  </si>
  <si>
    <t>A system dynamics approach to technology sustainability assessment: The case of biodiesel developments in South Africa</t>
  </si>
  <si>
    <t>To apply a systems approach to technology sustainability assessment framework to evaluate the sustainability impacts of proposed biodiesel development in South Africa's Eastern Cape Province.</t>
  </si>
  <si>
    <t>No single strategy improves sustainability indicators for biodiesel development; combined government support, by-product use, and high community perception are necessary.</t>
  </si>
  <si>
    <t>2100</t>
  </si>
  <si>
    <t>Gauteng City-Region Observatory, Stellenbosch University, National Biotechnology Development Agency, University of Pretoria</t>
  </si>
  <si>
    <t>http://dx.doi.org/10.1016/j.technovation.2012.06.003</t>
  </si>
  <si>
    <t>Josephine.musango@gcro.ac.za</t>
  </si>
  <si>
    <t>B Elboshy et al.</t>
  </si>
  <si>
    <t>GIS-AHP model</t>
  </si>
  <si>
    <t>A suitability mapping for the PV solar farms in Egypt based on GIS-AHP to optimize multi-criteria feasibility</t>
  </si>
  <si>
    <t>To identify the most suitable sites for photovoltaic farms in Egypt using GIS-based multi-criteria decision analysis.</t>
  </si>
  <si>
    <t>The most suitable locations are concentrated in Egypt's east southwestern region, with additional potential near the Nile Valley and southern Sinai.</t>
  </si>
  <si>
    <t>Tanta University, Taif University, University of Electronic Science and Technology of China</t>
  </si>
  <si>
    <t>EG, SA, CN</t>
  </si>
  <si>
    <t>https://doi.org/10.1016/j.asej.2021.10.013</t>
  </si>
  <si>
    <t>Niwagira Daniel and Juyoul Kim</t>
  </si>
  <si>
    <t>A Study on Integrating SMRs into Uganda’s Future Energy System</t>
  </si>
  <si>
    <t>To evaluate the potential role of SMRs in Uganda's future energy system.</t>
  </si>
  <si>
    <t>SMRs contribute 13% to total electricity generation in 2050, providing a competitive alternative to large reactors.</t>
  </si>
  <si>
    <t>Ability to consider technical, economic, environmental, regulatory, and policy constraints; Ability to find the optimal mix</t>
  </si>
  <si>
    <t>Uncertainty of future costs; Discount rate assumptions; Inability to deal with wider system costs; Lack of local data</t>
  </si>
  <si>
    <t>https://doi.org/10.3390/su141610033</t>
  </si>
  <si>
    <t>jykim@kings.ac.kr</t>
  </si>
  <si>
    <t>Katundu Imasiku</t>
  </si>
  <si>
    <t>A Solar Photovoltaic Performance and Financial Modeling Solution for Grid-Connected Homes in Zambia</t>
  </si>
  <si>
    <t>To model a solar photovoltaic performance and financial solution for grid-connected homes in Zambia.</t>
  </si>
  <si>
    <t>A 1 kW grid-connected solar PV system achieves 28.52% IRR and 69% performance ratio, demonstrating feasibility to alleviate energy poverty.</t>
  </si>
  <si>
    <t>Southern African Science Service Centre for Climate Change and Adaptive Land Management</t>
  </si>
  <si>
    <t>NA</t>
  </si>
  <si>
    <t>https://doi.org/10.1155/2021/8870109</t>
  </si>
  <si>
    <t>katunduimasiku@gmail.com</t>
  </si>
  <si>
    <t>J Aluru Otieno</t>
  </si>
  <si>
    <t>AMIRIS</t>
  </si>
  <si>
    <t>A simulation model of short-term electricity trading in the Eastern Africa electricity market</t>
  </si>
  <si>
    <t>KE, UG, TZ, ET, RW</t>
  </si>
  <si>
    <t>5</t>
  </si>
  <si>
    <t>To simulate a short-term electricity market for the Eastern Africa Power Pool and assess the impact of high renewable energy penetration on pricing and dispatch.</t>
  </si>
  <si>
    <t>A short-term market enables 99% renewable energy supply but causes negative average prices (-295 EUR/MWh) and low conventional plant utilization.</t>
  </si>
  <si>
    <t>Unicaf university Zambia, ETS Montréal</t>
  </si>
  <si>
    <t>ZM, CA</t>
  </si>
  <si>
    <t>https://doi.org/10.1080/17477778.2026.2658623</t>
  </si>
  <si>
    <t>jairo.montoya-torres@etsmtl.ca</t>
  </si>
  <si>
    <t>C Arndt et al.</t>
  </si>
  <si>
    <t>A sequential approach to integrated energy modeling in South Africa</t>
  </si>
  <si>
    <t>To analyze the implications of a carbon tax and regional hydropower import liberalization for South Africa's energy sector and economy.</t>
  </si>
  <si>
    <t>Substantial emissions reductions are achieved at essentially no cost to economic growth, but with a one percent reduction in employment.</t>
  </si>
  <si>
    <t>World Institute for Development Economics Research, United Nations University; Economic Policy, National Treasury of South Africa; Energy Research Center, University of Cape Town; International Food Policy Research Institute</t>
  </si>
  <si>
    <t>FI,ZA,US</t>
  </si>
  <si>
    <t>http://dx.doi.org/10.1016/j.apenergy.2015.06.053</t>
  </si>
  <si>
    <t>channing@wider.unu.edu</t>
  </si>
  <si>
    <t>Keifa Vamba Konneh et al.</t>
  </si>
  <si>
    <t>A scenario-based multi-attribute decision making approach for optimal design of a hybrid off-grid system</t>
  </si>
  <si>
    <t>SL</t>
  </si>
  <si>
    <t>To conduct a feasibility analysis and design an optimal hybrid off-grid power system for a rural community in Sierra Leone.</t>
  </si>
  <si>
    <t>SC#2, using no solar tracking and Sharp ND-250QCS PV modules, is the most cost-effective and environmentally friendly scenario with an NPC of $471,993 and CO2 emissions of 1.32 kg/yr.</t>
  </si>
  <si>
    <t>University of the Ryukyus, Japan; University of Tsukuba, Japan; Kandahar University, Afghanistan</t>
  </si>
  <si>
    <t>JP, AF</t>
  </si>
  <si>
    <t>https://doi.org/10.1016/j.energy.2022.125663</t>
  </si>
  <si>
    <t>k208677@eve.u-ryukyu.ac.jp</t>
  </si>
  <si>
    <t>Muhammad A. Khan et al.</t>
  </si>
  <si>
    <t>A Novel Off-Grid Optimal Hybrid Energy System for Rural Electrification of Tanzania Using a Closed Loop Cooled Solar System</t>
  </si>
  <si>
    <t>To design and optimize a closed-loop cooled solar-wind hybrid energy system for off-grid rural electrification in Tanzania.</t>
  </si>
  <si>
    <t>The closed-loop cooling system increases solar panel power output by 10.23%, and the optimized hybrid system achieves a levelized cost of energy of $0.26/kWh.</t>
  </si>
  <si>
    <t>Pusan National University</t>
  </si>
  <si>
    <t>https://doi.org/10.3390/en11040905</t>
  </si>
  <si>
    <t>heeje@pusan.ac.kr</t>
  </si>
  <si>
    <t>Cheibany Cheikh Ebeya et al.</t>
  </si>
  <si>
    <t>A novel approach for sizing and optimization of hybrid solar-PV, biogas-generator, and batteries system for rural electrification: case study</t>
  </si>
  <si>
    <t>MR</t>
  </si>
  <si>
    <t>To develop a novel sizing and optimization approach for a hybrid solar-PV, biogas-generator, and battery system for rural electrification.</t>
  </si>
  <si>
    <t>The optimal system configuration achieves a net present cost of $61,144 and a levelized cost of energy of $0.0473/kWh.</t>
  </si>
  <si>
    <t>2043</t>
  </si>
  <si>
    <t>University of Nouakchott Al Aasriya, Higher Normal School of Nouakchott, Yildiz Technical University, Ecole Superieure Polytechnique, University Cheikh Anta Diop of Dakar</t>
  </si>
  <si>
    <t>MR, TR, SN</t>
  </si>
  <si>
    <t>10.11591/ijpeds.v14.i2.pp1070-1084</t>
  </si>
  <si>
    <t>cheibanycheikh6@gmail.com</t>
  </si>
  <si>
    <t>Mostafa Ismail et al.</t>
  </si>
  <si>
    <t>A novel approach for optimal hybrid energy decarbonization using multi-criteria decision analysis: Abu Rudeis, Egypt as a case study</t>
  </si>
  <si>
    <t>To develop a novel multi-criteria decision analysis approach for optimal hybrid energy decarbonization of industrial applications.</t>
  </si>
  <si>
    <t>The optimal hybrid configuration for the Abu Rudeis complex is a wind farm of nine 2-MW wind turbines combined with the existing gas turbine generators.</t>
  </si>
  <si>
    <t>Cairo University</t>
  </si>
  <si>
    <t>https://doi.org/10.1016/j.enconman.2023.117199</t>
  </si>
  <si>
    <t>mostafa.ali96@eng-st.cu.edu.eg</t>
  </si>
  <si>
    <t>Egide Manirambona et al.</t>
  </si>
  <si>
    <t>To model Kenya's total energy demand through 2040 and analyze the effects of universal electrification, efficient lighting, and efficient cooking stove policies on energy savings and GHG emissions.</t>
  </si>
  <si>
    <t>Implementing efficient lighting and cooking stove policies would save significant energy and mitigate GHG emissions, with efficient stoves saving 190.6 PJ by 2040. The residential sector will remain the primary energy consumer, constituting nearly 80% of total demand by 2040.</t>
  </si>
  <si>
    <t>Desmond Amankwah et al.</t>
  </si>
  <si>
    <t>Analysis of Household Energy Eﬃciency in developing countries using the Long Energy Alternative Planning System (Case Study: Ghana)</t>
  </si>
  <si>
    <t>To model three scenarios for household energy consumption in Ghana through 2030, representing business-as-usual, low (10%), and high (30%) energy savings.</t>
  </si>
  <si>
    <t>A high energy saving scenario, with a 30% reduction in household energy intensity, could save 1,552 ktoe of energy and reduce GHG emissions by 1,077.2 ktCO2 equivalent by 2030 compared to the baseline.</t>
  </si>
  <si>
    <t>flexible, easy to use</t>
  </si>
  <si>
    <t>renewable energy not modelled</t>
  </si>
  <si>
    <t>Grenotek Energy and Environmental Services, UNEP- Institute of Environment and Sustainable Development, Tongji University</t>
  </si>
  <si>
    <t>GH, CN</t>
  </si>
  <si>
    <t>https://doi.org/10.26796/jenrm.v3i2.88</t>
  </si>
  <si>
    <t>jazzy5008@yahoo.com</t>
  </si>
  <si>
    <t>Cai Dongsheng et al.</t>
  </si>
  <si>
    <t>An EnergyPlan analysis of electricity decarbonization in the CEMAC region</t>
  </si>
  <si>
    <t>CM, TD, GQ, GA, CG, CF</t>
  </si>
  <si>
    <t>To assess the technical and economic feasibility of integrating renewable energy sources into the CEMAC electricity grid and to propose a synchronized regional grid system to meet RE targets and reduce carbon emissions.</t>
  </si>
  <si>
    <t>Achieving 100% electricity access in CEMAC by 2030 with natural gas would emit 3.75 Mt CO2; integrating renewables can reduce emissions by up to 48.7% and achieve 49% RE share, with hydro providing the largest contribution.</t>
  </si>
  <si>
    <t>cannot capture local dynamics without specialized modelling, economic and policy dynamics are simplified, uncertainties in scenario-based analyses, lacks dynamic modeling of interdependencies</t>
  </si>
  <si>
    <t>Chengdu University of Technology, Near East University, Cyprus International University, Kings College London, University of Dundee, University of Sharjah</t>
  </si>
  <si>
    <t>CN, CY, GB, AE</t>
  </si>
  <si>
    <t>https://doi.org/10.1016/j.esr.2024.101548</t>
  </si>
  <si>
    <t>humphreyadun@gmail.com</t>
  </si>
  <si>
    <t>Bruno Merven et al.</t>
  </si>
  <si>
    <t>An analysis of energy consumption for a selection of countries in the Southern African Development Community*</t>
  </si>
  <si>
    <t>AO,BW,MZ,ZA,TZ,ZM,ZW</t>
  </si>
  <si>
    <t>7</t>
  </si>
  <si>
    <t>SAPP, EAPP</t>
  </si>
  <si>
    <t>To project final energy demand to 2030 for seven Southern African Development Community (SADC) countries using a 'business as usual' scenario. The study also examines the region's current energy consumption, supply, and resources.</t>
  </si>
  <si>
    <t>Under a 'business as usual' scenario, a large increase in energy consumption is expected across the SADC region, particularly in the demand for biomass and electricity.</t>
  </si>
  <si>
    <t>Consumption data within the SADC region is generally poor and often inadequate for planning purposes, Analysing demand without taking into account supply constraints is over-simplistic and limiting, The industrial sector warrants further disaggregation, The residential sector could be further disaggregated</t>
  </si>
  <si>
    <t>https://scielo.org.za/scielo.php?script=sci_arttext&amp;pid=S1021-447X2010000100002</t>
  </si>
  <si>
    <t>tool_name</t>
  </si>
  <si>
    <t>Type</t>
  </si>
  <si>
    <t>capacity_expansion</t>
  </si>
  <si>
    <t>GIS</t>
  </si>
  <si>
    <t>geospatial_electrification</t>
  </si>
  <si>
    <t>Balmorel</t>
  </si>
  <si>
    <t>capacity_expansion,production_cost</t>
  </si>
  <si>
    <t>Calliope</t>
  </si>
  <si>
    <t>PyPSA</t>
  </si>
  <si>
    <t>GEGIS</t>
  </si>
  <si>
    <t>demand_forecast</t>
  </si>
  <si>
    <t>atlite</t>
  </si>
  <si>
    <t>capacity expansion, nexus</t>
  </si>
  <si>
    <t>Eviews</t>
  </si>
  <si>
    <t>Dispa-SET</t>
  </si>
  <si>
    <t>production_cost,unit_commitment</t>
  </si>
  <si>
    <t>LISFLOOD</t>
  </si>
  <si>
    <t>hydrological</t>
  </si>
  <si>
    <t>capacity_expansion, demand_forecast</t>
  </si>
  <si>
    <t>MAED</t>
  </si>
  <si>
    <t>demand_forecast, capacity_expansion</t>
  </si>
  <si>
    <t>NEMO</t>
  </si>
  <si>
    <t>SWITCH</t>
  </si>
  <si>
    <t>FlexTool</t>
  </si>
  <si>
    <t>production_cost</t>
  </si>
  <si>
    <t>DIME</t>
  </si>
  <si>
    <t>QGIS</t>
  </si>
  <si>
    <t>capacity_expansion, production_cost, demand_forecast, nexus</t>
  </si>
  <si>
    <t>AEZ</t>
  </si>
  <si>
    <t>WEAP</t>
  </si>
  <si>
    <t>GCM</t>
  </si>
  <si>
    <t>MAED-2</t>
  </si>
  <si>
    <t>pvlib</t>
  </si>
  <si>
    <t>geospatial_electrification, hybrid_optimization</t>
  </si>
  <si>
    <t>SIMPACTS</t>
  </si>
  <si>
    <t>NECAL2050</t>
  </si>
  <si>
    <t>demand_forecast, system_dynamics</t>
  </si>
  <si>
    <t>hybrid_optimization</t>
  </si>
  <si>
    <t>eSAGE</t>
  </si>
  <si>
    <t>system_dynamics</t>
  </si>
  <si>
    <t>Climate Equity Reference Calculator</t>
  </si>
  <si>
    <t>capacity_expansion, production_cost, reliability</t>
  </si>
  <si>
    <t>reliability</t>
  </si>
  <si>
    <t>PSS/E</t>
  </si>
  <si>
    <t>CEA</t>
  </si>
  <si>
    <t>SIMULINK</t>
  </si>
  <si>
    <t>capacity_expansion, hybrid_optimization</t>
  </si>
  <si>
    <t>hybrid_optimization, capacity_expansion</t>
  </si>
  <si>
    <t>system_dynamics, capacity_expansion</t>
  </si>
  <si>
    <t>Google Earth</t>
  </si>
  <si>
    <t>Homer</t>
  </si>
  <si>
    <t>GaBi</t>
  </si>
  <si>
    <t>Aspen Plus</t>
  </si>
  <si>
    <t xml:space="preserve">DIgSILENT </t>
  </si>
  <si>
    <t>GeoCLEWs</t>
  </si>
  <si>
    <t>Clewsy</t>
  </si>
  <si>
    <t>Powersim</t>
  </si>
  <si>
    <t>SWAT</t>
  </si>
  <si>
    <t>PVSyst</t>
  </si>
  <si>
    <t>PVSystem</t>
  </si>
  <si>
    <t>PVGIS</t>
  </si>
  <si>
    <t>PVWatts</t>
  </si>
  <si>
    <t>LUT-ESTM</t>
  </si>
  <si>
    <t>Greenius</t>
  </si>
  <si>
    <t>Microsoft Excel</t>
  </si>
  <si>
    <t>e-SAGE</t>
  </si>
  <si>
    <t>Simulink</t>
  </si>
  <si>
    <t>iso_code</t>
  </si>
  <si>
    <t>iso3</t>
  </si>
  <si>
    <t>country</t>
  </si>
  <si>
    <t>AO</t>
  </si>
  <si>
    <t>BJ</t>
  </si>
  <si>
    <t>BF</t>
  </si>
  <si>
    <t>BI</t>
  </si>
  <si>
    <t>TD</t>
  </si>
  <si>
    <t>KM</t>
  </si>
  <si>
    <t>CG</t>
  </si>
  <si>
    <t>DJ</t>
  </si>
  <si>
    <t>GQ</t>
  </si>
  <si>
    <t>ER</t>
  </si>
  <si>
    <t>GA</t>
  </si>
  <si>
    <t>GM</t>
  </si>
  <si>
    <t>GN</t>
  </si>
  <si>
    <t>GW</t>
  </si>
  <si>
    <t>CI</t>
  </si>
  <si>
    <t>LS</t>
  </si>
  <si>
    <t>LR</t>
  </si>
  <si>
    <t>MG</t>
  </si>
  <si>
    <t>ML</t>
  </si>
  <si>
    <t>RW</t>
  </si>
  <si>
    <t>ST</t>
  </si>
  <si>
    <t>SC</t>
  </si>
  <si>
    <t>SO</t>
  </si>
  <si>
    <t>SS</t>
  </si>
  <si>
    <t>SD</t>
  </si>
  <si>
    <t>SZ</t>
  </si>
  <si>
    <t>ZW</t>
  </si>
  <si>
    <t>pool_code</t>
  </si>
  <si>
    <t>country_name</t>
  </si>
  <si>
    <t>region</t>
  </si>
  <si>
    <t>language</t>
  </si>
  <si>
    <t>nb_models_applied</t>
  </si>
  <si>
    <t>data_availability</t>
  </si>
  <si>
    <t>electrification_rate</t>
  </si>
  <si>
    <t>has_ndc</t>
  </si>
  <si>
    <t>has_lts</t>
  </si>
  <si>
    <t>Algeria</t>
  </si>
  <si>
    <t>north</t>
  </si>
  <si>
    <t>AR</t>
  </si>
  <si>
    <t>moderate</t>
  </si>
  <si>
    <t>Angola</t>
  </si>
  <si>
    <t>southern</t>
  </si>
  <si>
    <t>Benin</t>
  </si>
  <si>
    <t>west</t>
  </si>
  <si>
    <t>Botswana</t>
  </si>
  <si>
    <t>EN</t>
  </si>
  <si>
    <t>Burkina Faso</t>
  </si>
  <si>
    <t>Burundi</t>
  </si>
  <si>
    <t>east</t>
  </si>
  <si>
    <t>Cape Verde</t>
  </si>
  <si>
    <t>Cameroon</t>
  </si>
  <si>
    <t>central</t>
  </si>
  <si>
    <t>Central African Republic</t>
  </si>
  <si>
    <t>Chad</t>
  </si>
  <si>
    <t>Comoros</t>
  </si>
  <si>
    <t>Democratic Republic of the Congo</t>
  </si>
  <si>
    <t>Republic of the Congo</t>
  </si>
  <si>
    <t>Djibouti</t>
  </si>
  <si>
    <t>Egypt</t>
  </si>
  <si>
    <t>good</t>
  </si>
  <si>
    <t>Equatorial Guinea</t>
  </si>
  <si>
    <t>ES</t>
  </si>
  <si>
    <t>Eritrea</t>
  </si>
  <si>
    <t>MIXED</t>
  </si>
  <si>
    <t>Eswatini</t>
  </si>
  <si>
    <t>Ethiopia</t>
  </si>
  <si>
    <t>Gabon</t>
  </si>
  <si>
    <t>Gambia</t>
  </si>
  <si>
    <t>Ghana</t>
  </si>
  <si>
    <t>Guinea</t>
  </si>
  <si>
    <t>Guinea-Bissau</t>
  </si>
  <si>
    <t>Ivory Coast</t>
  </si>
  <si>
    <t>Kenya</t>
  </si>
  <si>
    <t>Lesotho</t>
  </si>
  <si>
    <t>Liberia</t>
  </si>
  <si>
    <t>Libya</t>
  </si>
  <si>
    <t>Madagascar</t>
  </si>
  <si>
    <t>Malawi</t>
  </si>
  <si>
    <t>Mali</t>
  </si>
  <si>
    <t>Mauritania</t>
  </si>
  <si>
    <t>Mauritius</t>
  </si>
  <si>
    <t>Morocco</t>
  </si>
  <si>
    <t>Mozambique</t>
  </si>
  <si>
    <t>Namibia</t>
  </si>
  <si>
    <t>Niger</t>
  </si>
  <si>
    <t>Nigeria</t>
  </si>
  <si>
    <t>Rwanda</t>
  </si>
  <si>
    <t>Sao Tome and Principe</t>
  </si>
  <si>
    <t>Senegal</t>
  </si>
  <si>
    <t>Seychelles</t>
  </si>
  <si>
    <t>Sierra Leone</t>
  </si>
  <si>
    <t>Somalia</t>
  </si>
  <si>
    <t>South Africa</t>
  </si>
  <si>
    <t>South Sudan</t>
  </si>
  <si>
    <t>Sudan</t>
  </si>
  <si>
    <t>Tanzania</t>
  </si>
  <si>
    <t>Togo</t>
  </si>
  <si>
    <t>Tunisia</t>
  </si>
  <si>
    <t>Uganda</t>
  </si>
  <si>
    <t>Zambia</t>
  </si>
  <si>
    <t>Zimbabwe</t>
  </si>
  <si>
    <t>pool_name</t>
  </si>
  <si>
    <t>member_countries</t>
  </si>
  <si>
    <t>West African Power Pool</t>
  </si>
  <si>
    <t>BF, BJ, CI, CV, GH, GM, GN, GW, LR, ML, NE, NG, SL, SN, TG</t>
  </si>
  <si>
    <t>East African Power Pool</t>
  </si>
  <si>
    <t>BI, DJ, EG, ER, ET, KE, KM, MG, MU, RW, SC, SD, SO, SS, TZ, UG</t>
  </si>
  <si>
    <t>Central African Power Pool</t>
  </si>
  <si>
    <t>CF, CG, CM, GA, GQ, ST, TD</t>
  </si>
  <si>
    <t>Southern African Power Pool</t>
  </si>
  <si>
    <t>AO, BW, CD, LS, MW, MZ, NA, SZ, ZA, ZM, ZW</t>
  </si>
  <si>
    <t>Comité Maghrébin de l'Electricité</t>
  </si>
  <si>
    <t>DZ, LY, MA, MR, TN</t>
  </si>
  <si>
    <t>full_name</t>
  </si>
  <si>
    <t>type</t>
  </si>
  <si>
    <t>origin_country</t>
  </si>
  <si>
    <t>origin_institution</t>
  </si>
  <si>
    <t>license</t>
  </si>
  <si>
    <t>cost_usd</t>
  </si>
  <si>
    <t>free_for_developing</t>
  </si>
  <si>
    <t>learning_curve</t>
  </si>
  <si>
    <t>doc_quality</t>
  </si>
  <si>
    <t>training_available</t>
  </si>
  <si>
    <t>community</t>
  </si>
  <si>
    <t>programming_required</t>
  </si>
  <si>
    <t>helpdesk</t>
  </si>
  <si>
    <t>os</t>
  </si>
  <si>
    <t>nb_studies_in_inventory</t>
  </si>
  <si>
    <t>best_for</t>
  </si>
  <si>
    <t>clean_cooking_capable</t>
  </si>
  <si>
    <t>strengths</t>
  </si>
  <si>
    <t>typical_results</t>
  </si>
  <si>
    <t>often_linked</t>
  </si>
  <si>
    <t>Low Emissions Analysis Platform</t>
  </si>
  <si>
    <t>SE,US</t>
  </si>
  <si>
    <t>SEI</t>
  </si>
  <si>
    <t>freemium</t>
  </si>
  <si>
    <t>medium</t>
  </si>
  <si>
    <t>high</t>
  </si>
  <si>
    <t>windows</t>
  </si>
  <si>
    <t>national_planning</t>
  </si>
  <si>
    <t>Open Source Energy Modelling System</t>
  </si>
  <si>
    <t>KTH,SEI,UNDESA</t>
  </si>
  <si>
    <t>advanced</t>
  </si>
  <si>
    <t>all</t>
  </si>
  <si>
    <t>The Integrated MARKAL-EFOM System</t>
  </si>
  <si>
    <t>INT</t>
  </si>
  <si>
    <t>IEA-ETSAP</t>
  </si>
  <si>
    <t>MARKet ALlocation</t>
  </si>
  <si>
    <t>Model for Energy Supply Strategy Alternatives and their General Environmental Impact</t>
  </si>
  <si>
    <t>IIASA</t>
  </si>
  <si>
    <t>national_planning,regional_trade</t>
  </si>
  <si>
    <t>SPLAT</t>
  </si>
  <si>
    <t>System Planning Long-term Alternative for Transmission</t>
  </si>
  <si>
    <t>regional_trade</t>
  </si>
  <si>
    <t>Python for Power System Analysis</t>
  </si>
  <si>
    <t>FIAS,KIT,TU Berlin</t>
  </si>
  <si>
    <t>CH,GB</t>
  </si>
  <si>
    <t>Univ. of Cambridge,ETH Zurich</t>
  </si>
  <si>
    <t>Open Source Spatial Electrification Tool</t>
  </si>
  <si>
    <t>KTH</t>
  </si>
  <si>
    <t>electrification,geospatial_analysis</t>
  </si>
  <si>
    <t>Baltic Model of Regional Energy Liberalisation</t>
  </si>
  <si>
    <t>DK</t>
  </si>
  <si>
    <t>Danish Energy Agency,DTU</t>
  </si>
  <si>
    <t>Power_system_capacity_expansion,national_planning,sector_coupling,VRE_integration</t>
  </si>
  <si>
    <t>basic</t>
  </si>
  <si>
    <t>Highly flexible and modular open-source code; excellent spatial resolution capability; exceptionally strong at modeling cross-border power trade and regional power pools</t>
  </si>
  <si>
    <t>Dependency on expensive proprietary GAMS solvers for large-scale problems; limited scope outside the power/heat sectors</t>
  </si>
  <si>
    <t>Optimal_capacity_expansion,dispatch_profiles,marginal_electricity_prices,total_system_costs,CO2_emissions,inter-regional_transmission_ flows.</t>
  </si>
  <si>
    <t>OSeMOSYS,PLEXOS,GIS</t>
  </si>
  <si>
    <t>PLEXOS Integrated Energy Model</t>
  </si>
  <si>
    <t>AU</t>
  </si>
  <si>
    <t>Energy Exemplar</t>
  </si>
  <si>
    <t>dispatch_flexibility</t>
  </si>
  <si>
    <t>Hybrid Optimization of Multiple Energy Resources</t>
  </si>
  <si>
    <t>NREL</t>
  </si>
  <si>
    <t>electrification</t>
  </si>
  <si>
    <t>Ventana Systems</t>
  </si>
  <si>
    <t>Flextool</t>
  </si>
  <si>
    <t>VTT,IRENA</t>
  </si>
  <si>
    <t>Model for Analysis of Energy Demand</t>
  </si>
  <si>
    <t>IAEA</t>
  </si>
  <si>
    <t>demand_forecasting</t>
  </si>
  <si>
    <t>Aalborg University</t>
  </si>
  <si>
    <t>sector_coupling</t>
  </si>
  <si>
    <t>Quantum Geographic Information System</t>
  </si>
  <si>
    <t>OSGeo</t>
  </si>
  <si>
    <t>geospatial_analysis</t>
  </si>
  <si>
    <t>Esri</t>
  </si>
  <si>
    <t>CLEWs</t>
  </si>
  <si>
    <t>Climate, Land, Energy and Water strategies</t>
  </si>
  <si>
    <t>KTH,UNDESA</t>
  </si>
  <si>
    <t>nexus_modeling,water_planning</t>
  </si>
  <si>
    <t>WASP</t>
  </si>
  <si>
    <t>Wien Automatic System Planning</t>
  </si>
  <si>
    <t>IAEA,TVA</t>
  </si>
  <si>
    <t>Next Energy Modeling system for Optimization</t>
  </si>
  <si>
    <t>Water Evaluation and Planning</t>
  </si>
  <si>
    <t>water_planning</t>
  </si>
  <si>
    <t>Dispatch model for the European power System with the Shared Energy Technologies</t>
  </si>
  <si>
    <t>BE,NL</t>
  </si>
  <si>
    <t>EC Joint Research Centre</t>
  </si>
  <si>
    <t>Nigeria Energy Calculator 2050</t>
  </si>
  <si>
    <t>UK Govt,Energy Commission</t>
  </si>
  <si>
    <t>low</t>
  </si>
  <si>
    <t>Solar and Wind Integrated with Transmission and Conventional sources on a Hourly basis</t>
  </si>
  <si>
    <t>UC Berkeley,Univ. of Hawaii</t>
  </si>
  <si>
    <t>dispatch_flexibility,national_planning</t>
  </si>
  <si>
    <t>South Africa TIMES Model</t>
  </si>
  <si>
    <t>Univ. of Cape Town</t>
  </si>
  <si>
    <t>The Electricity Model Base for Africa</t>
  </si>
  <si>
    <t>Simplified Approach for Estimating Impacts of Electricity Generation</t>
  </si>
  <si>
    <t>environmental_impact</t>
  </si>
  <si>
    <t>CERC</t>
  </si>
  <si>
    <t>Cambridge Environmental Research Consultants</t>
  </si>
  <si>
    <t>CERC Ltd</t>
  </si>
  <si>
    <t>Country</t>
  </si>
  <si>
    <t>Alpha-2 code</t>
  </si>
  <si>
    <t>Alpha-3 code</t>
  </si>
  <si>
    <t>Numeric</t>
  </si>
  <si>
    <t>Afghanistan</t>
  </si>
  <si>
    <t>AF</t>
  </si>
  <si>
    <t>AFG</t>
  </si>
  <si>
    <t>Åland Islands</t>
  </si>
  <si>
    <t>AX</t>
  </si>
  <si>
    <t>ALA</t>
  </si>
  <si>
    <t>Albania</t>
  </si>
  <si>
    <t>AL</t>
  </si>
  <si>
    <t>ALB</t>
  </si>
  <si>
    <t>DZA</t>
  </si>
  <si>
    <t>American Samoa</t>
  </si>
  <si>
    <t>AS</t>
  </si>
  <si>
    <t>ASM</t>
  </si>
  <si>
    <t>Andorra</t>
  </si>
  <si>
    <t>AD</t>
  </si>
  <si>
    <t>AND</t>
  </si>
  <si>
    <t>AGO</t>
  </si>
  <si>
    <t>Anguilla</t>
  </si>
  <si>
    <t>AI</t>
  </si>
  <si>
    <t>AIA</t>
  </si>
  <si>
    <t>Antarctica</t>
  </si>
  <si>
    <t>AQ</t>
  </si>
  <si>
    <t>ATA</t>
  </si>
  <si>
    <t>Antigua and Barbuda</t>
  </si>
  <si>
    <t>AG</t>
  </si>
  <si>
    <t>ATG</t>
  </si>
  <si>
    <t>Argentina</t>
  </si>
  <si>
    <t>ARG</t>
  </si>
  <si>
    <t>Armenia</t>
  </si>
  <si>
    <t>AM</t>
  </si>
  <si>
    <t>ARM</t>
  </si>
  <si>
    <t>Aruba</t>
  </si>
  <si>
    <t>AW</t>
  </si>
  <si>
    <t>ABW</t>
  </si>
  <si>
    <t>Australia</t>
  </si>
  <si>
    <t>AUS</t>
  </si>
  <si>
    <t>Austria</t>
  </si>
  <si>
    <t>AT</t>
  </si>
  <si>
    <t>AUT</t>
  </si>
  <si>
    <t>Azerbaijan</t>
  </si>
  <si>
    <t>AZ</t>
  </si>
  <si>
    <t>AZE</t>
  </si>
  <si>
    <t>Bahamas (the)</t>
  </si>
  <si>
    <t>BS</t>
  </si>
  <si>
    <t>BHS</t>
  </si>
  <si>
    <t>Bahrain</t>
  </si>
  <si>
    <t>BH</t>
  </si>
  <si>
    <t>BHR</t>
  </si>
  <si>
    <t>Bangladesh</t>
  </si>
  <si>
    <t>BD</t>
  </si>
  <si>
    <t>BGD</t>
  </si>
  <si>
    <t>Barbados</t>
  </si>
  <si>
    <t>BB</t>
  </si>
  <si>
    <t>BRB</t>
  </si>
  <si>
    <t>Belarus</t>
  </si>
  <si>
    <t>BY</t>
  </si>
  <si>
    <t>BLR</t>
  </si>
  <si>
    <t>Belgium</t>
  </si>
  <si>
    <t>BE</t>
  </si>
  <si>
    <t>BEL</t>
  </si>
  <si>
    <t>Belize</t>
  </si>
  <si>
    <t>BZ</t>
  </si>
  <si>
    <t>BLZ</t>
  </si>
  <si>
    <t>BEN</t>
  </si>
  <si>
    <t>Bermuda</t>
  </si>
  <si>
    <t>BM</t>
  </si>
  <si>
    <t>BMU</t>
  </si>
  <si>
    <t>Bhutan</t>
  </si>
  <si>
    <t>BT</t>
  </si>
  <si>
    <t>BTN</t>
  </si>
  <si>
    <t>Bolivia (Plurinational State of)</t>
  </si>
  <si>
    <t>BO</t>
  </si>
  <si>
    <t>BOL</t>
  </si>
  <si>
    <t>Bonaire, Sint Eustatius and Saba</t>
  </si>
  <si>
    <t>BQ</t>
  </si>
  <si>
    <t>BES</t>
  </si>
  <si>
    <t>Bosnia and Herzegovina</t>
  </si>
  <si>
    <t>BA</t>
  </si>
  <si>
    <t>BIH</t>
  </si>
  <si>
    <t>BWA</t>
  </si>
  <si>
    <t>Bouvet Island</t>
  </si>
  <si>
    <t>BV</t>
  </si>
  <si>
    <t>BVT</t>
  </si>
  <si>
    <t>Brazil</t>
  </si>
  <si>
    <t>BR</t>
  </si>
  <si>
    <t>BRA</t>
  </si>
  <si>
    <t>British Indian Ocean Territory (the)</t>
  </si>
  <si>
    <t>IO</t>
  </si>
  <si>
    <t>IOT</t>
  </si>
  <si>
    <t>Brunei Darussalam</t>
  </si>
  <si>
    <t>BN</t>
  </si>
  <si>
    <t>BRN</t>
  </si>
  <si>
    <t>Bulgaria</t>
  </si>
  <si>
    <t>BG</t>
  </si>
  <si>
    <t>BGR</t>
  </si>
  <si>
    <t>BFA</t>
  </si>
  <si>
    <t>BDI</t>
  </si>
  <si>
    <t>Cabo Verde</t>
  </si>
  <si>
    <t>CPV</t>
  </si>
  <si>
    <t>Cambodia</t>
  </si>
  <si>
    <t>KH</t>
  </si>
  <si>
    <t>KHM</t>
  </si>
  <si>
    <t>CMR</t>
  </si>
  <si>
    <t>Canada</t>
  </si>
  <si>
    <t>CA</t>
  </si>
  <si>
    <t>CAN</t>
  </si>
  <si>
    <t>Cayman Islands (the)</t>
  </si>
  <si>
    <t>KY</t>
  </si>
  <si>
    <t>CYM</t>
  </si>
  <si>
    <t>Central African Republic (the)</t>
  </si>
  <si>
    <t>CAF</t>
  </si>
  <si>
    <t>TCD</t>
  </si>
  <si>
    <t>Chile</t>
  </si>
  <si>
    <t>CL</t>
  </si>
  <si>
    <t>CHL</t>
  </si>
  <si>
    <t>China</t>
  </si>
  <si>
    <t>CHN</t>
  </si>
  <si>
    <t>Christmas Island</t>
  </si>
  <si>
    <t>CX</t>
  </si>
  <si>
    <t>CXR</t>
  </si>
  <si>
    <t>Cocos (Keeling) Islands (the)</t>
  </si>
  <si>
    <t>CC</t>
  </si>
  <si>
    <t>CCK</t>
  </si>
  <si>
    <t>Colombia</t>
  </si>
  <si>
    <t>CO</t>
  </si>
  <si>
    <t>COL</t>
  </si>
  <si>
    <t>Comoros (the)</t>
  </si>
  <si>
    <t>COM</t>
  </si>
  <si>
    <t>Congo (the Democratic Republic of the)</t>
  </si>
  <si>
    <t>COD</t>
  </si>
  <si>
    <t>Congo (the)</t>
  </si>
  <si>
    <t>COG</t>
  </si>
  <si>
    <t>Cook Islands (the)</t>
  </si>
  <si>
    <t>CK</t>
  </si>
  <si>
    <t>COK</t>
  </si>
  <si>
    <t>Costa Rica</t>
  </si>
  <si>
    <t>CR</t>
  </si>
  <si>
    <t>CRI</t>
  </si>
  <si>
    <t>Côte d'Ivoire</t>
  </si>
  <si>
    <t>CIV</t>
  </si>
  <si>
    <t>Croatia</t>
  </si>
  <si>
    <t>HR</t>
  </si>
  <si>
    <t>HRV</t>
  </si>
  <si>
    <t>Cuba</t>
  </si>
  <si>
    <t>CU</t>
  </si>
  <si>
    <t>CUB</t>
  </si>
  <si>
    <t>Curaçao</t>
  </si>
  <si>
    <t>CW</t>
  </si>
  <si>
    <t>CUW</t>
  </si>
  <si>
    <t>Cyprus</t>
  </si>
  <si>
    <t>CY</t>
  </si>
  <si>
    <t>CYP</t>
  </si>
  <si>
    <t>Czechia</t>
  </si>
  <si>
    <t>CZ</t>
  </si>
  <si>
    <t>CZE</t>
  </si>
  <si>
    <t>Denmark</t>
  </si>
  <si>
    <t>DNK</t>
  </si>
  <si>
    <t>DJI</t>
  </si>
  <si>
    <t>Dominica</t>
  </si>
  <si>
    <t>DM</t>
  </si>
  <si>
    <t>DMA</t>
  </si>
  <si>
    <t>Dominican Republic (the)</t>
  </si>
  <si>
    <t>DO</t>
  </si>
  <si>
    <t>DOM</t>
  </si>
  <si>
    <t>Ecuador</t>
  </si>
  <si>
    <t>EC</t>
  </si>
  <si>
    <t>ECU</t>
  </si>
  <si>
    <t>EGY</t>
  </si>
  <si>
    <t>El Salvador</t>
  </si>
  <si>
    <t>SV</t>
  </si>
  <si>
    <t>SLV</t>
  </si>
  <si>
    <t>GNQ</t>
  </si>
  <si>
    <t>ERI</t>
  </si>
  <si>
    <t>Estonia</t>
  </si>
  <si>
    <t>EE</t>
  </si>
  <si>
    <t>EST</t>
  </si>
  <si>
    <t>SWZ</t>
  </si>
  <si>
    <t>ETH</t>
  </si>
  <si>
    <t>Falkland Islands (the) [Malvinas]</t>
  </si>
  <si>
    <t>FK</t>
  </si>
  <si>
    <t>FLK</t>
  </si>
  <si>
    <t>Faroe Islands (the)</t>
  </si>
  <si>
    <t>FO</t>
  </si>
  <si>
    <t>FRO</t>
  </si>
  <si>
    <t>Fiji</t>
  </si>
  <si>
    <t>FJ</t>
  </si>
  <si>
    <t>FJI</t>
  </si>
  <si>
    <t>Finland</t>
  </si>
  <si>
    <t>FIN</t>
  </si>
  <si>
    <t>France</t>
  </si>
  <si>
    <t>FRA</t>
  </si>
  <si>
    <t>French Guiana</t>
  </si>
  <si>
    <t>GF</t>
  </si>
  <si>
    <t>GUF</t>
  </si>
  <si>
    <t>French Polynesia</t>
  </si>
  <si>
    <t>PF</t>
  </si>
  <si>
    <t>PYF</t>
  </si>
  <si>
    <t>French Southern Territories (the)</t>
  </si>
  <si>
    <t>TF</t>
  </si>
  <si>
    <t>ATF</t>
  </si>
  <si>
    <t>GAB</t>
  </si>
  <si>
    <t>Gambia (the)</t>
  </si>
  <si>
    <t>GMB</t>
  </si>
  <si>
    <t>Georgia</t>
  </si>
  <si>
    <t>GE</t>
  </si>
  <si>
    <t>GEO</t>
  </si>
  <si>
    <t>Germany</t>
  </si>
  <si>
    <t>DEU</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</si>
  <si>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</si>
  <si>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</si>
  <si>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</si>
  <si>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</si>
  <si>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</si>
  <si>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</si>
  <si>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</si>
  <si>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</si>
  <si>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</si>
  <si>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</si>
  <si>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</si>
  <si>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</si>
  <si>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</si>
  <si>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</si>
  <si>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</si>
  <si>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</si>
  <si>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</si>
  <si>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</si>
  <si>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</si>
  <si>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</si>
  <si>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</si>
  <si>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</si>
  <si>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</si>
  <si>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</si>
  <si>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GGY</t>
  </si>
  <si>
    <t>GIN</t>
  </si>
  <si>
    <t>GNB</t>
  </si>
  <si>
    <t>Guyana</t>
  </si>
  <si>
    <t>GY</t>
  </si>
  <si>
    <t>GUY</t>
  </si>
  <si>
    <t>Haiti</t>
  </si>
  <si>
    <t>HT</t>
  </si>
  <si>
    <t>HTI</t>
  </si>
  <si>
    <t>Heard Island and McDonald Islands</t>
  </si>
  <si>
    <t>HM</t>
  </si>
  <si>
    <t>HMD</t>
  </si>
  <si>
    <t>Holy See (the)</t>
  </si>
  <si>
    <t>VA</t>
  </si>
  <si>
    <t>VAT</t>
  </si>
  <si>
    <t>Honduras</t>
  </si>
  <si>
    <t>HN</t>
  </si>
  <si>
    <t>HND</t>
  </si>
  <si>
    <t>Hong Kong</t>
  </si>
  <si>
    <t>HK</t>
  </si>
  <si>
    <t>HKG</t>
  </si>
  <si>
    <t>Hungary</t>
  </si>
  <si>
    <t>HU</t>
  </si>
  <si>
    <t>HUN</t>
  </si>
  <si>
    <t>Iceland</t>
  </si>
  <si>
    <t>IS</t>
  </si>
  <si>
    <t>ISL</t>
  </si>
  <si>
    <t>India</t>
  </si>
  <si>
    <t>IN</t>
  </si>
  <si>
    <t>IND</t>
  </si>
  <si>
    <t>Indonesia</t>
  </si>
  <si>
    <t>ID</t>
  </si>
  <si>
    <t>IDN</t>
  </si>
  <si>
    <t>Iran (Islamic Republic of)</t>
  </si>
  <si>
    <t>IR</t>
  </si>
  <si>
    <t>IRN</t>
  </si>
  <si>
    <t>Iraq</t>
  </si>
  <si>
    <t>IQ</t>
  </si>
  <si>
    <t>IRQ</t>
  </si>
  <si>
    <t>Ireland</t>
  </si>
  <si>
    <t>IRL</t>
  </si>
  <si>
    <t>Isle of Man</t>
  </si>
  <si>
    <t>IM</t>
  </si>
  <si>
    <t>IMN</t>
  </si>
  <si>
    <t>Israel</t>
  </si>
  <si>
    <t>IL</t>
  </si>
  <si>
    <t>ISR</t>
  </si>
  <si>
    <t>Italy</t>
  </si>
  <si>
    <t>ITA</t>
  </si>
  <si>
    <t>Jamaica</t>
  </si>
  <si>
    <t>JM</t>
  </si>
  <si>
    <t>JAM</t>
  </si>
  <si>
    <t>Japan</t>
  </si>
  <si>
    <t>JP</t>
  </si>
  <si>
    <t>JPN</t>
  </si>
  <si>
    <t>Jersey</t>
  </si>
  <si>
    <t>JE</t>
  </si>
  <si>
    <t>JEY</t>
  </si>
  <si>
    <t>Jordan</t>
  </si>
  <si>
    <t>JO</t>
  </si>
  <si>
    <t>JOR</t>
  </si>
  <si>
    <t>Kazakhstan</t>
  </si>
  <si>
    <t>KZ</t>
  </si>
  <si>
    <t>KAZ</t>
  </si>
  <si>
    <t>KEN</t>
  </si>
  <si>
    <t>Kiribati</t>
  </si>
  <si>
    <t>KI</t>
  </si>
  <si>
    <t>KIR</t>
  </si>
  <si>
    <t>Korea (the Democratic People's Republic of)</t>
  </si>
  <si>
    <t>KP</t>
  </si>
  <si>
    <t>PRK</t>
  </si>
  <si>
    <t>Korea (the Republic of)</t>
  </si>
  <si>
    <t>KOR</t>
  </si>
  <si>
    <t>Kuwait</t>
  </si>
  <si>
    <t>KW</t>
  </si>
  <si>
    <t>KWT</t>
  </si>
  <si>
    <t>Kyrgyzstan</t>
  </si>
  <si>
    <t>KG</t>
  </si>
  <si>
    <t>KGZ</t>
  </si>
  <si>
    <t>Lao People's Democratic Republic (the)</t>
  </si>
  <si>
    <t>LA</t>
  </si>
  <si>
    <t>LAO</t>
  </si>
  <si>
    <t>Latvia</t>
  </si>
  <si>
    <t>LV</t>
  </si>
  <si>
    <t>LVA</t>
  </si>
  <si>
    <t>Lebanon</t>
  </si>
  <si>
    <t>LB</t>
  </si>
  <si>
    <t>LBN</t>
  </si>
  <si>
    <t>LSO</t>
  </si>
  <si>
    <t>LBR</t>
  </si>
  <si>
    <t>LBY</t>
  </si>
  <si>
    <t>Liechtenstein</t>
  </si>
  <si>
    <t>LI</t>
  </si>
  <si>
    <t>LIE</t>
  </si>
  <si>
    <t>Lithuania</t>
  </si>
  <si>
    <t>LT</t>
  </si>
  <si>
    <t>LTU</t>
  </si>
  <si>
    <t>Luxembourg</t>
  </si>
  <si>
    <t>LU</t>
  </si>
  <si>
    <t>LUX</t>
  </si>
  <si>
    <t>Macao</t>
  </si>
  <si>
    <t>MO</t>
  </si>
  <si>
    <t>MAC</t>
  </si>
  <si>
    <t>MDG</t>
  </si>
  <si>
    <t>MWI</t>
  </si>
  <si>
    <t>Malaysia</t>
  </si>
  <si>
    <t>MY</t>
  </si>
  <si>
    <t>MYS</t>
  </si>
  <si>
    <t>Maldives</t>
  </si>
  <si>
    <t>MV</t>
  </si>
  <si>
    <t>MDV</t>
  </si>
  <si>
    <t>MLI</t>
  </si>
  <si>
    <t>Malta</t>
  </si>
  <si>
    <t>MT</t>
  </si>
  <si>
    <t>MLT</t>
  </si>
  <si>
    <t>Marshall Islands (the)</t>
  </si>
  <si>
    <t>MH</t>
  </si>
  <si>
    <t>MHL</t>
  </si>
  <si>
    <t>Martinique</t>
  </si>
  <si>
    <t>MQ</t>
  </si>
  <si>
    <t>MTQ</t>
  </si>
  <si>
    <t>MRT</t>
  </si>
  <si>
    <t>MUS</t>
  </si>
  <si>
    <t>Mayotte</t>
  </si>
  <si>
    <t>YT</t>
  </si>
  <si>
    <t>MYT</t>
  </si>
  <si>
    <t>Mexico</t>
  </si>
  <si>
    <t>MX</t>
  </si>
  <si>
    <t>MEX</t>
  </si>
  <si>
    <t>Micronesia (Federated States of)</t>
  </si>
  <si>
    <t>FM</t>
  </si>
  <si>
    <t>FSM</t>
  </si>
  <si>
    <t>Moldova (the Republic of)</t>
  </si>
  <si>
    <t>MD</t>
  </si>
  <si>
    <t>MDA</t>
  </si>
  <si>
    <t>Monaco</t>
  </si>
  <si>
    <t>MC</t>
  </si>
  <si>
    <t>MCO</t>
  </si>
  <si>
    <t>Mongolia</t>
  </si>
  <si>
    <t>MN</t>
  </si>
  <si>
    <t>MNG</t>
  </si>
  <si>
    <t>Montenegro</t>
  </si>
  <si>
    <t>ME</t>
  </si>
  <si>
    <t>MNE</t>
  </si>
  <si>
    <t>Montserrat</t>
  </si>
  <si>
    <t>MS</t>
  </si>
  <si>
    <t>MSR</t>
  </si>
  <si>
    <t>MAR</t>
  </si>
  <si>
    <t>MOZ</t>
  </si>
  <si>
    <t>Myanmar</t>
  </si>
  <si>
    <t>MM</t>
  </si>
  <si>
    <t>MMR</t>
  </si>
  <si>
    <t>NAM</t>
  </si>
  <si>
    <t>Nauru</t>
  </si>
  <si>
    <t>NR</t>
  </si>
  <si>
    <t>NRU</t>
  </si>
  <si>
    <t>Nepal</t>
  </si>
  <si>
    <t>NP</t>
  </si>
  <si>
    <t>NPL</t>
  </si>
  <si>
    <t>Netherlands (the)</t>
  </si>
  <si>
    <t>NLD</t>
  </si>
  <si>
    <t>New Caledonia</t>
  </si>
  <si>
    <t>NC</t>
  </si>
  <si>
    <t>NCL</t>
  </si>
  <si>
    <t>New Zealand</t>
  </si>
  <si>
    <t>NZ</t>
  </si>
  <si>
    <t>NZL</t>
  </si>
  <si>
    <t>Nicaragua</t>
  </si>
  <si>
    <t>NI</t>
  </si>
  <si>
    <t>NIC</t>
  </si>
  <si>
    <t>Niger (the)</t>
  </si>
  <si>
    <t>NER</t>
  </si>
  <si>
    <t>NGA</t>
  </si>
  <si>
    <t>Niue</t>
  </si>
  <si>
    <t>NU</t>
  </si>
  <si>
    <t>NIU</t>
  </si>
  <si>
    <t>Norfolk Island</t>
  </si>
  <si>
    <t>NF</t>
  </si>
  <si>
    <t>NFK</t>
  </si>
  <si>
    <t>Northern Mariana Islands (the)</t>
  </si>
  <si>
    <t>MP</t>
  </si>
  <si>
    <t>MNP</t>
  </si>
  <si>
    <t>Norway</t>
  </si>
  <si>
    <t>NOR</t>
  </si>
  <si>
    <t>Oman</t>
  </si>
  <si>
    <t>OM</t>
  </si>
  <si>
    <t>OMN</t>
  </si>
  <si>
    <t>Pakistan</t>
  </si>
  <si>
    <t>PK</t>
  </si>
  <si>
    <t>PAK</t>
  </si>
  <si>
    <t>Palau</t>
  </si>
  <si>
    <t>PW</t>
  </si>
  <si>
    <t>PLW</t>
  </si>
  <si>
    <t>Palestine, State of</t>
  </si>
  <si>
    <t>PS</t>
  </si>
  <si>
    <t>PSE</t>
  </si>
  <si>
    <t>Panama</t>
  </si>
  <si>
    <t>PA</t>
  </si>
  <si>
    <t>PAN</t>
  </si>
  <si>
    <t>Papua New Guinea</t>
  </si>
  <si>
    <t>PG</t>
  </si>
  <si>
    <t>PNG</t>
  </si>
  <si>
    <t>Paraguay</t>
  </si>
  <si>
    <t>PY</t>
  </si>
  <si>
    <t>PRY</t>
  </si>
  <si>
    <t>Peru</t>
  </si>
  <si>
    <t>PE</t>
  </si>
  <si>
    <t>PER</t>
  </si>
  <si>
    <t>Philippines (the)</t>
  </si>
  <si>
    <t>PH</t>
  </si>
  <si>
    <t>PHL</t>
  </si>
  <si>
    <t>Pitcairn</t>
  </si>
  <si>
    <t>PN</t>
  </si>
  <si>
    <t>PCN</t>
  </si>
  <si>
    <t>Poland</t>
  </si>
  <si>
    <t>PL</t>
  </si>
  <si>
    <t>POL</t>
  </si>
  <si>
    <t>Portugal</t>
  </si>
  <si>
    <t>PRT</t>
  </si>
  <si>
    <t>Puerto Rico</t>
  </si>
  <si>
    <t>PR</t>
  </si>
  <si>
    <t>PRI</t>
  </si>
  <si>
    <t>Qatar</t>
  </si>
  <si>
    <t>QA</t>
  </si>
  <si>
    <t>QAT</t>
  </si>
  <si>
    <t>Republic of North Macedonia</t>
  </si>
  <si>
    <t>MK</t>
  </si>
  <si>
    <t>MKD</t>
  </si>
  <si>
    <t>Réunion</t>
  </si>
  <si>
    <t>RE</t>
  </si>
  <si>
    <t>REU</t>
  </si>
  <si>
    <t>Romania</t>
  </si>
  <si>
    <t>RO</t>
  </si>
  <si>
    <t>ROU</t>
  </si>
  <si>
    <t>Russian Federation (the)</t>
  </si>
  <si>
    <t>RU</t>
  </si>
  <si>
    <t>RUS</t>
  </si>
  <si>
    <t>RWA</t>
  </si>
  <si>
    <t>Saint Barthélemy</t>
  </si>
  <si>
    <t>BL</t>
  </si>
  <si>
    <t>BLM</t>
  </si>
  <si>
    <t>Saint Helena, Ascension and Tristan da Cunha</t>
  </si>
  <si>
    <t>SH</t>
  </si>
  <si>
    <t>SHN</t>
  </si>
  <si>
    <t>Saint Kitts and Nevis</t>
  </si>
  <si>
    <t>KN</t>
  </si>
  <si>
    <t>KNA</t>
  </si>
  <si>
    <t>Saint Lucia</t>
  </si>
  <si>
    <t>LC</t>
  </si>
  <si>
    <t>LCA</t>
  </si>
  <si>
    <t>Saint Martin (French part)</t>
  </si>
  <si>
    <t>MF</t>
  </si>
  <si>
    <t>MAF</t>
  </si>
  <si>
    <t>Saint Pierre and Miquelon</t>
  </si>
  <si>
    <t>PM</t>
  </si>
  <si>
    <t>SPM</t>
  </si>
  <si>
    <t>Saint Vincent and the Grenadines</t>
  </si>
  <si>
    <t>VC</t>
  </si>
  <si>
    <t>VCT</t>
  </si>
  <si>
    <t>Samoa</t>
  </si>
  <si>
    <t>WS</t>
  </si>
  <si>
    <t>WSM</t>
  </si>
  <si>
    <t>San Marino</t>
  </si>
  <si>
    <t>SM</t>
  </si>
  <si>
    <t>SMR</t>
  </si>
  <si>
    <t>STP</t>
  </si>
  <si>
    <t>Saudi Arabia</t>
  </si>
  <si>
    <t>SAU</t>
  </si>
  <si>
    <t>SEN</t>
  </si>
  <si>
    <t>Serbia</t>
  </si>
  <si>
    <t>RS</t>
  </si>
  <si>
    <t>SRB</t>
  </si>
  <si>
    <t>SYC</t>
  </si>
  <si>
    <t>SLE</t>
  </si>
  <si>
    <t>Singapore</t>
  </si>
  <si>
    <t>SG</t>
  </si>
  <si>
    <t>SGP</t>
  </si>
  <si>
    <t>Sint Maarten (Dutch part)</t>
  </si>
  <si>
    <t>SX</t>
  </si>
  <si>
    <t>SXM</t>
  </si>
  <si>
    <t>Slovakia</t>
  </si>
  <si>
    <t>SK</t>
  </si>
  <si>
    <t>SVK</t>
  </si>
  <si>
    <t>Slovenia</t>
  </si>
  <si>
    <t>SI</t>
  </si>
  <si>
    <t>SVN</t>
  </si>
  <si>
    <t>Solomon Islands</t>
  </si>
  <si>
    <t>SB</t>
  </si>
  <si>
    <t>SLB</t>
  </si>
  <si>
    <t>SOM</t>
  </si>
  <si>
    <t>ZAF</t>
  </si>
  <si>
    <t>South Georgia and the South Sandwich Islands</t>
  </si>
  <si>
    <t>GS</t>
  </si>
  <si>
    <t>SGS</t>
  </si>
  <si>
    <t>SSD</t>
  </si>
  <si>
    <t>Spain</t>
  </si>
  <si>
    <t>ESP</t>
  </si>
  <si>
    <t>Sri Lanka</t>
  </si>
  <si>
    <t>LK</t>
  </si>
  <si>
    <t>LKA</t>
  </si>
  <si>
    <t>Sudan (the)</t>
  </si>
  <si>
    <t>SDN</t>
  </si>
  <si>
    <t>Suriname</t>
  </si>
  <si>
    <t>SR</t>
  </si>
  <si>
    <t>SUR</t>
  </si>
  <si>
    <t>Svalbard and Jan Mayen</t>
  </si>
  <si>
    <t>SJ</t>
  </si>
  <si>
    <t>SJM</t>
  </si>
  <si>
    <t>Sweden</t>
  </si>
  <si>
    <t>SWE</t>
  </si>
  <si>
    <t>Switzerland</t>
  </si>
  <si>
    <t>CH</t>
  </si>
  <si>
    <t>CHE</t>
  </si>
  <si>
    <t>Syrian Arab Republic</t>
  </si>
  <si>
    <t>SY</t>
  </si>
  <si>
    <t>SYR</t>
  </si>
  <si>
    <t>Taiwan (Province of China)</t>
  </si>
  <si>
    <t>TW</t>
  </si>
  <si>
    <t>TWN</t>
  </si>
  <si>
    <t>Tajikistan</t>
  </si>
  <si>
    <t>TJ</t>
  </si>
  <si>
    <t>TJK</t>
  </si>
  <si>
    <t>Tanzania, United Republic of</t>
  </si>
  <si>
    <t>TZA</t>
  </si>
  <si>
    <t>Thailand</t>
  </si>
  <si>
    <t>THA</t>
  </si>
  <si>
    <t>Timor-Leste</t>
  </si>
  <si>
    <t>TL</t>
  </si>
  <si>
    <t>TLS</t>
  </si>
  <si>
    <t>TGO</t>
  </si>
  <si>
    <t>Tokelau</t>
  </si>
  <si>
    <t>TK</t>
  </si>
  <si>
    <t>TKL</t>
  </si>
  <si>
    <t>Tonga</t>
  </si>
  <si>
    <t>TO</t>
  </si>
  <si>
    <t>TON</t>
  </si>
  <si>
    <t>Trinidad and Tobago</t>
  </si>
  <si>
    <t>TT</t>
  </si>
  <si>
    <t>TTO</t>
  </si>
  <si>
    <t>TUN</t>
  </si>
  <si>
    <t>Turkey</t>
  </si>
  <si>
    <t>TUR</t>
  </si>
  <si>
    <t>Turkmenistan</t>
  </si>
  <si>
    <t>TM</t>
  </si>
  <si>
    <t>TKM</t>
  </si>
  <si>
    <t>Turks and Caicos Islands (the)</t>
  </si>
  <si>
    <t>TC</t>
  </si>
  <si>
    <t>TCA</t>
  </si>
  <si>
    <t>Tuvalu</t>
  </si>
  <si>
    <t>TV</t>
  </si>
  <si>
    <t>TUV</t>
  </si>
  <si>
    <t>UGA</t>
  </si>
  <si>
    <t>Ukraine</t>
  </si>
  <si>
    <t>UA</t>
  </si>
  <si>
    <t>UKR</t>
  </si>
  <si>
    <t>United Arab Emirates (the)</t>
  </si>
  <si>
    <t>ARE</t>
  </si>
  <si>
    <t>United Kingdom of Great Britain and Northern Ireland (the)</t>
  </si>
  <si>
    <t>GBR</t>
  </si>
  <si>
    <t>United States Minor Outlying Islands (the)</t>
  </si>
  <si>
    <t>UM</t>
  </si>
  <si>
    <t>UMI</t>
  </si>
  <si>
    <t>United States of America (the)</t>
  </si>
  <si>
    <t>USA</t>
  </si>
  <si>
    <t>Uruguay</t>
  </si>
  <si>
    <t>UY</t>
  </si>
  <si>
    <t>URY</t>
  </si>
  <si>
    <t>Uzbekistan</t>
  </si>
  <si>
    <t>UZ</t>
  </si>
  <si>
    <t>UZB</t>
  </si>
  <si>
    <t>Vanuatu</t>
  </si>
  <si>
    <t>VU</t>
  </si>
  <si>
    <t>VUT</t>
  </si>
  <si>
    <t>Venezuela (Bolivarian Republic of)</t>
  </si>
  <si>
    <t>VE</t>
  </si>
  <si>
    <t>VEN</t>
  </si>
  <si>
    <t>Viet Nam</t>
  </si>
  <si>
    <t>VNM</t>
  </si>
  <si>
    <t>Virgin Islands (British)</t>
  </si>
  <si>
    <t>VG</t>
  </si>
  <si>
    <t>VGB</t>
  </si>
  <si>
    <t>Virgin Islands (U.S.)</t>
  </si>
  <si>
    <t>VI</t>
  </si>
  <si>
    <t>VIR</t>
  </si>
  <si>
    <t>Wallis and Futuna</t>
  </si>
  <si>
    <t>WF</t>
  </si>
  <si>
    <t>WLF</t>
  </si>
  <si>
    <t>Western Sahara</t>
  </si>
  <si>
    <t>EH</t>
  </si>
  <si>
    <t>ESH</t>
  </si>
  <si>
    <t>Yemen</t>
  </si>
  <si>
    <t>YE</t>
  </si>
  <si>
    <t>YEM</t>
  </si>
  <si>
    <t>ZMB</t>
  </si>
  <si>
    <t>ZWE</t>
  </si>
  <si>
    <t>Name</t>
  </si>
  <si>
    <t>Role</t>
  </si>
  <si>
    <t>Number of occurrence (including hybrids)</t>
  </si>
  <si>
    <t>Training Programs</t>
  </si>
  <si>
    <t>Communities of Practice</t>
  </si>
  <si>
    <t>Helpdesk</t>
  </si>
  <si>
    <t>Learning Curve</t>
  </si>
  <si>
    <t>Documentation Quality</t>
  </si>
  <si>
    <t>Origin</t>
  </si>
  <si>
    <t>Software Cost (USD)</t>
  </si>
  <si>
    <t>Operating System</t>
  </si>
  <si>
    <t>Programming Skills</t>
  </si>
  <si>
    <t>LEAP (Low Emissions Analysis Platform)</t>
  </si>
  <si>
    <t>Energy scenario accounting &amp; mitigation</t>
  </si>
  <si>
    <t>Yes (SEI courses, online tutorials)</t>
  </si>
  <si>
    <t>Yes</t>
  </si>
  <si>
    <t>Yes (SEI)</t>
  </si>
  <si>
    <t>Moderate</t>
  </si>
  <si>
    <t>High</t>
  </si>
  <si>
    <t>SEI (USA, Sweden)</t>
  </si>
  <si>
    <t>$0 (Developing nations/Students) to $3,000+</t>
  </si>
  <si>
    <t>Windows</t>
  </si>
  <si>
    <t>No (GUI-based)</t>
  </si>
  <si>
    <t>Energy system optimization</t>
  </si>
  <si>
    <t>Yes (EMP-A, ICTP, Open U)</t>
  </si>
  <si>
    <t>Yes (Community)</t>
  </si>
  <si>
    <t>Good</t>
  </si>
  <si>
    <t>KTH / SEI / UNDESA
(Sweden)</t>
  </si>
  <si>
    <t>$0 (Open Source)</t>
  </si>
  <si>
    <t>Windows, Linux, macOS</t>
  </si>
  <si>
    <t>Yes (Python, GAMS, MathProg)</t>
  </si>
  <si>
    <t>TIMES/MARKAL</t>
  </si>
  <si>
    <t>Techno-economic capacity expansion</t>
  </si>
  <si>
    <t>Yes (IEA-ETSAP workshops)</t>
  </si>
  <si>
    <t>Yes (ETSAP)</t>
  </si>
  <si>
    <t>IEA-ETSAP
(Australia, Austria, Belgium, Canada, China, Denmark, Finland, France, Germany, Greece, Ireland, Italy, Japan, Korea (Republic of), Netherlands, Norway, Spain, Sweden, Switzerland, United Kingdom, United States)</t>
  </si>
  <si>
    <t>$0 (Code), $2k–$10k+ (GUI/Solvers)</t>
  </si>
  <si>
    <t>Yes (GAMS / VEDA GUI helps)</t>
  </si>
  <si>
    <t>Integrated assessment &amp; optimization</t>
  </si>
  <si>
    <t>Yes (IAEA training)</t>
  </si>
  <si>
    <t>Yes (IAEA)</t>
  </si>
  <si>
    <t>IIASA (Austria) / IAEA (International)</t>
  </si>
  <si>
    <t>$0 (Open Source / Member States)</t>
  </si>
  <si>
    <t>Yes (Python for MESSAGEix, GAMS)</t>
  </si>
  <si>
    <t>African power pool capacity expansion</t>
  </si>
  <si>
    <t>Yes (IRENA workshops)</t>
  </si>
  <si>
    <t>Yes (IRENA)</t>
  </si>
  <si>
    <t>IRENA (International - UAE/Germany)</t>
  </si>
  <si>
    <t>$0</t>
  </si>
  <si>
    <t>No (Uses MESSAGE GUI)</t>
  </si>
  <si>
    <t>PypSA</t>
  </si>
  <si>
    <t>Power/energy system optimization</t>
  </si>
  <si>
    <t>Yes (Agora Energiewende, online)</t>
  </si>
  <si>
    <t>FIAS / KIT / TU Berlin (Germany)</t>
  </si>
  <si>
    <t>Yes (Python)</t>
  </si>
  <si>
    <t>Multi-scale energy system optimization</t>
  </si>
  <si>
    <t>Yes (Online tutorials)</t>
  </si>
  <si>
    <t>Moderate to High</t>
  </si>
  <si>
    <t>Univ. of Cambridge (UK) / ETH Zurich (Switzerland)</t>
  </si>
  <si>
    <t>Yes (Python, YAML)</t>
  </si>
  <si>
    <t>ONSSET (Open Source Spatial Electrification Tool)</t>
  </si>
  <si>
    <t>Geospatial electrification planning</t>
  </si>
  <si>
    <t>Yes (EMP-A, KTH tutorials)</t>
  </si>
  <si>
    <t>KTH (Sweden)</t>
  </si>
  <si>
    <t>Yes (Python, GIS basics)</t>
  </si>
  <si>
    <t>Power &amp; district heating optimization</t>
  </si>
  <si>
    <t>Yes (DTU courses)</t>
  </si>
  <si>
    <t>Ea Energy Analyses / DTU (Denmark)</t>
  </si>
  <si>
    <t>$0 (Code), requires GAMS license</t>
  </si>
  <si>
    <t>Yes (GAMS)</t>
  </si>
  <si>
    <t>Power market simulation &amp; dispatch</t>
  </si>
  <si>
    <t>Yes (Energy Exemplar training)</t>
  </si>
  <si>
    <t>Yes (Commercial)</t>
  </si>
  <si>
    <t>Energy Exemplar (Australia)</t>
  </si>
  <si>
    <t>$10,000 to $50,000+</t>
  </si>
  <si>
    <t>Homer pro</t>
  </si>
  <si>
    <t>Microgrid &amp; distributed generation</t>
  </si>
  <si>
    <t>Yes (UL Solutions training)</t>
  </si>
  <si>
    <t>NREL (USA)</t>
  </si>
  <si>
    <t>$500 to $2,000+</t>
  </si>
  <si>
    <t>System dynamics simulation</t>
  </si>
  <si>
    <t>Yes (Ventana Systems, online)</t>
  </si>
  <si>
    <t>Ventana Systems (USA)</t>
  </si>
  <si>
    <t>$0 (PLE version) to $2,000+</t>
  </si>
  <si>
    <t>Windows, macOS</t>
  </si>
  <si>
    <t>No (Visual/Equation-based)</t>
  </si>
  <si>
    <t>Power system flexibility assessment</t>
  </si>
  <si>
    <t>VTT (Finland) / IRENA (International)</t>
  </si>
  <si>
    <t>No (Excel-based)</t>
  </si>
  <si>
    <t>Energy demand forecasting</t>
  </si>
  <si>
    <t>IAEA (International - Austria) / IEJE (France)</t>
  </si>
  <si>
    <t>$0 (Member States)</t>
  </si>
  <si>
    <t>Sector-coupled energy simulation</t>
  </si>
  <si>
    <t>Yes (Aalborg Univ. workshops)</t>
  </si>
  <si>
    <t>Yes (Forum/Email)</t>
  </si>
  <si>
    <t>Aalborg University (Denmark)</t>
  </si>
  <si>
    <t>$0 (Freeware)</t>
  </si>
  <si>
    <t>Geographic Information Systems (GIS)</t>
  </si>
  <si>
    <t>Yes (Various online/offline)</t>
  </si>
  <si>
    <t>OSGeo (International) / Gary Sherman (USA)</t>
  </si>
  <si>
    <t>No (Python/PyQGIS optional)</t>
  </si>
  <si>
    <t>Yes (Esri Academy)</t>
  </si>
  <si>
    <t>Esri (USA)</t>
  </si>
  <si>
    <t>$100 (Personal) to $1,000+</t>
  </si>
  <si>
    <t>No (Python/ArcPy optional)</t>
  </si>
  <si>
    <t>Climate, Land, Energy, Water integration</t>
  </si>
  <si>
    <t>Yes (UNDESA, EMP-A)</t>
  </si>
  <si>
    <t>KTH (Sweden) / UNDESA</t>
  </si>
  <si>
    <t>Yes (Python, GAMS)</t>
  </si>
  <si>
    <t>Generation capacity expansion</t>
  </si>
  <si>
    <t>Good (Dated)</t>
  </si>
  <si>
    <t>IAEA (International - Austria) / TVA (USA)</t>
  </si>
  <si>
    <t>Energy optimization framework</t>
  </si>
  <si>
    <t>Yes (SEI tutorials)</t>
  </si>
  <si>
    <t>Yes (SEI/Community)</t>
  </si>
  <si>
    <t>SEI (Sweden / USA)</t>
  </si>
  <si>
    <t>Yes (Julia)</t>
  </si>
  <si>
    <t>Water resource evaluation &amp; planning</t>
  </si>
  <si>
    <t>Yes (SEI training)</t>
  </si>
  <si>
    <t>$0 (Developing nations) to $3,000+</t>
  </si>
  <si>
    <t>Power system operation &amp; flexibility</t>
  </si>
  <si>
    <t>Yes (JRC workshops)</t>
  </si>
  <si>
    <t>EC Joint Research Centre (EU - Belgium/Netherlands)</t>
  </si>
  <si>
    <t>2050 emissions/energy pathway calculator</t>
  </si>
  <si>
    <t>Yes (Mott MacDonald, ECN)</t>
  </si>
  <si>
    <t>No</t>
  </si>
  <si>
    <t>Low</t>
  </si>
  <si>
    <t>UK Govt (UK) / Energy Commission (Nigeria)</t>
  </si>
  <si>
    <t>$0 (Open Source / Web)</t>
  </si>
  <si>
    <t>Web / Any</t>
  </si>
  <si>
    <t>No (Web/Excel UI)</t>
  </si>
  <si>
    <t>Power system capacity expansion</t>
  </si>
  <si>
    <t>Yes (Online workshops)</t>
  </si>
  <si>
    <t>UC Berkeley / Univ. of Hawaii (USA)</t>
  </si>
  <si>
    <t>Yes (Python, Pyomo)</t>
  </si>
  <si>
    <t>South African national energy optimization</t>
  </si>
  <si>
    <t>Yes (Univ. of Cape Town)</t>
  </si>
  <si>
    <t>Univ. of Cape Town (South Africa)</t>
  </si>
  <si>
    <t>Relies on TIMES/GAMS costs</t>
  </si>
  <si>
    <t>Yes (GAMS, VEDA)</t>
  </si>
  <si>
    <t>Continental African energy modeling</t>
  </si>
  <si>
    <t>Yes (EMP-A)</t>
  </si>
  <si>
    <t>$0 (Based on OSeMOSYS)</t>
  </si>
  <si>
    <t>Environmental &amp; health impact estimating</t>
  </si>
  <si>
    <t>IAEA (International - Austria)</t>
  </si>
  <si>
    <t>Air dispersion &amp; environmental impact</t>
  </si>
  <si>
    <t>Yes (CERC Ltd)</t>
  </si>
  <si>
    <t>CERC Ltd (UK)</t>
  </si>
  <si>
    <t>Commercial ($$$)</t>
  </si>
  <si>
    <t>Authors</t>
  </si>
  <si>
    <t>Model/tool Name</t>
  </si>
  <si>
    <t>Region/Country</t>
  </si>
  <si>
    <t>Study Objective</t>
  </si>
  <si>
    <t>Time Horizon</t>
  </si>
  <si>
    <t>end</t>
  </si>
  <si>
    <t>Modeling Approach</t>
  </si>
  <si>
    <t xml:space="preserve">solar </t>
  </si>
  <si>
    <t xml:space="preserve">Nuclear </t>
  </si>
  <si>
    <t>Geothermal</t>
  </si>
  <si>
    <t>Fossil Fuels</t>
  </si>
  <si>
    <t>H2</t>
  </si>
  <si>
    <t>Other technologies</t>
  </si>
  <si>
    <t>Sector (Electricity/Full Energy System)</t>
  </si>
  <si>
    <t>Open vs. Proprietary +data strategy</t>
  </si>
  <si>
    <t>Frequency of Use</t>
  </si>
  <si>
    <t>Sustainable Development Goals (SDG) Coverage</t>
  </si>
  <si>
    <t>NDC/LT-LEDS Mention</t>
  </si>
  <si>
    <t>Inclusion of African Specificities</t>
  </si>
  <si>
    <t>Developer Origin &amp; Local Ownership</t>
  </si>
  <si>
    <t>Informal Economy Consideration</t>
  </si>
  <si>
    <t>Political Stability/Uncertainty Addressed</t>
  </si>
  <si>
    <t>Institutional Users</t>
  </si>
  <si>
    <t>Comments</t>
  </si>
  <si>
    <t>Link</t>
  </si>
  <si>
    <t>contact (mail)</t>
  </si>
  <si>
    <t>(Dalla Longa and van der Zwaan, 2021)</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</si>
  <si>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48 countries</t>
  </si>
  <si>
    <t>Up to 2050</t>
  </si>
  <si>
    <t>Modeling combining GIS analysis (pixel-by-pixel comparison of Willingness To Pay (WTP) vs. costs) with a large-scale, long-term Integrated Assessment Model (IAM) (TIAM-ECN)
A technology-rich, bottom-up integrated assessment model with global geographical scope</t>
  </si>
  <si>
    <t>Off-grid renewable energy technologies</t>
  </si>
  <si>
    <t xml:space="preserve">Electricity access </t>
  </si>
  <si>
    <t xml:space="preserve">Proprietary
Used high-resolution GIS datasets
All data used to build WTP model are publicly available
The Python code that was used to generate WTP estimates, as well as instructions to  perform the GIS calculation for the base case and the resulting GIS layers  can be accessed at the following repository: https://github.com/francescodallalonga/electricity_access_AFR. </t>
  </si>
  <si>
    <t>Occasional</t>
  </si>
  <si>
    <t>SDG 7
SDG 13</t>
  </si>
  <si>
    <t>Explicitly addresses the immense access deficit in Sub-Saharan Africa (43% lacking access). The approach models the Willingness To Pay (WTP) as a key metric for electricity demand, tailored to macroeconomic trends in Africa.</t>
  </si>
  <si>
    <t>Abroad
Netherlands and Italy</t>
  </si>
  <si>
    <t>N/A</t>
  </si>
  <si>
    <t>Uncertainty is addressed by modeling the presence (and absence) of stringent global climate policies and the effect of targeted investment incentives to accelerate access</t>
  </si>
  <si>
    <t>The results project that off-grid renewable energy technologies are crucial for increasing electricity access in remote areas. The baseline projections show a "corridor of darkness" in central Africa remaining excluded from access until 2050</t>
  </si>
  <si>
    <t>https://www.sciencedirect.com/science/article/pii/S1364032120306870</t>
  </si>
  <si>
    <t>francesco.dallalonga@tno.nl
bob.vanderzwaan@tno.nl</t>
  </si>
  <si>
    <t>African Development Bank (AfDB) (2016); Wiese et al. (2018)</t>
  </si>
  <si>
    <t xml:space="preserve">Balmorel
</t>
  </si>
  <si>
    <t xml:space="preserve">To determine the optimal set of investments required to meet growing electricity demand and universal access targets across Africa, minimizing total system costs within defined constraints.
</t>
  </si>
  <si>
    <t>up to 2060</t>
  </si>
  <si>
    <t>Bottom-up. It is an optimization model that uses Linear Programming (LP) for its core formulation. Mixed-Integer Linear Programming (MILP) can be applied via addons to represent economies of scale and unit commitment. It is formulated in the GAMS (General Algebraic Modelling System) language. It is a deterministic model that assumes perfect foresight within the optimization period.</t>
  </si>
  <si>
    <t>CHP, short-term and long-term storage, electric vehicles</t>
  </si>
  <si>
    <t xml:space="preserve">Electricity and heat Sector </t>
  </si>
  <si>
    <t>Open Source. The AfDB application gathered data in Excel format, intended to be a useful database open for everyone.
The model code is Open Source, assigned the ISC license in 2017. It fulfills preconditions for transparency because its code is open source and data manipulations are in clear code. The model itself is written in GAMS, which requires a separate license. available at https://github.com/balmorelcommunity/Balmorel</t>
  </si>
  <si>
    <t>Routine 
long application history</t>
  </si>
  <si>
    <t>Model was tailored to the African power sector. Incorporates country-specific daily demand profiles and actual daily VRE resource profiles (e.g., Sudan, Ethiopia, Kenya wind/solar data for 50 sites). Includes modeling of access expansion options (on-grid, mini-grid, off-grid).</t>
  </si>
  <si>
    <t>Abroad
DTU Denmark / consultants for AfDB</t>
  </si>
  <si>
    <t>The model is inherently deterministic. Uncertainty (e.g., political decisions, fuel prices, or technology expansion delays) is addressed through the evaluation of multiple, alternative scenarios</t>
  </si>
  <si>
    <t>EA Energy Analyses, COWI, HOFOR, Danish Energy Association, Estonian TSO Elering, Mexican Energy Ministry, Ethiopian Government/MoWIE/EEP, and implicitly the AfDB (African Development Bank) for optimization work.</t>
  </si>
  <si>
    <t xml:space="preserve">Balmorel is known for its high temporal resolution (hourly modeling capability) crucial for analyzing VRE integration. The model determines the optimal development path by minimizing total system costs (capital, fuel, O&amp;M)
</t>
  </si>
  <si>
    <t>frwi@dtu.dk</t>
  </si>
  <si>
    <t>(Stevanato et al., 2025)</t>
  </si>
  <si>
    <t>Nigeria and South Africa
The model is tailored to the African continent</t>
  </si>
  <si>
    <t>Up to 2030</t>
  </si>
  <si>
    <t>Bottom-up, Optimization. Uses Linear Programming (LP) (Calliope framework). Runs primarily in Operation Mode for VRE integration analysis, with a two-step approach incorporating Planning Mode to identify cost-optimal storage capacity.</t>
  </si>
  <si>
    <t>PHES, BESS</t>
  </si>
  <si>
    <t>Electricity</t>
  </si>
  <si>
    <t>Open Source
https://github.com/SESAM-Polimi/Calliope-Africa</t>
  </si>
  <si>
    <t>Ad hoc</t>
  </si>
  <si>
    <t>Focuses on SDG7 (Affordable and Clean Energy), specifically Target 7.2 (increasing the share of renewables). Also notes potential beneficial indirect effects on Target 7.1 and 7.3</t>
  </si>
  <si>
    <t>Yes. It is an Africa-specific model designed to enable national-level and multi-regional analysis. It compares two countries (Nigeria, South Africa) with contrasting electricity systems and electrification rates (61% and 86% respectively as of 2022) to illustrate the diversity of African contexts.</t>
  </si>
  <si>
    <t>Abroad
Polytechnico di Milano - Italy</t>
  </si>
  <si>
    <t>The model is designed to support policymakers in seeking cost-effective, resilient pathways. It utilizes a scenario-based methodology for infrastructure prioritization and policy alignment.</t>
  </si>
  <si>
    <t>The model was developed at Politecnico di Milano. The model and inputs are available via the GitHub repository managed by Sustainable Energy Systems Analysis and Modelling-Politecnico di Milano.</t>
  </si>
  <si>
    <t>The study fills a thematic gap by focusing on the underexplored potential of PHES rather than Battery Energy Storage Systems (BESS) for VRE integration in the African context. 
The methodology is replicable and generalizable to other national contexts.</t>
  </si>
  <si>
    <t>https://www.sciencedirect.com/science/article/pii/S0973082625001103</t>
  </si>
  <si>
    <t>(Kirli et al., 2021)</t>
  </si>
  <si>
    <t>PyPSA 
(PyPSA meets Africa)</t>
  </si>
  <si>
    <t>Bottom-up
Optimization, linear power flow calculations, High spatial and temporal resolution (1-hour), geospatial modelling</t>
  </si>
  <si>
    <t>Transmission network, grid-scale batteries, supports sector-coupling</t>
  </si>
  <si>
    <t>Electricity Network</t>
  </si>
  <si>
    <t>Open Source. The model builds exclusively on freely available data. It uses a modular workflow based on ERA5 data for hourly climate estimates and OpenStreetMap data for infrastructure. The project prioritizes the creation of validated substation and high voltage line datasets which will be publicly available.</t>
  </si>
  <si>
    <t>Occasional
long-term maintained</t>
  </si>
  <si>
    <t>SDG 7</t>
  </si>
  <si>
    <t>Yes. It is an Africa-specific model developed to address the gap for a centralized, continent-level African model. It focuses on enabling the integration of RES due to rapid urbanization, economic development and population growth in the African continent.</t>
  </si>
  <si>
    <t>Abroad
UK, Germany, Norway + Open Energy Community</t>
  </si>
  <si>
    <t>More than 27 members are associated with European and African leading institutions. Supported by the University of Edinburgh and coordinates with initiatives like the Energy Modelling Platform Africa (EMP-A).</t>
  </si>
  <si>
    <t>The model provides the first African transmission grid model with high, adjustable spatial resolution, capable of optimal capacity expansion. It aims to enable intercontinental studies by facilitating coupling with models like PyPSA-Eur.</t>
  </si>
  <si>
    <t>https://arxiv.org/pdf/2110.10628</t>
  </si>
  <si>
    <t>m.mahmood-3@sms.ed.ac.uk
max.parzen@ed.ac.uk</t>
  </si>
  <si>
    <t>(Taliotis et al., 2016)</t>
  </si>
  <si>
    <t>TEMBA 
Based on OSeMOSYS</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</si>
  <si>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</si>
  <si>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 xml:space="preserve">To examine indicative scenarios of power plant investments based on the potential for electricity trade. The goal is to develop least cost system configurations and provide a systematic national and regional investment outlook.
</t>
  </si>
  <si>
    <t>2010-2040
Extended to 2065 to avoid  "edge-effect" considerations from affecting the reported results</t>
  </si>
  <si>
    <t>Dynamic, Bottom-up, Cost-optimization, Linear optimization, dynamic capacity expansion model</t>
  </si>
  <si>
    <t>Transmission links/interconnectors (between countries), Oil refining, Off-grid technologies</t>
  </si>
  <si>
    <t>Electricity supply sector</t>
  </si>
  <si>
    <t>Open Source
The OSeMOSYS code and TEMBA data file are available at www.osemosys.org</t>
  </si>
  <si>
    <t>Routine
Ongoing Status</t>
  </si>
  <si>
    <t>SDG7</t>
  </si>
  <si>
    <t>Yes. TEMBA is considered the world's first open-source African electricity supply model. It models countries based on their individual systems and resource pricing (coastal vs. inland). The research was developed in collaboration with the UNECA and presented at the Africa Pavilion at COP21</t>
  </si>
  <si>
    <t>Co-developped 
KTH Sweden / UNECA (Linus Mofor)</t>
  </si>
  <si>
    <t>The model uses a deterministic optimization approach, assuming perfect foresight. It addresses political issues by incorporating constraints reflecting governmental policies. Later TEMBA-based analysis addressed climate change risks (like drought impacts on hydropower).</t>
  </si>
  <si>
    <t>UNECA (United Nations Economic Commission for Africa), SIDA, World Bank, ABB, Vatenskapsrådet, and JRC. Developed by researchers at KTH Royal Institute of Technology.</t>
  </si>
  <si>
    <t>The original TEMBA model determined the optimal supply profile for an exogenously defined demand, and thus did not consider demand side management (DSM) or energy efficiency measures</t>
  </si>
  <si>
    <t>https://www.sciencedirect.com/science/article/pii/S0973082615300065</t>
  </si>
  <si>
    <t>(Pappis et al.,2022)</t>
  </si>
  <si>
    <t>OSeMOSYS -AFRICA</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</si>
  <si>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</si>
  <si>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2015-2065</t>
  </si>
  <si>
    <t>Bottom-up. It uses linear optimization techniques. It is a dynamic capacity expansion model. It assumes a perfect market with perfect competition and foresight.</t>
  </si>
  <si>
    <t>CCS, Water withdrawal and consumption</t>
  </si>
  <si>
    <t>Full Energy System</t>
  </si>
  <si>
    <t>Open-source (OSeMOSYS)</t>
  </si>
  <si>
    <t>Routine
designed for long-run integrated assessment and energy planning</t>
  </si>
  <si>
    <t>Yes, Includes analysis of the vulnerability of hydropower to climate change/water scarcity, which is a key African issue. It includes a detailed energy system, including Biomass consumption, which is important in the African context</t>
  </si>
  <si>
    <t>Abroad
Sweden, UK, Netherlands, Italy, USA</t>
  </si>
  <si>
    <t>Assessed the impacts of adopting different climate change mitigation strategies across the African energy system</t>
  </si>
  <si>
    <t>The research group is based at the KTH Royal Institute of Technology. The editors for the associated report were from the European Commission, Joint Research Centre (JRC).</t>
  </si>
  <si>
    <t>This is the first study to use OSeMOSYS to investigate the water usage (withdrawal and consumption) for several low-carbon energy strategies across Africa. It provides country-specific water factors applied to hydro-electricity projections, including the water loss due to evaporation in the biggest 158 hydropower reservoirs in Africa. The paper also suggests that the lack of high temporal resolution means pumped hydropower storage and battery storage are only implicitly modeled</t>
  </si>
  <si>
    <t>(IRENA, IAEA, 2023)</t>
  </si>
  <si>
    <t>SPLAT - MESSAGE</t>
  </si>
  <si>
    <t xml:space="preserve">Africa (Continental)
Specific versions cover regional power pools, such as SPLAT-W (West Africa), SPLAT-N (North Africa), and SPLAT-CMP.
We have also SPLAT-ACEC focused on African clean energy corridor (21 countries)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t>
  </si>
  <si>
    <t xml:space="preserve">	
To identify least-cost supply scenarios and calculate technically feasible and economically optimal investment paths for power generation and transmission lines. It supports planning toward an African Single Electricity Market (AfSEM). The objective function minimizes the net present value (discounted sum) of total system costs.</t>
  </si>
  <si>
    <t>up to 2040</t>
  </si>
  <si>
    <t>Bottom-up. It is an optimization model using linear and mixed-integer optimization techniques. It assumes perfect foresight (deterministic optimization). It uses time slicing (temporal aggregation) to manage the computational load. For instance, SPLAT-N uses five seasons, each having ten distinct daily time slices. Within each country, it uses the copper-plate assumption (perfect internal transmission).</t>
  </si>
  <si>
    <t>Cross-border transmission infrastructure , Battery storage plants and CSP thermal storage</t>
  </si>
  <si>
    <t>Electricity sector</t>
  </si>
  <si>
    <t>Proprietary Software/Closed Source Model. Built on the MESSAGE software, which is not open-source. The model is available free for academic use to IRENA members. SPLAT-CMP partners stored model files in an online Git repository for version control.</t>
  </si>
  <si>
    <t>Routine</t>
  </si>
  <si>
    <t xml:space="preserve">Yes. The model is used to assess alternative energy supply strategies and GHG emissions reductions necessary to comply with (Intended) Nationally Determined Contributions ((I)NDCs) </t>
  </si>
  <si>
    <t>Yes. The model is designed for the African Continental Power Systems Masterplan. It includes constraints specific to African challenges, such as a relatively high discount rate (10%) and operational limits reflecting low-inertia grids.</t>
  </si>
  <si>
    <t>Abroad
IRENA</t>
  </si>
  <si>
    <t>The model facilitates scenario analysis to explore outcomes based on different policy and market assumptions. It incorporates constraints reflecting governmental policies and national energy security concerns</t>
  </si>
  <si>
    <t>IRENA, IAEA, AUDA-NEPAD, and the African Power Pools (WAPP, EAPP, SAPP, CAPP)</t>
  </si>
  <si>
    <t xml:space="preserve">SPLAT models determine the optimal development path by minimizing total system costs (capital, fuel, O&amp;M). SPLAT-ACEC was noted for having a higher temporal and geospatial resolution than previous SPLAT models for Africa. It is intended to support decision makers in designing power systems and prioritizing investment options.
</t>
  </si>
  <si>
    <t>https://www.irena.org/Energy-Transition/Planning/SPLAT-Models-for-Africa</t>
  </si>
  <si>
    <t>(IRENA, 2024)</t>
  </si>
  <si>
    <t>Kenya and Zambia
Africa (Regional assessments)</t>
  </si>
  <si>
    <t>To identify and address flexibility issues in power system planning and support regional assessments in Africa</t>
  </si>
  <si>
    <t>Bottom-up (system level dispatch). It is an optimization tool using linear programming.. It operates in two main modes: Dispatch (capacities fixed, optimizing operation cost) and Investment (optimizing new capacity to solve flexibility issues). It assumes perfect foresight (deterministic optimization). It uses linearized startups and does not use integer decision variables.</t>
  </si>
  <si>
    <t xml:space="preserve">	
Energy storage,  power-to-heat</t>
  </si>
  <si>
    <t>Electricity (Power System Flexibility/Dispatch)</t>
  </si>
  <si>
    <t>Open Source</t>
  </si>
  <si>
    <t xml:space="preserve">Routine application. FlexTool is a key component of IRENA's energy planning support </t>
  </si>
  <si>
    <t>Addresses policy by constraining scenarios to include existing or proposed investments (e.g., LCPDP in Kenya). The model itself is deterministic, assuming perfect foresight during the dispatch period.</t>
  </si>
  <si>
    <t>IRENA, IAEA, and institutional users associated with EMP-Africa. Used by national energy planners in Member States</t>
  </si>
  <si>
    <t>FlexTool is an easy-to-use and user-friendly tool; It is available as IRENA FlexTool 3.0/Pro (Python based) and IRENA FlexTool 2.0/LITE (Excel based); It is currently the only publicly and freely available (open-source) tool of its kind for flexibility assessment</t>
  </si>
  <si>
    <t>https://www.irena.org/Energy-Transition/Planning/Flextool</t>
  </si>
  <si>
    <t>Flextool@irena.org</t>
  </si>
  <si>
    <t>(N.Ouedraogo, 2017)</t>
  </si>
  <si>
    <t>Africa(Continental)
(Algeria, Angola, Benin, Botswana, Burkina faso, Burundi, Cameroun, Cape Verde, Central african republic, Chad, Comoros, Republic of the Congo, DRC, Djibouti, Egypt, Equatorial Guinea, Eritrea, Eswatini, Ethiopia, Gabon, Gambia, Ghana, Guinea, Guinea Bissau, Ivory coast, Kenya, Lesotho, Liberia, Libya, Madagascar, Malawi, Mali, Mauritania, Mauritius,  Morocco, Mozambique, Namibia, Niger , Nigeria, Rwanda, Sao Tome and Principe, Senegal, Seychelles, Sierra Leone, South Africa, Sudan, Tanzania, Togo, Tunisia, Uganda, Zambia, Zimbabwe) 
52 African countries</t>
  </si>
  <si>
    <t>2010-2040</t>
  </si>
  <si>
    <t>Bottom-up. It employs a scenario methodology developed by Schwartz and applies simulation methodology. It projects future energy demand based on socio-economic variables such as GDP, income per capita, population, and urbanization</t>
  </si>
  <si>
    <t>LEAP License required
As flexible and transparent, the LEAP model requires a low initial data requirement (only the base year requires detailed statistical data), which is suitable given the lack of quality time series in the African countries' context.
Data was derived from socio-economic variables like GDP, income per capita, population, and urbanization</t>
  </si>
  <si>
    <t>ad-hoc</t>
  </si>
  <si>
    <t>Local
UNECA, UNU-WIDER
But uses LEAP tool developed at SEI</t>
  </si>
  <si>
    <t>Yes. The existence of a large informal sector in Africa is noted as a characteristic that complicates modeling. Top-down models are noted to fail in adequately capturing the informal sector</t>
  </si>
  <si>
    <t>UN Economic Commission for Africa (UNECA), UNU-WIDER (support during research). Results intended for national and regional governments and policy planners.</t>
  </si>
  <si>
    <t>The study was prepared within the UNU-WIDER project on ‘Africa’s energy futures</t>
  </si>
  <si>
    <t>https://www.sciencedirect.com/science/article/pii/S0301421517301684?ref=pdf_download&amp;fr=RR-2&amp;rr=99a605881f2f0166</t>
  </si>
  <si>
    <t>Nouedraogo@uneca.org
Ouedraogo.s.nadia@gmail.com</t>
  </si>
  <si>
    <t>(Pavičević et al., 2021)</t>
  </si>
  <si>
    <t>Africa power pools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South Sudan, Sudan, Tanzania, Togo, Tunisia, Uganda, Zambia, Zimbabwe) 
49 Countries (Continental)</t>
  </si>
  <si>
    <t xml:space="preserve">To examine current and future electricity situations together with the potential of power trading between countries, and to investigate the relationship between water and energy by analysing the role of hydropower.
</t>
  </si>
  <si>
    <t>2018-2025</t>
  </si>
  <si>
    <t>Unit Commitment and Power Dispatch model. It uses a rolling-horizon optimal dispatch approach. The base Dispa-SET model is formulated as a mixed integer problem (MIP).</t>
  </si>
  <si>
    <t>Yes
(focus)</t>
  </si>
  <si>
    <t>Storage capacities (HDAM, HPHS, SCSP)</t>
  </si>
  <si>
    <t xml:space="preserve">Electricity
</t>
  </si>
  <si>
    <t>Open-source (Dispa-SET is an open-source tool). The associated dataset, Dispa-SET Africa dataset, was also released with LISFLOOD model dataset</t>
  </si>
  <si>
    <t>SDG 6
SDG 7</t>
  </si>
  <si>
    <t>Yes. Models the integrated energy requirements for the five African Power Pools. Incorporates real-world constraints such as existing cross-border NTCs (Net Transfer Capacities). Identifies issues specific to African power systems like load shedding and inadequacy (especially in WAPP and CAPP).</t>
  </si>
  <si>
    <t>Abroad
JRC, KU Leuven, University of Liège
Belgium, Netherlands</t>
  </si>
  <si>
    <t>Uncertainty is assessed through "what-if scenarios" focusing on the availability of water for energy purposes during dry and wet seasons</t>
  </si>
  <si>
    <t>European Commission, Joint Research Centre (JRC) (developed the tool). Results are intended to inform power pool planning.</t>
  </si>
  <si>
    <t>The model focuses on optimal dispatch (operation) and explicitly lacks capacity expansion features, meaning it cannot propose installation of new capacity. It reveals that increasing interconnection capacities effectively reduces load shedding and lowers renewable energy curtailment. Some countries are simulated in isolation if they do not share cross-border lines with neighbors (e.g., Central African Republic, Eritrea, Somalia, and several in WAPP)</t>
  </si>
  <si>
    <t>https://www.sciencedirect.com/science/article/pii/S0360544221008720</t>
  </si>
  <si>
    <t>(Naïma Chabouni, Charlène Barnet, Edi Assoumou, Nadia Maïzi, and Sandrine Selosse, 2024)</t>
  </si>
  <si>
    <t>Algeria
The model covers the Northern interconnected grid (RIN) region, which accounts for more than 80% of the country’s population.</t>
  </si>
  <si>
    <t>To develop three alternative energy pathways for Algeria to explore contributions to SDG 7 (energy) and SDG 13 (climate). To assess technological configurations of the power and hydrogen sectors by 2070 and demonstrate their impact on CO2 emission reduction. To examine the long-term impact of integrating RE and hydrogen development targets on the future energy system and assess whether these strategies enhance the fulfillment of SDG 7.</t>
  </si>
  <si>
    <t>2020-2070
5 year increment runs</t>
  </si>
  <si>
    <t>Bottom-up energy systems optimization model. It uses linear optimization. The approach utilizes a Reference Energy System (RES) diagram to describe energy flows.</t>
  </si>
  <si>
    <t>Yes
(Solar PV and CSP)</t>
  </si>
  <si>
    <t>Yes
(Natural Gas, Shale Gas)</t>
  </si>
  <si>
    <t>Yes
(core focus)</t>
  </si>
  <si>
    <t>SMRCCS
(Steam Methane Reforming with Carbon Capture Use and Storage, for blue hydrogen). 
CCGT 
(Combined Cycle Gas Turbine)
 Mobile gas turbine, and Diesel generators.</t>
  </si>
  <si>
    <t>Data is calibrated to the 2016 energy balances of the Ministry of Energy in Algeria and other international reports (IRENA 2015, Enerdata 2020, BP 2022). The approach uses exogenous fixed demands for power and gas.</t>
  </si>
  <si>
    <t>Ad-hoc scenario study (Three long-term scenarios—BAU, ReN + H2, and ReN + H2 + CO2_bound—are proposed and analyzed).</t>
  </si>
  <si>
    <t>SDG 7 and SDG 13</t>
  </si>
  <si>
    <t>Yes. The study relates to Algeria’s 2015 NDC, which commits to reducing GHG emissions by 7–22% by 2030. A climate scenario includes a CO2 emission reduction constraint aligned with SDG 13.</t>
  </si>
  <si>
    <t>Yes. Addresses Algeria’s vulnerability due to heavy dependence on hydrocarbon exports (rentier state model). Investigates strategies (RE and H2 development) to address the widening gap between energy supply and consumption and reserve hydrocarbon resources for exports. Specifically models hydrogen export targets to the EU.</t>
  </si>
  <si>
    <t>Co-developed
USTHB Algeria &amp; Mines Paris - France</t>
  </si>
  <si>
    <t>Yes. The study addresses the vulnerability and structural fragility resulting from excessive dependence on hydrocarbons and uncertainty about future export levels. It notes the pressure on the government to seek income diversification.</t>
  </si>
  <si>
    <t>MINES Paris, PSL Research University, Centre for Applied Mathematics. Data sourced from the Ministry of Energy in Algeria (2016 balances) and the Electricity and Gas Regulatory Commission (CREG).</t>
  </si>
  <si>
    <t>This model is one of the few academic prospective bottom-up optimization models applied to Algeria. The results indicate that current targets for RE development may be insufficient to make a substantial impact on lowering GHG emissions (SDG 13 alignment). Decarbonization requires aggressive expansion, including an additional 54 GW of solar and wind capacity by 2070 compared to the policy scenario. The high reliance on natural gas hinders the RE transition.</t>
  </si>
  <si>
    <t>https://www.researchgate.net/publication/381359940_Align_Algeria's_Energy_Diversification_Strategies_with_Energy_and_Climate_Sustainable_Development_Goals</t>
  </si>
  <si>
    <t>charlene.barnet@minesparis.psl.eu
edi.assoumou@minesparis.psl.eu
nadia.maizi@minesparis.psl.eu
sandrine.selosse@minesparis.psl.eu</t>
  </si>
  <si>
    <t>(Messaoudi et al., 2023)</t>
  </si>
  <si>
    <t>GIS-based approach</t>
  </si>
  <si>
    <t>To conduct the country's first assessment of the geographical, technical, economic, and environmental potential for wind to hydrogen production in Algeria. To assist Algerian authorities in identifying suitable areas and promoting the utilization of hydrogen energy.</t>
  </si>
  <si>
    <t>current potential assessment</t>
  </si>
  <si>
    <t>Bottom-up approach using GIS-based spatial analysis. The analysis includes multi-criteria decision making and incorporates geographical restrictions, technical factors (wake and slope effects), and calculates economic/environmental fossil fuel reduction potential.</t>
  </si>
  <si>
    <t>Electrolysis process 
(needed for hydrogen production)</t>
  </si>
  <si>
    <t>Full energy system</t>
  </si>
  <si>
    <t>Uses a GIS approach based on meteorological data to determine wind resource availability and geographical constraints.</t>
  </si>
  <si>
    <t>Ad-hoc 
(Described as the first comprehensive assessment of its kind for Algeria)</t>
  </si>
  <si>
    <t>Yes. The study relates to the Algerian government's pledge in 2020 to integrate hydrogen into its energy exports by 2030.</t>
  </si>
  <si>
    <t>Yes. Highlights Algeria's large size and its untapped wind potential. Briefly discusses Algeria’s water resources, crucial for hydrogen production.</t>
  </si>
  <si>
    <t>Local
University of Kasdi Merbah Ouargla
Universite Sidi Mohamed Ben Abdellah
Algeria, Morocco</t>
  </si>
  <si>
    <t>Addresses policy direction (government pledge to develop green H2). Future research is suggested to investigate transportation methods, implying uncertainty in supply logistics.</t>
  </si>
  <si>
    <t>VPRS Laboratory, 
University of Kasdi Merbah Ouargla
Ecole Supérieure de Technologie de Fès, Université Sidi Mohamed Ben Abdellah. 
Aims to assist Algerian authorities.</t>
  </si>
  <si>
    <t>The potential for wind-to-hydrogen production in Algeria significantly exceeds the current fossil fuel energy consumption in the transport sector. The assessment considered several factors that were previously scarce in literature for the entire Algerian territory.</t>
  </si>
  <si>
    <t>https://www.sciencedirect.com/science/article/pii/S0360319923037709</t>
  </si>
  <si>
    <t xml:space="preserve">messaoudi.djilali30@gmail.com
messaoudi.djilali@univ-ouargla.dz </t>
  </si>
  <si>
    <t>(Akpahou et al., 2024)</t>
  </si>
  <si>
    <t xml:space="preserve">LEAP-MCDM </t>
  </si>
  <si>
    <t>2017-2050</t>
  </si>
  <si>
    <t>Bottom-up approach using LEAP for scenario-based simulation and accounting principles. The latter part uses Fuzzy AHP and TOPSIS for ranking and prioritizing solutions</t>
  </si>
  <si>
    <t>Full Energy System (Households, Transport, Industry, Services, Agriculture)</t>
  </si>
  <si>
    <t>The approach uses the LEAP platform. Data inputs for the MCDM ranking and prioritization relied on expert points of view/surveys. The LEAP approach allows for modeling contexts with limited statistical data.
Data will be made available on request</t>
  </si>
  <si>
    <t>Ad -hoc</t>
  </si>
  <si>
    <t>Yes. The study relates to Benin's objectives under the Paris Agreement. NDC  is mentioned. The government's National Adaptation Program of Action is mentioned also, which includes promoting renewable energy.</t>
  </si>
  <si>
    <t>The study is focused on Benin, where approximately 60% of the population lacks access to electricity, and electricity production is highly dependent on imports and traditional energy sources. The study’s approach is deemed applicable to other less developed and developing countries outside Benin. The model incorporates targets for 100% urbanization and 100% electrification by 2050.</t>
  </si>
  <si>
    <t>Local
Benin, Ghana
But uses Leap developed at SEI</t>
  </si>
  <si>
    <t>Yes. Political and regulatory barriers were identified as one of the top three barriers hindering RE deployment. The prioritized solution found through Fuzzy TOPSIS was an adequate policy and regulatory framework.</t>
  </si>
  <si>
    <t>Findings provide insights for policymakers, industry stakeholders, and international development agencies. Data sources included the Ministry of Energy (ME), SBEE, DGRE, and ABERME.</t>
  </si>
  <si>
    <t>Suffered from limited data availability, necessitating the use of data from neighboring developing countries and global trends. Did not include cost analysis.</t>
  </si>
  <si>
    <t>https://www.sciencedirect.com/science/article/pii/S2352484724004827?via%3Dihub</t>
  </si>
  <si>
    <t>(Moner-Girona et al., 2016)</t>
  </si>
  <si>
    <t>GIS tool</t>
  </si>
  <si>
    <t>To develop a new methodology through spatial analysis to provide a possible pathway for universal electricity access. To recommend the more extensive use of distributed renewable energy systems. To define a coordinated planning for electrification.</t>
  </si>
  <si>
    <t>Bottom-up approach using a GIS-based spatial analysis. The approach uses a cost minimization function to calculate the MINIMUM_Cost comparing different off-grid technology options.</t>
  </si>
  <si>
    <t>Grid extension</t>
  </si>
  <si>
    <t>Uses a Geographic Information Systems (GIS) tool. Utilizes energy-related geospatial information, considering the variation of electricity load for each location, current electrification status, and urban/rural rates. Uses PVGIS data.</t>
  </si>
  <si>
    <t>Occcasional</t>
  </si>
  <si>
    <t>Yes. The study aims to achieve the SE4All objectives by 2030. It discusses the national electrification policy, which is still dominated by grid extension and government subsidies for fossil fuel electricity production.</t>
  </si>
  <si>
    <t>Yes. Addresses the problem of low rural electrification rates (less than 5% of the rural population) and supply shortages at social structures like hospitals and schools. It highlights the large number of non-electrified communities (around 1500, or 2.5 million people) near existing distribution lines, indicating policy failure of the current strategy.</t>
  </si>
  <si>
    <t>Abroad
JRC
Italy</t>
  </si>
  <si>
    <t>N/A
Not explicitly addressed by name, but the focus on achieving universal access for the un-electrified rural population is a central element.</t>
  </si>
  <si>
    <t>Yes. The paper notes that the country's progress falls substantially short of SE4All objectives. It highlights the challenge that centralized grid extension has been halted due to high investment needs and risks. It suggests the need for a clear renewable energy financing strategy.</t>
  </si>
  <si>
    <t>Burkina Faso government and development partners. Authors are associated with the European Commission, Joint Research Centre (JRC).</t>
  </si>
  <si>
    <t>The analysis suggests that the current grid extension approach is inefficient and unsustainable. The results indicate a clear preference for distributed renewable energy systems (PV mini-grids and stand-alone systems) as the least-cost option for most un-electrified populations. This approach would connect more people to power more quickly and reduce fossil fuel use.</t>
  </si>
  <si>
    <t>https://iopscience.iop.org/article/10.1088/1748-9326/11/8/084010</t>
  </si>
  <si>
    <t>Sandor.Szabo@ec.europa.eu</t>
  </si>
  <si>
    <t>(Bissiri et al., 2020)</t>
  </si>
  <si>
    <t>Burkina Faso and Côte d’Ivoire</t>
  </si>
  <si>
    <t>To determine the optimal combination of grid-connected and off-grid systems to serve rural and urban demand by 2030. To define the most efficient pathways to serve an ever-rising demand. To contribute to filling the gap of planning studies used to inform policy decision-making in West Africa.</t>
  </si>
  <si>
    <t>Bottom-up approach utilizing a Geographical Information System (GIS) approach. It uses computational simulation and cost-based electrification modeling (OnSSET). The model calculates the most cost-effective option for residential demand using a high spatial resolution (1 km x 1 km cells).</t>
  </si>
  <si>
    <t>Electricity access</t>
  </si>
  <si>
    <t>Uses the open-source tool OnSSET. Utilizes high-resolution geospatial data captured within square grid cells corresponding to settlements at a 1 km x 1 km resolution.</t>
  </si>
  <si>
    <t>Ad-hoc scenario study intended to inform policy</t>
  </si>
  <si>
    <t>Yes. Addresses the lowest electrification rates and high disparities in Sub-Saharan Africa (SSA). It models country-specific electricity access levels using the Multi-Tier Framework, according to their respective socio-economic characteristics. It highlights opportunities for enhanced cross-border exchanges.</t>
  </si>
  <si>
    <t>Abroad
Portugal</t>
  </si>
  <si>
    <t>The slow progress and "highly cost-ineffective" nature of previous electrification efforts motivated the study. It also suggests that a Market Assistance Need Index (MANI) could help private sector actors identify risk factors and security constraints.</t>
  </si>
  <si>
    <t>The findings are relevant for the ECOWAS states and intended to inform policy decision-makers and investors. Authors are affiliated with the University of Coimbra and INESC Coimbra. The tool, OnSSET, was developed by the KTH Royal Institute of Technology.</t>
  </si>
  <si>
    <t>The study highlights the fundamental role of off-grid solar PV and wind technologies in bridging the electricity access gap. For the high demand scenario in Burkina Faso and Côte d’Ivoire, the optimal mix shows a high percentage of grid extension (up to 71%) combined with substantial stand-alone PV and mini-grid PV/hydro technologies.</t>
  </si>
  <si>
    <t>https://www.sciencedirect.com/science/article/pii/S0360544220305788?via%3Dihub</t>
  </si>
  <si>
    <t>pmoura@isr.uc.pt</t>
  </si>
  <si>
    <t>(Saad et al., 2023)</t>
  </si>
  <si>
    <t>OSeMOSYS
with enhanced accessibility facilitated through the Simple And Nearly Done (clicSAND) interface</t>
  </si>
  <si>
    <t>2015–2050</t>
  </si>
  <si>
    <t>A bottom-up, cost-optimisation model, deterministic, linear optimization</t>
  </si>
  <si>
    <t>storage</t>
  </si>
  <si>
    <t>Open-source (OSeMOSYS and clicSAND). The model uses the Botswana Starter Data Kit which was updated for the study</t>
  </si>
  <si>
    <t>SDG 7
SDG 8
SDG 13</t>
  </si>
  <si>
    <t>Yes. The study models pathways to meet Botswana's Nationally Determined Contribution (NDC) commitment to reduce overall emissions by 15% by 2030.</t>
  </si>
  <si>
    <t>The study identifies and addresses critical barriers specific to Botswana's energy transition, such as policy and legal framework gaps, governance shortcomings, and limited technical expertise. It highlights Botswana's heavy reliance on coal and imported fossil fuels.</t>
  </si>
  <si>
    <t>Abroad
UK</t>
  </si>
  <si>
    <t>The study assesses energy security, addressing vulnerability to volatile prices and supply instability from imported fossil fuels. Scenarios explicitly address phasing out imports (IMPPO scenario)</t>
  </si>
  <si>
    <t>Findings provide insights for policy makers in Botswana. The research was supported by the Climate Compatible Growth Programme (#CCG). The model provides recommendations for the regulatory authority (BERA).</t>
  </si>
  <si>
    <t>The study compares six scenarios (Least Cost, Business-As-Usual, Net Zero, Coal Phase Out, Fossil Fuel Phase Out, and Import Phase Out). It found that the FFPO scenario is cost-effective (saving $31 million and incurring $2 billion less investment than BAU), but the NZ and IMPPO pathways are preferable for achieving deep decarbonization and energy security, despite requiring higher capital investment</t>
  </si>
  <si>
    <t>https://www.researchgate.net/publication/377912997_Long-term_Energy_System_Modelling_for_a_Clean_Energy_Transition_and_Improved_Energy_Security_in_Botswana%27s_Energy_Sector_using_OSeMOSYS_Open-Source_Energy_Modelling_System</t>
  </si>
  <si>
    <t>(G. Dountio et al., 2016)</t>
  </si>
  <si>
    <t>To analyze the expansion of the electricity generation system and its emissions under different economic growth scenarios, and determine the optimal resources needed to meet future demand while respecting strict limits of Greenhouse Gas (GHG) emissions</t>
  </si>
  <si>
    <t>2015–2035
(2012 chosen as the base year)</t>
  </si>
  <si>
    <t>Bottom-up optimization modeling framework. The methodology involves coupling MAED for demand assessment and MESSAGE for supply optimization and impact assessment. MESSAGE uses Linear Programming</t>
  </si>
  <si>
    <t>cross-border electricity trade links</t>
  </si>
  <si>
    <t>Data sourced from the Ministry of Energy and Water resources and the National Institute for Statistics of Cameroon</t>
  </si>
  <si>
    <t>Addresses the existing national electricity crisis characterized by frequent brownouts and blackouts due to imbalance between demand and supply. Considers the country's "strategy towards emergence by 2035". Models seasonal variations for renewable availability</t>
  </si>
  <si>
    <t>Local
Cameroon
University of Yaounde
Ministry of Scientific Research and Innovation
But used MESSAGE and MAED tools developed by IAASA and IAEA</t>
  </si>
  <si>
    <t>Uncertainty is addressed by modeling three different economic growth scenarios (High, Intermediate, and Low) for electricity demand forecasting</t>
  </si>
  <si>
    <t>International Atomic Energy Agency (IAEA) (provided tools and training); Ministry of Energy and Water resources of Cameroon; National Institute for Statistics.</t>
  </si>
  <si>
    <t>The model is applied in the context of Cameroon, which has the largest electrical infrastructure in the Central Africa subregion (CAPP). Results show that GHG constraints can be met if appropriate investments are made. The industrial sector is projected to be the largest electricity consumer.</t>
  </si>
  <si>
    <t>https://www.sciencedirect.com/science/article/pii/S2211467X16300499?via%3Dihub</t>
  </si>
  <si>
    <t>(N. Ouedraogo, 2023)</t>
  </si>
  <si>
    <t>Up to 2035</t>
  </si>
  <si>
    <t>GIS based tool, Spatial Electrification Toolkit</t>
  </si>
  <si>
    <t>Yes
(Diesel)</t>
  </si>
  <si>
    <t>mini-grid systems</t>
  </si>
  <si>
    <t>Open source</t>
  </si>
  <si>
    <t>Acknowledges that Cameroon has the largest electrical infrastructure in Central Africa, yet suffers from inadequate access. It aims to provide countrywide GIS-based planning considering both on-grid and off-grid strategies for the first time in Cameroon.</t>
  </si>
  <si>
    <t>Local
UNECA
But used ONSSET Tool developed by the division of Energy Systems
Analysis from the Royal Institute of Technology in Sweden</t>
  </si>
  <si>
    <t>Uncertainty is addressed by modeling four scenarios (in addition to the reference/BAU scenario) accounting for variations in electricity consumption targets, electricity cost, and diesel price.</t>
  </si>
  <si>
    <t>United Nations Economic Commission for Africa (UNECA) (Author affiliation). The methodology involves interfaces and integrates stakeholder involvement and community participation.</t>
  </si>
  <si>
    <t>The model estimates the total cost of providing electricity to nearly 10 million Cameroonians by 2035 to be between USD 7.8 billion and USD 10.44 billion. Findings suggest prioritizing investments in grid densification, extension, and modernisation.</t>
  </si>
  <si>
    <t>https://www.sciencedirect.com/science/article/pii/S2211467X22002140</t>
  </si>
  <si>
    <t>(NGAGOUM NDALLOKA ZITA, 2021)</t>
  </si>
  <si>
    <t>Systems Dynamics (SD) model built using Vensim PLE software</t>
  </si>
  <si>
    <t>To build a systems dynamics model using Vensim software for the energy sector of Cameroon. To provide a time series information on the total electricity demand of Cameroon up to the year 2050. To understand how various system variables interact, affecting this energy demand. To inform policies and provide recommendations from the findings.</t>
  </si>
  <si>
    <t xml:space="preserve">Top down
Systems Dynamics approach (a simulation method). The model analyzes dynamic behavior and focuses on long-term energy forecast. Key input variables include changes in population, GDP, and percentage of the population with electricity access.
</t>
  </si>
  <si>
    <t>macro drivers like GDP</t>
  </si>
  <si>
    <t xml:space="preserve">Proprietary (Vensim)
Data inputs include population, GDP, and percentage of the population with access to electricity. The model uses data obtained from a review of documents, key plans, and policies.
</t>
  </si>
  <si>
    <t>Ad-hoc (Master Thesis Report)</t>
  </si>
  <si>
    <t>Yes. The study is contextualized within Cameroon's vision to transition towards an emergent economy by 2035. This is referenced in the national development plan (DSCE)</t>
  </si>
  <si>
    <t>Yes. Addresses the problem of energy shortages and the country’s high electricity demand driven by economic growth. Focuses on variables driving the dynamics of the Cameroonian energy sector</t>
  </si>
  <si>
    <t>Local
Pauwes
Master thesis rapport</t>
  </si>
  <si>
    <t>Aims to inform policies and discusses the current context where centralized grid extension has been halted due to high investment needs and risks</t>
  </si>
  <si>
    <t>Pan-African University and Lancaster University, UK (academic institutions). Results intended to support the national government and policy makers</t>
  </si>
  <si>
    <t xml:space="preserve">The model focuses on forecasting electricity demand in the Business As Usual (BAU) scenario. It contrasts with energy optimization studies of Cameroon that used models like MESSAGE and MAED. The Systems Dynamics approach is preferred because it can incorporate socio-technical systems and dynamic behavior.
</t>
  </si>
  <si>
    <t>https://repository.pauwes-cop.net/bitstream/handle/1/471/MEE09%20Thesis%20Report%20-NGAGOUM%20NDALLOKA%20ZITA.pdf</t>
  </si>
  <si>
    <t>Assoumou and McIsaac, 2022</t>
  </si>
  <si>
    <t>TIMES-CI-ELC 
(The Integrated MARKAL-EFOM System model for Côte d’Ivoire)</t>
  </si>
  <si>
    <t xml:space="preserve">Côte d’Ivoire </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</si>
  <si>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</si>
  <si>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2016–2050 
(with 5-year periods)</t>
  </si>
  <si>
    <t>Bottom-up
Optimization model that uses a dynamic linear optimization framework to minimize the total discounted costs of the system</t>
  </si>
  <si>
    <t>Battery storage systems, and Electricity trade (Imports/Exports with neighboring countries),</t>
  </si>
  <si>
    <t>Proprietary
supporting transparent analysis,. Data relied heavily on assumptions from the WAPP Master Plan and national regulatory/utility sources (institutional data)</t>
  </si>
  <si>
    <t>Yes, aligning the outcomes with the Paris Agreement and Côte d’Ivoire’s National Determined Contribution (NDC)</t>
  </si>
  <si>
    <t>Yes. Addresses key challenges including high dependency on imported fossil fuels and vulnerability to price volatility, as well as exploiting high domestic solar resource potential. It notes the relevance of covering the informal sector when discussing carbon tax implementation.</t>
  </si>
  <si>
    <t>Abroad (Authors affiliated with MINES ParisTech and Agence Française de Développement, France),</t>
  </si>
  <si>
    <t>Yes, mentioning that an upstream carbon tax could cover formal and informal markets, which is particularly relevant given Côte d’Ivoire's large informal sectors</t>
  </si>
  <si>
    <t>Yes, implicitly, through testing scenarios representing competing visions of future coal and solar costs,, and addressing supply risk associated with WAGP gas shortfalls.</t>
  </si>
  <si>
    <t>Agence Française de Développement (AFD). Insights derived informed discussions with CI-ENERGIES, Ministère de l’Energie de Côte d’Ivoire, and the ECO team of the AFD.</t>
  </si>
  <si>
    <t>The model results suggest that achieving a low-carbon energy mix requires either installing 24 GW of PV power by 2050 or achieving a socially accepted carbon tax ($82 in 2050). The projected per capita consumption in 2050 is 1.09 MWh, still less than a third of the world average in 2017.</t>
  </si>
  <si>
    <t>https://www.sciencedirect.com/science/article/pii/S0301421521005462?fr=RR-2&amp;ref=pdf_download&amp;rr=9af831623be92291</t>
  </si>
  <si>
    <t>edi.assoumou@mines-paristech.fr
florent.mcisaac@gmail.com</t>
  </si>
  <si>
    <t>(Dallmann et al., 2022)</t>
  </si>
  <si>
    <t xml:space="preserve">To investigate potential pathways of the domestic power system, focusing on the regional deployment of renewable energy and the associated impacts on the transmission network, to assess the cost-efficiency of government plans.
</t>
  </si>
  <si>
    <t>2017-2042</t>
  </si>
  <si>
    <t>Bottom-up optimization framework using OSeMOSYS. The model is based on Linear Programming.</t>
  </si>
  <si>
    <t>Open Source (uses the OSeMOSYS framework). Renewable potential data derived from the MapRE project.</t>
  </si>
  <si>
    <t>Yes. The government's long-term targets aim to increase the share of renewables in the power mix to 42% by 2035</t>
  </si>
  <si>
    <t>Yes, Model is tailored to the Egyptian power system, using site-specific hourly feed-in profiles for VRE across sub-regions and relying on three representative seasonal weeks to capture variability</t>
  </si>
  <si>
    <t>Abroad
TU Dresden (Germany).
Strictly external academic research. The authors analyze Egypt as a "case study" for grid modeling. While technically robust on grid topology, it lacks institutional grounding in Egypt.</t>
  </si>
  <si>
    <t>Uncertainty is addressed through the application of a scenario framework incorporating different drivers: demand growth, fuel price subsidies, and the restrictive nature of RES expansion ambition. The comparison of scenarios assesses political targets against cost-optimal paths.</t>
  </si>
  <si>
    <t xml:space="preserve">TU Dresden,
The model was deployed to analyze the development plans set forth by the Ministry of Electricity and Energy (MOEE), including those managed by the Egyptian Electricity Holding Company (EEHC). The analysis provides insights for policy makers.
</t>
  </si>
  <si>
    <t>The analysis examined 429 capacity expansion options in eight sub-regions. The study found that wind and PV are cost-competitive and capable of handling a large share of demand growt</t>
  </si>
  <si>
    <t>https://www.sciencedirect.com/science/article/pii/S2211467X22000451?ref=pdf_download&amp;fr=RR-2&amp;rr=99c4759a3f1d463a</t>
  </si>
  <si>
    <t>christoph.dallmann@tu-dresden.de 
matthew.schmidt@tu-dresden.de</t>
  </si>
  <si>
    <t>(Rady et al., 2018)</t>
  </si>
  <si>
    <t xml:space="preserve">Egypt </t>
  </si>
  <si>
    <t>To provide a quantitative assessment of future development scenarios for the power generation sector in Egypt, analyzing the economic and environmental implications of its projected evolution until 2040, and providing policymakers with information to better plan future investments.</t>
  </si>
  <si>
    <t xml:space="preserve">2018 to 2040
</t>
  </si>
  <si>
    <t xml:space="preserve">Bottom-up, dynamic, multi-year energy system model applying linear optimization techniques to determine the least-cost mix of power technologies (using the OSeMOSYS framework)
</t>
  </si>
  <si>
    <t xml:space="preserve">Combined Cycles (CC) </t>
  </si>
  <si>
    <t>Ad hoc
This model serves as an academic alternative ("shadow model") to verify or critique the government's official strategy. It is not part of the national planning infrastructure, which officially uses a different model (TIMES-Egypt)</t>
  </si>
  <si>
    <t>Yes. The Intended Nationally Determined Contributions (INDCs) target a renewable energy share of 22% by 2022</t>
  </si>
  <si>
    <t xml:space="preserve">The study aims to enrich the literature with a detailed analysis of Egypt’s power generation sector and provides a detailed representation of the Reference Energy System (RES), considering specific characteristics of energy demand of disaggregated sectors and infrastructure. It is positioned within the context of developing countries.
</t>
  </si>
  <si>
    <t>Co-developed (Diaspora/Academic)
American Univ. in Cairo &amp; Politecnico di Milano (Italy).</t>
  </si>
  <si>
    <t xml:space="preserve">Uncertainty is addressed via sensitivity analysis performed on relevant techno-economic scenario parameters, as well as through defining various scenarios of electricity demand growth (e.g., World Energy Outlook Scenario and BMI Scenario).
</t>
  </si>
  <si>
    <t>Provides crucial information to policymakers. The context mentions the sector is managed by the Egyptian Electricity Holding Company (EEHC), whose reports were used for data</t>
  </si>
  <si>
    <t xml:space="preserve">The study overcomes limitations of previous work by avoiding high aggregation levels in power generation and energy demand sectors. The findings suggest that wind technology may replace a part of natural gas share in the electricity mix. The electricity demand was exogenously assumed based on literature, and the authors advocated for future collaboration with local institutions to increase data quality and reliability.
</t>
  </si>
  <si>
    <t>https://www.researchgate.net/publication/327649190_Modeling_for_Power_Generation_Sector_in_Developing_Countries_Case_of_Egypt#fullTextFileContent</t>
  </si>
  <si>
    <t>yrady@aucegypt.edu
 matteovincenzo.rocco@polimi.it
amrserag@aucegypt.edu
 emanuela.colombo@polimi.it</t>
  </si>
  <si>
    <t>(Mondal et al., 2019)</t>
  </si>
  <si>
    <t>Egypt-Times</t>
  </si>
  <si>
    <t>2014-2050</t>
  </si>
  <si>
    <t>Bottom-up energy system optimization model (TIMES), minimizing the long-term discounted cost of the energy system</t>
  </si>
  <si>
    <t>Yes
(considered only in sensitivity analysis)</t>
  </si>
  <si>
    <t>Storage</t>
  </si>
  <si>
    <t>Electricity Sector</t>
  </si>
  <si>
    <t>Proprietary (TIMES/GAMS usage implied) with reliance on mixed sources (national reports, international studies, and input from a Computable General Equilibrium (CGE) model)</t>
  </si>
  <si>
    <t>ad hoc</t>
  </si>
  <si>
    <t>Moderate
addresses the country's specific challenges of heavy reliance on fossil fuels, increasing energy demand, and local policy goals (Vision 2030)
Focuses on rapid demand growth and subsidy reform</t>
  </si>
  <si>
    <t>Abroad
Led by IFPRI (USA/Global).</t>
  </si>
  <si>
    <t xml:space="preserve">Yes
addresses energy security and performs sensitivity analysis on input parameters including gas prices
</t>
  </si>
  <si>
    <t>IEA-ETSAP (promoter of TIMES), Egyptian Electricity Holding Company (EEHP), Ministry of Electricity and Renewable Energy (MEE), International Food Policy Research Institute (IFPRI) (for CGE data input)</t>
  </si>
  <si>
    <t>The model uses the TIMES framework complemented by a recursive-dynamic CGE model to project exogenous electricity demand. The main finding is the need for diversification away from natural gas to improve energy security.</t>
  </si>
  <si>
    <t>https://www.sciencedirect.com/science/article/pii/S0360544218321558?via%3Dihub</t>
  </si>
  <si>
    <t>(Gebremeskel et al., 2023)</t>
  </si>
  <si>
    <t xml:space="preserve"> identify potential pathways and provide a quantitative analysis of the future power generation sector in Ethiopia while considering the context of and applicability to developing nations</t>
  </si>
  <si>
    <t>2018-2050</t>
  </si>
  <si>
    <t>hybrid,  linear optimization</t>
  </si>
  <si>
    <t>Decentralized off-grid systems (mini-grids and stand-alone systems), waste incineration</t>
  </si>
  <si>
    <t>Full Energy System sectors</t>
  </si>
  <si>
    <t>Ad hoc
Developed primarily as an academic proof-of-concept for soft-linking open-source tools. While it demonstrates local capacity, the technical complexity of manually linking two models makes it unsuitable for routine government planning without a dedicated team.</t>
  </si>
  <si>
    <t>Yes. References Ethiopia's 2011 Climate Resilient Green Economy (CRGE) Strategy</t>
  </si>
  <si>
    <t>The methodology is built to address the unique features of developing countries. Specifically accounts for the urban-rural divide, low electrification, supply shortage, and traditional energy consumption. It uses local studies to derive lower hydropower investment costs specific to the context.</t>
  </si>
  <si>
    <t>Co-developed
Addis Ababa University &amp; Chalmers (Sweden).
This is a strong example of "capacity building." The lead author is Ethiopian (AAU), adapting the tools to ethiopian realities, but supported by Swedish technical supervision.</t>
  </si>
  <si>
    <t>Yes
This methodology explicitly aims to address the oversight of the informal economy in previous models. The informal sector feature is specifically included in the LEAP model used for demand projection.</t>
  </si>
  <si>
    <t>Addressed through designing and employing five policy scenarios (e.g., improved efficiency, grid extension, renewable target) to explore potential pathways and future evolution. Scenario comparison is critical for policy development.</t>
  </si>
  <si>
    <t>N/A
but provides insights for policymakers
draws input data from the Ethiopian Electric Power (EEP) Utility</t>
  </si>
  <si>
    <t>first detailed and complete model of the Ethiopian electricity system using the soft-linking approach</t>
  </si>
  <si>
    <t>https://www.sciencedirect.com/science/article/pii/S2211467X22002395?via%3Dihub</t>
  </si>
  <si>
    <t>(Mondal et al., 2017)</t>
  </si>
  <si>
    <t>MARKAL (MARKet ALlocation) -  Ethiopia</t>
  </si>
  <si>
    <t xml:space="preserve">To identify least-cost solutions for alternative technology selection over the next 30 years to meet projected electricity demand in Ethiopia, specifically aiming to improve energy security, promote access to modern energy, and mitigate Greenhouse Gas (GHG) emissions.
</t>
  </si>
  <si>
    <t>(2015–2045)
divided into 6 periods of 5 years each.</t>
  </si>
  <si>
    <t>Bottom-up energy system model using the MARKAL framework(linear programming)</t>
  </si>
  <si>
    <t>cc, st</t>
  </si>
  <si>
    <t>Electricity/Power Sector</t>
  </si>
  <si>
    <t>Proprietary (need of Gams)
Data collected from Ethiopian electric power sector reports and international studie</t>
  </si>
  <si>
    <t>Ad hoc
Developed by international researchers (IFPRI) to provide specific policy recommendations on exports and access. There is no evidence of sustained institutional transfer or routine updating by the Ministry, likely due to the technical and financial barriers of MARKAL/GAMS (proprietary software)</t>
  </si>
  <si>
    <t>Yes
Zero GHG emissions goal related to CRGE strategy</t>
  </si>
  <si>
    <t xml:space="preserve">The study is positioned within the context of developing countries, focusing on Ethiopia's power sector development. It addresses challenges related to achieving policy goals (e.g., universal access) in a setting where large-scale investment is required.
</t>
  </si>
  <si>
    <t>Abroad
Led by IFPRI (USA/Global).
The modeling expertise and initiative came from an international research institute.</t>
  </si>
  <si>
    <t xml:space="preserve">Uncertainty is explored through the use of scenarios (alternative energy development pathways). The analysis assumes that no constraint is imposed on the availability of financial resources, anticipating private sector involvement in future power sector development.
</t>
  </si>
  <si>
    <t>IFPRI
Ethiopian Electric Power Corporation (EEPCo) (policies provided input)</t>
  </si>
  <si>
    <t xml:space="preserve">This was reported as the first detailed MARKAL model assessment for Ethiopia. The results suggest that achieving policy goals requires higher investment costs in the near-term but results in long-term benefits such as sustainable energy system development and a low carbon society. A discount rate of 10% was assumed.
</t>
  </si>
  <si>
    <t>https://www.sciencedirect.com/science/article/pii/S1364032116306979</t>
  </si>
  <si>
    <t>(Marong et al., 2018)</t>
  </si>
  <si>
    <t>2015–2030</t>
  </si>
  <si>
    <t>Bottom-up, dynamic, long
range, mixed integer programming model</t>
  </si>
  <si>
    <t>Electricity supply</t>
  </si>
  <si>
    <t>SDG7 (Affordable and Clean Energy)</t>
  </si>
  <si>
    <t>Yes
In primary energy level, The projections in
the NPS are mainly dictated by the Nationally Determined Contributions (NDCs)</t>
  </si>
  <si>
    <t>Specifically models electricity imports, reflecting regional interdependencies common in Africa.</t>
  </si>
  <si>
    <t xml:space="preserve">Co-developed
Ministry of Petroleum and Energy (MoPE) of The Gambia
and PSU Thailand
MESSAGE tool developed by IIASA
</t>
  </si>
  <si>
    <t>Uncertainty is addressed by simulating scenarios "with and without hydroelectricity imports" to compare optimal expansion paths</t>
  </si>
  <si>
    <t>Ministry of Petroleum and Energy (MoPE) of The Gambia
Prince of Songkla University</t>
  </si>
  <si>
    <t>MESSAGE is widely used but can pose challenges in developing countries due to data/skill requirements.</t>
  </si>
  <si>
    <t>https://www.sciencedirect.com/science/article/pii/S2211467X18300105</t>
  </si>
  <si>
    <t>ismarong@gmail.com
sopin.j@psu.ac.th
kuaanan.t@psu.ac.th
uhugua@hotmail.com</t>
  </si>
  <si>
    <t>2013-2030</t>
  </si>
  <si>
    <t>Bottom-up, Simulation/Scenario-based</t>
  </si>
  <si>
    <t xml:space="preserve">Electricity/Power Sector </t>
  </si>
  <si>
    <t>Proprietary but transparent</t>
  </si>
  <si>
    <t>Yes 
INDC mentioned for generating compliance grade emission reduction units</t>
  </si>
  <si>
    <t>The study specifically addresses Ghana's goals for 100% electrification by 2030 and utilizes the Renewable Energy Master Plan (REMP). Modeling of off-grid systems for island communities addresses localized access challenges. Ghana's high access rate (85.33% in 2022) is noted</t>
  </si>
  <si>
    <t>Co-developed
Ghana and Germany
Leap tool developed at SEI</t>
  </si>
  <si>
    <t>No
But in Ghana Informal sector is a large part contributes around 40.6% to the GDP of Ghana and around 90% of the workforce is employed in the informal sector (Wikipedia)</t>
  </si>
  <si>
    <t>Policy effectiveness is a core theme, with the study demonstrating how appropriate renewable energy policy can drive solar energy development. Scenarios were modeled to assess different levels of solar penetration. Political will is identified as a factor hindering solar thermal growth.</t>
  </si>
  <si>
    <t xml:space="preserve"> DAAD and  Ghanaian Ministry of Educa- 
tion financement
University of Kassel
Kumasi Technical University
 University of Energy and Natural Resources, Sunyani
 University for Development Studies, Nyankpala Campus
 Leibniz Institute for Agricultural Engineering and Bioeconomy (ATB)
Humboldt University of Berlin</t>
  </si>
  <si>
    <t>The study found that solar off-grid systems in a "visionary scenario" could help Ghana reach its 100% electrification target by 2030, with approximately 784.13 thousand GW of solar energy contribution possible by 2030.</t>
  </si>
  <si>
    <t>https://www.sciencedirect.com/science/article/pii/S2468227622000710</t>
  </si>
  <si>
    <t>To analyze electricity demand projections and evaluate the future optimal development of Ghana's generation system to inform policy and promote renewable energy technologies</t>
  </si>
  <si>
    <t>2020-2048</t>
  </si>
  <si>
    <t>Bottom-up Optimization model based on Linear Programming (LP), capable of utilizing mixed-integer options</t>
  </si>
  <si>
    <t>Electricity generation system/power sector</t>
  </si>
  <si>
    <t>MESSAGE is an analytical tool. The study uses Ghana's long-term energy infrastructure plan and policy documents for input data</t>
  </si>
  <si>
    <t>Focuses specifically on optimizing the power system in Ghana, incorporating data aligned with national power purchase agreements (PPA)</t>
  </si>
  <si>
    <t>Local
But Message tool developed by IIASA</t>
  </si>
  <si>
    <t>The study's findings are intended to provide a platform for discussions with stakeholders and energy policy planners. The model accounts for the planning horizon being anchored around existing government PPA commitments</t>
  </si>
  <si>
    <t>Ghana Atomic Energy Commission, Energy Commission of Ghana, Volta River Authority, Environmental Protection Agency (provided data/input)</t>
  </si>
  <si>
    <t>https://www.tandfonline.com/doi/full/10.1080/23311916.2023.2209996</t>
  </si>
  <si>
    <t>Bottom-up. Optimization (least-cost minimization) using the OSeMOSYS platform integrated with the LEAP model. OSeMOSYS uses the GNU Linear Programming Kit (GLPK) to solve large linear programming problems.</t>
  </si>
  <si>
    <t xml:space="preserve">Electricity System </t>
  </si>
  <si>
    <t>SDG 13 (climate action)</t>
  </si>
  <si>
    <t>The model environment was "set-up for Ghanaian conditions", examining the existing power generation expansion plan and current generation mix.</t>
  </si>
  <si>
    <t xml:space="preserve">Co-developed
Ghana and UK
Tools developers are international
</t>
  </si>
  <si>
    <t>Uncertainty is addressed via Sensitivity Analyses to determine the effect of varied development in NRET investment cost and fuel prices. Policy options are evaluated through scenarios.</t>
  </si>
  <si>
    <t xml:space="preserve">Energy Commission Ghana (master plan benchmark
Department of Computer and Electronic Engineering, Brunel University London, Uxbridge </t>
  </si>
  <si>
    <t>The LEAP system version 2015.0.27.0 was adopted for this study. The optimization results suggest that RETs can contribute more than 70% of generation requirements by 2040.</t>
  </si>
  <si>
    <t>https://www.tandfonline.com/doi/full/10.1080/23311916.2017.1314065</t>
  </si>
  <si>
    <t>(Musonye et al., 2021)</t>
  </si>
  <si>
    <t>2020-2045</t>
  </si>
  <si>
    <t xml:space="preserve">Bottom-up, Optimization (minimizes costs). Primarily Linear Programming (LP), with options for Mixed Integer Programming </t>
  </si>
  <si>
    <t>Utilizes the proprietary IEA TIMES-VEDA energy modeling framework. Data collected from literature, field visits, and interviews, acknowledging a data-scarce environment.</t>
  </si>
  <si>
    <t xml:space="preserve">SDG 7
SDG 13 </t>
  </si>
  <si>
    <t>Yes 
(NDC mentioned for guiding GHG reduction targets),. NDC goal is 32% reduction by 2030</t>
  </si>
  <si>
    <t>Focuses on meeting Nationally Determined Contribution (NDC) GHG emission reduction targets (supporting SDG13). Also critical for achieving secure, affordable, and reliable universal energy access (SDG7).</t>
  </si>
  <si>
    <t>Co-developed
Kenya and Iceland
Used TIMES modelling platform</t>
  </si>
  <si>
    <t>The model can incorporate stochastic programming for uncertainty. Policy uncertainty is addressed through comparing deterministic scenarios (Business As Usual and Carbon Emission Cap) based on projected demand levels.</t>
  </si>
  <si>
    <t>Kenya Electricity Generating Company (KenGen), EPRA, Ministry of Energy and Petrolum</t>
  </si>
  <si>
    <t>This study is the first time the TIMES modeling framework has been applied to assess Kenya's power-generation expansion scenarios</t>
  </si>
  <si>
    <t>https://www.sciencedirect.com/science/article/pii/S0973082621000661</t>
  </si>
  <si>
    <t>(Wambui et al., 2022)</t>
  </si>
  <si>
    <t>LEAP-NEMO  
(Low Emissions Analysis Platform using Next Energy Modeling system for Optimization)</t>
  </si>
  <si>
    <t>is to investigate the impact of alternative electricity development pathways on system costs and greenhouse gas (GHG) emissions in Kenya, compared to the existing Least Cost Power Development Plan (LCPDP) 2017–2037.</t>
  </si>
  <si>
    <t>2019-2037</t>
  </si>
  <si>
    <t xml:space="preserve">scenario-based ; bottom-up model (LEAP) combined with an optimization framework (NEMO) ; </t>
  </si>
  <si>
    <t>ESS (Energy Storage Systems)</t>
  </si>
  <si>
    <t>electricity development pathways and the power system</t>
  </si>
  <si>
    <t>Transparent  (LEAP) and open source (NEMO)</t>
  </si>
  <si>
    <t>Yes (Paris Agreement commitment mentioned)</t>
  </si>
  <si>
    <t>Model was applied specifically to Kenya’s energy sector. Scenarios were compared against the Kenyan LCPDP (Long-term Energy Development Plan). Addresses system efficiency in households and reduction of transmission/distribution losses.</t>
  </si>
  <si>
    <t xml:space="preserve">Local
Kenyatta University
But uses LEAP software developed by SEI (Charles Heaps)
</t>
  </si>
  <si>
    <t>Political and economic uncertainty is addressed via the application of scenario analysis (e.g., LCPDP vs. high penetration of RERs with ESS). NEMO supports modeling of emission constraints and renewable energy targets.</t>
  </si>
  <si>
    <t>Kenya Power and Lighting Company  (KPLC), 
Ministry of Energy , 
Energy and Petroleum Regulatory Authority (EPRA)
 Kenyatta University Nairobi</t>
  </si>
  <si>
    <t>The study is notable for filling a gap by explicitly incorporating energy storage systems (ESSs) to address the intermittent nature of RERs, and for achieving substantial cost savings (up to $26.1 billion or 55%) and CO2 abatement (up to 6.3 Mt) under alternative pathways compared to the government’s reference plan</t>
  </si>
  <si>
    <t>https://www.sciencedirect.com/science/article/pii/S1364032122007535?fr=RR-2&amp;ref=pdf_download&amp;rr=999b681a5e3a0212</t>
  </si>
  <si>
    <t>(Irungu et al., 2018)</t>
  </si>
  <si>
    <t>To analyze three possible power development scenarios in relation to their Green House Gas (GHG) emissions and cost implications for Kenya's power sector development</t>
  </si>
  <si>
    <t>2012–2030</t>
  </si>
  <si>
    <t>Bottom-up</t>
  </si>
  <si>
    <t>Gas Turbine, MSD, imports, cogeneration</t>
  </si>
  <si>
    <t>Proprietary but Transparent</t>
  </si>
  <si>
    <t>Modeled the Kenyan power sector specifically, analyzing scenarios based on the Least Cost Power Development Plan (LCPDP). Considered policies for grid extension and mini-grids to reach 100% connectivity</t>
  </si>
  <si>
    <t xml:space="preserve">Local
Kenyatta University
But uses LEAP software developed by SEI </t>
  </si>
  <si>
    <t>The methodology (scenario planning) was chosen because it helps in designing plans to cope with uncertain future demand for power and captures uncertainties in the energy, economic, and environmental domains</t>
  </si>
  <si>
    <t>Ministry of Energy, Kenya Power
 Jomo Kenyatta University of Agriculture and 
Technology</t>
  </si>
  <si>
    <t>The simulation predicted peak demand would change from 1300 MW to 7500 MW by 2030. The reference scenario was found to be the most economically viable but had the highest carbon footprint</t>
  </si>
  <si>
    <t xml:space="preserve">dirungu@jkuat.ac.ke </t>
  </si>
  <si>
    <t>(Carvallo et al., 2017)</t>
  </si>
  <si>
    <t xml:space="preserve">SWITCH-Kenya 
(Solar and Wind energy Integrated with Transmission and Conventional sources)
</t>
  </si>
  <si>
    <t>2020-2035</t>
  </si>
  <si>
    <t>Optimization model; Mixed Integer Linear Program (MILP)</t>
  </si>
  <si>
    <t>No
(hydro expansion excluded)</t>
  </si>
  <si>
    <t>Chemical battery storage, transmission lines</t>
  </si>
  <si>
    <t>Open
based on extensive data collection, including NOAA meteorological data and official reports (LCPDP)</t>
  </si>
  <si>
    <t>SDG 8, 9, 13</t>
  </si>
  <si>
    <t>Yes (UNFCC Paris Agreement/GHG mitigation discussed)</t>
  </si>
  <si>
    <t>Specifically addresses Kenya's context, noting it is a fast-growing and relatively stable economy. Accounts for the country's high dependence on hydropower and high power costs. Uses 47 counties as spatial nodes. Acknowledges challenges in load forecasting due to affordability and reliability issues</t>
  </si>
  <si>
    <t>Abroad
(developed at UC Berkeley - USA)</t>
  </si>
  <si>
    <t>Notes Kenya is one of the most stables economies in Africa. Scenario-based analysis (including a BAU scenario) is employed because forward-looking models have little empirical evidence to be calibrated against. The model enforces perfect reliability at the generation-transmission level, not capturing unreliability issues experienced by users</t>
  </si>
  <si>
    <t>KenGen
PowerGen</t>
  </si>
  <si>
    <t>https://gspp.berkeley.edu/assets/uploads/research/pdf/Carvallo-Shaw-Avila-Kammen-EST-SWITCHKenya-2017.pdf</t>
  </si>
  <si>
    <t>(Kihara et al., 2024)</t>
  </si>
  <si>
    <t xml:space="preserve">	
OSeMOSYS soft linked to FlexTool</t>
  </si>
  <si>
    <t xml:space="preserve">To propose a novel framework to soft link OSeMOSYS and FlexTool to address the limitations of CEMs in representing Variable Renewable Energy (VRE) sources. To assess how Kenya can meet its growing demand whilst retaining its objective of a fully renewable system. To analyze the optimal generation mix and identify critical grid/flexibility issues.
	</t>
  </si>
  <si>
    <t>2022-2041
simulates growth pathways until 2050</t>
  </si>
  <si>
    <t>Bottom-up engineering approach
Linear Optimization (OSeMOSYS) combined with Linear Programming (FlexTool, for unit commitment and economic dispatch) in a soft linking framework. FlexTool assumes perfect foresight and uses a high time resolution (1 hour or less).</t>
  </si>
  <si>
    <t>Yes
Includes Natural Gas (LNG gas turbines) and Diesel/Oil-based thermal plants (existing capacity)</t>
  </si>
  <si>
    <t>Battery Energy Storage Systems (BESS)
Pumped Hydro Storage (PHS)</t>
  </si>
  <si>
    <t>Uses open-source models (OSeMOSYS, FlexTool). The approach promotes replicability and transparency for energy planners. Data was compiled starting from the available Starter Data Kit but comprehensively revised using detailed, disaggregated data, in line with the government’s LCPDP reports. The code is publicly available via a repository.</t>
  </si>
  <si>
    <t>Ad-hoc</t>
  </si>
  <si>
    <t>Yes. Kenya is committed to maintain its high share of renewable generation. The study relates to targets outlined in the Least Cost Power Development Plan (LCPDP).</t>
  </si>
  <si>
    <t>Yes. Addresses Kenya’s unique energy mix (highly dependent on hydro and geothermal). The approach is designed to inform planning practices in Kenya and other sub-Saharan countries or LMICs. It uses Kenya’s specific planning documents (MTP, LCPDP).</t>
  </si>
  <si>
    <t>Co-developed
Kenya and UK</t>
  </si>
  <si>
    <t>Yes. Uncertainty is implicitly addressed through scenario analysis based on different demand growth projections (REF and HD scenarios). It also focuses on the need to maintain reliable supply despite high VRE penetration.</t>
  </si>
  <si>
    <t>Ministry of Energy and Petroleum, Kenya Power and Lighting Company Plc. (KPLC), Energy and Petroleum Regulatory Authority (EPRA), UCL Energy Institute, Imperial College London, Transition Zero, UCL Institute for Sustainable Resources.</t>
  </si>
  <si>
    <t>The novelty lies in the soft-linking approach between OSeMOSYS and FlexTool, which allows the model to capture short-term flexibility constraints critical for systems with high VRE penetration, thereby ensuring the calculated capacity mix is truly operable and reliable. Results show Kenya can reach nearly 100% renewable electricity in all scenarios, heavily relying on geothermal and wind resources.
The study was conducted by or in partnership with personnel from the key institutional planning bodies in Kenya (Ministry of Energy, KPLC, EPRA). It provides a novel logical framework for planning that ensures operability (i.e., not just theoretical least-cost capacity but feasible operation).</t>
  </si>
  <si>
    <t>https://www.sciencedirect.com/science/article/pii/S2211467X24000191?via%3Dihub</t>
  </si>
  <si>
    <t>(Moksnes et al.,2017)</t>
  </si>
  <si>
    <t>2012-2030</t>
  </si>
  <si>
    <t>Soft-linking: Geospatial Tool (OnSSET) + Optimization (OSeMOSYS)</t>
  </si>
  <si>
    <t>Electrification pathways</t>
  </si>
  <si>
    <t>No (Focus on SDG 7 target)</t>
  </si>
  <si>
    <t>Tailored to examine Kenya’s low electrification rate (about 46% at the time of study). It uses a spatial electrification analysis (OnSSET) to determine the least-cost choice among grid extension, mini-grid, and stand-alone systems.</t>
  </si>
  <si>
    <t>Abroad 
(KTH Royal Institute of Technology, Sweden)</t>
  </si>
  <si>
    <t>Political or market uncertainty is addressed by creating and analyzing two electricity demand scenarios (low and high end-user consumption goals).</t>
  </si>
  <si>
    <t>KTH Royal Institute of Technology researchers
Master thesis result</t>
  </si>
  <si>
    <t>The use of soft-linking was necessary to capture both the spatial (OnSSET) and temporal (OSeMOSYS) dynamics of the system. In the low demand scenario, a high penetration of stand-alone systems was evident.</t>
  </si>
  <si>
    <t>https://iopscience.iop.org/article/10.1088/1748-9326/aa7e18</t>
  </si>
  <si>
    <t>(B.Brand and J.Zingerle, 2010)</t>
  </si>
  <si>
    <t>Maghreb region
(Morocco, Algeria, and Tunisia and adjacent European countries)</t>
  </si>
  <si>
    <t xml:space="preserve">	
To analyze the potential impacts of national Renewable Energy Sources (RES-E) goals on a regional electricity market formed by the three Maghreb countries and adjacent EU countries
. The goals are: 1) To determine how RES-E goals influence the electricity mix and the conventional power plant structure. 2) To quantify the financial advantages resulting from lower fuel costs or avoided investments in conventional power plants.</t>
  </si>
  <si>
    <t>until 2025</t>
  </si>
  <si>
    <t>Bottom-up approach employing a linear electricity market optimization model. It minimizes dispatch and investment costs and simulates a competitive, regional electricity market.</t>
  </si>
  <si>
    <t>Interconnexions
(existing interlink between Morocco and Spain, and ongoing construction of new interconnectors between Maghreb countries)</t>
  </si>
  <si>
    <t>Electricity markets</t>
  </si>
  <si>
    <t>Relies on publicly-announced national renewable development goals. Data includes conventional power plant data, investment costs, and fuel prices.</t>
  </si>
  <si>
    <t>Yes. Addresses the high natural potential for wind and solar energy in North Africa. It models the integrated regional electricity market and considers transmediterranean interconnections.</t>
  </si>
  <si>
    <t>Abroad 
(Institute of Energy Economics, University of Cologne, Germany)</t>
  </si>
  <si>
    <t>Yes. The study discusses the strong barriers faced by RES-E deployment plans, particularly noting expected resistance from political elites with vested interests in the national oil and gas industry, raising doubts about whether the announced goals will be achieved.</t>
  </si>
  <si>
    <t>Institute of Energy Economics at the University of Cologne (authors' affiliation).</t>
  </si>
  <si>
    <t>The study found that achieving RES-E goals until 2025 would replace approximately 20% of fossil fuel generation in the Maghreb. This required a stronger need for investments in flexible Open Cycle gas power plants and reduced the utilization of base-load plants. The financial savings realized in the conventional power system per Euro spent on RES-E varied significantly by country: Tunisia (€0.27), Morocco (€0.16), and Algeria (€0.15).</t>
  </si>
  <si>
    <t>https://www.sciencedirect.com/science/article/pii/S0301421510007603</t>
  </si>
  <si>
    <t>(V.Sessa et al., 2021)</t>
  </si>
  <si>
    <t>2016-2050</t>
  </si>
  <si>
    <t>use bottom up in simulation with LEAP
using linear programming logic for technology selection</t>
  </si>
  <si>
    <t>Battery storage and Grid extension</t>
  </si>
  <si>
    <t>Full Energy System
Including residential, industrial, commercial, and transport sectors
(Focus on rural access and household consumption)</t>
  </si>
  <si>
    <t>Proprietary
Utilizes QGIS and LEAP, which is freely available for developing countries
Data were sourced from national entities like EDM-SA and INSAT, supplemented by international satellite/meteorological datasets</t>
  </si>
  <si>
    <t>SDG 3
SDG 7
SDG 13</t>
  </si>
  <si>
    <t>Yes.
Specifically addresses: Low access rates in rural areas ; High reliance on traditional biomass (wood/charcoal) ; Affordability constraints of rural households ; Spatial dispersion of the population (Sahelian geography).</t>
  </si>
  <si>
    <t>Co-developed (Germany and Mali)</t>
  </si>
  <si>
    <t>Notes Kenya is one of the most stables economies in Africa. Scenario-based analysis (including a BAU scenario) is employed because forward-looking models have little empirical evidence to be calibrated against. The model enforces perfect reliability at th</t>
  </si>
  <si>
    <t>TH Köln
USTT-B (University of Bamako)</t>
  </si>
  <si>
    <t>https://www.mdpi.com/1996-1073/14/11/3338</t>
  </si>
  <si>
    <t>(Welsch et al., 2014)</t>
  </si>
  <si>
    <t>CLEWS -LEAP - AEZ - WEAP
CLEWS (Climate, Land, Energy, Water Systems)
AEZ (Agro-ecological Zones)
WEAP (Water Evaluation and Planning System)</t>
  </si>
  <si>
    <t>Mauritus Island</t>
  </si>
  <si>
    <t>To explicitly value various interdependencies and interactions between the Climate, Energy, Water and Land-use Systems (CLEWS) nexus, primarily from an energy sector perspective, using Mauritius as a case study</t>
  </si>
  <si>
    <t>to 2030</t>
  </si>
  <si>
    <t>Integrated CLEWS assessment, involving soft-linking multiple specialized models; The energy system component uses LEAP, a bottom-up tool, and the core model aims for least-cost optimization</t>
  </si>
  <si>
    <t>Groundwater pumping, desalination, energy crop generation</t>
  </si>
  <si>
    <t>Full Energy System perspective integrated with Land-use (agriculture) and Water systems</t>
  </si>
  <si>
    <t>Proprietary
The analysis draws on a model intended for demonstration and general application. The energy system uses the LEAP tool, while supplementary material related to the simulation is provided in an open repository. Mauritius has a robust data set on its resources</t>
  </si>
  <si>
    <t xml:space="preserve">SDG 7, 2, 6, 8, 12, 13, 15 </t>
  </si>
  <si>
    <t>Mauritius is the most densely populated country in Africa and is classified as a small island (SIDS), facing unique island issues like water stress and reliance on imports</t>
  </si>
  <si>
    <t>Co-developed (Authors affiliated with KTH, IIASA, SEI, UNFCCC, agricultural research unit in Mauritius)
Sweden, Austria , USA, Germany, Italy)</t>
  </si>
  <si>
    <t>Explicitly addressed through the consideration of climate change scenarios involving rainfall reductions/water stress; background context includes policy responses due to the EU decision to reduce guaranteed sugar import prices</t>
  </si>
  <si>
    <t>Government of Mauritius (announced high-level CLEWS panel)
United Nations</t>
  </si>
  <si>
    <t>The integrated CLEWS approach highlights important dynamics, such as increased electricity demand for water supply (desalination/pumping) and significant reduction in hydropower generation under climate change scenarios, which would be overlooked in a standalone energy model. The Government of Mauritius established a high-level CLEWS panel in response to the work</t>
  </si>
  <si>
    <t>https://www.sciencedirect.com/science/article/pii/S0306261913007277</t>
  </si>
  <si>
    <t>(Slimani et al., 2024)</t>
  </si>
  <si>
    <t>Morroco</t>
  </si>
  <si>
    <t>2020-2050</t>
  </si>
  <si>
    <t>Bottom-up, Dynamic, Linear Optimization/Least-cost optimization</t>
  </si>
  <si>
    <t>The enhanced model is tailored to the specific needs of decision-makers in developing countries and Morocco. It addresses the country's reliance on imported fossil fuels and incorporates fine temporal resolution to capture RE intermittency.</t>
  </si>
  <si>
    <t>Local 
Moroccan institutions
But uses OSeMOSYS</t>
  </si>
  <si>
    <t>N/A
But in Morocco, nearly 83% of businesses is informal (world Bank)</t>
  </si>
  <si>
    <t>Policy and technological uncertainty are explored through four alternative scenarios: Baseline (BAU), Ratified National Energy Strategy (RNES), New Moderate National Energy Strategy (NMNES), and New Ambitious National Energy Strategy (NANES).</t>
  </si>
  <si>
    <t>ONEE (“Office National de l’Électricité et de l’Eau potable”)</t>
  </si>
  <si>
    <t>The bottom-up engineering approach is deemed most fitting for Morocco, allowing flexibility and accommodation of disparities between traditional and modern energy sources. Other studies for Morocco lacked sufficient simulations or overlooked key factors like RE targets/EE.</t>
  </si>
  <si>
    <t>https://www.sciencedirect.com/science/article/pii/S0196890424007982?via%3Dihub</t>
  </si>
  <si>
    <t>(Ouchani et al., 2025)</t>
  </si>
  <si>
    <t>PVH2-MSTEA 
(PV-based H2 − Multi-Scenarios Techno-Economic Analysis)
Used GIS based spatialapproach</t>
  </si>
  <si>
    <t>To identify prospective areas for PV-based Green Hydrogen (GreenH2) production in Morocco. To pinpoint the most cost-effective sites using Levelized Cost of Electricity (LCOE) and Levelized Cost of Hydrogen (LCOH2) as key indicators. To explore diverse transportation alternatives for GreenH2 export by 2050.</t>
  </si>
  <si>
    <t>up to 2050</t>
  </si>
  <si>
    <t>Bottom-up analysis using a GIS-based spatial modeling approach. It involves integrated, multi-layered geospatial analysis of constraints, technical PV yield assessment, and multi-scenario LCOE and LCOH2 analysis. The spatial analysis uses a 1 km resolution grid. The analysis assumes linear optimization for cost minimization over scenarios.</t>
  </si>
  <si>
    <t>Yes
(GreenH2)</t>
  </si>
  <si>
    <t>PEM electrolyzers</t>
  </si>
  <si>
    <t>Electricity generation (for electrolysis) and Green Hydrogen production/export</t>
  </si>
  <si>
    <t>Uses GIS spatial data and geo-processing tools (ArcGIS Pro and pvlib Python software). The methodology emphasizes transparency in identifying prospective, cost-effective sites. Data includes national energy balances and cost projections for 2050.</t>
  </si>
  <si>
    <t>SDG 13</t>
  </si>
  <si>
    <t>Yes. The policy underlines Morocco’s commitment to reducing GHG emissions by 17% by 2030. Morocco has established a national roadmap for GreenH2 development.</t>
  </si>
  <si>
    <t>es. Highlights Morocco's abundant solar potential and its strategic position and proximity to the main European markets for hydrogen export (less than 15 nautical kilometers from Spain). Explicitly addresses water scarcity and the necessary use of desalination plants.</t>
  </si>
  <si>
    <t>Local (Green Energy Park, Morocco)</t>
  </si>
  <si>
    <t>Addresses favorable political opportunities in Morocco. Models economic viability based on market demand from Europe. Addresses cost uncertainty through multi-scenario analysis of infrastructure costs (transmission lines vs. pipelines).</t>
  </si>
  <si>
    <t>Modeling and Cartography Department, Green Energy Park (UM6P/IRESEN). Designed to support stakeholders and investors. Moroccan power company provided data breakdowns.</t>
  </si>
  <si>
    <t>Roughly 66% of Morocco's territory is eligible for PV-based GreenH2 projects. Excellent sites account for 7.26% of eligible areas. The analysis covers three scenarios (Sc.0 Baseline, Sc.1 Green Electricity Transmission, Sc.2 Hydrogen Transportation by Pipeline/Vessel). The scenario involving transmission of electricity to coastal sites for desalination (Sc.1) is generally more beneficial, yielding an attractive average LCOH2 of approximately $2.5/kg.</t>
  </si>
  <si>
    <t>https://www.sciencedirect.com/science/article/pii/S0196890424012378</t>
  </si>
  <si>
    <t>Wärtsilä, 2022</t>
  </si>
  <si>
    <t xml:space="preserve">To provide data-driven insights to help Mozambique’s policy makers identify and develop the optimal power mix. To assess the role of renewables in reducing total system cost. To forecast new solar PV and wind capacity and quantify the necessary flexibility and balancing requirements.
	</t>
  </si>
  <si>
    <t>2022-2032</t>
  </si>
  <si>
    <t>Energy Storage
Transmission lines</t>
  </si>
  <si>
    <t>Uses PLEXOS (a proprietary tool). Data derived from or in cooperation with Electricidade de Moçambique.</t>
  </si>
  <si>
    <t>Yes. Addresses Mozambique's huge, untapped natural resources (gas, hydro, wind, solar). Highlights the low electrification rate (38.6% in 2021). Models the power system divided into two isolated networks (Central-Northern and Southern systems) across 7 zones.</t>
  </si>
  <si>
    <t>Abroad (Wärtsilä)
Finland</t>
  </si>
  <si>
    <t>Yes. Addresses strategic planning uncertainties by comparing scenarios and emphasizing the need for system flexibility to handle variability in water availability for hydropower, a key resource.</t>
  </si>
  <si>
    <t>Wärtsilä (developer), Electricidade de Moçambique (EDM) (cooperation partner). Results intended for policy makers, system operators, and utilities.</t>
  </si>
  <si>
    <t>The analysis shows that maximizing low-cost renewable energy supported by flexible gas ICEs is the "soundest, cheapest and cleanest power strategy" for the country. The optimized mix combines significant wind/solar capacity with necessary gas and storage assets.</t>
  </si>
  <si>
    <t>(Adeyemi-Kayode et al., 2022)</t>
  </si>
  <si>
    <t>LEAP+MCDA</t>
  </si>
  <si>
    <t>is to assess the possibility of Nigeria developing and transitioning to the use of various energy sources, and to evaluate greenhouse gas (GHG) mitigation plans and future trends in energy sustainability through Multi-Criteria Decision Analysis (MCDA), considering technical, social, economic, and environmental dimensions</t>
  </si>
  <si>
    <t>2017-2040</t>
  </si>
  <si>
    <t>scenario-based modeling methodology, bottom-up, Multi-Criteria Decision Analysis (MCDA)</t>
  </si>
  <si>
    <t>electricity generation sources</t>
  </si>
  <si>
    <t>Proprietary (LEAP software by SEI)</t>
  </si>
  <si>
    <t>No (Focus on Vision 20: 2030 and energy sustainability)</t>
  </si>
  <si>
    <t>The study focuses specifically on Nigeria, which has significant setbacks in electricity generation despite large renewable energy resources. The objective is linked to Nigeria’s national goal (Vision 20: 2030) of becoming a leading industrialized country.</t>
  </si>
  <si>
    <t>Co-developed
Nigeria, Norway
Uses LEAP Tool</t>
  </si>
  <si>
    <t>Uncertainty is addressed through the evaluation of three policy scenarios: Business As Usual (BAU), Renewables, Natural Gas, and Biomass (RNB), and Renewables and Coal (REC). The RNB scenario was identified as the best scenario.</t>
  </si>
  <si>
    <t>Covenant University, Nigeria
Ostfold
University College, Norway</t>
  </si>
  <si>
    <t>The study used twelve sustainability indexes encompassing technical, social, economic, and environmental indicators to evaluate the scenarios. The RNB scenario offered the most sustainable energy plan for Nigeria</t>
  </si>
  <si>
    <t>https://www.mdpi.com/1996-1073/15/14/5083</t>
  </si>
  <si>
    <t>mercy.john@covenantuniversity.edu.ng
sanjay.misra@hiof.no</t>
  </si>
  <si>
    <t>(Emodi et al., 2017)</t>
  </si>
  <si>
    <t xml:space="preserve">To apply a scenario-based model to explore Nigeria's future energy demand, supply, and associated Greenhouse Gas (GHG) emissions from 2010 to 2040, providing policy recommendations for low-carbon development.
</t>
  </si>
  <si>
    <t xml:space="preserve">	
2010-2040</t>
  </si>
  <si>
    <t>Scenario-based analysis, employing a bottom-up approach (end-use accounting techniques on the demand side) using the LEAP simulation tool</t>
  </si>
  <si>
    <t xml:space="preserve">Open. Data sources included the National Bureau of Statistics (NBS), Energy Commission of Nigeria (ECN), National Control Center (NCC), Petroleum Products Pricing Regulatory Agency (PPPRA), World Bank, IEA, and various research articles.
</t>
  </si>
  <si>
    <t>SDG 1, 8, and 13</t>
  </si>
  <si>
    <t xml:space="preserve">The study was an attempt to fill a gap as the first study to apply a bottom-up approach to project the pathway for the complete energy system in Nigeria. It anchored the low-carbon developmental path on the nation's specific circumstances and capacities, reflecting a "common but differentiated approach" suitable for a developing country.
</t>
  </si>
  <si>
    <t>Co-developed
Nigeria, Australia, India
Uses LEAP Tool</t>
  </si>
  <si>
    <t xml:space="preserve">Uncertainty was addressed by analyzing four distinct future energy policy pathways/scenarios: the Reference scenario (REF), Low-Carbon Moderate (LCM), Low-Carbon Advanced (LCA), and Green Optimistic (GO) scenarios. The study also briefly projected the social cost of each policy scenario.
</t>
  </si>
  <si>
    <t>James Cook University, Australia
Michael Okpara University of Agriculture, Umudike, Nigeria
 IFHE University, India
 Abia State University, Uturu, Nigeria
 SeAH Steel, Republic of Korea</t>
  </si>
  <si>
    <t xml:space="preserve">The Green Optimistic (GO) scenario showed the most favorable development trajectory for Nigeria, resulting in the lowest energy demand and GHG emissions by 2040. The cost analysis showed high investment costs for the alternative scenarios (up to USD 41.1 billion for GO), but these costs were offset by energy savings and environmental externalities. This study specifically stated that it does not consider the ability of consumers to pay for energy services or explore the effect of energy pricing.
</t>
  </si>
  <si>
    <t>https://www.sciencedirect.com/science/article/pii/S1364032116306281</t>
  </si>
  <si>
    <t>(Kim et al., 2021)</t>
  </si>
  <si>
    <t>To suggest an alternate energy supply mix to meet future electrical demand and reduce CO2 emissions in Nigeria</t>
  </si>
  <si>
    <t>2015-2060</t>
  </si>
  <si>
    <t>Optimization model (MESSAGE) based on linear programming
The model simulates energy supply systems and evaluates environmental impacts and resulting damage costs using SIMPACTS  based on impact pathway analysis (IPA) method; Uses two case situations, one with CO2 constraints</t>
  </si>
  <si>
    <t>SIMPACTS (environmental impacts/damage costs), Electricity distribution</t>
  </si>
  <si>
    <t>Proprietary (MESSAGE, SIMPACTS codes). 
Data from EIA (energy information administration).</t>
  </si>
  <si>
    <t>sdg 13</t>
  </si>
  <si>
    <t>Yes
Paris Agreement’s target</t>
  </si>
  <si>
    <t>Modeled Nigeria's energy supply system explicitly; Acknowledged Nigeria's reliance on fossil fuels and intermittent supply disruptions; Used a Discount Rate of 15%; Noted the government's plan to generate 4800 MW from nuclear power between 2005 and 2028</t>
  </si>
  <si>
    <t>Abroad
Korea</t>
  </si>
  <si>
    <t>Explicitly modeled CO2 emission restrictions to comply with international climate targets (Paris Agreement); Considered the Nigerian government’s commitment to nuclear power development</t>
  </si>
  <si>
    <t>KEPCO International Nuclear
Graduate School (KINGS), the Republic of Korea
 Korea Foundation Of Nuclear Safety (KoFONS)</t>
  </si>
  <si>
    <t>The SIMPACTS code demonstrated that NPPs have the lowest damage costs and are the most environmentally friendly technology during normal operation; NPPs were found to be the best option when CO2 emissions restrictions were applied; The MESSAGE tool modeled the energy chain showing various energy resources and forms to final electricity</t>
  </si>
  <si>
    <t>https://www.mdpi.com/1996-1073/14/19/6258</t>
  </si>
  <si>
    <t>Dioha et al., 2019</t>
  </si>
  <si>
    <t>NECAL2050
(Nigerian Energy Calculator 2050)</t>
  </si>
  <si>
    <t>To examine and compare the energy balances and GHG mitigation potentials for four alternative low carbon scenarios which are possible by 2050 for Nigeria, and to explore low carbon futures that are practically achievable within the country</t>
  </si>
  <si>
    <t>Bottom-up approach. NECAL2050 uses an accounting framework algorithm to constantly match energy supply to demand</t>
  </si>
  <si>
    <t>Generators set (gasoline/diesel), Electricity imports, Land use modeling</t>
  </si>
  <si>
    <t xml:space="preserve">	
Full Energy System</t>
  </si>
  <si>
    <t>transparent and open source
(MS Excel/Web-based versions)</t>
  </si>
  <si>
    <t xml:space="preserve">The NECAL2050 model was developed locally in Nigeria. It was created through a Memorandum of Understanding between the UK-DECC and the Energy Commission of Nigeria (ECN) and was built using Nigeria-specific data and adapted to the country's economic and technological situation. Input involved consultations with over one hundred local experts. Technological options were chosen based on what was considered feasible in Nigeria.
</t>
  </si>
  <si>
    <t xml:space="preserve">Co-developed
Energy Commission of Nigeria-ECN and United Kingdom Department of Energy and Climate Change (UK-DECC) </t>
  </si>
  <si>
    <t>The scenarios align with Nigeria's existing policies/studies such as the National Renewable Energy &amp; Energy Efficiency Policy (NREEEP) and the Nigeria Nationally Determined Contribution (NDC). The realization of a low carbon Nigeria is noted as being challenging, requiring concerted efforts from the government and civil societies ("all-hands-on-deck")</t>
  </si>
  <si>
    <t>Energy Commission of Nigeria-ECN</t>
  </si>
  <si>
    <t>The NECAL2050 model predicts that fossil fuels will still dominate the Nigerian energy system in all alternative scenarios by 2050. The pathways explored show the level of effort required by each actor (government, civil society) towards low carbon development. The current version of NECAL2050 does not include levels of cost in the optimization. The scenarios explore energy demand and GHG emissions reductions compared to a Business-as-Usual (S1/REF) scenario</t>
  </si>
  <si>
    <t>https://www.sciencedirect.com/science/article/pii/S1755008418300565</t>
  </si>
  <si>
    <t>(Ugwoke et al., 2021)</t>
  </si>
  <si>
    <t>Nigeria (Onyen-okpon and Giere, rural communities)</t>
  </si>
  <si>
    <t>2015–2040</t>
  </si>
  <si>
    <t>Hybrid Integration approach (Bottom-up LEAP + building models), Scenario analysis</t>
  </si>
  <si>
    <t>DSM</t>
  </si>
  <si>
    <t>Full energy system (Residential, Productive services)</t>
  </si>
  <si>
    <t>This is the first study to perform Community-Scale Energy Planning (C-SEP) using the Hybrid Integration approach in Nigerian rural communities. It explicitly captures local characteristics and addresses the need for detailed energy system analysis at local scales for projects like the Nigeria electrification project.</t>
  </si>
  <si>
    <t>Abroad
Politecnico di Torino, Italy 
 Michigan Technological University, Houghton, USA
Aalto University, Espoo, Finland 
LEAP by SEI</t>
  </si>
  <si>
    <t>Policy uncertainty is addressed through a scenario-based analysis framework. Four scenarios were implemented: Reference (REF) and three Demand Side Management (DSM) composite scenarios.</t>
  </si>
  <si>
    <t>Politecnico di Torino,
 Michigan Technological University, Aalto University</t>
  </si>
  <si>
    <t>The hybrid variant LEAP model was developed using the demand estimated from bottom-up approaches as endogenous demand. The analysis showed that composite scenarios reduced energy use and achieved significant reductions in energy demand and GHGs emission.</t>
  </si>
  <si>
    <t>https://www.sciencedirect.com/science/article/pii/S2210670721000445</t>
  </si>
  <si>
    <t xml:space="preserve"> </t>
  </si>
  <si>
    <t>S.R. Isihak (2023)</t>
  </si>
  <si>
    <t>Nigeria
(Kaduna Electricity Distribution Company KEDCo)</t>
  </si>
  <si>
    <t>2018-2030</t>
  </si>
  <si>
    <t>Open Source Spatial Electrification Toolkit (GIS-based, Least-cost modeling)</t>
  </si>
  <si>
    <t>Electricity
Rural electrification planning</t>
  </si>
  <si>
    <t>The study specifically addresses Nigeria's goal to increase access to 90% by 2030, aligning with the Rural Electrification Strategy and Implementation Plan (RESIP). It uses the most granular level of settlements data to accurately reflect community peculiarities.</t>
  </si>
  <si>
    <t>Co-developed
De Montfort University, Uk 
Nigeria
a part of workdone during summer school in treste, Italy</t>
  </si>
  <si>
    <t>Policy success is tied to investment requirements. The required total investment of US$7.85 billion by 2030 is highlighted as a huge challenge, necessitating pro-poor public-private partnerships (5Ps).</t>
  </si>
  <si>
    <t>REA ?
NNPC Retail Ltd
De Montfort University</t>
  </si>
  <si>
    <t>The novelty lies in improving previous studies by using granular data and incorporating more spatial variables (like distribution lines, transformers, and road networks) using the robust OnSSET tool. The analysis covers an estimated 15.4 million people in 22,727 settlements by 2030.</t>
  </si>
  <si>
    <t>https://www.sciencedirect.com/science/article/pii/S2211467X22002152</t>
  </si>
  <si>
    <t>IRENA 
(Drafted by S.H. Sterl, P. Carvajal, P. Fulcheri, M.A.E. Elabbas, et al.) (2023)</t>
  </si>
  <si>
    <t xml:space="preserve">SPLAT-North Africa </t>
  </si>
  <si>
    <t>North Africa 
(Algeria, Egypt, Libya, Morocco, Mauritania, and Tunisia)</t>
  </si>
  <si>
    <t>To present various scenarios for power system expansion in North Africa through 2040 and investigate the potential of hydrogen production and interconnections to facilitate a transition away from reliance on fossil fuels</t>
  </si>
  <si>
    <t>2020 to 2040</t>
  </si>
  <si>
    <t>Bottom-up capacity expansion modeling
It uses an optimization approach to determine required investment and projected electricity production for least-cost energy systems. The model uses a temporal resolution defined by five seasons, each having ten distinct daily time slices. It uses the copper-plate assumption within each country (perfect transmission is assumed within a country’s borders)</t>
  </si>
  <si>
    <t>Yes
Hydropower capacity is assessed, but no new hydropower projects are considered as the potential is almost entirely exhausted in the region</t>
  </si>
  <si>
    <t>Yes
(Biomass power plants are considered as candidates according to national plans (e.g., Morocco’s biomass roadmap))</t>
  </si>
  <si>
    <t>Yes
(The Dhabaa nuclear power project in Egypt is considered committed, with construction beginning in 2025)</t>
  </si>
  <si>
    <t>Yes
(Natural Gas)</t>
  </si>
  <si>
    <t>Yes
(Hydrogen production for electricity export is modeled as a storage-based flexibility measure)</t>
  </si>
  <si>
    <t>Yes
(In existing capacities)</t>
  </si>
  <si>
    <t>Batteries (storage)</t>
  </si>
  <si>
    <t>Electricity
((power systems expansion/planning)</t>
  </si>
  <si>
    <t>Publicly available data was used. 
The SPLAT model is built on MESSAGE (from IIASA/IAEA)
Data Appendix is available. The model is intended for capacity-building events.</t>
  </si>
  <si>
    <t>Yes
North African countries are required to submit Nationally Determined Contributions (NDCs). The report examines targets set by countries in their NDCs (e.g., Algeria’s NDC sets a target of 27% electricity generation from renewables by 2030)</t>
  </si>
  <si>
    <t>Acknowledges the lack of a regional master plan for power system expansion in North Africa. Discusses the region's heavy dependence on fossil fuels and resulting vulnerability to price fluctuations and financial strain due to subsidization of fossil-fuel-based generation. Highlights the region's ample endowments of wind and solar energy. Models interconnections within and outside the region (Southern Europe, Western Asia) and hydrogen production for electricity export to the European market</t>
  </si>
  <si>
    <t>Abroad
IRENA Team</t>
  </si>
  <si>
    <t>Addressed by noting the vulnerability to price fluctuations due to fossil fuel dependence and the high relevance of flexibility options given high fossil fuel prices and Europe's desire to increase imports of natural gas from North Africa. Notes that Libya has yet to ratify the Paris Agreement.</t>
  </si>
  <si>
    <t>IRENA, involvement with the African Union Development Agency’s New Partnership for Africa’s Development (AUDA-NEPAD), and the model is intended for use by the countries of the region. Provides inputs to regional and continental infrastructure planning processes such as the Continental Transmission/Power Systems Masterplan.</t>
  </si>
  <si>
    <t>The study is part of IRENA’s series on planning and prospects for renewable energy. The model considers four scenarios: Planned, Transition, Transition + Batteries, and Transition + Batteries + H2. The results indicate that a renewables transition would lower the unit costs of power generation compared with continued reliance on fossil fuels.</t>
  </si>
  <si>
    <t>https://www.irena.org/-/media/Files/IRENA/Agency/Publication/2023/Jan/IRENA_Planning_Prospects_NAfrica_2023.pdf</t>
  </si>
  <si>
    <t>sebastian.sterl@vub.be
https://www.linkedin.com/in/sebastiansterl/?originalSubdomain=be
https://www.linkedin.com/in/pablo-carvajal-9a761784/?originalSubdomain=uk</t>
  </si>
  <si>
    <t>(Ayagapin et al., 2021)</t>
  </si>
  <si>
    <t>LCA - OSeMOSYS</t>
  </si>
  <si>
    <t>Reunion Island</t>
  </si>
  <si>
    <t>The primary aim was to investigate the effect of electricity mix decarbonization on the environmental impact of residential houses in an insular context.</t>
  </si>
  <si>
    <t>Prospective Life Cycle Assessment (cradle-to-grave) combined with a bottom-up optimization/linear optimization approach (via OSeMOSYS) for energy modeling.</t>
  </si>
  <si>
    <t>Yes
(Initial source)</t>
  </si>
  <si>
    <t xml:space="preserve">Building and electricity Sector </t>
  </si>
  <si>
    <t>Reunion Island is characterized as an isolated island. The island's building sector has a high import rate of raw materials. The study is listed among national studies developed with support from the Energy Modelling Platform-Africa (EMP-A) partners.</t>
  </si>
  <si>
    <t>Local</t>
  </si>
  <si>
    <t>The analysis incorporates the projected evolution of the local electricity mix over 30 years. The study highlights that the high environmental impact of the structural phase is caused by imports, implicitly addressing a supply-chain stability or dependency issue</t>
  </si>
  <si>
    <t>National Association for Research and Technology and Fibres Industries Bois
University of Reunion Island,
 University of Mauritius Reduit</t>
  </si>
  <si>
    <t>The environmental impact, measured by GWP, significantly decreased in the operational phase (due to decarbonized electricity), but the structural phase impact (materials/construction) showed minimal reduction, suggesting stakeholders need to reduce imports and increase the use of recovered materials.</t>
  </si>
  <si>
    <t>https://www.mdpi.com/1996-1073/14/11/3184</t>
  </si>
  <si>
    <t>praene@univ-reunion.fr
leslie.ayagapin@univ-reunion.fr</t>
  </si>
  <si>
    <t>(Niyonteze et al., 2020)</t>
  </si>
  <si>
    <t>HOMER 
(Hybrid Optimization Model for Electric Renewables) software</t>
  </si>
  <si>
    <t>To recommend a set of power sector key technologies development needs in Rwanda and examine and optimize renewable energy hybrid combinations suitable for off-grid areas based on cost-effectiveness and available resources</t>
  </si>
  <si>
    <t>N/A
But the simulation project lifetime was estimated at 25 years</t>
  </si>
  <si>
    <t>Micro-power optimization model utilizing simulation and optimization processes. HOMER simulates and ranks feasible systems according to increasing Net Present Cost (NPC) (least-cost optimization)</t>
  </si>
  <si>
    <t>Fuel cell, battery storage, pumped storage hydropower (PHS), converter</t>
  </si>
  <si>
    <t xml:space="preserve">Electricity </t>
  </si>
  <si>
    <t>Data inputs were obtained from the National Aeronautics and Space Administration (NASA) for solar and wind resources, and real-time field data for hydro resources. Data collection also involved literature review, government energy institutions, and mini-grid off-grid private companies in Rwanda</t>
  </si>
  <si>
    <t>The study is country-specific for Rwanda, focusing on addressing the challenge that 47% of the population lacks electricity access and the grid is often unstable. The research utilized local examples like the MeshPower Gitaraga solar mini-grid and examined available resources in Rwanda (hydro, geothermal, methane, peat, solar, wind, waste energy). The results are suggested to be applicable to neighboring countries in the East African Region (e.g., Burundi, Uganda, Tanzania, and DRC) due to comparable climate conditions</t>
  </si>
  <si>
    <t>Co-developed
China, Rwanda</t>
  </si>
  <si>
    <t>The objective of installation at a specific mini-grid site was to provide electricity for productive uses that engage artisanal customers (e.g., welders, tailors, hairdressers) to promote economic development at the grassroots. The simulated load profile used was typical for small off-grid villages without high load business customers</t>
  </si>
  <si>
    <t>The study acknowledges government policy and strategies, noting the role of the government in establishing Special Economic Zones and awarding contracts for mini-hydropower plants. Reliable and affordable electricity is deemed critical for economic growth and welfare, requiring careful planning due to financial implications</t>
  </si>
  <si>
    <t xml:space="preserve"> Fujian Provincial Department of Science and Technology
 African Centre of Excellence in Energy for Sustainable Development
SYSU Institute for Solar Energy, China
 Hebei University of Technology, Tianjin,, China
 Fujian University of Technology, China
Rwanda Meteorology Agency</t>
  </si>
  <si>
    <t>The model assesses systems for an average load demand of 158.1 kWh/day with a peak load of 18 kW. The optimal solution is the hydro/solar/battery hybrid, found to have the lowest NPC (Net Present Cost) and fewest greenhouse gas emissions. Hybrid combinations incorporating wind technologies were not recommended due to higher LCOE, capital cost, and NPC</t>
  </si>
  <si>
    <t>https://www.sciencedirect.com/science/article/pii/S2405844020301456</t>
  </si>
  <si>
    <t>(Bowen et al., 1999)</t>
  </si>
  <si>
    <t>Purdue-SUFG SAPP Trade Model</t>
  </si>
  <si>
    <t>Southern African Power Pool (SAPP),
covering 12 nations of the Southern African Development Community (SADC) region. 
Angola, Botswana, the DRC, Lesotho, Malawi, Mozambique, Namibia, South Africa, Swaziland, Tanzania, Zambia, and Zimbabwe. Note: The model focused on the nine interconnected nations in 1998.</t>
  </si>
  <si>
    <t>To determine the benefits from a centralized and competitive dispatch compared with existing bilateral electricity trade agreements in the Southern African Power Pool (SAPP). The objective function is total costs minimization (including fuel costs, starting/shutting down costs, operational costs, and cost of unserved energy).</t>
  </si>
  <si>
    <t>Short-term analysis</t>
  </si>
  <si>
    <t>Bottom-up approach using a Mixed Integer Linear Programming (MILP) formulation. It models optimal unit commitment and dispatch. Constraints included transmission limits, load balance, line losses, and piecewise linear functions for thermal costs and hydropower curves. The methodology was simplified to be suitable for a PC environment.</t>
  </si>
  <si>
    <t>International transmission lines and grid infrastructure. The model includes the representation of unit commitment constraints.</t>
  </si>
  <si>
    <t>Proprietary (Requires GAMS and CPLEX solvers to run)
. The model is described as transparent.</t>
  </si>
  <si>
    <t>Yes. Analyzes the benefits of integrating the Southern African Power Pool (SAPP). It highlights regional power mix dominance (coal in South Africa, hydro elsewhere), models international transmission constraints, and addresses policy issues like bilateral contracts and national self-sufficiency importance.</t>
  </si>
  <si>
    <t>Abroad
USA</t>
  </si>
  <si>
    <t>Yes. The study compares the existing fixed trade (bilateral contracts) scenario against a hypothetical free trade scenario. It addresses the political issue of trade tariffs and how the resulting financial gains should be shared among SADC nations.</t>
  </si>
  <si>
    <t>Southern African Power Pool (SAPP) management. SADC nations/utilities. Purdue University’s State Utility Forecasting Group (SUFG). The work was funded by USAID.</t>
  </si>
  <si>
    <t>The analysis was pioneering for Sub-Saharan Africa. It estimated that centralized competitive dispatch could save the SAPP region $70 million to $130 million per year by fully utilizing low-cost hydropower. This demonstrates the magnitude of gains possible from moving toward a centralized dispatch policy.</t>
  </si>
  <si>
    <t>https://www.sciencedirect.com/science/article/pii/S0957178799000193</t>
  </si>
  <si>
    <t>bhbowen@ecn.purdue.edu</t>
  </si>
  <si>
    <t>(Hughes et al., 2024)
(Energy Systems Research Group (ESRG), University of Cape Town (UCT), 2010)</t>
  </si>
  <si>
    <t>maximize welfare by minimizing the total discounted system cost required to meet projected future energy demands and specified constraints over a long-term planning horizon</t>
  </si>
  <si>
    <t>Bottom-up linear optimization model (TIMES framework) ;  least-cost optimization ; techno-economic</t>
  </si>
  <si>
    <t>Batteries/storage</t>
  </si>
  <si>
    <t xml:space="preserve">Full Energy System (economy-wide model), </t>
  </si>
  <si>
    <t>Uses a proprietary framework (TIMES/VEDA is typically proprietary) but the research supports the move towards open and transparent use of SATIM. Data collection involves integrating and reconciling data from multiple sources due to data limitatio</t>
  </si>
  <si>
    <t>Model developed specifically to address South Africa's severe energy challenges, including electricity supply constraints and the "triple development challenge" of high inequality, poverty, and unemployment. Explicitly informs the Just Energy Transition Investment Plan (JET IP)</t>
  </si>
  <si>
    <t>Yes
For areas with limited data, such as informal industries or rural energy use, SATIM employs proxy indicators and scaling factors based on better-documented sectors or comparable countries.</t>
  </si>
  <si>
    <t>Addresses uncertainty through scenario analysis (e.g., coal transitions, climate commitments). Has been used to generate probabilistic forecasts of GHG emissions using Monte-Carlo generated projections.</t>
  </si>
  <si>
    <t>Eskom, 
CSIR (Council for Scientific and Industrial Research), 
DMRE (Department of Minerals Resources and Energy), 
PCC (Presidential Climate Commission)
SANEDI
University of Cape Town</t>
  </si>
  <si>
    <t>Most mature African energy model with 20+ years development. Informed SA's Long-Term Mitigation Scenarios (2008) and subsequent policy. Integrates with eSAGE (CGE model) for economic impacts, includes water-energy nexus</t>
  </si>
  <si>
    <t>https://www.sciencedirect.com/science/article/pii/S2211467X24003031?ref=pdf_download&amp;fr=RR-2&amp;rr=999b5359f95b6fab</t>
  </si>
  <si>
    <t>(Van Zyl et al., 2018)</t>
  </si>
  <si>
    <t>To estimate emissions reduction pathways for South Africa using a 2°C aggregate warming target and the likely economy-wide net mitigation costs or savings associated with reaching these pathways by prioritizing known lower-cost mitigation measures</t>
  </si>
  <si>
    <t xml:space="preserve">Effort-sharing approach (via CERC) </t>
  </si>
  <si>
    <t xml:space="preserve">Electricity
power generation sector </t>
  </si>
  <si>
    <t>Relied on existing data generated by the DEA and CSIR. The CERC tool is part of the Climate Equity Reference Project</t>
  </si>
  <si>
    <t xml:space="preserve">Ad hoc </t>
  </si>
  <si>
    <t>Yes (NDC targets assessed)</t>
  </si>
  <si>
    <t>Yes. The study is centered on South Africa's NDC and its complex position as a developing country with high historical responsibility, requiring international assistance for highly ambitious mitigation</t>
  </si>
  <si>
    <t xml:space="preserve"> World Wide Fund for Nature 
WWF-South Africa </t>
  </si>
  <si>
    <t>The analysis selected a "middle of the road scenario" that balances capability and responsibility derived from cumulative emissions since 1950. The research aimed to inform discussions for the Talanoa Dialogue (Facilitative Dialogue) focused on enhancing ambition in NDCs. Achieving the ‘fair share’ pathway could yield cumulative net savings of $5.3 billion by 2030 (moderate scenario) or $46.8 billion by 2030 (full decarbonization)</t>
  </si>
  <si>
    <t>https://www.researchgate.net/publication/323220084_The_cost_of_achieving_South_Africa%27s_%27fair_share%27_of_global_climate_change_mitigation</t>
  </si>
  <si>
    <t>(Ntuli et al., 2024)</t>
  </si>
  <si>
    <t>South Africa
Analyzed per province</t>
  </si>
  <si>
    <t>To analyze the road transport structure and model future emissions under Business-As-Usual and Low Carbon Scenarios up to 2050 in South Africa</t>
  </si>
  <si>
    <t>Projections run up to 2050</t>
  </si>
  <si>
    <t>Yes
(Transport sector)</t>
  </si>
  <si>
    <t>Transport sector</t>
  </si>
  <si>
    <t>Proprietary (LEAP)
Inputs were set based on available energy information for the sector, utilizing vehicle registration data collected from the National Traffic Information System (NaTIS)</t>
  </si>
  <si>
    <t>Yes (Aims to decarbonize transport sector; references Auto Green Paper)</t>
  </si>
  <si>
    <t>The study is focused on South Africa, a developing country with a complex socio-economic landscape</t>
  </si>
  <si>
    <t>Local
South Africa
Help of an independant energy specialist is USA (Dioha)</t>
  </si>
  <si>
    <t>Analyzed transport sector structure, noting lack of implementation plans</t>
  </si>
  <si>
    <t>Durban University of Technology, South Africa
North-West University, Potchefstroom, 
South Africa</t>
  </si>
  <si>
    <t>The methodology compares Business-As-Usual and Low Carbon Scenarios. Future projections were calculated using the product of the rate of change of income and the vehicle elasticity to determine the rate of change of elasticity by which the vehicle population increases</t>
  </si>
  <si>
    <t>https://link-springer-com.minesparis-psl.idm.oclc.org/article/10.1186/s42269-024-01192-4</t>
  </si>
  <si>
    <t>(Patankar et al., 2019)</t>
  </si>
  <si>
    <t>TEMOA
(Tools for Energy Model Optimization and Analysis)</t>
  </si>
  <si>
    <t>To explore electricity planning strategies for the electric power system in South Sudan under future conflict uncertainty</t>
  </si>
  <si>
    <t>2017-2037</t>
  </si>
  <si>
    <t>Bottom-up, technology-rich Energy System Optimization Model (ESOM); employs Linear Optimization to minimize system-wide cost; utilizes Multi-stage Stochastic Optimization to account for conflict uncertainty</t>
  </si>
  <si>
    <t>Transmission lines</t>
  </si>
  <si>
    <t xml:space="preserve">SDG 7 </t>
  </si>
  <si>
    <t>Explicitly models the electricity system of South Sudan, a conflict-prone country, using specific data (e.g., generator locations mapped to ten states) and addressing the tropical climate by dividing the year into wet and dry seasons (and day/night slices)</t>
  </si>
  <si>
    <t>Abroad (NC State Univ, USA)</t>
  </si>
  <si>
    <t>Explicitly addressed using a stochastic optimization model that considers the possibility of armed conflict leading to electric power generator damage. Conflict uncertainty is resolved across multiple time stages</t>
  </si>
  <si>
    <t xml:space="preserve">NC State University
NC Central University
</t>
  </si>
  <si>
    <t>The analysis suggests Solar PV can play a critical role, not only for emission mitigation but also as a hedge against economic losses incurred by conflict. The framework is designed to be applicable to other conflict-prone countries</t>
  </si>
  <si>
    <t>https://www.sciencedirect;com/science/article/pii/S0973082618305878</t>
  </si>
  <si>
    <t>(Mentis et al., 2017)</t>
  </si>
  <si>
    <t xml:space="preserve">Sub-Saharan Africa (44 countries modeled on a country-by-country basis)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South Africa, Sudan, Tanzania, Togo, Uganda, Zambia, Zimbabwe) </t>
  </si>
  <si>
    <t>Geospatial Electrification Tool, Bottom-up (GIS analysis)</t>
  </si>
  <si>
    <t>Grid connection</t>
  </si>
  <si>
    <t>Open Source tool (OnSSET) using open access data. The project is hosted by KTH Royal Institute of Technology and released under an MIT Code License.</t>
  </si>
  <si>
    <t>Routine
base of the GEP (Global Electrification Platform) used by the World Bank</t>
  </si>
  <si>
    <t>Provides least-cost strategies on a country-by-country basis for 44 Sub-Saharan African countries. Considers local relevant information for rural, peri-urban, and urban contexts. Factors in topological characteristics (e.g., higher elevation costs, proximity to roads) into cost calculation.</t>
  </si>
  <si>
    <t>Abroad
Sweden, USA, Austria , Italy, Switzerland</t>
  </si>
  <si>
    <t>The core optimization framework assumes no political constraints.</t>
  </si>
  <si>
    <t>KTH Royal Institute of Technology, Sweden
Swedish Science Council
United Nations
Joint Research Centre (JRC) of the European Commission
World Bank
ABB</t>
  </si>
  <si>
    <t>This represented the first application of OnSSET on Sub-Saharan Africa. The analysis considers varying electricity consumption levels, referred to as "tiers of access". The results indicate that at low electricity demand levels, standalone technologies show strong penetration, but higher electricity demand shifts the optimal solution toward mini-grids and grid extensions. Geospatial analysis shows that decentralized systems (mini-grid and stand-alone) could power approximately half (nearly 440 million people) of the electricity connections needed to achieve universal access by 2030.</t>
  </si>
  <si>
    <t>https://iopscience.iop.org/article/10.1088/1748-9326/aa7b29</t>
  </si>
  <si>
    <t>(Brazilian et al., 2012)</t>
  </si>
  <si>
    <t xml:space="preserve">Sub-Saharan Africa (SSA),  excluding RSA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Sudan, Tanzania, Togo, Uganda, Zambia, Zimbabwe) </t>
  </si>
  <si>
    <t>To identify potential pathways and construct high-level, transparent, and economy-wide scenarios required for the power sector in Sub-Saharan Africa to reach universal access to modern energy services by 2030</t>
  </si>
  <si>
    <t>Bottom-up engineering approach ; Uses the OSeMOSYS framework, which is a dynamic, multi-year linear optimization tool</t>
  </si>
  <si>
    <t>Transparent and open source</t>
  </si>
  <si>
    <t>Ad hoc 
(base of a lot of osemosys model and not still used)</t>
  </si>
  <si>
    <t>Specifically focused on SSA countries with very low rates of access to electricity services; Aimed to address the challenge that conventional forecasting techniques are often not adapted to developing countries lacking access</t>
  </si>
  <si>
    <t>Co-developed
Ghana, Austria , USA, Sweden, Ethiopia, Zimbabwe, Ireland, France</t>
  </si>
  <si>
    <t>Yes
Notes that energy demand modeling in SSA is challenged by large informal sectors</t>
  </si>
  <si>
    <t>UNIDO (United Nations Industrial Development Organization,
 IAEA(nternational Atomic Energy Agency),
The Energy Center - Ghana
 World Bank, SAPP, UNEP, African Union Commission</t>
  </si>
  <si>
    <t>The study suggested that reaching full access would likely require more than a tenfold increase in installed generation capacity by 2030 (a roughly 13% average annual growth rate), compared to a historical rate of 1.7%. Issues of cost were generally outside the scope of the main paper</t>
  </si>
  <si>
    <t>https://www.sciencedirect.com/science/article/pii/S0957178711000774?via%3Dihub</t>
  </si>
  <si>
    <t>m.bazilian@unido.org</t>
  </si>
  <si>
    <t>(M.V. Rocco et al., 2021)</t>
  </si>
  <si>
    <t>OSeMOSYS
(with geospatial data)</t>
  </si>
  <si>
    <t>To enhance energy models using geo-spatial data for analyzing future electrification pathways and estimate their potential impact on Tanzania's economy and environment to support the achievement of national sustainable development goals</t>
  </si>
  <si>
    <t>2015-2040</t>
  </si>
  <si>
    <t>Bottom-up optimization model (OSeMOSYS) using linear optimization to compute the least-cost, technically feasible technology mix. Features a novel approach integrating GIS data for geospatial characterization of territory, demand definition (urban/rural), and decision support for on-grid/off-grid solutions.</t>
  </si>
  <si>
    <t>Grid connection, stand-alone solutions</t>
  </si>
  <si>
    <t>Open Source &amp; Open Access data</t>
  </si>
  <si>
    <t>Yes (Translates national policy intentions/targets (NP, E4A) into scenarios; mentions climate resilient pathway)</t>
  </si>
  <si>
    <r>
      <t>Assumptions are</t>
    </r>
    <r>
      <rPr>
        <b/>
        <sz val="14"/>
        <color rgb="FF000000"/>
        <rFont val="Aptos Narrow"/>
        <family val="2"/>
        <scheme val="minor"/>
      </rPr>
      <t xml:space="preserve"> country-specific</t>
    </r>
    <r>
      <rPr>
        <sz val="14"/>
        <color rgb="FF000000"/>
        <rFont val="Aptos Narrow"/>
        <family val="2"/>
        <scheme val="minor"/>
      </rPr>
      <t>. Integrates geospatial data to model alternative technological solutions (on-grid and off-grid) to cover load and provide new accesses at minimum cost. Focuses on rural electrification for non-urban areas.</t>
    </r>
  </si>
  <si>
    <t>Abroad
Italy and Netherlands</t>
  </si>
  <si>
    <t xml:space="preserve">Politecnico di Milano, Italy
 Utrecht University, Netherlands
</t>
  </si>
  <si>
    <t>The novelty lies in the spatial disaggregation: instead of treating Tanzania as a single point ("copper plate"), the country is divided into 26 regional nodes to better simulate transmission costs and local needs.</t>
  </si>
  <si>
    <t>https://www.sciencedirect.com/science/article/pii/S2211467X2030167X?via%3Dihub</t>
  </si>
  <si>
    <t>Tchandao, E. H. (2022)</t>
  </si>
  <si>
    <t xml:space="preserve">OSeMOSYS </t>
  </si>
  <si>
    <t>Up to 2050 (with focus on long-term goals beyond 2030).</t>
  </si>
  <si>
    <t>Bottom-up modeling approach using OSeMOSYS. The methodology is based on economic optimization of the total system costs.</t>
  </si>
  <si>
    <t>Electricity mix/power generation. Demand covers the residential (RES), industrial (IND), and commercial (COM) sectors.</t>
  </si>
  <si>
    <t>Incorporates country-specific constraints, including a current electricity mix heavily reliant on importation (44.29% in 2020) and national development plans for rural electrification using individual solar kits (CiZo) and mini-grids. Includes limits on existing hydroelectric potential (224 MW maximum capacity).</t>
  </si>
  <si>
    <t>Local
UNECA for training</t>
  </si>
  <si>
    <t>N/A
But 92.8% of the workforce is informal according to ILO (International Labour Organization)</t>
  </si>
  <si>
    <t>Examines three policy-related scenarios: Business As Usual (BAU), Net Zero by 2050, and Emission Penalty. This approach is used to explore future investments required for policy continuity or strategy shift.</t>
  </si>
  <si>
    <t>Centre d'Excellence Régional pour la Maîtrise de l'Electricité (CERME)
École Nationale Supérieure d'Ingénieurs (ENSI), Université de Lomé
Institut Universitaire de Technologie, Université Nazi BONI
Ministère des Mines et de l’Energie</t>
  </si>
  <si>
    <t>This study is noted as opening the debate on Togo's electricity mix beyond the usual 2030 horizon. Results suggest solar PV and importation are the optimal economic choices. Achieving universal access requires a tenfold investment effort in 2030. The Net Zero scenario highlights the necessity of undertaking a study on the flexibility of the electric system in the long term.</t>
  </si>
  <si>
    <t>https://ijred.cbiore.id/index.php/ijred/article/view/50104</t>
  </si>
  <si>
    <t>(Ayed et al., 2024)</t>
  </si>
  <si>
    <t>Tunisia 
(Thala City, Governorate Kasserine)</t>
  </si>
  <si>
    <t>To explore the techno-economic feasibility of, both off-grid and on-grid, hybrid renewable energy systems (HES) for remote rural electrification in Thala City, Tunisia. The objectives include maximizing the renewable energy fraction and minimizing the LCOE, NPC, and GHG emissions. The study also seeks to reduce electricity bills, mitigate GHG emissions, alleviate poverty, and foster job creation through productive activities.</t>
  </si>
  <si>
    <t>Bottom-up analysis using a computational simulation and optimization method (HOMER Pro). The model runs for several scenarios based on combinations of renewable energy technologies and storage types.</t>
  </si>
  <si>
    <t>No
(Note: Solar PV is considered a major potential resource in Tunisia generally).</t>
  </si>
  <si>
    <t>Yes
(Via connection to the grid)</t>
  </si>
  <si>
    <t>PHS
Lead Acid Battery storage
Converter and Grid-connection</t>
  </si>
  <si>
    <t>Uses proprietary software (HOMER Pro). Inputs rely on accurate data, including meteorological data, stochastic variables, and resource availability.</t>
  </si>
  <si>
    <t>SDG 1
SDG 7
SDG 8
SDG 13</t>
  </si>
  <si>
    <t>Yes
The planned biogas technology expansion (100 MW by 2030) is aligned with the Tunisian government’s energy transition strategy under the Paris Agreement commitment.</t>
  </si>
  <si>
    <t>Yes. Addresses Tunisia's specific energy constraints, such as the structural energy deficit since 2000. It specifically models the use of olive mill waste biomass, a significant regional resource, for energy production.</t>
  </si>
  <si>
    <t xml:space="preserve">Abroad
Portugal, Austria </t>
  </si>
  <si>
    <t>Addresses uncertainty through sensitivity analysis on factors like wind speed, biomass availability, and the Nominal Discount Rate (NDR). The results indicate that lower NDR values lead to better project economics, stressing the need for careful NDR selection.</t>
  </si>
  <si>
    <t>CENSE – Centre for Environmental and Sustainability Research, NOVA School of Science and Technology, NOVA University Lisbon; Institute of Chemical and Energy Engineering, University of Natural Resources and Life Sciences, Vienna. The results offer insights for decision-makers and investors.</t>
  </si>
  <si>
    <t>The optimal configuration found is Wind/Biomass (BG)/PHS/Grid/Converter, achieving a 76.2% renewable energy fraction. This scenario costs 501,540 USNPC∗∗and∗∗0.042US/kWh LCOE. This cost-optimal system reduces GHG emissions by 76% compared to a grid-alone system.</t>
  </si>
  <si>
    <t>https://www.tandfonline.com/doi/full/10.1080/15567249.2024.2308843#d1e156</t>
  </si>
  <si>
    <t>(Dhakouani et al., 2017)</t>
  </si>
  <si>
    <t>To present a long-term model of Tunisia's electricity system. To unveil potential benefits of increasing Renewable Energy Sources (RES) in electricity production. To help decision makers to draw feasible and optimal long-term pathways towards energy independence. The objective is to determine the cost optimal pathways to reach given energy targets. The study also aimed to accommodate unique characteristics of developing countries.</t>
  </si>
  <si>
    <t>2010 - 2030</t>
  </si>
  <si>
    <t>Bottom-up
dynamic and linear optimization model (OSeMOSYS). It uses a least-cost optimization method.</t>
  </si>
  <si>
    <t>Yes
(Natural Gas - NG fired Steam PPs, CCGTs, OCGTs)</t>
  </si>
  <si>
    <t>Pumped Storage Hydro (PSH)</t>
  </si>
  <si>
    <t>Electricity system</t>
  </si>
  <si>
    <t>Uses the OSeMOSYS open source modeling framework. The use of open data allowed a dialogue with stakeholders. Techno-economic characteristics were updated with real data from the Utility Company (STEG)</t>
  </si>
  <si>
    <t>Yes. The RE scenario reflects the national objective of 30% of RE in the electricity mix. OSeMOSYS models have been used to elaborate Intended Nationally Determined Contributions (INDCs). The scenarios were designed in concordance with the government's strategy.</t>
  </si>
  <si>
    <t>Yes. The paper investigates the peculiarities of Tunisia's electricity system, including the country’s dependence on conventional energy sources, protocols of electricity exchange with neighboring countries (Algeria and Libya), changes in the demand profile when Ramadhan occurs, and targets for job creation.</t>
  </si>
  <si>
    <t>Co-developed
Tunisia and Sweden</t>
  </si>
  <si>
    <t>Yes. The study was motivated by the continued oscillation and uncertainty of fossil fuels prices and the government's subsequent pressure to design a long-term strategy toward energy independence. It also notes that the instability of the North African network limits interconnection use.</t>
  </si>
  <si>
    <t>STEG (Société Tunisienne d’Electricité et de Gaz, the state-owned utility company) provided real data inputs. The work aims to support Tunisian decision makers. Authors are affiliated with Université de Tunis El Manar and KTH Royal Institute of Technology.</t>
  </si>
  <si>
    <t>The analysis compares two scenarios: a Business As Usual (BAU) scenario (natural integration of 5% RES by 2030) and a RE scenario (national objective of 30% RE in the electricity mix). Results show that targeting RES integration can allow higher energy independence without significantly increasing system costs.</t>
  </si>
  <si>
    <t>https://www.sciencedirect.com/science/article/pii/S0360544217316122</t>
  </si>
  <si>
    <t>(Gardumi et al., 2021)</t>
  </si>
  <si>
    <t xml:space="preserve">To analyze potential long-term impacts of the COVID-19 pandemic on the Tunisian electricity supply system using an energy-economy modeling framework.
</t>
  </si>
  <si>
    <t xml:space="preserve">	
2015-2040</t>
  </si>
  <si>
    <t>Hybrid (OSeMOSYS soft-linked with IO model). Bottom-up (technologically detailed) and Optimization (least cost evolution). Used in a deterministic fashion.</t>
  </si>
  <si>
    <t>Self-consumption (autoproduction), LNG imports</t>
  </si>
  <si>
    <t>Electricity supply system</t>
  </si>
  <si>
    <t>Open Source tools (OSeMOSYS and IO model). Data is openly available (though some is aggregated due to confidentiality).</t>
  </si>
  <si>
    <t>SDG 7, 8 and 13</t>
  </si>
  <si>
    <t>Yes (Alignment with INDC targets mentioned)</t>
  </si>
  <si>
    <t>Incorporates country-specific targets (Tunisian Solar Plan/PST) and constraints, with data collected in collaboration with local institutions (STEG and ANME). Analyzes changes in consumption patterns and demand projections specific to Tunisia due to the pandemic.</t>
  </si>
  <si>
    <t>Co-developed (KTH, Imperial College, ENIT, GIZ, Institut Tunisien de la Compétitivité)
Tunisia, Sweden, UK, Germany, Tunisia</t>
  </si>
  <si>
    <t>Addresses high uncertainty over economic recovery, impacts of the pandemic, and long-term shocks in natural gas prices (projected fall by 35% in 2020). Scenarios reflect potential changes in policy and investment priorities. Also considers the risk of economic impacts if a Carbon Border Adjustment Mechanism is introduced by the EU.</t>
  </si>
  <si>
    <t>Ecole Nationale d’Ingénieurs de Tunis
STEG (?), ANME (?), 
GIZ (Involved in development/data/scenario design)</t>
  </si>
  <si>
    <t>The study demonstrated that solar photovoltaic solutions remain highly competitive with gas-fired generation under different gas price projections. It splits the year into 108 time steps (7 seasons × 2 day types × 8 parts per day) to represent time variability.</t>
  </si>
  <si>
    <t>https://www.sciencedirect.com/science/article/pii/S2211467X21001437</t>
  </si>
  <si>
    <t>(Trotter et al., 2022)</t>
  </si>
  <si>
    <t xml:space="preserve">MOMILP 
Multi-objective, long-term energy planning optimisation model (specific model tailored for Uganda, generalizing the Generation Expansion Problem - GEP)
</t>
  </si>
  <si>
    <t xml:space="preserve">To determine the location, type, capacity, and timing of power system infrastructure additions in a national power system with low existing infrastructure, minimizing system costs while simultaneously minimizing sub-national energy access inequality.
</t>
  </si>
  <si>
    <t xml:space="preserve">2016-2040
modeled in 5-year time periods
</t>
  </si>
  <si>
    <t xml:space="preserve">Multi-objective optimisation model. It is a generalization of the Generation Expansion Problem (GEP). Uses Mixed Integer Linear Programming (MILP) with a solution algorithm based on the ϵ-constraint method.
</t>
  </si>
  <si>
    <t>Battery storage, PSH, inclusion of electrification inequality objective</t>
  </si>
  <si>
    <t>Electricity/Power System</t>
  </si>
  <si>
    <t xml:space="preserve">Data consisted of real-life data pooled from approximately 40 different sources. Input data and computational code are freely available from the authors upon request.
</t>
  </si>
  <si>
    <t>Yes (NDC carbon emissions constraint considered)</t>
  </si>
  <si>
    <t xml:space="preserve">The model is tailored towards national power systems with little existing power infrastructure, characteristic of many Sub-Saharan African countries (Uganda's access rate was below 25% in 2016). It explicitly models demand constraints in terms of electrification rates (allowing for suppressed demand) and integrates both on-grid and off-grid electrification. The geographical resolution is high, dividing Uganda into 112 administrative districts.
</t>
  </si>
  <si>
    <t>Abroad
UK
University of Oxford
University of Bath
Imperial College London</t>
  </si>
  <si>
    <t xml:space="preserve">Addresses uncertainty by modeling different scenarios and objectives (cost vs. equality). The resulting solutions are compared directly against the Ugandan government’s official policy targets (Vision 2040).
</t>
  </si>
  <si>
    <t>UMEME Ltd. Uganda (?), 
GIZ Uganda (Shared raw data) (?)</t>
  </si>
  <si>
    <t xml:space="preserve">This study was the first energy optimisation study of the Ugandan network. Results strongly challenge Uganda’s official plans, finding the government's planned nuclear expansion to be infeasible and sub-optimal. Achieving widespread electrification equality increases total discounted system costs by only 3%. Off-grid technologies are selected for the majority of household connections (two-thirds by 2040), emphasizing solar PV and battery combined systems.
</t>
  </si>
  <si>
    <t>https://www.sciencedirect.com/science/article/pii/S030626191930594X</t>
  </si>
  <si>
    <t>philipp.trotter@smithschool.ox.ac.uk</t>
  </si>
  <si>
    <t>O. Adeoye, C. Spataru (2019)</t>
  </si>
  <si>
    <t>PLEXOS Integrated Energy Modelling tool</t>
  </si>
  <si>
    <t>West Africa (14 ECOWAS countries)
Benin, Burkina Faso, Cote d' Ivoire, The Gambia, Ghana, Guinea, Guinea Bissau, Liberia, Mali, Niger , Nigeria, Sierra Leone, Senegal and Togo</t>
  </si>
  <si>
    <t>2016-2030</t>
  </si>
  <si>
    <t>Multi-region economic dispatch model, Optimization</t>
  </si>
  <si>
    <t>possibility of hydropower imports from Central Africa</t>
  </si>
  <si>
    <t>Electricity network/Power system</t>
  </si>
  <si>
    <t>Proprietary (PLEXOS)
Uses data provided by the WAPP Information and coordination Centre. Aims to contribute to understanding the role and benefits of solar PV in the WAPP.</t>
  </si>
  <si>
    <t>Focuses on the challenges of meeting rapidly growing electricity demand and low economic development in the West African region. Addresses the need to diversify away from hydro and gas regional projects. Explicitly models the intermittency (spatial and temporal) of solar energy in different locations.</t>
  </si>
  <si>
    <t>Abroad (UCL Energy Institute, UK)</t>
  </si>
  <si>
    <t>Examines two policy-related scenarios: a Baseline scenario (existing and planned infrastructure fully operational) and a Renewable scenario (increased solar PV integration based on technical potential).</t>
  </si>
  <si>
    <t>WAPP (West African Power Pool). Ghana Energy Commission, Senegal, Morocco (Users of PLEXOS in planning context)</t>
  </si>
  <si>
    <t>Developed a high spatial (33 regions) and temporal (1-hour) resolution model to capture intermittency. Found high Solar PV integration reduces supply-demand gap.
Previous regional models did not consider the spatial intermittency of RE sources.</t>
  </si>
  <si>
    <t>https://www.sciencedirect.com/science/article/pii/S1364032119308548</t>
  </si>
  <si>
    <t>(Ishaku et al., 2022)</t>
  </si>
  <si>
    <t>West African Nations, covering fourteen (14) ECOWAS members
Benin, Burkina Faso, Cote d' Ivoire, The Gambia, Ghana, Guinea, Guinea Bissau, Liberia, Mali, Niger , Nigeria, Sierra Leone, Senegal and Togo</t>
  </si>
  <si>
    <t>To present a sustainable and economically viable pathway to achieve 100% electricity access and 48% renewable energy sources (RES) share in the West African region by 2030, and to determine the necessary RE electricity generation capacities, economic costs, and supply strategies to balance the projected future electricity demand</t>
  </si>
  <si>
    <t>bottom-up approach</t>
  </si>
  <si>
    <t>Pumped Hydro Storage (PHS)</t>
  </si>
  <si>
    <t>electricity development pathways and the power generation sector</t>
  </si>
  <si>
    <t>Addresses 100% electricity access (aligns with SDG 7) and implements a Decarbonisation Strategy, which aligns with GHG emission reductions (implicitly SDG 13)</t>
  </si>
  <si>
    <t>Focuses entirely on WAPP targets, addressing the region's energy poverty problem, and accounts for national differences in RE potential and land mass for installation</t>
  </si>
  <si>
    <t>Abroad 
Turkey
Aalborg University for EnergyPLAN</t>
  </si>
  <si>
    <t>Cyprus International University (Turkey)
WAPP/ECOWAS (?)</t>
  </si>
  <si>
    <t xml:space="preserve">The study proposes a unified synchronous electricity grid network and finds the most feasible scenario integrates Natural gas (42,000 MW), Hydro (29,000 MW), Wind (13,000 MW), and PV (13,000 MW), resulting in a total investment cost of USD 250.37 billion. Nigeria accounts for 60% of the total regional electricity demand.
</t>
  </si>
  <si>
    <t>https://www.mdpi.com/2071-1050/14/23/15933</t>
  </si>
  <si>
    <t>(Abuzayed et al., 2025)</t>
  </si>
  <si>
    <t>PyPSA-Earth and OnSSET
Dual-Model Framework</t>
  </si>
  <si>
    <t>To model and evaluate resilient, low-carbon pathways for Zambia’s power system by 2030. To explore pathways to achieve universal electricity access by 2030. To assess the trade-offs between grid stability, climate targets, and equitable access. To reduce hydropower dependency and mitigate climate risks.</t>
  </si>
  <si>
    <t>up to 2030</t>
  </si>
  <si>
    <t>Bottom-up approach. PyPSA-Earth uses a linear optimal power flow problem to minimize annualized system costs. OnSSET analyzes spatial electrification strategies (off-grid/mini-grid solutions). The dual framework integrates centralized planning and decentralized off-grid solutions.</t>
  </si>
  <si>
    <t>Battery storage (essential flexible technology). Off-grid and hybrid solutions (mini-grids and standalone systems) are critical for cost-effective access. Transmission expansion is also modeled.</t>
  </si>
  <si>
    <t>Uses open-source modeling tools (PyPSA-Earth and OnSSET). The model data repository for Zambia is publicly available.</t>
  </si>
  <si>
    <t xml:space="preserve">Yes. The study relates to Zambia’s efforts, noting that the government's Renewable Energy Feed-in Tariff (REFiT) program aims to attract investment in PV and wind. The analysis also incorporates policy-driven scenarios using the Integrated Resource Plan (IRP).
	</t>
  </si>
  <si>
    <t>Yes. Addresses Zambia’s high vulnerability to climate-induced hydrological variability (droughts) due to its hydro-dominated system. Focuses on achieving universal electricity access by 2030 in a developing country context with low electrification rates. The framework is designed to have important implications for other developing countries facing similar challenges.</t>
  </si>
  <si>
    <t>Co-developed
UK, Zambia, Germany, Spain</t>
  </si>
  <si>
    <t>Yes. The study addresses system reliance and vulnerability to climate-induced hydrological variability. Scenarios are constructed varying water availability and coal expansion to test resilience under different conditions. It provides actionable policy recommendations for a resilient and inclusive energy transition.</t>
  </si>
  <si>
    <t>Provides policy recommendations for Zambian authorities. Authors are affiliated with international institutions including the University of Cambridge, University of Edinburgh, and The Copperbelt University. The study uses data aligned with the Ministry of Energy’s Integrated Resource Plan (IRP).</t>
  </si>
  <si>
    <t>The study’s novelty lies in its Dual-Model Framework (PyPSA-Earth/OnSSET) that simultaneously optimizes centralized power system expansion and decentralized rural electrification solutions. Key finding: diversification using solar, wind, and battery storage is essential to reduce the vulnerability caused by hydropower reliance, ensuring energy security and climate resilience.</t>
  </si>
  <si>
    <t>https://www.sciencedirect.com/science/article/pii/S0301421525002939</t>
  </si>
  <si>
    <t>Kumbuso Joshua Nyoni (2022)</t>
  </si>
  <si>
    <t>(2022 – 2063)</t>
  </si>
  <si>
    <t>Soft-linking: Optimization (OSeMOSYS) + Flexibility analysis (FlexTool)
Linear optimization</t>
  </si>
  <si>
    <t>Energy Storage</t>
  </si>
  <si>
    <t>Energy Transition/Electricity</t>
  </si>
  <si>
    <t>Uses Open-source modeling platforms (OSeMOSYS and FlexTool). Utilized the starter data kit (from the Climate Compatible Growth Programme) when specific Zambian cost data was unavailable. Hourly capacity factors determined using Renewables Ninja.</t>
  </si>
  <si>
    <t>Addresses the low electricity access rate (43%) and targets improved access. Incorporates data on Zambian indigenous resource potential (e.g., hydropower, solar, wind, coal). Detailed analysis conducted by dividing Zambia into five interconnected nodes. Uses country-specific assumptions where available, offsetting missing data using starter kits.</t>
  </si>
  <si>
    <t>Co-developed
Diaspora
University of Edinburgh UK</t>
  </si>
  <si>
    <t>Compares three scenarios: Business As Usual (BAU), the new Integrated Resource Plan (IRP) (which proposes capacity expansion projects), and Net Zero prospects. The model assesses if the proposed IRP and Net Zero scenarios are pragmatic and aids in emissions abatement. Flexibility issues identified under the IRP provide an opportunity to revisit assumptions.</t>
  </si>
  <si>
    <t>Focuses on determining the pragmatism and cost of electricity generation under long-term climate targets.
Requires evaluation of the pragmatic nature and cost viability of electricity generation under Net Zero.</t>
  </si>
  <si>
    <t>https://www.researchsquare.com/article/rs-2368899/v1</t>
  </si>
  <si>
    <t>Modèles/outils</t>
  </si>
  <si>
    <t>Nombre</t>
  </si>
  <si>
    <t>Pourcentage</t>
  </si>
  <si>
    <t>Hybrid</t>
  </si>
  <si>
    <t>Others</t>
  </si>
  <si>
    <t>LEAP - OSeMOSYS</t>
  </si>
  <si>
    <t>ONSSET - OSeMOSYS</t>
  </si>
  <si>
    <t>LEAP - MCDM</t>
  </si>
  <si>
    <t>MESSAGE/SPLAT</t>
  </si>
  <si>
    <t>Flextool - OSeMOSYS</t>
  </si>
  <si>
    <t>MESSAGE - MAED</t>
  </si>
  <si>
    <t>GIS based tool</t>
  </si>
  <si>
    <t>LEAP - NEMO</t>
  </si>
  <si>
    <t>LEAP - CLEWS</t>
  </si>
  <si>
    <t>MESSAGE - SIMPACTS</t>
  </si>
  <si>
    <t>TEMOA</t>
  </si>
  <si>
    <t>PYPSA - OnSSET</t>
  </si>
  <si>
    <t>NECAL 2050</t>
  </si>
  <si>
    <t>Year</t>
  </si>
  <si>
    <t>Number</t>
  </si>
  <si>
    <t>classification</t>
  </si>
  <si>
    <t>count</t>
  </si>
  <si>
    <t>Proprietary</t>
  </si>
  <si>
    <t>data availability</t>
  </si>
  <si>
    <t>Open/Public repositery</t>
  </si>
  <si>
    <t>Public secondary sources (reports, etc..)</t>
  </si>
  <si>
    <t>Institutional / Restricted</t>
  </si>
  <si>
    <t>Couverture</t>
  </si>
  <si>
    <t>Continental</t>
  </si>
  <si>
    <t>Regional</t>
  </si>
  <si>
    <t>Rural</t>
  </si>
  <si>
    <t>Région</t>
  </si>
  <si>
    <t>West africa</t>
  </si>
  <si>
    <t>Central Africa</t>
  </si>
  <si>
    <t>East Africa</t>
  </si>
  <si>
    <t>North Africa</t>
  </si>
  <si>
    <t>Island</t>
  </si>
  <si>
    <t>Pays</t>
  </si>
  <si>
    <t>Frequence</t>
  </si>
  <si>
    <t>DRC</t>
  </si>
  <si>
    <t xml:space="preserve">Niger </t>
  </si>
  <si>
    <t>Guinea Bissau</t>
  </si>
  <si>
    <t>Reunion</t>
  </si>
  <si>
    <t>time horizon</t>
  </si>
  <si>
    <t>Frequency</t>
  </si>
  <si>
    <t>Mayotte (France)</t>
  </si>
  <si>
    <t>Reunion (France)</t>
  </si>
  <si>
    <t>Swaziland</t>
  </si>
  <si>
    <t>Africa</t>
  </si>
  <si>
    <t>UK</t>
  </si>
  <si>
    <t>Netherlands</t>
  </si>
  <si>
    <t>Korea</t>
  </si>
  <si>
    <t>Co-developed</t>
  </si>
  <si>
    <t>Abroad</t>
  </si>
  <si>
    <t>Technologies</t>
  </si>
  <si>
    <t>Technology</t>
  </si>
  <si>
    <t>Percentage</t>
  </si>
  <si>
    <t>Approach</t>
  </si>
  <si>
    <t>Bottom up</t>
  </si>
  <si>
    <t>Top down</t>
  </si>
  <si>
    <t>Time horizon</t>
  </si>
  <si>
    <t>Sector</t>
  </si>
  <si>
    <t>Transport</t>
  </si>
  <si>
    <t>Informal economy</t>
  </si>
  <si>
    <t>Frequency of use</t>
  </si>
  <si>
    <t>Count</t>
  </si>
  <si>
    <t>sdg</t>
  </si>
  <si>
    <t>name</t>
  </si>
  <si>
    <t>No poverty</t>
  </si>
  <si>
    <t>zero hunger</t>
  </si>
  <si>
    <t>Good health</t>
  </si>
  <si>
    <t>Clean water</t>
  </si>
  <si>
    <t>Decent work and economic growth</t>
  </si>
  <si>
    <t>Industry, innovation</t>
  </si>
  <si>
    <t>ireduced inequalities</t>
  </si>
  <si>
    <t>Responsible consumption</t>
  </si>
  <si>
    <t>Climate action</t>
  </si>
  <si>
    <t>Life on land</t>
  </si>
  <si>
    <t>ndc</t>
  </si>
  <si>
    <t>Methodology Type</t>
  </si>
  <si>
    <t>Description &amp; Examples</t>
  </si>
  <si>
    <t>Optimization Models</t>
  </si>
  <si>
    <t>Pure Optimization. These models use Linear Programming (LP) or Mixed Integer Linear Programming (MILP) to find the least-cost solution.</t>
  </si>
  <si>
    <t>Hybrid / Integrated</t>
  </si>
  <si>
    <t>Combined Frameworks. Studies that link two or more tools (e.g., Optimization + GIS, or Optimization + Simulation).</t>
  </si>
  <si>
    <t>Simulation Models</t>
  </si>
  <si>
    <t>Scenario-based. Models that forecast demand or track the impact of specific decisions without solving for a cost-optimum.</t>
  </si>
  <si>
    <t>Geospatial / Network</t>
  </si>
  <si>
    <t>GIS-Focused. Tools where the primary methodology is spatial analysis for electrification planning.</t>
  </si>
  <si>
    <t>Total</t>
  </si>
  <si>
    <t>Modelisation</t>
  </si>
  <si>
    <t>Deterministic</t>
  </si>
  <si>
    <t>Leap</t>
  </si>
  <si>
    <t>OseMOSYS</t>
  </si>
  <si>
    <t>Afrique du sud</t>
  </si>
  <si>
    <t>Ethiopie</t>
  </si>
  <si>
    <t>Egypte</t>
  </si>
  <si>
    <t>Cameroun</t>
  </si>
  <si>
    <t>Bénin</t>
  </si>
  <si>
    <t>Ouganda</t>
  </si>
  <si>
    <t>Zambie</t>
  </si>
  <si>
    <t>Tunisie</t>
  </si>
  <si>
    <t>Maroc</t>
  </si>
  <si>
    <t>Gambie</t>
  </si>
  <si>
    <t>Iles Maurice</t>
  </si>
  <si>
    <t>Ile de la réunion</t>
  </si>
  <si>
    <t>Soudan du sud</t>
  </si>
  <si>
    <t>Tanzanie</t>
  </si>
  <si>
    <t>NAPP</t>
  </si>
  <si>
    <t>Burkina faso</t>
  </si>
  <si>
    <t>Lybia</t>
  </si>
  <si>
    <t>Congo</t>
  </si>
  <si>
    <t>Central african Republic</t>
  </si>
  <si>
    <t>Sao Tomé and Principe</t>
  </si>
  <si>
    <t>PROSPECTS+</t>
  </si>
  <si>
    <t>AIMMS</t>
  </si>
  <si>
    <t>Bioenergy Mass-Energy Balance Model</t>
  </si>
  <si>
    <t>NetLogo</t>
  </si>
  <si>
    <t>Business Case for Hybrid Waste to Energy System for Ghana</t>
  </si>
  <si>
    <t>To develop a business case for a hybrid waste-to-energy plant in Ghana by assessing its techno-economic feasibility.</t>
  </si>
  <si>
    <t>The hybrid plant is not economically sustainable at its current size, as its energy production cost is too high. A viable business case requires expanding the plant's capacity to at least 1.6 GWh per year, with an increased share of solar PV.</t>
  </si>
  <si>
    <t>Professorship of Material and Energy Valorisation of Biogenous Residues, Professorship of Waste and Resource Management, University of Rostock, Council for Scientiﬁc and Industrial Research – Institute of Industrial Research, Department of Agricultural and Biosystems Engineering, Kwame Nkrumah University of Science and Technology (KNUST)</t>
  </si>
  <si>
    <t>https://doi.org/10.1007/978-3-031-68330-5_5</t>
  </si>
  <si>
    <t>María Yetano Roche</t>
  </si>
  <si>
    <t>Built for net-zero: analysis of long-term greenhouse gas emission pathways for the Nigerian cement sector</t>
  </si>
  <si>
    <t>To identify and critically examine potential decarbonisation pathways for Nigeria's cement sector in order to meet the country's long-term climate goals.</t>
  </si>
  <si>
    <t>In the most ambitious scenario, emissions from the cement sector can plateau by the late 2030s, resulting in a 21% total increase by 2050 compared to 2015 levels.</t>
  </si>
  <si>
    <t>Wuppertal Institute for Climate, Environment and Energy</t>
  </si>
  <si>
    <t>https://doi.org/10.1016/j.jclepro.2022.135446</t>
  </si>
  <si>
    <t>Precious K. Maine et al.</t>
  </si>
  <si>
    <t>Blockchain application in energy trading for grid-connected prosumers</t>
  </si>
  <si>
    <t>To incorporate renewable energy and blockchain technology to optimise the Gautrain railway link's energy consumption and cost, enabling peer-to-peer energy trading among prosumers.</t>
  </si>
  <si>
    <t>A multi-objective optimisation model can balance the trade-off between minimising PV system cost and maximising power generation. The developed smart contract effectively enables peer-to-peer energy trading, balancing energy deficits and surpluses among different prosumers.</t>
  </si>
  <si>
    <t>https://doi.org/10.1016/j.prime.2024.100586</t>
  </si>
  <si>
    <t>kgomotso990.pk@gmail.com</t>
  </si>
  <si>
    <t>Hironobu Matsuo et al.</t>
  </si>
  <si>
    <t>GHI-based numerical model</t>
  </si>
  <si>
    <t>Bridging complexity and accessibility: A novel model for PV and BESS capacity estimation in rural microgrids near the equatorial region</t>
  </si>
  <si>
    <t>To develop a simplified numerical model with empirical equations for estimating the optimal capacities of PV and BESS in rural microgrids, providing an accessible alternative to complex simulation software.</t>
  </si>
  <si>
    <t>The derived regression equations accurately predict optimal PV and BESS capacities using only load profile and solar irradiance data, with a mean absolute percentage error below 2.5% compared to HOMER simulations.</t>
  </si>
  <si>
    <t>Graduate School of Integrated Science and Technology, National University Corporation Shizuoka University, Hamamatsu, Shizuoka 432-8561, Japan,Department of Research and Development, Kalinga Institute of Industrial Technology, Bhubaneswar, Odisha, India</t>
  </si>
  <si>
    <t>JP,IN</t>
  </si>
  <si>
    <t>https://doi.org/10.1016/j.prime.2025.101107</t>
  </si>
  <si>
    <t>matsuo.hironobu@shizuoka.ac.jp</t>
  </si>
  <si>
    <t>Bakhta Recioui et al.</t>
  </si>
  <si>
    <t>Biogas as alternative fuel for the road transportation sector in Algeria by 2050: a case study Ouargla</t>
  </si>
  <si>
    <t>To estimate the potential demand for biogas in the road transport sector of Ouargla, Algeria, through 2050 and to evaluate the environmental impacts of substituting conventional fuels.</t>
  </si>
  <si>
    <t>By 2050, integrating biogas vehicles to reach a 30% market share in Ouargla's road transport sector could reduce annual CO2 emissions by 285.78 thousand tons, a 43% saving compared to a conventional fuel scenario.</t>
  </si>
  <si>
    <t>Resource Valorization and Promotion Laboratory Saharan Islands (LVPRS), Faculty of Applied Sciences, Kasdi Merbah University, Ouargla, Faculty of Technology, Saad Dahlab De Blida 1 University, Blida, Faculty of Applied Sciences, Process Engineering Laboratory (PEL), Kasdi Merbah University Ouargla</t>
  </si>
  <si>
    <t>https://doi.org/10.54021/seesv5n2-261</t>
  </si>
  <si>
    <t>recbakhta@gmail.com</t>
  </si>
  <si>
    <t>Katie Chong et al.</t>
  </si>
  <si>
    <t>Bioenergy for Sustainable Local Energy Services and Energy Access in Africa Bioenergy Mass-Energy Balance Model Methodology document</t>
  </si>
  <si>
    <t>ET,GH,KE,MZ,NG,RW,ZA,TZ,UG,ZM</t>
  </si>
  <si>
    <t>10</t>
  </si>
  <si>
    <t>EAPP, WAPP, SAPP</t>
  </si>
  <si>
    <t>To describe a mass-energy balance model developed as a scoping tool for stakeholders. The model is designed to help assess the technical viability of bioenergy technology investments across seven specific industries in Sub-Saharan Africa.</t>
  </si>
  <si>
    <t>The model quantifies mass and energy flows for bioenergy pathways, such as combustion or anaerobic digestion, based on user-defined inputs like feedstock type and target capacity. It allows users to conduct 'virtual experiments' to estimate heat and power outputs, but with an anticipated uncertainty level of +/-30%.</t>
  </si>
  <si>
    <t>Aston University</t>
  </si>
  <si>
    <t>https://publications.aston.ac.uk/id/eprint/42963/</t>
  </si>
  <si>
    <t>bioenergy@aston.ac.uk</t>
  </si>
  <si>
    <t>Diemuodeke, E.O et al.</t>
  </si>
  <si>
    <t>Building Integrated Hybrid PV-Battery-Diesel Generator Energy System for Oil Producing Communities in Niger-Delta Region of Nigeria</t>
  </si>
  <si>
    <t>To model an optimal hybrid PV-battery-diesel generator energy system for households in the oil-producing communities of Nigeria's Niger Delta region.</t>
  </si>
  <si>
    <t>The optimal hybrid PV-battery-diesel system reduces the net present cost by 17% and cuts CO2 emissions by 28.2% per year compared to a standalone diesel generator.</t>
  </si>
  <si>
    <t>Department of Offshore, Process and Energy Engineering, School of Engineering, Cranfield University, Department of Mechanical Engineering, College of Engineering, University of Port Harcourt, Department of Physics, Faculty of Science, Federal University of Petroleum Resources, Department of Physics, College of Science, University of Port Harcourt</t>
  </si>
  <si>
    <t>o.e.diemuodeke@cranfield.ac.uk</t>
  </si>
  <si>
    <t>Rashmi Krishnan</t>
  </si>
  <si>
    <t>Biomass residues for power generation: A simulation study of their usage at Liberia’s plantations</t>
  </si>
  <si>
    <t>To simulate rural electrification in Liberia using biomass residues from rubber and oil palm plantations and to evaluate the economic feasibility of different operational strategies.</t>
  </si>
  <si>
    <t>Power generation from plantation residues is feasible, requiring less than 2% of a plantation’s producing area to support the system for 30 years. Sizing power plants to meet plantation demand first results in lower costs and higher profitability.</t>
  </si>
  <si>
    <t>University of Michigan</t>
  </si>
  <si>
    <t>https://backend.production.deepblue-documents.lib.umich.edu/server/api/core/bitstreams/e061c453-dcd7-4007-93d5-25beb09c478a/content</t>
  </si>
  <si>
    <t>T.C. Chineke et al.</t>
  </si>
  <si>
    <t>Boosting the Harvesting of Nigeria’s Abundant Renewable Energy Potentials and Legal Implications</t>
  </si>
  <si>
    <t>To showcase the solar electricity potential in selected Nigerian cities using PVGIS data and to advocate for a stronger legal and policy framework to support renewable energy adoption.</t>
  </si>
  <si>
    <t>Southern Nigeria possesses high solar electricity potential, ranging from 4.5 to 6.5 kWh/m2, but its harvesting is hindered by the lack of a coherent legal framework and effective implementation of policies.</t>
  </si>
  <si>
    <t>Imo State University, Michael Okpara University of Agriculture</t>
  </si>
  <si>
    <t>https://doi.org/10.20319/mijst.2022.8.119134</t>
  </si>
  <si>
    <t>chidiezie@gmail.com</t>
  </si>
  <si>
    <t>capacity_expansion, production_cost</t>
  </si>
  <si>
    <t>ECOS</t>
  </si>
  <si>
    <t>Neve Fields et al.</t>
  </si>
  <si>
    <t>CORE-D</t>
  </si>
  <si>
    <t>CORE-D: county resolution energy demand projections for multi-scale modelling and multi-level governance dialogues in Kenya</t>
  </si>
  <si>
    <t>To develop county-resolution energy demand models for all 47 Kenyan counties using a new downscaling methodology. This aims to overcome data availability barriers and support integrated energy planning between county and national levels.</t>
  </si>
  <si>
    <t>The study produced 47 open-source energy demand models and baseline projections for every county in Kenya. This provides a consistent, multi-scale framework to support integrated energy planning and facilitate dialogue between county and national governments.</t>
  </si>
  <si>
    <t>2070</t>
  </si>
  <si>
    <t>overcome historic energy planning barriers, consistent framework, facilitating stakeholder discussion, accessible and synergised demand analysis approach, standardised integration to national level models, bi-directional modelling dialogue, open-sourced, free, accessible, accessible to non-experts, easy uptake in resource strained planning units, seamless future updating, not data intensive, minimum single base-year data collection, capacity building and educational resource, flexible and easy methodology, high utility for vast case study application</t>
  </si>
  <si>
    <t>limited readiness for detailed county scale scenario analysis, no way to run multiple counties at once or disaggregate a national model to county resolutions within the MAED interface, time consuming for cases where the user is interested in national or regional scale projections with county resolutions, base year of 2019 is becoming outdated, lack of county data, poor and fragmented data for county targets and priorities, validation can't yet be undertaken from comparing MAED county demand results to existing CEPs</t>
  </si>
  <si>
    <t>Loughborough University, Energy and Petroleum Regulatory Authority, UCL Energy Institute, Strathmore Energy Research Centre (SERC), Imperial College London</t>
  </si>
  <si>
    <t>Least Cost Power Development Planning Team, Energy and Petroleum Regulatory Authority</t>
  </si>
  <si>
    <t>https://doi.org/10.1016/j.rset.2025.100131</t>
  </si>
  <si>
    <t>N.Fields@lboro.ac.uk</t>
  </si>
  <si>
    <t>Kotb M. Kotb et al.</t>
  </si>
  <si>
    <t>Coordinated power management and optimized techno-enviro-economic design of an autonomous hybrid renewable microgrid: A case study in Egypt</t>
  </si>
  <si>
    <t>To design an optimal autonomous hybrid renewable energy system for a community in Egypt by comparing five scenarios based on techno-enviro-economic criteria and assessing the power quality of the best option.</t>
  </si>
  <si>
    <t>The most cost-effective configuration is a hybrid system of solar PV, wind turbines, a diesel generator, and battery storage, achieving the lowest net present cost ($351,223) and cost of energy ($0.2262/kWh).</t>
  </si>
  <si>
    <t>Electrical Power and Machines Engineering Department, Faculty of Engineering, Tanta University, Department of Electric Power Engineering, Faculty of Electrical Engineering and Informatics, Budapest University of Technology and Economics, State Key Laboratory of Advanced Electromagnetic Engineering and Technology, School of Electrical and Electronic Engineering, Huazhong University of Science and Technology</t>
  </si>
  <si>
    <t>EG, HU, CN</t>
  </si>
  <si>
    <t>https://doi.org/10.1016/j.enconman.2020.113185</t>
  </si>
  <si>
    <t>kotb.mohamed@f-eng.tanta.edu.eg, Mohammad.elkadim@f-eng.tanta.edu.eg</t>
  </si>
  <si>
    <t>D. Timmons et al.</t>
  </si>
  <si>
    <t>Cost minimization for fully renewable electricity systems: A Mauritius case study</t>
  </si>
  <si>
    <t>To model the minimum-cost combination of technologies for a national electricity system based entirely on renewable sources, using Mauritius as a case study.</t>
  </si>
  <si>
    <t>The minimum-cost portfolio for a fully renewable electricity system in Mauritius includes a balanced mix of solar, wind, and biomass generation, combined with electricity storage.</t>
  </si>
  <si>
    <t>flexibility to adapt formulations to assess variability, transparency needed to inform Mauritian policy dialogue about renewable energy</t>
  </si>
  <si>
    <t>time-slice increments (day and night) are too long to capture peak demand, model data reflect only one composite year of weather conditions, daily covariances between the sources are missing, actual curtailment is likely underestimated</t>
  </si>
  <si>
    <t>Department of Economics, University of Massachusetts Boston; Department of Physics, Faculty of Science, The University of Mauritius, Reduit, Mauritius; Mechanical and Production Engineering Department, The University of Mauritius, Reduit, Mauritius; Department of Energy Technology, Royal Institute of Technology (KTH), Stockholm, Sweden; Electrical and Electronic Engineering Department, The University of Mauritius, Reduit, Mauritius; Chemical and Environmental Engineering, The University of Mauritius, Reduit, Mauritius</t>
  </si>
  <si>
    <t>US, MU, SE</t>
  </si>
  <si>
    <t>https://doi.org/10.1016/j.enpol.2019.110895</t>
  </si>
  <si>
    <t>david.timmons@umb.edu</t>
  </si>
  <si>
    <t>Wiomou Jo´evin Bonzi et al.</t>
  </si>
  <si>
    <t>Computational sizing of solar powered peanut oil extraction in Senegal using a synthetic load profile</t>
  </si>
  <si>
    <t>To design a custom hybrid photovoltaic power system for a small-scale peanut oil processing enterprise in Senegal by first creating a synthetic electrical load profile based on the company's operations.</t>
  </si>
  <si>
    <t>The most economical power solution is a hybrid system with 18.6 kWp of solar panels, 16 kWh of battery storage, and a grid connection, which reduces the net present cost by more than half compared to a grid-only scenario.</t>
  </si>
  <si>
    <t>University of Hohenheim, Gaston Berger University, CIRAD</t>
  </si>
  <si>
    <t>DE, SN, FR</t>
  </si>
  <si>
    <t>https://doi.org/10.1016/j.esd.2024.101391</t>
  </si>
  <si>
    <t>bonzi.wiomoujoevin@uni-hohenheim.de</t>
  </si>
  <si>
    <t>Sonia Ramos-Galdo et al.</t>
  </si>
  <si>
    <t>Comprehensive approach for electricity and clean cooking access through solar photovoltaic mini grids: The Kobe refugee camp case study</t>
  </si>
  <si>
    <t>To evaluate the techno-economic feasibility and benefits of using optimized photovoltaic mini-grids to power electric pressure cookers for clean cooking in a refugee camp.</t>
  </si>
  <si>
    <t>Integrating high-efficiency electric cooking appliances significantly increases the initial investment for a mini-grid but has a minimal impact on the levelized cost of energy (LCOE), while also being economically and environmentally beneficial compared to traditional firewood stoves.</t>
  </si>
  <si>
    <t>Innovation and Technology for Development Centre, Universidad Polit´ecnica de Madrid (itdUPM), Instituto de Energía Solar, Universidad Polit´ecnica de Madrid, Energy from Women, Department of Organizational Engineering, Business Administration and Statistics, Industrial Engineering School, Universidad Polit´ecnica de Madrid</t>
  </si>
  <si>
    <t>https://doi.org/10.1016/j.esd.2025.101691</t>
  </si>
  <si>
    <t>sonia.ramos.galdo@upm.es</t>
  </si>
  <si>
    <t>Jamiu O. Oladigbolu et al.</t>
  </si>
  <si>
    <t>Comparative study and sensitivity analysis of a standalone hybrid energy system for electriﬁcation of rural healthcare facility in Nigeria</t>
  </si>
  <si>
    <t>To assess the techno-economic viability of different hybrid energy systems for powering a rural health clinic in northern Nigeria and identify the optimal configuration.</t>
  </si>
  <si>
    <t>A hybrid system combining solar PV, a diesel generator, and battery storage is the optimal solution, providing the lowest Net Present Cost ($16,457) and Cost of Energy ($0.259/kWh).</t>
  </si>
  <si>
    <t>Department of Electrical and Computer Engineering, King Abdulaziz University, Jeddah 21589, Saudi Arabia; Renewable Energy Research Group, King Abdulaziz University, Jeddah 21589, Saudi Arabia; Department of Electrical and Electronics Engineering, Federal University of Technology, PMB 65, Minna, Nigeria; Institute for Intelligent Systems, Faculty of Engineering &amp; the Built Environment, University of Johannesburg, South Africa</t>
  </si>
  <si>
    <t>SA, NG, ZA</t>
  </si>
  <si>
    <t>https://doi.org/10.1016/j.aej.2021.04.042</t>
  </si>
  <si>
    <t>omotayooladigbolu@gmail.com</t>
  </si>
  <si>
    <t>C.J. Okeke et al.</t>
  </si>
  <si>
    <t>NREL-SAM</t>
  </si>
  <si>
    <t>Comparative assessment of concentrated solar power and photovoltaic for power generation and green hydrogen potential in West Africa: A case study on Nigeria</t>
  </si>
  <si>
    <t>To assess the potential for large-scale photovoltaic (PV) and concentrated solar power (CSP) generation across Nigeria and identify ideal locations to support green hydrogen production.</t>
  </si>
  <si>
    <t>Solar photovoltaic (PV) technology is superior to parabolic trough concentrated solar power (PT-CSP) in Nigeria, producing double the energy output at six times less cost per unit of electricity.</t>
  </si>
  <si>
    <t>Centre for Renewable Energy Systems Technology (CREST), Wolfson School of Mechanical, Electrical and Manufacturing Engineering, Loughborough University, School of Water, Energy, and Environment (SWEE), Cranfield University, Department of Geoinformatics &amp; Surveying, Faculty of Environmental Studies, University of Uyo</t>
  </si>
  <si>
    <t>UK, NG</t>
  </si>
  <si>
    <t>https://doi.org/10.1016/j.rser.2025.115548</t>
  </si>
  <si>
    <t>C.Okeke@lboro.ac.uk</t>
  </si>
  <si>
    <t>Ayodele Benjamin Esan et al.</t>
  </si>
  <si>
    <t>Conceptual model framework for demand response ancillary services deployed by inter-connected microgrids in West Africa – A Nigerian case study</t>
  </si>
  <si>
    <t>To propose a conceptual model for inter-linking rural microgrids in West Africa, enabling them to provide ancillary services to one another and improve electricity reliability.</t>
  </si>
  <si>
    <t>The optimal hybrid system for the case-study rural Nigerian community comprises a 350 kW solar PV array, a 150 kW diesel generator, 300 battery units, and a 100 kW converter.</t>
  </si>
  <si>
    <t>Landmark University, Covenant University</t>
  </si>
  <si>
    <t>https://doi.org/10.1016/j.ref.2020.06.002</t>
  </si>
  <si>
    <t>esan.ayodele@lmu.edu.ng</t>
  </si>
  <si>
    <t>K. Kusakana and H.J. Vermaak</t>
  </si>
  <si>
    <t>Cost and performance evaluation of hydrokinetic-diesel hybrid systems</t>
  </si>
  <si>
    <t>To investigate the potential of hydrokinetic-diesel hybrid systems for providing cost-effective electricity in rural South Africa by comparing them to other supply options.</t>
  </si>
  <si>
    <t>Hydrokinetic-diesel hybrid systems have lower net present costs and a lower cost of energy than standalone photovoltaic, hydrokinetic, or diesel generator options for rural power supply.</t>
  </si>
  <si>
    <t>Central University of Technology, Free State</t>
  </si>
  <si>
    <t>10.1016/j.egypro.2014.12.019</t>
  </si>
  <si>
    <t>kkusakana@cut.ac.za</t>
  </si>
  <si>
    <t>Shameem Hasan et al.</t>
  </si>
  <si>
    <t>Comparative techno-economic analyses and optimization of standalone and grid-tied renewable energy systems for South Asia and Sub-Saharan Africa</t>
  </si>
  <si>
    <t>GH, CM</t>
  </si>
  <si>
    <t>4</t>
  </si>
  <si>
    <t>WAPP, CAPP</t>
  </si>
  <si>
    <t>To evaluate and compare the economic, technical, and environmental performance of standalone and grid-tied hybrid renewable energy systems for four specific rural locations in South Asia and Sub-Saharan Africa.</t>
  </si>
  <si>
    <t>Grid-tied hybrid renewable energy systems are substantially more cost-effective than standalone systems in all locations, with a levelized cost of energy (LCOE) that is between 5 and 17 times lower.</t>
  </si>
  <si>
    <t>Department of Electrical and Electronic Engineering, Ahsanullah University of Science and Technology, Dhaka, Bangladesh</t>
  </si>
  <si>
    <t>https://doi.org/10.1016/j.rineng.2024.101964</t>
  </si>
  <si>
    <t>shameemhasan.eee@aust.edu</t>
  </si>
  <si>
    <t>Raymond Kimera et al.</t>
  </si>
  <si>
    <t>Considerations for a sustainable hybrid mini-grid system: A case for Wanale village, Uganda</t>
  </si>
  <si>
    <t>To design and optimize a hybrid mini-grid system for a remote village in Uganda, using software to model different configurations that can meet electricity demand reliably and affordably.</t>
  </si>
  <si>
    <t>A hybrid mini-grid combining hydro, solar PV, battery storage, and a diesel generator provides the most reliable and economic electricity supply, meeting the village's demand at the lowest cost of energy.</t>
  </si>
  <si>
    <t>Energy Research Centre, University of Cape Town, Department of Electrical Engineering, University of Cape Town, Centre for Renewable and Sustainable Energy Studies, University of Stellenbosch</t>
  </si>
  <si>
    <t>https://scielo.org.za/scielo.php?pid=S1021-447X2014000100005&amp;script=sci_abstract</t>
  </si>
  <si>
    <t>Soufiyan Bahetta et al.</t>
  </si>
  <si>
    <t>Comparative effectiveness of environmental regulation instruments: Case of the Moroccan electricity mix</t>
  </si>
  <si>
    <t>To assess the impact of a carbon tax and emission standards on the adoption of renewable energy technologies in the Moroccan electricity mix.</t>
  </si>
  <si>
    <t>A carbon tax provides a stronger incentive for adopting renewable energy technologies than emission standards, resulting in more significant reductions in fuel and operational costs for conventional power plants.</t>
  </si>
  <si>
    <t>long-term perspective of energy planning,evaluate the long-term impacts</t>
  </si>
  <si>
    <t>short-term impact is not considered,analytical framework relies on a linear approach,non-perfect market situation</t>
  </si>
  <si>
    <t>Ibn tofail University of Kénitra, Faculty of Economics and Management—Laboratory of Economics and Management of Organizations</t>
  </si>
  <si>
    <t>10.3934/energy.2021050</t>
  </si>
  <si>
    <t>soufiyan.bahetta@uit.ac.ma</t>
  </si>
  <si>
    <t>L. Kangaji et al.</t>
  </si>
  <si>
    <t>Cost Optimization Model for a Grid-Connected Offshore Wind and Tidal Power Generation System Using Homer: A Case Study in Buffels Bay South Africa</t>
  </si>
  <si>
    <t>To optimize the cost of a grid-connected offshore wind and tidal power generation system in Buffels Bay, South Africa. To assess the economic feasibility of this hybrid system in meeting the area's specific load requirements.</t>
  </si>
  <si>
    <t>A hybrid system is an economically viable and sustainable alternative, with stable tidal energy providing a predictable base load. Wind turbines supplement energy production when conditions are favorable, mitigating intermittency and improving overall system reliability.</t>
  </si>
  <si>
    <t>Peninsula University of Technology</t>
  </si>
  <si>
    <t>https://doi.org/10.54554/ijeeas.2025.8.01.003</t>
  </si>
  <si>
    <t>laskangaji@gmail.com</t>
  </si>
  <si>
    <t>Bankole Adebanji et al.</t>
  </si>
  <si>
    <t>Comparative study of off-grid and grid-connected hybrid power system: issues, future prospects and policy framework</t>
  </si>
  <si>
    <t>To compare the technical and economic performance of an off-grid versus a grid-connected small hydro-solar-diesel hybrid power system for a case study in Nigeria.</t>
  </si>
  <si>
    <t>The grid-connected hybrid power system is superior to the off-grid system in both technical and economic terms for the location studied. Grid-connected systems are proposed for urban areas, while off-grid systems are better for remote villages where grid extension is infeasible.</t>
  </si>
  <si>
    <t>Department of Electrical and Electronic Engineering, Ekiti State University, Ado Ekiti, Nigeria</t>
  </si>
  <si>
    <t>10.11591/ijeecs.v22.i2.pp752-759</t>
  </si>
  <si>
    <t>bankole.adebanji@eksu.edu.ng</t>
  </si>
  <si>
    <t>Hanane Ait Lahoussine Oualia et al.</t>
  </si>
  <si>
    <t>System Advisor Model (SAM)</t>
  </si>
  <si>
    <t>Comparative Study Between Direct Steam Generation and Molten Salt Solar Tower Plants in the Climatic Conditions of the Eastern Moroccan Region</t>
  </si>
  <si>
    <t>To assess and compare the thermal and economic performance of Molten Salt (MS) and Direct Steam Generation (DSG) solar tower power systems in the climatic conditions of eastern Morocco.</t>
  </si>
  <si>
    <t>The molten salt solar tower plant has higher annual energy production (86.3 GWh vs. 83.3 GWh) and a 12.5% lower Levelized Electricity Cost (LEC) than the Direct Steam Generation (DSG) plant.</t>
  </si>
  <si>
    <t>Laboratoire de Mécanique et d’Energétique, Faculté des Sciences, Université Mohammed 1, Oujda, Morocco, Univ. Artois, Univ. Lille, IMT-Lille Douai &amp; Yncréa-HEI, Laboratoire Génie Civil &amp; géo-Environnement (ULR 4515), Technoparc Futura, Béthune, France</t>
  </si>
  <si>
    <t>MA, FR</t>
  </si>
  <si>
    <t>https://doi.org/10.14710/ijred.9.2.287-294</t>
  </si>
  <si>
    <t>amezrhab@yahoo.fr</t>
  </si>
  <si>
    <t>Chidiebere Diyoke et al.</t>
  </si>
  <si>
    <t>Comparison of the Grid and Off-Grid Hybrid Power Systems for Application in University Buildings in Nigeria</t>
  </si>
  <si>
    <t>To compare the techno-economic and environmental performance of optimal on-grid and off-grid hybrid renewable power systems for university buildings across four climatic zones in Nigeria.</t>
  </si>
  <si>
    <t>Grid-connected PV/Converter systems are the cheapest power supply option, with energy costs ranging from $0.08-$0.11/kWh. Off-grid systems are more expensive ($0.22-$0.34/kWh) but offer lower emissions and greater autonomy.</t>
  </si>
  <si>
    <t>Enugu State University of Science and Technology</t>
  </si>
  <si>
    <t>https://doi.org/10.14710/ijred.2023.49814</t>
  </si>
  <si>
    <t>chidiebere.diyoke@esut.edu.ng</t>
  </si>
  <si>
    <t>M A Badr et al.</t>
  </si>
  <si>
    <t>Cost Analysis of Hybrid Wind Energy Generating System Considering CO2 Emissions</t>
  </si>
  <si>
    <t>To study the effect of a hybrid wind-diesel-battery system on the cost of electricity for a remote community, considering the economic benefit of reducing CO2 emissions.</t>
  </si>
  <si>
    <t>A hybrid wind-diesel-battery system is more cost-effective for supplying power to a remote community than a conventional diesel-only generator system.</t>
  </si>
  <si>
    <t>National Research Centre, Industrial Engineering Department, Faculty of Engineering, University of Fayoum</t>
  </si>
  <si>
    <t>https://doi.org/10.5281/zenodo.1124289</t>
  </si>
  <si>
    <t>dr_mabadr@yahoo.com</t>
  </si>
  <si>
    <t>E B Agyekum et al.</t>
  </si>
  <si>
    <t>Comparative evaluation of renewable energy scenario in Ghana</t>
  </si>
  <si>
    <t>To assess the potential for solar and wind energy across Ghana and determine the most financially viable location for a solar power plant by comparing three distinct regions.</t>
  </si>
  <si>
    <t>The northern sector of Ghana is the most financially viable location for a solar power project due to its high solar irradiation, resulting in the shortest payback period and highest rate of return.</t>
  </si>
  <si>
    <t>Ural Federal University named after the first President of Russia Boris Yeltsin</t>
  </si>
  <si>
    <t>https://doi.org/10.1088/1757-899X/643/1/012157</t>
  </si>
  <si>
    <t>agyekumephraim@yahoo.com</t>
  </si>
  <si>
    <t>Michael O. Dioha et al.</t>
  </si>
  <si>
    <t>Comparative Performance Analysis of Different Silicon-based Photovoltaic Technologies in Nigeria</t>
  </si>
  <si>
    <t>To model and compare the performance of three different silicon-based photovoltaic technologies for a 10 MW grid-connected solar plant across the six geopolitical zones of Nigeria.</t>
  </si>
  <si>
    <t>Amorphous silicon (a-Si) plants produce the highest energy yield, while monocrystalline silicon (mc-Si) plants have the maximum overall system efficiency and annual energy density, making them better for space-constrained projects.</t>
  </si>
  <si>
    <t>TERI School of Advanced Studies,Deakin University</t>
  </si>
  <si>
    <t>IN,AU</t>
  </si>
  <si>
    <t>https://doi.org/10.1109/PEEIC.2018.8665460</t>
  </si>
  <si>
    <t>Obi, Obinna Kingsley et al.</t>
  </si>
  <si>
    <t>Critical Contingency Analysis: Enhancing Stability in Nigeria's 330kv Grid</t>
  </si>
  <si>
    <t>To evaluate the security of the Nigerian 330kV transmission grid by identifying and ranking critical equipment outages that could affect system performance.</t>
  </si>
  <si>
    <t>The outage of the M2S transmission line poses the most significant threat to grid stability. Conversely, the failure of the SAPELE NIPP generator has a negligible impact on the system.</t>
  </si>
  <si>
    <t>Department of Electrical Engineering, Nnamdi Azikiwe University Awka, Nigeria</t>
  </si>
  <si>
    <t>10.35629/5252-0701123130</t>
  </si>
  <si>
    <t>https://doi.org/10.35629/5252-0701123130</t>
  </si>
  <si>
    <t>Alloubra Marie E. AFFAINIE GASSON</t>
  </si>
  <si>
    <t>CÔTE D’IVOIRE ELECTRIFICATION PLANNING USING GEOSPATIAL MODELLING (OnSSET)</t>
  </si>
  <si>
    <t>To model and compare two different strategies for achieving 100% electricity access in Côte d'Ivoire by 2030: a grid-dominant approach versus a least-cost, technology-neutral mix.</t>
  </si>
  <si>
    <t>The grid-dominant electrification strategy is the less expensive option, costing over $700 million less than the least-cost scenario that incorporates more off-grid technologies.</t>
  </si>
  <si>
    <t>CI-ENERGIE</t>
  </si>
  <si>
    <t>https://doi.org/10.5281/zenodo.18502902</t>
  </si>
  <si>
    <t>meaffainie@cinergies.ci</t>
  </si>
  <si>
    <t>Comparison of Least-Cost Pathways towards Universal Electricity Access in Somalia over Different Timelines.</t>
  </si>
  <si>
    <t>To study the effects of different timelines and levels of myopia on the least-cost technology mix and costs for achieving universal electricity access in Somalia.</t>
  </si>
  <si>
    <t>Longer-term planning favors a centralized grid network, whereas short-sighted myopic planning leads to higher long-term costs and a technology mix with a greater share of stand-alone PV systems.</t>
  </si>
  <si>
    <t>Division of Energy Systems, Department of Energy Technology, KTH Royal Institute of Technology, Project Implementation Unit, Ministry of Energy and Water Resources, KTH Climate Action Centre, KTH Royal Institute of Technology</t>
  </si>
  <si>
    <t>SE, SO</t>
  </si>
  <si>
    <t>https://doi.org/10.3390/en16186489</t>
  </si>
  <si>
    <t>asahl@kth.se</t>
  </si>
  <si>
    <t>Vedaste Ndayishimiye et al.</t>
  </si>
  <si>
    <t>Cost-optimal coordinated generation and transmission expansion planning in the context of overcapacity in power systems</t>
  </si>
  <si>
    <t>To assess power system overcapacity in Rwanda and propose a coordinated generation and transmission expansion planning model to better align infrastructure investment with demand.</t>
  </si>
  <si>
    <t>Delaying certain generation projects while strengthening the transmission network can reduce overcapacity by 79% within five years and lower operating costs by 11.7% compared to the current master plan.</t>
  </si>
  <si>
    <t>integrated planning, cost-effective, resilient, sustainable power sector, reduces overcapacity, improves efficiency, minimizes stranded assets</t>
  </si>
  <si>
    <t>Department of Electrical and Computer Engineering, Makerere University, Kampala, Uganda</t>
  </si>
  <si>
    <t>https://doi.org/10.1049/enc2.70022</t>
  </si>
  <si>
    <t>vedastendayishimiye@yahoo.com</t>
  </si>
  <si>
    <t>Gregory E. T. Gamula et al.</t>
  </si>
  <si>
    <t>Contribution of the Energy Sector towards Global Warming in Malawi</t>
  </si>
  <si>
    <t>2013</t>
  </si>
  <si>
    <t>To project Malawi's future energy demand and the resulting global warming effects from implementing its national biomass and electricity development strategies, both separately and combined.</t>
  </si>
  <si>
    <t>Implementing both the biomass and electricity investment plans is the best course of action, as this combination provides the highest energy supply to meet demand.</t>
  </si>
  <si>
    <t>2008</t>
  </si>
  <si>
    <t>School of Environmental Studies, China University of Geosciences, Wuhan, China; School of Economics and Management, China University of Geosciences, Wuhan, China</t>
  </si>
  <si>
    <t>http://dx.doi.org/10.4236/epe.2013.53028</t>
  </si>
  <si>
    <t>pengwy@cug.edu.cn</t>
  </si>
  <si>
    <t>Aki, A.O. et al.</t>
  </si>
  <si>
    <t>Cost Comparative Analysis of Solar/Utility and Diesel/Utility Hybrid Power System for a Typical Residential Building</t>
  </si>
  <si>
    <t>To compare the costs of a solar/utility hybrid power system with a diesel/utility hybrid power system for a typical residential home in Benin City, Nigeria.</t>
  </si>
  <si>
    <t>The solar/utility hybrid system is more efficient, feasible, and economical than the diesel/utility system, resulting in a 90% drop in the cost of energy (COE), net present cost (NPC), and operating cost.</t>
  </si>
  <si>
    <t>Delta State University of Science and Technology, University of Benin</t>
  </si>
  <si>
    <t>https://doi.org/10.38124/ijisrt/25apr2233</t>
  </si>
  <si>
    <t>Mahmoud Aref et al.</t>
  </si>
  <si>
    <t>Considering Dust Accumulation on PV for Sizing PV/Wind/Battery Energy System Based on Weather Data</t>
  </si>
  <si>
    <t>To determine the optimal size of a hybrid PV/Wind/Battery system for an isolated Egyptian city, considering the impact of dust accumulation under various PV panel cleaning schedules.</t>
  </si>
  <si>
    <t>The optimal configuration is a hybrid PV/Wind/Battery system with a weekly cleaning schedule for the solar panels, which achieves the lowest net present cost ($103M) and cost of energy ($0.319/kWh).</t>
  </si>
  <si>
    <t>Department of Electrical Engineering, faculty of engineering, Assiut University, Egypt</t>
  </si>
  <si>
    <t>https://doi.org/10.21608/jaet.2022.138428.1167</t>
  </si>
  <si>
    <t>Ayobami S. Oyewo et al.</t>
  </si>
  <si>
    <t>Contextualizing the scope, scale, and speed of energy pathways toward sustainable development in Africa</t>
  </si>
  <si>
    <t>To model and compare diverging fossil fuel-dominated and renewable energy-based pathways for Africa's energy system, assessing their costs and sustainability.</t>
  </si>
  <si>
    <t>A renewable energy pathway is more cost-effective and climate-compatible for Africa than fossil fuel-based alternatives. Solar PV and battery storage systems are the key technologies for achieving a carbon-neutral system.</t>
  </si>
  <si>
    <t>novel and sophisticated techno-economic energy modeling tool, high geo-spatial and full hourly resolution, cost-efficient and climate-compatible transition</t>
  </si>
  <si>
    <t>cost assumptions may be too optimistic, uniform CoC across Africa, policies and finance largely lacking, high computational time</t>
  </si>
  <si>
    <t>12% to 7%</t>
  </si>
  <si>
    <t>https://doi.org/10.1016/j.isci.2022.104965</t>
  </si>
  <si>
    <t>solomon.oyewo@lut.ﬁ</t>
  </si>
  <si>
    <t>Sampath Kumar Venkatachary et al.</t>
  </si>
  <si>
    <t>Cost Optimization of Micro grids Using Homer: A Case Study in Botswana</t>
  </si>
  <si>
    <t>To model the optimal design and operation of a microgrid for a university in Botswana by comparing three different scenarios involving solar PV, diesel generators, and the grid.</t>
  </si>
  <si>
    <t>A microgrid combining diesel, solar PV, and a grid connection has the lowest net present cost, making it the most economically favorable option. However, this configuration also has the largest carbon footprint.</t>
  </si>
  <si>
    <t>Amity University, BIUST</t>
  </si>
  <si>
    <t>IN, BW</t>
  </si>
  <si>
    <t>https://www.econjournals.com/index.php/ijeep/article/view/5258</t>
  </si>
  <si>
    <t>sampathkumaris123@gmail.com</t>
  </si>
  <si>
    <t>Michael O. Ukoba et al.</t>
  </si>
  <si>
    <t>Composite Multi-Criteria Decision Analysis for Optimization of Hybrid Renewable Energy Systems for Geopolitical Zones in Nigeria</t>
  </si>
  <si>
    <t>To evaluate various optimal hybrid renewable energy systems (solar, wind, biomass) for households across Nigeria's six geopolitical zones using a composite multi-criteria decision analysis.</t>
  </si>
  <si>
    <t>A hybrid system combining a biomass generator, solar PV, and battery storage (GPBES) is the best configuration for households in all geopolitical zones. This system's cost of energy (0.151–0.156 US$/kWh) is competitive with the national grid.</t>
  </si>
  <si>
    <t>Energy and Thermoﬂuid Research Group, Department of Mechanical Engineering, Faculty of Engineering, University of Port Harcourt; Department of Electrical and Computer Engineering, Shaqra University; Department of Mechanical Engineering, School of Engineering and Technology, Federal University of Technology Owerri; Mechanical Engineering and Design, School of Engineering and Applied Science, Aston University; Department of Electrical Engineering, Mirpur University of Science and Technology</t>
  </si>
  <si>
    <t>NG, SA, UK, PK</t>
  </si>
  <si>
    <t>http://dx.doi.org/10.3390/su12145732</t>
  </si>
  <si>
    <t>ogheneruona.diemuodeke@uniport.edu.ng</t>
  </si>
  <si>
    <t>Samuel Sarpong Asamoah et al.</t>
  </si>
  <si>
    <t>Comparative assessment of a stand-alone and a grid-connected hybrid system for a community water supply system: A case study of Nankese community in the eastern region of Ghana</t>
  </si>
  <si>
    <t>To conduct a comparative assessment of a grid-connected hybrid power system and a stand-alone hybrid system for a community water supply in Ghana.</t>
  </si>
  <si>
    <t>The grid-connected PV hybrid system was the most economically viable option, with a levelized cost of energy (LCOE) of $0.0824/kWh, which is significantly cheaper than both the grid-only and the stand-alone PV-genset systems.</t>
  </si>
  <si>
    <t>Department of Energy and Petroleum Engineering, University of Energy and Natural Resources, Sunyani, Ghana; Department of Mechanical and Manufacturing Engineering, University of Energy and Natural Resources, Sunyani, Ghana; Department of Energy Systems Engineering, Koforidua Technical University, Koforidua, Ghana; Regional Centre of Energy and Environmental Sustainability (RCEES), Ghana</t>
  </si>
  <si>
    <t>https://doi.org/10.1016/j.sciaf.2022.e01331</t>
  </si>
  <si>
    <t>felix.uba@uenr.edu.gh</t>
  </si>
  <si>
    <t>S Kibaara et al.</t>
  </si>
  <si>
    <t>Comparative Analysis of the Implementation of Solar PV Systems using the ECOS Model and HOMER Software: A Kenyan Scenario</t>
  </si>
  <si>
    <t>To compare solar PV system simulations for a Kenyan village using the new ECOS model and the established HOMER software, highlighting the ECOS model's novel inclusion of social, health, and environmental externalities.</t>
  </si>
  <si>
    <t>The Levelised Cost of Electricity (LCOE) from the ECOS model is 70% higher than that from HOMER, because ECOS monetizes and includes land, environmental, and social costs that HOMER does not consider.</t>
  </si>
  <si>
    <t>JKUAT, TUM</t>
  </si>
  <si>
    <t>https://doi.org/10.1109/ENERGYCon48941.2020.9236543</t>
  </si>
  <si>
    <t>samuelkariuki@tum.ac.ke</t>
  </si>
  <si>
    <t>Abraham Olatide Amole et al.</t>
  </si>
  <si>
    <t>Comparative analysis of control strategies for solar photovoltaic/diesel power system for stand-alone applications</t>
  </si>
  <si>
    <t>To compare the technical, economic, and environmental performance of different control strategies for a stand-alone solar photovoltaic and diesel generator hybrid power system.</t>
  </si>
  <si>
    <t>The load following (LF) control strategy is the optimal design, achieving the highest renewable energy penetration (80.7%), lowest fuel consumption, and least CO2 emissions.</t>
  </si>
  <si>
    <t>Department of Electrical, Electronics and Telecommunication Engineering, Bells University of Technology, Ota, Nigeria, Faculty of Engineering, Information and Systems, University of Tsukuba, 1 Chome-1-1 Tennodai, Ibaraki, 305-8577, Japan, Department of Electrical and Electronics Engineering, University of Johannesburg, Johannesburg, 2006, South Africa</t>
  </si>
  <si>
    <t>NG, JP, ZA</t>
  </si>
  <si>
    <t>https://doi.org/10.1016/j.renene.2023.119717</t>
  </si>
  <si>
    <t>aoamole@bellsuniversity.edu.ng</t>
  </si>
  <si>
    <t>Natei Ermias Benti et al.</t>
  </si>
  <si>
    <t>Combining green energy technologies to electrify rural community of Wollega, Western Ethiopia</t>
  </si>
  <si>
    <t>To evaluate the technical, economic, and environmental feasibility of using a hybrid energy system, combining solar PV, wind, diesel, and batteries, to electrify the rural Yana Doro community in Western Ethiopia.</t>
  </si>
  <si>
    <t>A standalone system combining solar photovoltaic (PV) panels with battery storage is the most cost-effective configuration, offering the lowest net present cost (NPC) and cost of electricity (COE).</t>
  </si>
  <si>
    <t>Computational Data Science Program, College of Natural and Computational Sciences, Addis Ababa University, Center for Environmental Science, College of Natural and Computational Sciences, Addis Ababa University, Department of Physics, College of Natural and Computational Sciences, Wolaita Sodo University</t>
  </si>
  <si>
    <t>https://doi.org/10.1016/j.sciaf.2022.e01467</t>
  </si>
  <si>
    <t>natei.ermias@aau.edu.et, yedilfana.setarge@aau.edu.et</t>
  </si>
  <si>
    <t>Abdelhamid Issa Hassane et al.</t>
  </si>
  <si>
    <t>Comparative Analysis of Hybrid Renewable Energy Systems for Off-Grid Applications in Chad</t>
  </si>
  <si>
    <t>To assess the technical, economic, and environmental feasibility of six different hybrid renewable energy systems for electrifying five isolated rural sites in Chad.</t>
  </si>
  <si>
    <t>The most cost-effective hybrid system varies by location, with a photovoltaic/battery system having the lowest Net Present Cost in one village and a photovoltaic/wind/battery system achieving the lowest Levelized Cost of Energy in another.</t>
  </si>
  <si>
    <t>Higher National Institute of Petroleum of Mao, Universiti Tun Hussein Onn Malaysia, University of N'Djamena, National Higher Polytechnic School of Douala, University Institute of Technology, University of Liège</t>
  </si>
  <si>
    <t>TD, MY, CM, BE</t>
  </si>
  <si>
    <t>https://doi.org/10.14710/ijred.2022.39012</t>
  </si>
  <si>
    <t>abdelhamidissa@gmail.com</t>
  </si>
  <si>
    <t>Natei Ermias Benti</t>
  </si>
  <si>
    <t>Combining Wind and Solar Energy to Meet Demands in Somali Region of Ethiopia (A Case of Dembel District)</t>
  </si>
  <si>
    <t>To assess the suitability of a stand-alone wind-solar hybrid power system for the off-grid Dembel district in Ethiopia and to model the most cost-effective configuration.</t>
  </si>
  <si>
    <t>The area has abundant solar potential but its wind resources are not promising for power generation. The most cost-effective system is a hybrid of solar PV, a diesel generator, and batteries, which can provide power with a 91% renewable fraction.</t>
  </si>
  <si>
    <t>College of Natural and Computational Sciences, Center for Environmental Science, Addis Ababa University</t>
  </si>
  <si>
    <t>https://doi.org/10.11648/j.ajme.20170304.13</t>
  </si>
  <si>
    <t>natei.ermias@aau.edu.et</t>
  </si>
  <si>
    <t>A. O. Amole et al.</t>
  </si>
  <si>
    <t>Comparative Analysis of Techno-Environmental Design of Wind and Solar Energy for Sustainable Telecommunications Systems in Different Regions of Nigeria</t>
  </si>
  <si>
    <t>To design and simulate solar, wind, and diesel energy systems to power telecommunication base stations (BTSs) in Nigeria's six geographical zones and determine the most suitable renewable option for each region.</t>
  </si>
  <si>
    <t>Solar PV is the most technically suitable and environmentally friendly power source for telecommunication base stations across all six studied locations in Nigeria, providing power with minimal unmet load and zero emissions.</t>
  </si>
  <si>
    <t>Department of Electrical, Electronics, and Telecommunication Engineering, College of Engineering, Bells University of Technology, Ota, Ogun State, Nigeria, Electrical Department, Federal Airports Authority of Nigeria, Murtala Muhammed International Airport Ikeja, Lagos, Nigeria</t>
  </si>
  <si>
    <t>W. Ajeba et al.</t>
  </si>
  <si>
    <t>Comparative Analysis of Off-grid Small Hydro-Solar PV-Diesel Hybrid System in South-west, Nigeria</t>
  </si>
  <si>
    <t>To perform a comparative techno-economic analysis of an off-grid small hydro, solar PV, and diesel generator hybrid system for three locations in South-west Nigeria.</t>
  </si>
  <si>
    <t>The optimal configuration for two locations (Molete and Ede) is a PV-battery-hydro system, while the third (Abeokuta) requires a PV-diesel-battery-hydro system. The study concludes that these hybrid systems are economically and technically viable options for the areas.</t>
  </si>
  <si>
    <t>Ekiti State University, Ado-Ekiti, Nigeria</t>
  </si>
  <si>
    <t>http://dx.doi.org/10.24018/ejers.2021.6.6.2590</t>
  </si>
  <si>
    <t>fredajeba yahoo.co.uk</t>
  </si>
  <si>
    <t>R Ouederni et al.</t>
  </si>
  <si>
    <t>homer pro</t>
  </si>
  <si>
    <t>Co-Optimized Design of Islanded Hybrid Microgrids Using Synergistic AI Techniques: A Case Study for Remote Electrification</t>
  </si>
  <si>
    <t>To determine the optimal design of a hybrid PV-wind-diesel-battery system for a remote Namibian village by comparing AI-based optimization algorithms (GWO and HHO) with HOMER Pro software.</t>
  </si>
  <si>
    <t>The Grey Wolf Optimization (GWO) algorithm yielded the most cost-effective system design, achieving a minimum energy cost of USD 0.268/kWh, which was lower than both the Harris Hawks Optimization and HOMER Pro results.</t>
  </si>
  <si>
    <t>Computer Laboratory for Electrical Systems,INSAT,University of Carthage,Africa Space Innovation Centre,French-South African Institute of Technology,Department of Electrical,Electronic and Computer Engineering,Cape Peninsula University of Technology</t>
  </si>
  <si>
    <t>TN,ZA</t>
  </si>
  <si>
    <t>https://doi.org/10.3390/en18133456</t>
  </si>
  <si>
    <t>ramia.ouederni@isimg.tn</t>
  </si>
  <si>
    <t>Cyprien Nsengimana et al.</t>
  </si>
  <si>
    <t>Comparative Analysis of Reliable, Feasible, and Low-Cost Photovoltaic Microgrid for a Residential Load in Rwanda</t>
  </si>
  <si>
    <t>To compare three different photovoltaic microgrid models—one grid-connected and two off-grid—to determine the most reliable, feasible, and low-cost option for a household in Rwanda.</t>
  </si>
  <si>
    <t>A grid-connected photovoltaic system with battery storage is the most affordable and reliable model, delivering electricity at a cost four times cheaper than the national tariff.</t>
  </si>
  <si>
    <t>State Key Laboratory of Reliability and Intelligence of Electrical Equipment, School of Electrical Engineering, Hebei University of Technology, Tianjin 300130, China</t>
  </si>
  <si>
    <t>https://doi.org/10.1155/2020/8855477</t>
  </si>
  <si>
    <t>cyprienn98@gmail.com</t>
  </si>
  <si>
    <t>Oumaima Ait Omar et al.</t>
  </si>
  <si>
    <t>Comparative Analysis of PV and Hybrid PV–Wind Supply for a Smart Building with Water-Purification Station in Morocco</t>
  </si>
  <si>
    <t>To evaluate the technical, economic, and environmental feasibility of powering a smart building and its water-purification station with either a stand-alone PV system or a hybrid PV-wind system.</t>
  </si>
  <si>
    <t>Adding a small wind turbine to the PV system doubles the renewable energy fraction from 8.5% to 17.9% and improves the project's economics. The hybrid configuration reduces the levelized cost of electricity, lowers the net present cost, and avoids nearly 48 tonnes of CO2 annually.</t>
  </si>
  <si>
    <t>Laboratory of Advanced Systems Engineering (ISA), National School of Applied Science, Ibn Tofail University, Kenitra 14000, Morocco,Higher National School of Chemistry-ENSC, Ibn Tofail University, Kenitra 14000, Morocco,Facultad de Informática y Electrónica, Escuela Superior Politécnica de Chimborazo, Panamericana Sur km 1 1/2, Riobamba EC060155, Ecuador</t>
  </si>
  <si>
    <t>MA,EC</t>
  </si>
  <si>
    <t>https://doi.org/10.3390/su17198604</t>
  </si>
  <si>
    <t>oumaima.aitomar@uit.ac.ma</t>
  </si>
  <si>
    <t>Ajeba S. Wilfred et al.</t>
  </si>
  <si>
    <t>Catalyzing Uninterrupted Energy Availability in Nigeria through Decentralized Off-Grid Hybrid Energy Exploitation</t>
  </si>
  <si>
    <t>To evaluate a decentralized, off-grid hybrid energy model as a feasible solution for providing continuous and sustainable power in Abeokuta, Nigeria.</t>
  </si>
  <si>
    <t>A hybrid system combining solar PV, a diesel generator, battery storage, and small hydro power is the optimal configuration, providing a 99.9% renewable fraction at a levelized cost of energy of $0.290/kWh.</t>
  </si>
  <si>
    <t>10.5120/ijca2022922114</t>
  </si>
  <si>
    <t>Ben Parkes et al.</t>
  </si>
  <si>
    <t>TIAM-UCL</t>
  </si>
  <si>
    <t>Climate change in Africa: costs of mitigating heat stress</t>
  </si>
  <si>
    <t>DZ,AO,BJ,BW,BF,BI,CM,CF,TD,CD,DJ,EG,GQ,ER,ET,GA,GM,GH,GN,GW,CI,KE,LS,LR,LY,MG,MW,ML,MR,MA,MZ,NA,NE,NG,CG,RW,SN,SL,SO,ZA,SD,SZ,TG,TN,UG,TZ,ZM,ZW</t>
  </si>
  <si>
    <t>48</t>
  </si>
  <si>
    <t>COMELEC, SAPP, WAPP, EAPP, CAPP</t>
  </si>
  <si>
    <t>To project the change in energy demand for space cooling and the associated costs of mitigating heat stress across Africa using a least-cost energy system optimisation model.</t>
  </si>
  <si>
    <t>The total increase in energy costs to prevent heat stress is $51bn by 2035 and $487bn by 2076.</t>
  </si>
  <si>
    <t>UHI effect not simulated,climate change effect applied to Africa region and cooling demand only,ensemble mean used instead of range</t>
  </si>
  <si>
    <t>Sorbonne Universités,University of Manchester,University College London,ESPACE-DEV, Univ Montpellier, IRD</t>
  </si>
  <si>
    <t>FR,GB</t>
  </si>
  <si>
    <t>https://doi.org/10.1007/s10584-019-02405-w</t>
  </si>
  <si>
    <t>ben.parkes@manchester.ac.uk</t>
  </si>
  <si>
    <t>91.7</t>
  </si>
  <si>
    <t>95.1</t>
  </si>
  <si>
    <t>39.2</t>
  </si>
  <si>
    <t>data_transparency_score</t>
  </si>
  <si>
    <t>limited</t>
  </si>
  <si>
    <t>electrification_year</t>
  </si>
  <si>
    <t>rise_governance_score</t>
  </si>
  <si>
    <t>energy_governance</t>
  </si>
  <si>
    <t>72.1</t>
  </si>
  <si>
    <t>strong</t>
  </si>
  <si>
    <t>67.0</t>
  </si>
  <si>
    <t>62.2</t>
  </si>
  <si>
    <t>70.7</t>
  </si>
  <si>
    <t>24.3</t>
  </si>
  <si>
    <t>weak</t>
  </si>
  <si>
    <t>53.5</t>
  </si>
  <si>
    <t>61.2</t>
  </si>
  <si>
    <t>31.4</t>
  </si>
  <si>
    <t>16.0</t>
  </si>
  <si>
    <t>86.8</t>
  </si>
  <si>
    <t>13.6</t>
  </si>
  <si>
    <t>76.0</t>
  </si>
  <si>
    <t>75.9</t>
  </si>
  <si>
    <t>53.7</t>
  </si>
  <si>
    <t>86.7</t>
  </si>
  <si>
    <t>48.1</t>
  </si>
  <si>
    <t>28.0</t>
  </si>
  <si>
    <t>60.7</t>
  </si>
  <si>
    <t>36.6</t>
  </si>
  <si>
    <t>89.5</t>
  </si>
  <si>
    <t>52.6</t>
  </si>
  <si>
    <t>72.5</t>
  </si>
  <si>
    <t>84.0</t>
  </si>
  <si>
    <t>78.0</t>
  </si>
  <si>
    <t>82.8</t>
  </si>
  <si>
    <t>44.9</t>
  </si>
  <si>
    <t>37.7</t>
  </si>
  <si>
    <t>14.2</t>
  </si>
  <si>
    <t>42.1</t>
  </si>
  <si>
    <t>64.7</t>
  </si>
  <si>
    <t>61.4</t>
  </si>
  <si>
    <t>85.3</t>
  </si>
  <si>
    <t>86.3</t>
  </si>
  <si>
    <t>68.0</t>
  </si>
  <si>
    <t>43.8</t>
  </si>
  <si>
    <t>EES</t>
  </si>
  <si>
    <t>TRNSYS</t>
  </si>
  <si>
    <t>DesignBuilder</t>
  </si>
  <si>
    <t>EnergyPlus</t>
  </si>
  <si>
    <t>RE_RU_KE</t>
  </si>
  <si>
    <t>MoCES</t>
  </si>
  <si>
    <t>DIgSILENT</t>
  </si>
  <si>
    <t>Wondwossen A. and Chandrasekar P</t>
  </si>
  <si>
    <t>Design And Performance Analysis Of Hybrid Micro-Grid Power Supply System Using Homer Pro Software For Rural Village Near To Kombolcha Town, Ethiopia</t>
  </si>
  <si>
    <t>To design and analyze an isolated hybrid micro-grid power supply system for a rural village near Kombolcha, Ethiopia, using HOMER Pro software. To evaluate the reliability and cost-effectiveness of combining wind, solar PV, and diesel generation for meeting current and forecasted rural loads.</t>
  </si>
  <si>
    <t>The hybrid combination of wind turbine, diesel generator, and solar PV was found to be the most reliable and cost-effective option compared to other hybrid combinations. This configuration outperformed solar-generator, wind-generator, or standalone generator setups.</t>
  </si>
  <si>
    <t>Vel Tech Rangarajan Dr. Sagunthala R&amp;D Institute of Science and Technology, Avadi-Chennai, India</t>
  </si>
  <si>
    <t>https://www.ijitee.org/wp-content/uploads/papers/v8i8/H6774068819.pdf</t>
  </si>
  <si>
    <t>S.O. Fadlallah and D.E. Benhadji Serradj</t>
  </si>
  <si>
    <t>Determination of the optimal solar photovoltaic (PV) system for Sudan</t>
  </si>
  <si>
    <t>To use HOMER to identify the optimal solar PV system for Sudan's conditions, determine the best locations for solar deployment, and compare costs and pollution avoided versus diesel generation.</t>
  </si>
  <si>
    <t>The Studer VarioTrack VT-65 with Generic PV was identified as optimal, avoiding about 27 million kg/year of pollutants and reducing cost of energy to USD$0.08746/kWh, with Wawa, Kutum, Wadi Halfa, Dongola and Al-Goled as the best locations.</t>
  </si>
  <si>
    <t>Department of Mechanical Engineering, Auckland University of Technology, New Zealand</t>
  </si>
  <si>
    <t>https://doi.org/10.1016/j.solener.2020.08.041</t>
  </si>
  <si>
    <t>Sulaiman.fadlallah@aut.ac.nz</t>
  </si>
  <si>
    <t>Nuraini Sunusi Ma'aji et al.</t>
  </si>
  <si>
    <t>Design of trigeneration plant for electricity freshwater production, and district heating: A case study Periwinkle Lifestyle Estate, Lagos Nigeria</t>
  </si>
  <si>
    <t>To design and thermodynamically model a solar-driven trigeneration plant providing electricity, freshwater and district heating for a residential estate in Lagos, Nigeria.</t>
  </si>
  <si>
    <t>The combined trigeneration structure can produce 0.6412 kg/s of freshwater, 1520.25 kW of electricity, and 91.57 kW of heat, sufficient to meet the estate's base and peak load demands.</t>
  </si>
  <si>
    <t>Nigerian Army University Biu, Nigeria; Cyprus International University, Turkey</t>
  </si>
  <si>
    <t>NG, CY</t>
  </si>
  <si>
    <t>https://doi.org/10.1016/j.csite.2022.102041</t>
  </si>
  <si>
    <t>A Saleem et al.</t>
  </si>
  <si>
    <t>Design-optimized microgrid electrification for hot desert climates considering vernacular architecture</t>
  </si>
  <si>
    <t>To quantify how vernacular architecture and passive low-tech design strategies reduce building energy demand, and to assess their impact on the design and cost-effectiveness of PV-based hybrid microgrids for a Nubian village in Egypt.</t>
  </si>
  <si>
    <t>Passive design strategies reduced household energy consumption by 25.6%, allowing 28.45% fewer PV panels and 77.93% less battery storage, cutting the levelized cost of energy by 33.33% from $0.195/kWh to $0.13/kWh.</t>
  </si>
  <si>
    <t>University of Wollongong Australia, Liwa University UAE, Aswan University Egypt, Yarmouk University Jordan, Tanta University Egypt, University of Sharjah UAE</t>
  </si>
  <si>
    <t>AU, AE, EG, JO</t>
  </si>
  <si>
    <t>https://doi.org/10.1016/j.csite.2025.107307</t>
  </si>
  <si>
    <t>asaleem@uow.edu.au</t>
  </si>
  <si>
    <t>F Dalla Longa and B van der Zwaan</t>
  </si>
  <si>
    <t>Do Kenya's climate change mitigation ambitions necessitate large-scale renewable energy deployment and dedicated low-carbon energy policy?</t>
  </si>
  <si>
    <t>To assess whether Kenya's NDC and long-term climate targets require large-scale renewable deployment and dedicated low-carbon policy, using TIAM-ECN to model energy demand and power sector pathways to 2050. To evaluate the plausibility of Kenya's official BAU and NDC emissions projections and explore stricter post-2030 climate policy scenarios.</t>
  </si>
  <si>
    <t>The Kenyan power sector can decarbonise mostly via renewables even without strict GHG targets, but substantial low-carbon deployment on the demand side only occurs under ambitious mitigation scenarios, at additional costs of 0.5-2% of GDP by 2050.</t>
  </si>
  <si>
    <t>technology-rich bottom-up model, well-established TIMES family model, covers entire energy system from resource extraction to end use, used successfully across multiple domains</t>
  </si>
  <si>
    <t>insufficient detail on off-grid/mini-grid electrification, LULUCF excluded due to high data uncertainty</t>
  </si>
  <si>
    <t>Energy Research Centre of the Netherlands (ECN), Johns Hopkins University SAIS, University of Amsterdam</t>
  </si>
  <si>
    <t>NL, IT</t>
  </si>
  <si>
    <t>http://dx.doi.org/10.1016/j.renene.2017.06.026</t>
  </si>
  <si>
    <t>dalla@ecn.nl</t>
  </si>
  <si>
    <t>Y.F. Nassar et al.</t>
  </si>
  <si>
    <t>Dynamic analysis and sizing optimization of a pumped hydroelectric storage-integrated hybrid PV/Wind system: A case study</t>
  </si>
  <si>
    <t>To determine the optimal sizing of a hybrid PV/Wind system integrated with pumped hydroelectric storage to provide 100% reliable electricity supply to an urban community in Brack city, Libya, minimizing the levelized cost of energy.</t>
  </si>
  <si>
    <t>The optimal PV-to-wind capacity ratio was 1:5, with PHS covering about 15% of annual load energy while achieving the lowest LCOE.</t>
  </si>
  <si>
    <t>Sebha University Libya, Centre for Solar Energy Research and Studies (CSERS) Libya, Assiut University Egypt, University of Benghazi Libya</t>
  </si>
  <si>
    <t>LY, EG</t>
  </si>
  <si>
    <t>https://doi.org/10.1016/j.enconman.2020.113744</t>
  </si>
  <si>
    <t>yas.nassar1@sebhau.edu.ly</t>
  </si>
  <si>
    <t>Design of reliable standalone utility-scale pumped hydroelectric storage powered by PV/Wind hybrid renewable system</t>
  </si>
  <si>
    <t>To determine the optimal PV/wind/PHS hybrid system configuration for standalone electricity supply to Brack City, Libya, minimizing LCOE and payback time while ensuring reliability. To assess the economic and environmental performance of this hybrid renewable system.</t>
  </si>
  <si>
    <t>The optimal configuration comprises a 290 MW wind farm, 154 MW solar PV field, and 508 MW PHS system, meeting 100% of the 513 GWh annual demand at an LCOE of $211.65/MWh. The $929.02 million investment pays back in 11 years and avoids 532.17 tons of CO2 emissions annually.</t>
  </si>
  <si>
    <t>Wadi Alshatti University (Libya), Islamic University of Gaza (Palestine), Imperial College London (UK), Karabuk University (Turkey), Bani Walid University (Libya), Faculty of Technical Sciences-Sebha (Libya), Belgorod Technological University (Russia), Higher Institute of Sciences and Technology (Libya)</t>
  </si>
  <si>
    <t>LY, PS, GB, TR, RU</t>
  </si>
  <si>
    <t>https://doi.org/10.1016/j.enconman.2024.119173</t>
  </si>
  <si>
    <t>y.nassar@wau.edu.ly</t>
  </si>
  <si>
    <t>D.O. Akinyele et al.</t>
  </si>
  <si>
    <t>Development of photovoltaic power plant for remote residential applications: The socio-technical and economic perspectives</t>
  </si>
  <si>
    <t>To develop a socio-technical and economic framework for a photovoltaic power generation plant serving a remote 24-household mini-estate in Gwagwalada, Nigeria. To assess the plant's technical performance and compare its life cycle cost with a diesel generator alternative.</t>
  </si>
  <si>
    <t>The PV plant with locally-fabricated NASENI modules offers the lowest life cycle cost ($0.40/kWh) among four scenarios, outperforming a diesel generator ($0.46/kWh) despite higher upfront capital cost.</t>
  </si>
  <si>
    <t>Victoria University of Wellington, University of Auckland</t>
  </si>
  <si>
    <t>http://dx.doi.org/10.1016/j.apenergy.2015.05.091</t>
  </si>
  <si>
    <t>daniel.akinyele@ecs.vuw.ac.nz</t>
  </si>
  <si>
    <t>C Mokhtara et al.</t>
  </si>
  <si>
    <t>Multi-criteria spatial analysis</t>
  </si>
  <si>
    <t>Design optimization of off-grid Hybrid Renewable Energy Systems considering the effects of building energy performance and climate change: Case study of Algeria</t>
  </si>
  <si>
    <t>To optimize the design and configuration of off-grid diesel/PV/wind/battery hybrid renewable energy systems for rural residential buildings in Algeria, accounting for building energy efficiency and climate diversity across seven zones.</t>
  </si>
  <si>
    <t>For low-efficiency buildings PV/WT/DG/battery or PV/DG/battery configurations achieved renewable fractions above 90% at competitive costs, while for high-performance buildings a 100% renewable PV-battery system in Biskra and Tamenrast achieved the lowest COE of 0.21 $/kWh.</t>
  </si>
  <si>
    <t>University Kasdi Merbah Ouargla, Algeria; University of Beni-Suef, Egypt</t>
  </si>
  <si>
    <t>DZ, EG</t>
  </si>
  <si>
    <t>https://doi.org/10.1016/j.energy.2020.119605</t>
  </si>
  <si>
    <t>mokhtara.chocho@gmail.com</t>
  </si>
  <si>
    <t>O.D. Ohijeagbon et al.</t>
  </si>
  <si>
    <t>Design of Optimal Hybrid Renewable Energy System for Sustainable Power Supply to Isolated-grid Communities in North Central, Nigeria</t>
  </si>
  <si>
    <t>To assess the techno-economic viability of standalone and hybrid wind-solar power systems compared to diesel generation for six university communities in North-Central Nigeria.</t>
  </si>
  <si>
    <t>Hybrid wind-PV systems outperformed standalone systems at Abuja, Ilorin, Lokoja and Makurdi, while standalone wind was optimal at Minna and Jos; wind-based systems at Jos and Minna beat diesel costs.</t>
  </si>
  <si>
    <t>Federal University of Agriculture Abeokuta, Covenant University Ota</t>
  </si>
  <si>
    <t>10.1016/j.promfg.2019.05.040</t>
  </si>
  <si>
    <t>oluseyi.ajayi@covenantuniversity.edu.ng</t>
  </si>
  <si>
    <t>L Moodliar and I.E. Davidson</t>
  </si>
  <si>
    <t>Do the Dam Project—Evaluating floating solar photovoltaic and energy storage at Inanda Dam within eThekwini Municipality, South Africa</t>
  </si>
  <si>
    <t>To evaluate the technical and financial feasibility of installing a floating solar PV system at Inanda Dam, coupled with energy storage or diesel generation, to supply water pumping operations and mitigate load shedding for eThekwini Municipality.</t>
  </si>
  <si>
    <t>An unrestricted 10 MWp FPV system minimises NPC at $11.9 million, cuts LCOE by 75%, and generates over $1 million in first-year revenue for the municipality by exporting excess energy to the grid.</t>
  </si>
  <si>
    <t>Durban University of Technology, Cape Peninsula University of Technology</t>
  </si>
  <si>
    <t>https://doi.org/10.1016/j.egyr.2023.05.190</t>
  </si>
  <si>
    <t>22289297@dut4life.ac.za</t>
  </si>
  <si>
    <t>E.A.O. Ampaw et al.</t>
  </si>
  <si>
    <t>Developing a sustainable last-mile transport system for Ghana and Burkina Faso: A modeling approach</t>
  </si>
  <si>
    <t>GH, BF</t>
  </si>
  <si>
    <t>To develop an integrated System Dynamics-TCO-AHP-route optimization framework assessing the technical and economic feasibility of electrifying last-mile delivery fleets in Ghana and Burkina Faso. To identify policy interventions that can accelerate a sustainable, multi-modal last-mile transport transition.</t>
  </si>
  <si>
    <t>An integrated multi-modal approach combining electrification with expanded non-motorized transport reduces emissions by up to 62% versus business-as-usual and lowers operational costs by 25-30% by 2030.</t>
  </si>
  <si>
    <t>Central South University, People's Friendship University of Russia</t>
  </si>
  <si>
    <t>CN, RU</t>
  </si>
  <si>
    <t>https://doi.org/10.1016/j.multra.2026.100311</t>
  </si>
  <si>
    <t>qinjin@csu.edu.cn</t>
  </si>
  <si>
    <t>A O Salau et al.</t>
  </si>
  <si>
    <t>Design, modeling, and simulation of a PV/diesel/battery hybrid energy system for an off-grid hospital in Ethiopia</t>
  </si>
  <si>
    <t>To design, model, and simulate an off-grid PV/diesel/battery hybrid energy system for the Shinshicho Primary Hospital in Ethiopia. To compare the hybrid system's technical, economic, and environmental performance against the existing diesel-only system.</t>
  </si>
  <si>
    <t>The proposed PV-diesel-battery hybrid system reduces net present cost to $216,155 versus $1,034,949 for diesel-only, cutting cost of energy to 0.187 $/kWh from 0.896 $/kWh and CO2 emissions from 259,297 to 8,334 tons/yr.</t>
  </si>
  <si>
    <t>Afe Babalola University Nigeria, Manav Rachna International Institute of Research and Studies India, Wachemo University Ethiopia, Saveetha Institute of Medical and Technical Sciences India</t>
  </si>
  <si>
    <t>NG, IN, ET</t>
  </si>
  <si>
    <t>https://doi.org/10.1016/j.prime.2024.100607</t>
  </si>
  <si>
    <t>ayodejisalau98@gmail.com</t>
  </si>
  <si>
    <t>Md. Minarul Islam et al.</t>
  </si>
  <si>
    <t>Development of Alternative Scenario for Ethiopia's Electricity Sector by LEAP Software</t>
  </si>
  <si>
    <t>To develop an alternative scenario for Ethiopia's electricity sector using LEAP software to meet demand up to 2030 with hydro and geothermal sources instead of the business-as-usual mix. To compare costs, benefits and GHG emissions between the moderate (BAU) and alternative scenarios.</t>
  </si>
  <si>
    <t>The alternative scenario, based on hydro and geothermal expansion, eliminates most unmet ICS demand, increases electricity exports, and yields far greater net financial benefits (about 430 Mill US$ vs 90 Mill US$ in BAU by 2030) while avoiding coal-related GHG emissions.</t>
  </si>
  <si>
    <t>renewable resource utilization, GHG emission reduction, increased energy export, reduced diesel import</t>
  </si>
  <si>
    <t>high solar upfront cost excluded, wind seasonal variation excluded, transmission losses not addressed, small unmet demands left unresolved</t>
  </si>
  <si>
    <t>University of Flensburg, Germany; Semarnat, Mexico; LGED, Dhaka, Bangladesh</t>
  </si>
  <si>
    <t>DE,MX,BD</t>
  </si>
  <si>
    <t>https://globaljournals.org/GJRE_Volume13/3-Development-of-Alternative-Scenario-for.pdf</t>
  </si>
  <si>
    <t>minarbuet@gmail.com</t>
  </si>
  <si>
    <t>F Andersson and E Ulfsparre</t>
  </si>
  <si>
    <t>Designing a sustainable and cost-efficient energy system – A feasibility study at Rusape General Hospital in Zimbabwe</t>
  </si>
  <si>
    <t>To perform a feasibility study assessing how a sustainable, solar-based energy system with battery backup could reduce power outages at Rusape General Hospital, comparing the current system with two potential future systems for the entire hospital and the maternity ward.</t>
  </si>
  <si>
    <t>The most cost-efficient solution for the entire hospital combines PV panels, Lithium-Ion batteries and existing diesel generators, producing 131,112 kWh/year from PV alone with 81.1 kW installed capacity; for the maternity ward, PV panels with Li-Ion batteries alone (no generator) is optimal, producing 7,102 kWh/year from 4.43 kW installed capacity.</t>
  </si>
  <si>
    <t>Swedish University of Agricultural Sciences (SLU), Department of Energy and Technology</t>
  </si>
  <si>
    <t>https://stud.epsilon.slu.se/15229/11/andersson_f_ulfsparre_e_191204.pdf</t>
  </si>
  <si>
    <t>P.P. Daka and H. Farzanehp</t>
  </si>
  <si>
    <t>Developing an Integrated Energy Demand-Supply Modeling Framework for Scenario Analysis of the Low Carbon Emission Energy System in Zambia</t>
  </si>
  <si>
    <t>To develop an integrated energy demand-supply modeling framework combining SARIMA demand forecasting with a MESSAGE-based supply model to analyze low-carbon emission scenarios for Zambia's power sector to 2035.</t>
  </si>
  <si>
    <t>The baseline scenario shows a persistent electricity deficit averaging 623 MW from 2023-2035, while a 30% renewable energy scenario and a no-coal scenario significantly reduce CO2 emissions to 5059.8 and 9357.8 kilotons respectively by 2035, with a 50% emission reduction scenario achieving a 65.03% renewable share.</t>
  </si>
  <si>
    <t>integrated demand-supply framework, feedback loop between demand and supply, cost minimization approach, scenario flexibility, detailed reference energy system</t>
  </si>
  <si>
    <t>relies on public domain historical data, does not fully capture spatial/temporal flexibility of renewables, assumes full temporal and spatial flexibility for new technologies</t>
  </si>
  <si>
    <t>Kyushu University</t>
  </si>
  <si>
    <t>https://doi.org/10.3390/app13063508</t>
  </si>
  <si>
    <t>farzaneh.hooman.961@m.kyushu-u.ac.jp</t>
  </si>
  <si>
    <t>Issa A. Azab et al.</t>
  </si>
  <si>
    <t>SAM (System Advisor Model)</t>
  </si>
  <si>
    <t>Design, Installation, and Performance Monitoring of a 105 kWp Rooftop Solar PV System</t>
  </si>
  <si>
    <t>To design, install, and monitor a 105 kWp grid-connected rooftop solar PV system covering part of the electricity demand of the Faculty of Engineering at Zagazig University, and to assess its techno-economic feasibility using NREL SAM.</t>
  </si>
  <si>
    <t>The system achieves grid parity with an LCOE of 0.55 EGP/kWh without subsidy, a 7.9-year discounted payback period, and 20.1% IRR, while actual first-year production reached about 90% of the theoretical design due to disconnections and dust accumulation.</t>
  </si>
  <si>
    <t>Department of Mechanical Power Engineering, Faculty of Engineering, Zagazig University, Egypt</t>
  </si>
  <si>
    <t>https://doi.org/10.37934/arfmts.111.2.1642</t>
  </si>
  <si>
    <t>eaazab@eng.zu.edu.eg</t>
  </si>
  <si>
    <t>Joel Niyonzima and Jean Bosco Niyonzima</t>
  </si>
  <si>
    <t>Design of an autonomous photovoltaic power supply system for Nyabikenke Hospital (Burundi) using the ETAP tool</t>
  </si>
  <si>
    <t>To design and simulate an autonomous PV-battery-diesel power supply system for Nyabikenke Hospital in Burundi using the ETAP tool. To size the photovoltaic field, battery bank, inverter, and backup diesel generator to meet the hospital's 131.5kW load.</t>
  </si>
  <si>
    <t>The simulated system meets the hospital's 131.5kW active power demand using a 346.43kWp PV field, 432 batteries, and a 200kVA backup diesel generator, with only minor transmission losses (0.9kW).</t>
  </si>
  <si>
    <t>Ecole Normale Supérieure du Burundi, University of Burundi (CRIET)</t>
  </si>
  <si>
    <t>https://doi.org/10.54966/jreen.v26i1.1118</t>
  </si>
  <si>
    <t>joelniyonzima363@gmail.com</t>
  </si>
  <si>
    <t>M A Bolarinwa and O O Elusakin</t>
  </si>
  <si>
    <t>Economic Analyses of Integrating Solar Inverter into the Existing Energy Systems in Nigerian Healthcare Centers</t>
  </si>
  <si>
    <t>To assess the economic and technical feasibility of integrating solar PV inverter systems into existing grid and diesel generator energy infrastructure at a Nigerian healthcare facility. To compare three system configurations using HOMER simulation over a 25-year period.</t>
  </si>
  <si>
    <t>The Solar-Grid-Generator hybrid system has the lowest net present cost of $382,263 versus $1,663,158 for the grid-generator base case, with LCOE of $0.139/kWh versus $0.642/kWh. Payback period is about 4.8 years with 16% ROI and 20.3% IRR.</t>
  </si>
  <si>
    <t>Department of Industrial and Production Engineering, University of Ibadan, Nigeria</t>
  </si>
  <si>
    <t>https://doi.org/10.9734/cjast/2024/v43i74414</t>
  </si>
  <si>
    <t>mojimolati@gmail.com</t>
  </si>
  <si>
    <t>SW Chisale and Z Sari</t>
  </si>
  <si>
    <t>Design of Stand-alone Solar-Wind-Hydro Based Hybrid Power System: Case of Rural Village in Malawi</t>
  </si>
  <si>
    <t>To design a stand-alone hybrid renewable energy system combining hydropower, wind, solar and battery storage that is technically and economically feasible for the Dwangwa rural community in Malawi.</t>
  </si>
  <si>
    <t>The optimal hybrid system combining hydro-wind-solar-battery-converter has an LCOE of $0.134/kWh, higher than Malawi's grid tariff of $0.11/kWh, making it economically unviable without government support.</t>
  </si>
  <si>
    <t>Pan African University Institute of Water and Energy Sciences (PAUWES), University of Tlemcen, École Supérieure en Sciences Appliquées (ESSAT)</t>
  </si>
  <si>
    <t>https://doi.org/10.9734/jenrr/2019/v3i330098</t>
  </si>
  <si>
    <t>M Gizaw and G Bekele</t>
  </si>
  <si>
    <t>Design of an eco-friendly hybrid energy supply system for none-electrified Lake Ziway island in Ethiopia</t>
  </si>
  <si>
    <t>To design an efficient hybrid energy system on the islands of Lake Ziway, utilizing locally available solar, wind, and pumped-storage hydropower to meet islanders' current and future energy needs.</t>
  </si>
  <si>
    <t>A wind-solar-PHS hybrid microgrid (Group 2) with 245 kWh pumped hydro storage achieved the lowest cost of energy of $0.130/kWh and NPC of $75,018, remaining robust across a 0-75% upper reservoir SOC range.</t>
  </si>
  <si>
    <t>Center for Environmental Science, Addis Ababa University; Sustainable Energy Center of Excellence, Addis Ababa Science and Technology University; School of Electrical and Computer Engineering, Addis Ababa Institute of Technology</t>
  </si>
  <si>
    <t>https://doi.org/10.1080/23311916.2025.2468073</t>
  </si>
  <si>
    <t>getachew.bekele@aait.edu.et</t>
  </si>
  <si>
    <t>AM Aly et al.</t>
  </si>
  <si>
    <t>Design of Microgrid with Flywheel Energy Storage System Using HOMER Software for Case Study</t>
  </si>
  <si>
    <t>To compare two microgrid configurations (PV-diesel vs PV-diesel with battery and flywheel storage) for New Sohag University using HOMER software, evaluating TNPC, COE, emissions and fuel consumption.</t>
  </si>
  <si>
    <t>Adding battery and flywheel storage reduces TNPC from 35.9M$ to 28.5M$ and COE from 0.251 to 0.200 $/kWh while cutting CO2 emissions from 7.97 to 4.80 million kg/year.</t>
  </si>
  <si>
    <t>Aswan University, Sohag University</t>
  </si>
  <si>
    <t>https://doi.org/10.1109/ITCE.2019.8646441</t>
  </si>
  <si>
    <t>I A Jumare</t>
  </si>
  <si>
    <t>Design of Standalone Photovoltaics (PV) / Biogas Hybrid Power System with Hydrogen Storage: Case of Northern Nigeria</t>
  </si>
  <si>
    <t>To design and optimize an off-grid solar PV/biogas hybrid power system with hydrogen storage for a household community in Maiduguri, Northern Nigeria, while assessing energy efficiency measures and the potential benefits of hydrogen use in the transport sector.</t>
  </si>
  <si>
    <t>The optimal configuration with maximum hydrogen production produced 3,014.66MWh/yr and 2,768kg/yr hydrogen, but energy efficiency measures reduced energy generation by 31%, increased hydrogen output by 5%, and cut NPC by 39%.</t>
  </si>
  <si>
    <t>Mechanical Engineering Department, Faculty of Technology, University of Tlemcen; Pan African University Institute of Water and Energy Sciences (PAUWES)</t>
  </si>
  <si>
    <t>https://doi.org/10.17577/IJERTV8IS100199</t>
  </si>
  <si>
    <t>J. S. Ojo et al.</t>
  </si>
  <si>
    <t>Designing a Green Power Delivery System for Base Transceiver Stations in Southwestern Nigeria</t>
  </si>
  <si>
    <t>To establish an optimized hybrid renewable energy configuration for powering base transceiver stations in Southwestern Nigeria considering cost, emissions, space and reliability. To compare hybrid PV-wind-diesel-battery systems against a diesel-only baseline across six states.</t>
  </si>
  <si>
    <t>Hybrid H2 (PV+Wind+DG+Battery) has the lowest TNPC in Lagos, Ogun and Oyo States with an average 35.01% cost reduction over diesel-only, while H1 (PV+DG) is best in Ondo, Ekiti and Osun States. TNPC responds more strongly to changes in solar irradiation than other variables.</t>
  </si>
  <si>
    <t>Federal University of Technology Akure, Nigeria; Tshwane University of Technology, Pretoria, South Africa</t>
  </si>
  <si>
    <t>https://doi.org/10.23919/SAIEE.2019.8643147</t>
  </si>
  <si>
    <t>ojojs_74@futa.edu.ng</t>
  </si>
  <si>
    <t>S Salehin et al.</t>
  </si>
  <si>
    <t>Designing of an Emergency Energy Module for Relief and Refugee Camp Situations: Case Study for a Refugee Camp in Chad-Sudan Border</t>
  </si>
  <si>
    <t>2011</t>
  </si>
  <si>
    <t>TD,SD</t>
  </si>
  <si>
    <t>CAPP, EAPP</t>
  </si>
  <si>
    <t>To design and optimize a mobile, self-sufficient Emergency Energy Module using local renewable resources to meet the electricity needs of a 20,000-person refugee camp on the Chad-Sudan border.</t>
  </si>
  <si>
    <t>The optimized hybrid system (PV, wind, biogas, batteries) meets camp demand with 56% of energy from biogas, at a total NPC of $170,087 and LCOE of $0.275/kWh.</t>
  </si>
  <si>
    <t>Royal Institute of Technology (KTH), Eindhoven University of Technology</t>
  </si>
  <si>
    <t>SE,NL</t>
  </si>
  <si>
    <t>https://doi.org/10.1109/WCST19361.2011.6114227</t>
  </si>
  <si>
    <t>sayedus@kth.se</t>
  </si>
  <si>
    <t>E Achbab et al.</t>
  </si>
  <si>
    <t>Developing and applying a GIS-Fuzzy AHP assisted approach to locating a hybrid renewable energy system with high potential: Case of Dakhla region –Morocco-</t>
  </si>
  <si>
    <t>To develop a GIS-based Fuzzy AHP multi-criteria decision approach to identify high-potential sites for hybrid solar-wind energy systems in the Dakhla region of Morocco, considering climatic, economic, and social factors.</t>
  </si>
  <si>
    <t>17.62% of the Dakhla region is strongly suitable, 25.19% moderately suitable, 30.62% marginally suitable, and 26.57% is excluded for hybrid wind-solar PV system installation.</t>
  </si>
  <si>
    <t>Hassan II University Casablanca (Renewable energies and system dynamics Laboratory, Faculty of Sciences-Ain Chock), Hassan II University Casablanca (Geosciences Laboratory, Faculty of Sciences-Ain Chock)</t>
  </si>
  <si>
    <t>https://doi.org/10.1109/Morgeo49228.2020.9121891</t>
  </si>
  <si>
    <t>P E Okayim et al.</t>
  </si>
  <si>
    <t>Development of an Optimized Energy System for Powering Base Transceiver Stations in Calabar, Nigeria</t>
  </si>
  <si>
    <t>To optimize and assess the performance of a hybrid renewable energy system to meet the electrical load of a base transceiver station in Ogoja, Nigeria. To compare four different energy configurations to determine the most cost-effective and reliable option.</t>
  </si>
  <si>
    <t>The PV/battery configuration achieved the lowest LCOE of $1.38 with 0% unmet load, outperforming PV/wind/hydro/battery, PV/hydro/battery, PV/wind/battery, hydro/battery and wind/battery combinations.</t>
  </si>
  <si>
    <t>University of Calabar, Nigeria; Abubakar Tafawa Balewa University, Nigeria; University of Sheffield, United Kingdom</t>
  </si>
  <si>
    <t>NG, GB</t>
  </si>
  <si>
    <t>https://doi.org/10.4028/p-Be8a44</t>
  </si>
  <si>
    <t>paulokayim@unical.edu.ng</t>
  </si>
  <si>
    <t>E. O. Diemuodeke et al.</t>
  </si>
  <si>
    <t>Domestic energy demand assessment of coastline rural communities with solar electrification</t>
  </si>
  <si>
    <t>To assess the domestic energy demand of coastline rural communities in Nigeria's Niger Delta and determine the optimal solar PV-based hybrid energy system using HOMER.</t>
  </si>
  <si>
    <t>Akwa-Ibom State has the lowest cost of electricity due to its highest solar irradiance, while the suggested solar PV hybrid system costs 0.651-0.674 $/kWh across scenarios, higher than the grid tariff but far less polluting than diesel generators.</t>
  </si>
  <si>
    <t>University of Port Harcourt, Nigeria; Kwame Nkrumah University of Science and Technology, Ghana; University College London, UK</t>
  </si>
  <si>
    <t>NG, GH, GB</t>
  </si>
  <si>
    <t>http://dx.doi.org/10.1080/23815639.2017.1280431</t>
  </si>
  <si>
    <t>J.O. Oladigbolu et al.</t>
  </si>
  <si>
    <t>Design, Technical and Economic Optimization of Renewable Energy-Based Electric Vehicle Charging Stations in Africa: The Case of Nigeria</t>
  </si>
  <si>
    <t>To investigate the technical and economic feasibility of a renewable energy-based EV charging scheme across six geographically and climatically diverse sites in Nigeria using HOMER Pro.</t>
  </si>
  <si>
    <t>The PV/WT/battery charging station in Sokoto provides the best economic metrics with the lowest NPC (USD547,717) and electricity cost (USD0.211/kWh), with unmet load as low as 1.38%.</t>
  </si>
  <si>
    <t>King Abdulaziz University, Tsinghua University</t>
  </si>
  <si>
    <t>SA, CN</t>
  </si>
  <si>
    <t>https://doi.org/10.3390/en16010397</t>
  </si>
  <si>
    <t>CD Iweh et al.</t>
  </si>
  <si>
    <t>Driving the clean energy transition in Cameroon: A sustainable pathway to meet the Paris climate accord and the power supply/demand gap</t>
  </si>
  <si>
    <t>To assess whether Cameroon's current electricity generation expansion pathway can meet its 25% renewable energy NDC target by 2035 and to identify a cost-effective alternative pathway using a LEAP backcasting model.</t>
  </si>
  <si>
    <t>The business-as-usual scenario fails to meet Cameroon's 25% renewable energy NDC target, reaching only about 12-13% RE share by 2035, while a modified scenario achieves the target at an additional cost of $122.3 million and higher emission savings.</t>
  </si>
  <si>
    <t>low data requirement, effective for developing countries, rich environmental assessment database, modular framework</t>
  </si>
  <si>
    <t>cost optimization models fail to account for uncertainty, systematic biases, narrow assumptions, exclusion of gensets</t>
  </si>
  <si>
    <t>Regional Centre for Energy and Environmental Sustainability (RCEES), University of Energy and Natural Resources, Sunyani, Ghana; Faculty of Engineering and Technology, University of Buea, Buea, Cameroon</t>
  </si>
  <si>
    <t>https://doi.org/10.3389/frsc.2023.1062482</t>
  </si>
  <si>
    <t>iwehdona@gmail.com</t>
  </si>
  <si>
    <t>P Basalike</t>
  </si>
  <si>
    <t>Design, Optimization and Economic Analysis of Photovoltaic Water Pumping Technologies, Case Rwanda</t>
  </si>
  <si>
    <t>To design and optimize a cost-effective photovoltaic water pumping system for irrigation in Rwanda comparing three configurations (tank storage, battery storage, direct connection) against diesel pumping in terms of economics and CO2 emissions.</t>
  </si>
  <si>
    <t>PVWPs directly connected to the irrigation system, without storage, is the most profitable configuration due to low investment costs, higher NPV and short payback period; full replacement of diesel pumps saves 6.6 tonnes of CO2 annually.</t>
  </si>
  <si>
    <t>Mälardalen University, School of Business, Society and Engineering</t>
  </si>
  <si>
    <t>https://www.diva-portal.org/smash/get/diva2:844022/FULLTEXT01.pdf</t>
  </si>
  <si>
    <t>pbe13001@student.mdh.se</t>
  </si>
  <si>
    <t>Godswill Ebuka Ifeanyi</t>
  </si>
  <si>
    <t>Developing a Climate-Aligned Long-Term Energy Systems Model for Madagascar: Integrating OSeMOSYS and OnSSET for Low-Carbon Electrification Planning</t>
  </si>
  <si>
    <t>To develop an integrated OSeMOSYS-OnSSET energy systems model for Madagascar to evaluate cost-effective, climate-aligned electrification pathways under BAU, NDC, and LSPC scenarios. To assess trade-offs in emissions, investment costs, and LCOE across these scenarios for achieving universal electricity access by 2050.</t>
  </si>
  <si>
    <t>The LSPC scenario achieves universal electricity access by 2050 with the lowest LCOE and near-zero grid emissions, while BAU stagnates with persistent rural energy poverty and high emissions. Standalone PV and hybrid mini-grids prove essential for rural electrification, while the grid remains heavily reliant on climate-vulnerable hydropower.</t>
  </si>
  <si>
    <t>open-source tools, spatially and temporally nuanced analysis, replicable blueprint, integrates national optimization with geospatial electrification planning</t>
  </si>
  <si>
    <t>no sectoral demand disaggregation, no energy storage modeling, national-level resource data lacks regional disaggregation, no electricity import/export modeling</t>
  </si>
  <si>
    <t>KTH Royal Institute of Technology, Department of Energy Technology</t>
  </si>
  <si>
    <t>https://www.diva-portal.org/smash/get/diva2:2004077/FULLTEXT01.pdf</t>
  </si>
  <si>
    <t>N Mohammed et al.</t>
  </si>
  <si>
    <t>Design of Wind/Diesel Generator Micro-Grid Power System in Kano, Nigeria, Using Homer</t>
  </si>
  <si>
    <t>To design and optimize a wind/diesel hybrid micro-grid power system for the Kwankwasiyya city estate in Kano, Nigeria using HOMER software. To evaluate the technical feasibility, cost of energy, and economic viability of the selected system architecture.</t>
  </si>
  <si>
    <t>A single 800 kW wind turbine combined with 400 kW and 300 kW diesel generators was selected as the optimal system, with 82% of production consumed onsite and a cost of energy of $0.279/kWh, higher than grid price but 40% cheaper than standalone diesel.</t>
  </si>
  <si>
    <t>Department of Mechanical/Production Engineering, Abubakar Tafawa Balewa University, Bauchi, Nigeria</t>
  </si>
  <si>
    <t>https://doi.org/10.14419/ijet.v7i3.36.29072</t>
  </si>
  <si>
    <t>mnuhu@atbu.edu.ng</t>
  </si>
  <si>
    <t>Theophilus Frimpong Adu et al.</t>
  </si>
  <si>
    <t>RETScreen 4</t>
  </si>
  <si>
    <t>Determination of Optimum Tilt Angle for Rooftop Solar Photovoltaic System Installation for KikuKinderhaus in Kumasi</t>
  </si>
  <si>
    <t>To determine the optimum tilt angle for rooftop solar PV system installation at KikuKinderhaus in Kumasi, Ghana, and assess how deviation from this optimum affects PV output for three different system configurations.</t>
  </si>
  <si>
    <t>The optimum tilt angle for all three PV systems that gives better yield and allows self-cleaning is 10°, with South orientation producing about 1.2% higher annual energy yield than East/West orientation.</t>
  </si>
  <si>
    <t>Department of Mechanical Engineering, Kwame Nkrumah University of Science and Technology, Kumasi, Ghana; Department of Electrical and Electronic Engineering, Kwame Nkrumah University of Science and Technology, Kumasi, Ghana</t>
  </si>
  <si>
    <t>https://doi.org/10.11648/j.ijees.20200501.12</t>
  </si>
  <si>
    <t>W Mwasenga and M K Mlela</t>
  </si>
  <si>
    <t>Design Solar Photovoltaic Diesel Hybrid System with Battery Storage for Rural Remote Area: A Case Study of Mwala Village Mbeya District</t>
  </si>
  <si>
    <t>To design and simulate a solar PV-diesel hybrid system with battery storage for rural electrification in Mwala village, Mbeya district, Tanzania. To compare this hybrid system against standalone diesel and standalone PV systems in terms of cost, fuel consumption, emissions, and reliability.</t>
  </si>
  <si>
    <t>The hybrid PV-diesel-battery system generates about 75,366 kWh/year with a 7,240 kWh/year excess and lowest operating and capital costs among compared systems, while cutting gas emissions to less than half that of a diesel standalone system.</t>
  </si>
  <si>
    <t>Mbeya University of Science and Technology, Department of Mechanical and Industrial Engineering</t>
  </si>
  <si>
    <t>https://doi.org/10.62277/mjrd2024v5i20048</t>
  </si>
  <si>
    <t>widsonmwasenga@gmail.com</t>
  </si>
  <si>
    <t>AH Nebey</t>
  </si>
  <si>
    <t>Design of optimal hybrid power system to provide reliable supply to rural areas of Ethiopia using MATLAB and Homer</t>
  </si>
  <si>
    <t>To maximize the reliability of power supply to a rural Ethiopian village by designing an optimal hybrid solar-wind-hydro system using HOMER and a fuzzy logic controller.</t>
  </si>
  <si>
    <t>The optimal hybrid system supplies the community load with wind (52%), hydro (35%) and solar (13%), and the fuzzy controller balances supply and demand without needing batteries.</t>
  </si>
  <si>
    <t>Faculty of Electrical and Computer Engineering, Bahir Dar University Institute of Technology, Bahir Dar, Ethiopia</t>
  </si>
  <si>
    <t>https://doi.org/10.1186/s40807-021-00067-w</t>
  </si>
  <si>
    <t>hizkielabraham@yahoo.com</t>
  </si>
  <si>
    <t>S Kiros et al.</t>
  </si>
  <si>
    <t>Development of Stand-Alone Green Hybrid System for Rural Areas</t>
  </si>
  <si>
    <t>To model a stand-alone PV-wind hybrid system with battery storage and diesel backup for electrifying Kutur village in rural Ethiopia and compare its cost against grid extension.</t>
  </si>
  <si>
    <t>The PV-wind-battery-diesel hybrid system is cost-effective for sites beyond 10.4 km from the grid, with the lowest-NPC configuration costing $262,470 (92% renewable fraction) versus $180,731 for the low-load scenario.</t>
  </si>
  <si>
    <t>Mekelle University, Hawassa University, Aalborg University, Tishreen University, Wroclaw University of Science and Technology, Rajasthan Rajya Vidyut Prasaran Nigam Ltd.</t>
  </si>
  <si>
    <t>ET, DK, SY, PL, IN</t>
  </si>
  <si>
    <t>http://dx.doi.org/10.3390/su12093808</t>
  </si>
  <si>
    <t>san@et.aau.dk</t>
  </si>
  <si>
    <t>Abdirizak Y. Yusuf and Mohamed A. Sid Ahmed</t>
  </si>
  <si>
    <t>Designing a 10 MW peak solar power plant using a system advisor model (SAM software). Case study: Somalia, Mogadishu Region</t>
  </si>
  <si>
    <t>To design and technically/financially analyse a 10 MW peak solar PV power plant in Mogadishu, Somalia using the System Advisor Model.</t>
  </si>
  <si>
    <t>The 10 MW peak solar PV system can generate about 14.77 million kWh in its first year and roughly 15.5 GWh annually, supporting Somalia's electrification targets.</t>
  </si>
  <si>
    <t>Department of Energy Science and Engineering, Indian Institute of Technology (IIT) Delhi, New Delhi, India</t>
  </si>
  <si>
    <t>https://doi.org/10.30574/wjarr.2024.22.2.1577</t>
  </si>
  <si>
    <t>Getachew Bekele and Gelma Boneya</t>
  </si>
  <si>
    <t>Design of a Photovoltaic-Wind Hybrid Power Generation System for Ethiopian Remote Area</t>
  </si>
  <si>
    <t>To design a standalone PV-wind hybrid power generation system for a rural community in Ethiopia using HOMER software, based on assessed wind and solar resource potentials.</t>
  </si>
  <si>
    <t>The least-cost PV-wind-diesel-battery system achieves a total NPC of $103,914 and COE of $0.302/kWh with 84% renewable contribution, while a 100% renewable configuration raises COE to $0.376/kWh.</t>
  </si>
  <si>
    <t>Addis Ababa Institute of Technology, Department of Electrical and Computer Engineering</t>
  </si>
  <si>
    <t>https://doi.org/10.1016/j.egypro.2011.12.1164</t>
  </si>
  <si>
    <t>getachew@ece.aau.edu.et</t>
  </si>
  <si>
    <t>Design of a solar island with a water-battery storage system for Lake Ziway islanders in Ethiopia</t>
  </si>
  <si>
    <t>To design and optimize a hybrid floating-PV, pumped-hydro storage and diesel generator microgrid for Tulu Gudo Island, integrating a water-energy-food nexus approach. To assess the water-saving potential and validate simulation results against SAM and MATLAB models.</t>
  </si>
  <si>
    <t>An optimized configuration with 32.2 KWp FPV and 508 kWh of PHS achieves an NPC of $154,265 and COE of $0.140/kWh while conserving 8760 m3 of water. The floating PV system yields a 7% increase in electricity generation and 2.4% higher capacity factor than land-mounted PV.</t>
  </si>
  <si>
    <t>Center for Environmental Science, CNCS, Addis Ababa University; Sustainable Energy Center of Excellence, Addis Ababa Science and Technology University; Electrical and Computer Engineering, Addis Ababa Institute of Technology, Addis Ababa University</t>
  </si>
  <si>
    <t>https://doi.org/10.1080/23311916.2024.2363001</t>
  </si>
  <si>
    <t>L Idoko and O Anaya-Lara</t>
  </si>
  <si>
    <t>Design of a Hybrid PV/Wind/Diesel Generator Energy System for 120 Residential Apartments in Gusau</t>
  </si>
  <si>
    <t>To design a hybrid PV/wind/diesel generator energy system with battery storage to supply adequate electricity to 120 residential apartments isolated from the grid in Gusau, Nigeria.</t>
  </si>
  <si>
    <t>The optimal hybrid system achieves 100% renewable fraction, producing 168,545 kWh/yr against a 67,160 kWh/yr load, with 52.6% excess electricity and no unmet demand.</t>
  </si>
  <si>
    <t>University of Strathclyde, Glasgow, UK</t>
  </si>
  <si>
    <t>https://www.ijert.org/research/design-of-a-hybrid-pvwinddiesel-generator-energy-system-for-120-residential-apartments-in-gusau-IJERTV6IS050596.pdf</t>
  </si>
  <si>
    <t>E.N. Mbinkar et al.</t>
  </si>
  <si>
    <t>Design of a Photovoltaic Mini-Grid System for Rural Electrification in Sub-Saharan Africa</t>
  </si>
  <si>
    <t>To design and economically evaluate a 15 kW standalone PV mini-grid system to electrify two off-grid villages in rural Gambia. To size PV modules, batteries, inverter, and distribution network components using HOMER simulation.</t>
  </si>
  <si>
    <t>A 15 kW PV mini-grid system with 96 batteries and a 15 kW inverter yields a total NPC of $164,192 and a levelized cost of energy of $1.060/kWh. The design proves technically feasible and financially sustainable with low maintenance costs.</t>
  </si>
  <si>
    <t>University of Yaounde I, University of Bamenda, Gambia Technical Training Institute</t>
  </si>
  <si>
    <t>CM, GM</t>
  </si>
  <si>
    <t>https://doi.org/10.4236/epe.2021.133007</t>
  </si>
  <si>
    <t>mbinkaren@yahoo.fr</t>
  </si>
  <si>
    <t>L Bergman and A Enocksson</t>
  </si>
  <si>
    <t>Design of a PV system with variations of hybrid system at Addis Ababa Institute of Technology</t>
  </si>
  <si>
    <t>To design and evaluate the economic feasibility of a hybrid PV system with different backup options (battery, diesel, battery+diesel, battery+grid) to power outdoor lighting and critical offices at AAiT campus in Addis Ababa. To determine the most cost-effective and sustainable configuration using HOMER simulations and payback analysis.</t>
  </si>
  <si>
    <t>A PV system with battery and grid backup was found most cost-effective, with 53% renewable fraction, NPC of $32,548 and COE of 0.127 $/kWh; payback occurs after 22 years if electricity tariffs rise 6.90% annually.</t>
  </si>
  <si>
    <t>KTH Royal Institute of Technology, Addis Ababa Institute of Technology</t>
  </si>
  <si>
    <t>https://kth.diva-portal.org/smash/get/diva2:840722/FULLTEXT01.pdf</t>
  </si>
  <si>
    <t>K M Aboudou and M El Ganaoui</t>
  </si>
  <si>
    <t>Design of a Hybrid System for Rural Area Electricity Supply in Comoros</t>
  </si>
  <si>
    <t>To design and optimize a PV/diesel generator hybrid system to supply reliable electricity to the rural village of Koua Mitsamiouli in Comoros using HOMER simulation.</t>
  </si>
  <si>
    <t>A PV/diesel hybrid system with 80 kW PV and 120 kW generator is optimal, producing 96% of electricity from PV at a cost of energy around 0.681 $/kWh.</t>
  </si>
  <si>
    <t>University of Comoros, University of Lorraine</t>
  </si>
  <si>
    <t>KM, FR</t>
  </si>
  <si>
    <t>https://doi.org/10.4236/jpee.2019.72005</t>
  </si>
  <si>
    <t>kassim2005k@gmail.com</t>
  </si>
  <si>
    <t>M. Yazdanie et al.</t>
  </si>
  <si>
    <t>Depreciating currency impacts on local-scale energy system planning: The case study of Accra, Ghana</t>
  </si>
  <si>
    <t>To develop cost scenarios capturing local currency depreciation for Accra, Ghana and evaluate its impacts on long-term energy system planning using OSeMOSYS. To couple econometric regression analysis and ESOM scenario development to quantify depreciation effects on cost-optimal technology capacity and dispatch planning.</t>
  </si>
  <si>
    <t>PV investments are reduced by up to 80% and total CO2 emissions increase by up to 65% under high depreciation scenarios, while waste energy power plants remain a robust investment across all scenarios.</t>
  </si>
  <si>
    <t>open-source ESOM framework, coupling econometric regression with ESOM scenarios, novel treatment of currency depreciation in local energy planning</t>
  </si>
  <si>
    <t>uncertainty in regression-based scenarios, lacked detailed data on grid infrastructure and appliance costs</t>
  </si>
  <si>
    <t>Empa Urban Energy Systems Laboratory, Kwame Nkrumah University of Science and Technology, Vienna University of Technology</t>
  </si>
  <si>
    <t>CH, GH, AT</t>
  </si>
  <si>
    <t>https://doi.org/10.1016/j.esr.2024.101362</t>
  </si>
  <si>
    <t>mashael.yazdanie@gmail.com</t>
  </si>
  <si>
    <t>A.M. Saqr et al.</t>
  </si>
  <si>
    <t>Delineating suitable zones for solar-based groundwater exploitation using multi-criteria analysis: A techno-economic assessment for meeting sustainable development goals (SDGs)</t>
  </si>
  <si>
    <t>To delineate suitable zones for solar-based groundwater exploitation in El-Saloum depression, Egypt using GIS-MCA and to assess the techno-economic and SDG benefits of photovoltaic versus diesel systems for groundwater pumping and desalination.</t>
  </si>
  <si>
    <t>About 11.5% of the depression is classified as most suitable for solar-groundwater exploitation, and replacing diesel with PV reduces CO2 emissions by 1.2 kg/kWh with a payback period of 6.4 years and cost of energy around 0.25 US$/kWh.</t>
  </si>
  <si>
    <t>Mansoura University; Egypt-Japan University of Science and Technology (E-JUST); Alexandria University; Tokyo Institute of Technology; High Institute of Public Health, Alexandria University</t>
  </si>
  <si>
    <t>EG, JP</t>
  </si>
  <si>
    <t>https://doi.org/10.1016/j.gsd.2024.101087</t>
  </si>
  <si>
    <t>ahmedsaqr@mans.edu.eg</t>
  </si>
  <si>
    <t>M Moner-Girona et al.</t>
  </si>
  <si>
    <t>Decentralized rural electrification in Kenya: Speeding up universal energy access</t>
  </si>
  <si>
    <t>To develop a geospatial least-cost electrification tool (RE_RU_KE) for Kenya comparing grid extension, diesel, PV, wind and hydro mini-grid options for off-grid areas, and to compare its results with the national Rural Electrification Master Plan.</t>
  </si>
  <si>
    <t>RE_RU_KE shows that decentralized PV mini-grids and stand-alone systems are the least-cost option for the vast majority of remote off-grid population, far exceeding the diesel-dominated REM allocation.</t>
  </si>
  <si>
    <t>European Commission Joint Research Centre (JRC), Ispra, Italy; Oxfam America, Washington DC, USA; African Solar Designs, Nairobi, Kenya</t>
  </si>
  <si>
    <t>IT, US, KE</t>
  </si>
  <si>
    <t>https://doi.org/10.1016/j.esd.2019.07.009</t>
  </si>
  <si>
    <t>magda.moner@ec.europa.eu</t>
  </si>
  <si>
    <t>A.A. Ajiboye et al.</t>
  </si>
  <si>
    <t>Data-driven optimal planning for hybrid renewable energy system management in smart campus: A case study</t>
  </si>
  <si>
    <t>To identify the most economically feasible hybrid renewable energy system configuration for meeting Covenant University's electricity demand using HOMER simulation under multiple diesel price sensitivities. To compare 32 grid-connected HRES scenarios with and without battery storage across technical, economic and environmental performance indices.</t>
  </si>
  <si>
    <t>The PV-Diesel-Grid-BESS configuration performs best overall in terms of net present cost and cost of electricity, while wind energy is economically infeasible at the site and diesel should remain only a backup.</t>
  </si>
  <si>
    <t>Covenant University, Nigeria; Manchester Metropolitan University, United Kingdom; First Technical University, Ibadan, Nigeria</t>
  </si>
  <si>
    <t>https://doi.org/10.1016/j.seta.2022.102189</t>
  </si>
  <si>
    <t>adewuyiobode@gmail.com</t>
  </si>
  <si>
    <t>S Guliyeva</t>
  </si>
  <si>
    <t>HOMER Grid</t>
  </si>
  <si>
    <t>Design and optimization of grid-connected hybrid renewable energy systems with EV integration for supermarkets</t>
  </si>
  <si>
    <t>To design and optimize grid-connected hybrid PV-wind-battery systems with EV charging for supermarkets in three Moroccan cities using HOMER Grid. To evaluate the techno-economic and environmental performance of these systems under real tariff structures, climate data, and carbon pricing scenarios.</t>
  </si>
  <si>
    <t>Dakhla's optimal configuration achieved a 71.66% renewable energy fraction and lowest cost of energy ($0.0841/kWh), outperforming Casablanca and Fez due to stronger wind resources.</t>
  </si>
  <si>
    <t>Azerbaijan State University of Economics (UNEC)</t>
  </si>
  <si>
    <t>https://doi.org/10.1016/j.egyr.2026.109098</t>
  </si>
  <si>
    <t>shafa_guliyva@unec.edu.az</t>
  </si>
  <si>
    <t>Abdallah Z. M. E. et al.</t>
  </si>
  <si>
    <t>Design considerations for a sustainable power energy system in Khartoum</t>
  </si>
  <si>
    <t>To design and optimize a hybrid renewable energy system (PV, wind, battery) for domestic electricity use in Khartoum using HOMER simulation software for varying numbers of households.</t>
  </si>
  <si>
    <t>The cost of energy is lowest for the combination of 50 households, and overall energy cost decreases as wind turbine costs decrease.</t>
  </si>
  <si>
    <t>Universiti Kebangsaan Malaysia; Omdurman Islamic University, Sudan; Solar Institute (SERI), Universiti Kebangsaan Malaysia</t>
  </si>
  <si>
    <t>MY, SD</t>
  </si>
  <si>
    <t>https://doi.org/10.5897/SRE11.528</t>
  </si>
  <si>
    <t>zeinab3007@yahoo.com</t>
  </si>
  <si>
    <t>H. C. O. Unegbu and D.S. Yawas</t>
  </si>
  <si>
    <t>Design and Performance Analysis of a Hybrid Solar-Wind Power System for Nigerian Universities</t>
  </si>
  <si>
    <t>To design and evaluate a hybrid solar-wind energy system tailored to the energy needs of Nigerian universities, assessing technical, economic and environmental performance.</t>
  </si>
  <si>
    <t>The hybrid solar-wind-battery system met 100% of a 3,840 kWh daily university energy demand with zero unmet load and an LCOE of $0.148/kWh, keeping the diesel generator inactive throughout.</t>
  </si>
  <si>
    <t>Department of Mechanical Engineering, Ahmadu Bello University, Zaria, Nigeria</t>
  </si>
  <si>
    <t>https://doi.org/10.52005/ijeat.v8i2.145</t>
  </si>
  <si>
    <t>chidieberehyg@gmail.com</t>
  </si>
  <si>
    <t>H.O. Eniola et al.</t>
  </si>
  <si>
    <t>Design and simulation of a solar energy system for off-grid applications</t>
  </si>
  <si>
    <t>To design and simulate an off-grid solar PV system for a rural community in Nigeria based on load profile and solar irradiance analysis.</t>
  </si>
  <si>
    <t>The off-grid PV system meets nearly all electricity demand with only 0.0781% unmet load, mostly during the wet season, and produces excess electricity of up to 6.6% annually.</t>
  </si>
  <si>
    <t>Bells University of Technology, Ota, Nigeria; Olabisi Onabanjo University, Ago-Iwoye, Nigeria</t>
  </si>
  <si>
    <t>https://doi.org/10.5455/JERR.2025.v2.i2.7</t>
  </si>
  <si>
    <t>ajibola.opeyemi@oouagoiwoye.edu.ng</t>
  </si>
  <si>
    <t>F I Abam et al.</t>
  </si>
  <si>
    <t>Decarbonisation of the Nigerian Cement Industry with Green-Energy and Sustainable Technologies Pathways: Using the Low Emission Analysis Platform (LEAP)</t>
  </si>
  <si>
    <t>To model energy demand and CO2 emissions in Nigeria's cement industry from 2010 to 2060 under three scenarios (Reference, Technology Substitution, Moderate Transition) using LEAP.</t>
  </si>
  <si>
    <t>The Technology Substitution scenario (SCN1) achieves about 40% lower GHG emissions than the Reference scenario by shifting to grid electricity, carbon capture and storage, and phasing out coal.</t>
  </si>
  <si>
    <t>2060</t>
  </si>
  <si>
    <t>detailed scenario development, long-term 30-year horizon, aligns with national NDC targets, technology substitution pathways</t>
  </si>
  <si>
    <t>University of Calabar, Afe Babalola University, University of Johannesburg, Michael Okpara University of Agriculture Umudike</t>
  </si>
  <si>
    <t>https://doi.org/10.37933/nipes/7.4.2025.SI482</t>
  </si>
  <si>
    <t>ip.okokpujie@abuad.edu.ng</t>
  </si>
  <si>
    <t>A. Fall et al.</t>
  </si>
  <si>
    <t>Democratization of Energy Planning: On a New Planning Tool Tailored to the Needs of Developing Countries</t>
  </si>
  <si>
    <t>To document the limitations of existing energy planning software for city-level contexts and propose a new agent-based, multi-criteria software (MoCES) tailored to Dakar's energy transition needs.</t>
  </si>
  <si>
    <t>MoCES offers an agent-based, multi-criteria alternative to equilibrium and optimization models by incorporating economic, environmental, and social sustainability dimensions plus 3D visual computing for decentralized city energy planning.</t>
  </si>
  <si>
    <t>TU Wien Energy Economics Group, Universite Cheikh Anta Diop de Dakar/Ecole Polytechnique de Thiès, Gaston Berger University Saint-Louis</t>
  </si>
  <si>
    <t>AT, SN</t>
  </si>
  <si>
    <t>https://doi.org/10.1007/978-3-030-68410-5_7</t>
  </si>
  <si>
    <t>fall@eeg.tuwien.ac.at</t>
  </si>
  <si>
    <t>D S. Kuponiyi et al.</t>
  </si>
  <si>
    <t>Design Analysis of Microgrid Power System for Telecommunication Industries in Nigeria</t>
  </si>
  <si>
    <t>To design and economically optimise eight microgrid network topologies for powering telecommunication base stations in Nigeria using HOMER software.</t>
  </si>
  <si>
    <t>Option one (diesel only) has the lowest capital cost but highest running and levelized costs, while option eight (full hybrid) has the lowest net present cost among the configurations compared.</t>
  </si>
  <si>
    <t>Gateway (ICT) Polytechnic, Saapade, Ogun State; Olabisi Onabanjo University Ago-Iwoye, Ogun State; Federal University of Technology Akure, Ondo State; Federal College of Education Iwo, Osun State</t>
  </si>
  <si>
    <t>https://doi.org/10.37394/232027.2023.5.15</t>
  </si>
  <si>
    <t>Abdulbasit Nasir</t>
  </si>
  <si>
    <t>Design and Simulation of Photo-voltaic Water Pumping System for Irrigation</t>
  </si>
  <si>
    <t>To design and simulate a cost-effective photovoltaic water pumping system for irrigating a potato farm at Gerenbo, Ethiopia, and compare it economically and environmentally with a diesel pumping system.</t>
  </si>
  <si>
    <t>The PV water pumping system has a lower life-cycle cost of water ($0.1187/m3) than the diesel system ($0.3526/m3) and reduces annual CO2 emissions by 1500 kg.</t>
  </si>
  <si>
    <t>Hawassa University, Ethiopia</t>
  </si>
  <si>
    <t>https://doi.org/10.11648/j.aas.20190402.14</t>
  </si>
  <si>
    <t>B. A. Maiyama et al.</t>
  </si>
  <si>
    <t>Design and Performance Evaluation of Wind-Solar PV Energy System for Kola Village at Birnin Kebbi, Nigeria</t>
  </si>
  <si>
    <t>To design and simulate a wind-solar PV hybrid energy system to meet the residential electricity demand of Kola village in Birnin Kebbi, Nigeria.</t>
  </si>
  <si>
    <t>The most cost-effective hybrid system (20kW PV, 15kW wind, batteries) produced 141,162 kWh/yr at a total NPC of $236,415 and levelised cost of energy of $0.413/kWh, with wind contributing 74.75% of the energy.</t>
  </si>
  <si>
    <t>Waziri Umaru Federal Polytechnic, Birnin-Kebbi; Usmanu Danfodiyo University Sokoto, Nigeria</t>
  </si>
  <si>
    <t>http://dx.doi.org/10.7324/IJASRE.2018.32589</t>
  </si>
  <si>
    <t>Saidi Mohamed et al.</t>
  </si>
  <si>
    <t>Design and HOMER techno-economic analysis of a grid-connected energy system for an audiovisual application in Tunis, Tunisia</t>
  </si>
  <si>
    <t>To design and simulate a grid-connected hybrid PV/wind/diesel/battery microgrid using HOMER to minimize the cost of energy for an audiovisual TV station in Tunis, Tunisia.</t>
  </si>
  <si>
    <t>The optimized hybrid system achieves a levelized cost of energy of $0.0669/kWh and a net present cost of $5.21M, with renewable sources contributing 46.3% of total energy.</t>
  </si>
  <si>
    <t>Université de Tunis EL Manar, Ecole Nationale d'ingénieurs de Tunis, Ecole Nationale Supérieure d'Ingénieurs de Tunis</t>
  </si>
  <si>
    <t>https://doi.org/10.1109/CISTEM55808.2022.10043988</t>
  </si>
  <si>
    <t>msaidi31@yahoo.fr</t>
  </si>
  <si>
    <t>V Motjoadi et al.</t>
  </si>
  <si>
    <t>Design and Simulation of Grid-tied power supply system using HOMER: A Case Study of Lebowakgomo in South Africa</t>
  </si>
  <si>
    <t>To design and simulate a grid-tied hybrid microgrid power system combining solar PV, wind, diesel generator, battery and converter for the Lebowakgomo township in South Africa. To identify the most cost-effective and environmentally friendly configuration using HOMER software.</t>
  </si>
  <si>
    <t>The Grid/PV/Wind/Battery/Converter configuration is the most cost-effective and environmentally friendly system, with NPC of R6,583,640, COE of R0.1511/kWh and renewable fraction of 85.9%.</t>
  </si>
  <si>
    <t>Dept. of Electrical Engineering Technology, University of Johannesburg, Johannesburg, South Africa</t>
  </si>
  <si>
    <t>https://doi.org/10.1109/SAUPEC55179.2022.9730770</t>
  </si>
  <si>
    <t>802037057@student.uj.ac.za</t>
  </si>
  <si>
    <t>N.E. Lambani et al.</t>
  </si>
  <si>
    <t>Design of a cost Effective Hybrid Renewable Energy System for Coastal and Inland Rural Community in Africa</t>
  </si>
  <si>
    <t>ZA, BW</t>
  </si>
  <si>
    <t>To design and analyse cost-effective hybrid renewable energy systems for off-grid electrification of a coastal village (Mbandana, South Africa) and an inland village (Dikgomo, Botswana) using HOMER. To compare technical and economic feasibility of six HRES configurations combining solar, wind, biomass and storage.</t>
  </si>
  <si>
    <t>A solar PV-biomass-storage system is the most cost-effective solution for Dikgomo with the lowest NPC and COE, while a solar PV-wind-storage system is optimal for Mbandana due to reliability and low emissions.</t>
  </si>
  <si>
    <t>University of Cape Town, Mott MacDonald</t>
  </si>
  <si>
    <t>ZA, MZ</t>
  </si>
  <si>
    <t>https://doi.org/10.1109/PowerAfrica.2017.7991266</t>
  </si>
  <si>
    <t>LMBEDW002@myuct.ac.za</t>
  </si>
  <si>
    <t>Tamanjong Fru Fofang and Emmanuel Tanyi</t>
  </si>
  <si>
    <t>Design and Simulation of Off-Grid Solar/Mini-Hydro Renewable Energy System using Homer Pro Software: Case of Muyuka Rural Community</t>
  </si>
  <si>
    <t>To design and evaluate the performance of a hybrid solar/mini-hydropower off-grid renewable energy system for the Muyuka rural community using HOMER Pro simulation.</t>
  </si>
  <si>
    <t>The optimal system combines 1,800 kW solar PV, 16 lithium-ion batteries, and a 2MW hydro plant, achieving a net present cost of $26.3M and a cost of energy of $0.628/kWh.</t>
  </si>
  <si>
    <t>University of Buea, Cameroon</t>
  </si>
  <si>
    <t>https://doi.org/10.5281/zenodo.18680383</t>
  </si>
  <si>
    <t>J. A. Oyedokun et al.</t>
  </si>
  <si>
    <t>Design and Viability Assessment of Grid-Integrated Solar PV System for Electric Power Supply Enhancement: A Case Study of Idofian, Nigeria</t>
  </si>
  <si>
    <t>To design a 2 MW grid-integrated solar PV system for Idofian, Nigeria and assess its economic viability using RETScreen software.</t>
  </si>
  <si>
    <t>The system yields 2,853 MWh annually, about 17% of Idofian's electricity consumption, with a positive NPV of $2,254,167 and a reduction of 1,182.7 tonnes of CO2 emissions.</t>
  </si>
  <si>
    <t>National Centre for Agricultural Mechanization, Ilorin, Kwara State, Nigeria; Department of Electrical and Electronic Engineering, Ekiti State University, Ado-Ekiti, Nigeria</t>
  </si>
  <si>
    <t>http://dx.doi.org/10.24018/ejece.2023.7.3.507</t>
  </si>
  <si>
    <t>oyedokunjelili@yahoo.com</t>
  </si>
  <si>
    <t>M.M. Elkholy et al.</t>
  </si>
  <si>
    <t>Design and Techno-Economic Feasibility Study of a Solar-Powered EV Charging Station in Egypt</t>
  </si>
  <si>
    <t>To determine the technical and economic feasibility of a solar-powered EV charging station in Cairo, comparing PV, battery storage, diesel generator and grid configurations under time-of-use tariffs.</t>
  </si>
  <si>
    <t>The PV + battery storage configuration with time-of-use tariffs achieves the lowest NPC and CO2 emissions, delivering USD 10.23 million in lifetime savings with an 8.2% IRR and 5.8-year payback.</t>
  </si>
  <si>
    <t>A'Sharqiyah University (Oman), Zagazig University (Egypt)</t>
  </si>
  <si>
    <t>OM, EG</t>
  </si>
  <si>
    <t>https://doi.org/10.3390/electricity6030050</t>
  </si>
  <si>
    <t>mahmoud.elkhouli@asu.edu.om</t>
  </si>
  <si>
    <t>Abiy Mokennen Weldegiyorgis et al.</t>
  </si>
  <si>
    <t>Design and Simulation of Renewable Energy Resources for Micro Grid Based Rural Electrification in Ethiopia</t>
  </si>
  <si>
    <t>To design and simulate a hybrid PV, micro-hydro and fuel cell microgrid with a fuzzy logic energy management controller for rural electrification of a selected Ethiopian village. The study aims to determine the optimal system configuration using HOMER and evaluate its performance with MATLAB/Simulink.</t>
  </si>
  <si>
    <t>The optimal hybrid system of 10kW PV, 50.4kW micro-hydro and 18kW fuel cell supplies the village load with 100% renewable energy at $0.059/kWh and zero unmet load or capacity shortage.</t>
  </si>
  <si>
    <t>Addis Ababa Science and Technology University, Adama Science and Technology University, Addis Ababa Institute of Technology</t>
  </si>
  <si>
    <t>https://doi.org/10.11648/j.epes.20211004.11</t>
  </si>
  <si>
    <t>abiy.mekonnen@aastu.edu.et</t>
  </si>
  <si>
    <t>L Niyomugabo</t>
  </si>
  <si>
    <t>Design and Optimization of PV-Biogas hybrid system for Rural Electrification in Rwanda</t>
  </si>
  <si>
    <t>To assess the potential of solar and biogas resources in a rural area of Rwanda and design an off-grid PV-biogas hybrid system for reliable, affordable electricity. To compare its cost of energy with a solar home system and national grid tariff.</t>
  </si>
  <si>
    <t>A PV-biogas hybrid system using 42 tons of biomass produces 88.86 MWh/year at $0.130/kWh, cheaper than a solar home system ($0.457/kWh) and the current grid tariff ($0.240/kWh).</t>
  </si>
  <si>
    <t>Halmstad University</t>
  </si>
  <si>
    <t>https://hh.diva-portal.org/smash/get/diva2:1210563/FULLTEXT02.pdf</t>
  </si>
  <si>
    <t>Oni Olatunji Temitope et al.</t>
  </si>
  <si>
    <t>Design And Simulation of a Community-Based Hybrid Renewable Energy System for Rural Community Electrification</t>
  </si>
  <si>
    <t>To design and simulate a community-based hybrid renewable energy system combining solar PV, wind, battery storage and diesel backup for rural electrification in Owo, Nigeria. To evaluate the technical, economic and environmental performance of different system configurations using HOMER Pro.</t>
  </si>
  <si>
    <t>The optimal hybrid PV-wind-battery-diesel system achieves a levelized cost of electricity of $0.183/kWh with a 96% renewable fraction and over 99% system reliability. Diesel fuel consumption and CO2 emissions are reduced by over 80% compared to diesel-only generation.</t>
  </si>
  <si>
    <t>Department of Electrical/Electronic Engineering, Rufus Giwa Polytechnic, Owo, Nigeria</t>
  </si>
  <si>
    <t>https://doi.org/10.9790/1676-2003014046</t>
  </si>
  <si>
    <t>Gezahegn Abiti Bogie</t>
  </si>
  <si>
    <t>Design and Simulation of Grid-Tied Photovoltaic, Thermal and Biogas Energy Generating Systems to Power Universities in Ethiopia: A Case of Addis Ababa University, College of Natural and Computational Science</t>
  </si>
  <si>
    <t>To design a hybrid grid-tied PV/thermal and biogas energy generating system for Addis Ababa University's College of Natural and Computational Science and to simulate, optimize and analyze it using HOMER software.</t>
  </si>
  <si>
    <t>The optimal hybrid system, with a renewable fraction of 1, meets demand mostly through biogas (81%) and PV/T (19%) at an optimum cost of electricity of 0.263 $/kWh, but the resulting 24.9-year payback period makes the project economically unfeasible.</t>
  </si>
  <si>
    <t>Addis Ababa University, Addis Ababa Institute of Technology, Center of Energy Technology</t>
  </si>
  <si>
    <t>https://etd.aau.edu.et/server/api/core/bitstreams/9ae8ffb6-7d52-4602-bda0-28a6f4f52453/content</t>
  </si>
  <si>
    <t>P Bailey et al.</t>
  </si>
  <si>
    <t>Demand Analysis and Optimization of Renewable Energy: Sustainable Rural Electrification of Mbanayili, Ghana</t>
  </si>
  <si>
    <t>2007</t>
  </si>
  <si>
    <t>To design a financially and environmentally sustainable off-grid electricity generation system for a multifunctional community center in Mbanayili, Ghana, based on villager needs assessment and HOMER-based optimization. To propose a demand-side-managed, phased implementation plan incorporating Jatropha-based revenue generation.</t>
  </si>
  <si>
    <t>The HOMER-optimized hybrid PV-diesel-battery system costs $1.088/kWh but exceeds villagers' willingness-to-pay of $720/year, so a PV-only system combined with demand-side management is proposed as financially sustainable, with a phased upgrade to the hybrid system funded through Jatropha-based revenue generation.</t>
  </si>
  <si>
    <t>University of Michigan, School of Natural Resources and Environment</t>
  </si>
  <si>
    <t>https://deepblue.lib.umich.edu/500</t>
  </si>
  <si>
    <t>L Olatomiwa et al.</t>
  </si>
  <si>
    <t>Demand Side Management Strategies for Solar-PV Penetration in Powering Rural Healthcare Centre in Africa</t>
  </si>
  <si>
    <t>To design a low-cost hybrid renewable energy system incorporating demand side management strategies to meet the electricity needs of a rural healthcare clinic in Nigeria. To evaluate the cost and emission reductions achieved through DSM measures using HOMER optimization software.</t>
  </si>
  <si>
    <t>Implementing DSM strategies reduced the cost of energy by 25.8% (from $0.224/kWh to $0.166/kWh) and total net present cost by 70%, with a 96.6% reduction in CO2 emissions.</t>
  </si>
  <si>
    <t>Federal University of Technology, Minna, Nigeria; Loughborough University, United Kingdom</t>
  </si>
  <si>
    <t>https://hdl.handle.net/2134/37301</t>
  </si>
  <si>
    <t>olatomiwa.l@futminna.edu.ng</t>
  </si>
  <si>
    <t>L Abu Bedadi and M Gebrehiwot GebreMichael</t>
  </si>
  <si>
    <t>Design and optimization of off-grid hybrid renewable power plant with storage system for rural area in Rwanda</t>
  </si>
  <si>
    <t>To design and optimize an off-grid hybrid PV/micro-hydro/battery power system to meet the electricity demand of Wimana village in rural Rwanda at least cost.</t>
  </si>
  <si>
    <t>The optimal hybrid PV-micro-hydro-battery system achieves a net present cost of $78,763 and levelized cost of energy of $0.0757/kWh, cheaper than the current Rwandan grid tariff of $0.222/kWh, with 100% renewable energy fraction.</t>
  </si>
  <si>
    <t>African Center of Excellence in Energy for Sustainable Development, University of Rwanda; Defence University, Bishoftu, Ethiopia</t>
  </si>
  <si>
    <t>RW, ET</t>
  </si>
  <si>
    <t>https://doi.org/10.1049/rpg2.12267</t>
  </si>
  <si>
    <t>mulu4geta@gmail.com</t>
  </si>
  <si>
    <t>Hanaa Mohamed Farghally et al.</t>
  </si>
  <si>
    <t>Design and Optimization of Standalone Photovoltaic System based on MPPT FLC Controller for Electric Bikes Charging Station</t>
  </si>
  <si>
    <t>To size, optimize, and control a standalone PV system for an E-bike battery charging station in Cairo, Egypt, using HOMER for system sizing and MATLAB-SIMULINK for MPPT controller simulation.</t>
  </si>
  <si>
    <t>The optimal system comprises a 65 kW PV array and 80 batteries with a cost of energy of 0.579 $/kWh, and the fuzzy logic controller tracks maximum power faster and more accurately than the P&amp;O controller.</t>
  </si>
  <si>
    <t>Electronics Research Institute, Giza, Egypt</t>
  </si>
  <si>
    <t>https://doi.org/10.21608/iceeng.2018.30177</t>
  </si>
  <si>
    <t>O M Mayouf et al.</t>
  </si>
  <si>
    <t>Design and Implementation of a Power Supervision Strategy for a Smart House in Libya: A Realistic Hybrid System Utilizing Solar Cells and Lithium Batteries</t>
  </si>
  <si>
    <t>To design and implement a hybrid PV-battery-grid power supervision system for a smart home in Libya to reduce power outages and achieve energy self-sufficiency.</t>
  </si>
  <si>
    <t>The proposed twelve-mode energy management strategy successfully balanced production and consumption, achieving near-zero power difference and uninterrupted electricity supply in a real house.</t>
  </si>
  <si>
    <t>National Engineering School of Sfax, Electrical Systems and Renewable Energies Laboratory (LSEER), Tunisia</t>
  </si>
  <si>
    <t>https://www.researchgate.net/profile/Dr-Mayouf/publication/391804571_Design_and_Implementation_of_a_Power_Supervision_Strategy_for_a_Smart_House_in_Libya_A_Realistic_Hybrid_System_Utilizing_Solar_Cells_and_Lithium_Batteries/links/68276a52df0e3f544f54e495/Design-and-Implementation-of-a-Power-Supervision-Strategy-for-a-Smart-House-in-Libya-A-Realistic-Hybrid-System-Utilizing-Solar-Cells-and-Lithium-Batteries.pdf?origin=publicationDetail&amp;_sg%5B0%5D=vAsifUnXzmZhhsy8UsR8b-UbIa0yuz_XVlM2Os6zlgOGCdpmHIjtS-LEtKd3ez4b_Dx1TOUUDWF8NO4ieYSmCA.mM6GBVQpDrmtTNl-DuQciYz2GeUbJspaR1mXUi_HE4UlAF76C8e3NOVof4aRiGu9SQT50A7xWZnCD9eZnczazw&amp;_sg%5B1%5D=uTBc3yDzL-R_2jEQLlnaSZU7F_rz3zJQDrha13AVepJfigycmFHTzKzfXNI2xeFoAeiyhqy2GU1nAKf_afv7mEYTy84DyVw0Ig1wCYaPt958.mM6GBVQpDrmtTNl-DuQciYz2GeUbJspaR1mXUi_HE4UlAF76C8e3NOVof4aRiGu9SQT50A7xWZnCD9eZnczazw&amp;_iepl=&amp;_rtd=eyJjb250ZW50SW50ZW50IjoibWFpbkl0ZW0ifQ%3D%3D&amp;_tp=eyJjb250ZXh0Ijp7ImZpcnN0UGFnZSI6InB1YmxpY2F0aW9uIiwicGFnZSI6InB1YmxpY2F0aW9uIiwicG9zaXRpb24iOiJwYWdlSGVhZGVyIn19</t>
  </si>
  <si>
    <t>omar-moftah.mayouf@enis.tn</t>
  </si>
  <si>
    <t>Peter Adeoye et al.</t>
  </si>
  <si>
    <t>Decentralized Renewable Energy Solutions for Internally Displaced Persons (IDPs) in North-east Nigeria: Barriers, Feasibility, and Policy Gaps</t>
  </si>
  <si>
    <t>To evaluate the feasibility, barriers, and policy implications of deploying decentralized hybrid solar–wind systems for IDPs in North-East Nigeria using geospatial energy access mapping and technical system design.</t>
  </si>
  <si>
    <t>670 IDP camps across 112 LGAs are predominantly located in limited-access energy zones, and a 0.99 kWp solar PV array with 3.2 kWh battery and 300 W wind turbine can meet a representative camp's 3.72 kWh/day load while reducing ~25.88 kgCO2e per household annually.</t>
  </si>
  <si>
    <t>Federal University of Technology Akure Nigeria, Obafemi Awolowo University Nigeria, University of Bamenda Cameroon, University of Abomey-Calavi Benin, Renew Watts Technologies Nigeria, Sirius-X Energy Academy Nigeria</t>
  </si>
  <si>
    <t>NG, CM, BJ</t>
  </si>
  <si>
    <t>https://doi.org/10.11648/j.ajset.20261101.13</t>
  </si>
  <si>
    <t>adeoyepeter2015@gmail.com</t>
  </si>
  <si>
    <t>J T Zarmai et al.</t>
  </si>
  <si>
    <t>Design and Techno-Economic Evaluation of a Hybrid Mini-grid System for an Academic Institution</t>
  </si>
  <si>
    <t>To design and techno-economically evaluate a hybrid utility grid-diesel generator-solar PV mini-grid system for an academic institution in Kaduna, Nigeria, in order to ensure reliable and low-cost electricity supply.</t>
  </si>
  <si>
    <t>The optimal grid-diesel generator-PV-converter configuration achieved an NPC of $182,065.20 and an LCOE of 0.00198 $/kWh with a 98.3% renewable fraction, outperforming the grid-only base case.</t>
  </si>
  <si>
    <t>Nigerian Defence Academy, Kaduna, Nigeria; Delta State University, Abraka, Nigeria; University of Abuja, Abuja, Nigeria; University of North Texas, Denton, Texas, USA</t>
  </si>
  <si>
    <t>https://doi.org/10.21926/jept.2402010</t>
  </si>
  <si>
    <t>jesse.zarmai2020@nda.edu.ng</t>
  </si>
  <si>
    <t>M. M. Samy et al.</t>
  </si>
  <si>
    <t>Design and Analysis of an Islanded Green Energy Station for Highways Emergency Hospitals at Different Locations in Egypt</t>
  </si>
  <si>
    <t>To design and evaluate the optimum off-grid hybrid renewable energy system configuration for emergency hospitals at three highway locations in Egypt using HOMER Pro. To compare technical, economic, and environmental performance of hybrid PV/wind/diesel/battery systems against diesel-only and PV/diesel base cases.</t>
  </si>
  <si>
    <t>The off-grid solar-wind-diesel-battery configuration is the most economical option across all sites, with average LCOE of 0.322 $/kWh versus 0.727 $/kWh for diesel-only, and drastically reduced CO2 emissions of 10,663 kg/yr versus 146,978 kg/yr for diesel-only.</t>
  </si>
  <si>
    <t>Electrical Engineering Department, Faculty of Engineering, Beni-Suef University, Beni-Suef, Egypt; Electrical Engineering Department, Faculty of Engineering, Suez Canal University, Ismailia, Egypt</t>
  </si>
  <si>
    <t>https://doi.org/10.21608/jessit.2023.224345.1001</t>
  </si>
  <si>
    <t>mohamed.samy@eng.bsu.edu.eg</t>
  </si>
  <si>
    <t>M. Moustafa et al.</t>
  </si>
  <si>
    <t>Design and simulation analysis of 130 KWp grid-connected solar PV system using PVsyst: A case study in Egypt</t>
  </si>
  <si>
    <t>To design and simulate a 130 KWp grid-connected rooftop solar PV system for a local factory in Al Obour City, Egypt, and assess its electricity generation, efficiency, and economic indicators using PVsyst.</t>
  </si>
  <si>
    <t>The system produces 212.7 MWh annually with a performance ratio of 80.04%, reducing the monthly electricity bill by about 20%.</t>
  </si>
  <si>
    <t>American University in Cairo, Department of Physics, School of Sciences and Engineering, Egypt</t>
  </si>
  <si>
    <t>https://doi.org/10.1088/1742-6596/2689/1/012015</t>
  </si>
  <si>
    <t>mohamed.orabi@aucegypt.edu</t>
  </si>
  <si>
    <t>Ferdaws Ben Naceur et al.</t>
  </si>
  <si>
    <t>Decision-making solutions based artificial intelligence and hybrid software for optimal sizing and energy management in a smart grid system</t>
  </si>
  <si>
    <t>To determine the optimal sizing of a grid-PV-battery smart grid system using HOMER software and to develop a fuzzy-logic-based energy management strategy that minimises electricity cost while maintaining continuous supply-demand equilibrium.</t>
  </si>
  <si>
    <t>The grid-PVP-battery configuration is the most cost-effective and reliable, achieving the lowest net present cost (10,640.65 MDT) and reduced CO2 emissions, while the fuzzy logic energy management strategy successfully minimises cost by prioritising PV use.</t>
  </si>
  <si>
    <t>National Engineering School of Sousse (LATIS), University of Sousse, Tunisia; IRDL, University of Brest, France; LASEE, University of Monastir, Tunisia; ISSAT of Sousse; King Saud University, Riyadh, Saudi Arabia</t>
  </si>
  <si>
    <t>TN, FR, SA</t>
  </si>
  <si>
    <t>https://doi.org/10.1177/1063293X241266338</t>
  </si>
  <si>
    <t>swadref87@hotmail.com</t>
  </si>
  <si>
    <t>AC Ohajianya</t>
  </si>
  <si>
    <t>Design and Techno-economic Simulation of a Standalone PV Solar Power Plant for a Typical Housing Estate in Owerri, Nigeria</t>
  </si>
  <si>
    <t>To design and simulate a standalone PV solar power plant for a 200-bungalow housing estate in Owerri, Nigeria and evaluate its technical and economic feasibility.</t>
  </si>
  <si>
    <t>A 468 kWp PV system can supply the estate's 1,480 kWh/day demand with a 70.4% performance ratio and 96.8% solar fraction, and is economically feasible with positive NPV under all loan financing scenarios.</t>
  </si>
  <si>
    <t>Federal University of Technology, Owerri, Nigeria</t>
  </si>
  <si>
    <t>https://doi.org/10.9734/JENRR/2023/v15i3317</t>
  </si>
  <si>
    <t>anthony.ohajianya@futo.edu.ng</t>
  </si>
  <si>
    <t>N Abdelmeguid and D M Ibrahiem</t>
  </si>
  <si>
    <t>Decarbonizing Egypt's energy sector: pathways for an accelerated energy transition</t>
  </si>
  <si>
    <t>To identify decarbonization pathways and energy mix scenarios of least global warming potential for Egypt's energy sector using LEAP, comparing four scenarios of demand, supply, nuclear, and renewables integration through 2050.</t>
  </si>
  <si>
    <t>The renewables-promotion scenario RE2, with 75% renewables by 2050, achieves the lowest GHG emissions and lowest production costs by 2050, with wind energy dominating the energy mix.</t>
  </si>
  <si>
    <t>integrated demand-supply modelling, flexible scenario analysis, long time horizon up to 2050, first study in Egypt combining demand and supply</t>
  </si>
  <si>
    <t>LEAP has lower temporal, spatial and techno-economic resolutions compared to other bottom-up models</t>
  </si>
  <si>
    <t>Department of Economics, Faculty of Economics and Political Science, Cairo University, Giza, Egypt</t>
  </si>
  <si>
    <t>https://doi.org/10.1108/REPS-03-2024-0001</t>
  </si>
  <si>
    <t>nivinsafwat11@gmail.com</t>
  </si>
  <si>
    <t>K N Ukoima</t>
  </si>
  <si>
    <t>Design and performance analysis of a solar photovoltaic system for a rural community in rivers state, Nigeria</t>
  </si>
  <si>
    <t>To design and simulate a 650 kW on-grid solar PV system for the Okorobo-Ile rural community in Rivers State, Nigeria, using PVsyst software, and to analyze its performance parameters including energy output, losses, and performance ratio.</t>
  </si>
  <si>
    <t>The system produces an annual electricity output of 908 MWh with a performance ratio of 0.83, exceeding the community's energy demand and enabling revenue generation from surplus power.</t>
  </si>
  <si>
    <t>Department of Electrical Electronic Engineering, Michael Okpara University of Agriculture, Umudike, Nigeria</t>
  </si>
  <si>
    <t>https://doi.org/10.1038/s41598-025-00664-5</t>
  </si>
  <si>
    <t>kelvin.ukoima@mouau.edu.ng</t>
  </si>
  <si>
    <t>I Jumare et al.</t>
  </si>
  <si>
    <t>Decentralized Grid-Connected Hybrid Renewable Energy System Design in Nigeria, Case Study of Zaria Municipal</t>
  </si>
  <si>
    <t>To design a grid-connected 100% renewable hybrid energy system for Zaria, Nigeria and compare it against off-grid hybrid and conventional diesel/gasoline generator scenarios.</t>
  </si>
  <si>
    <t>The proposed grid-connected renewable hybrid system reduces total NPC and LCOE by 69% compared to the off-grid hybrid renewable scenario, with lower emissions and improved reliability.</t>
  </si>
  <si>
    <t>University of Tlemcen (Algeria), University of Applied Sciences Cologne (Germany), Pan African University Institute of Water and Energy Sciences (Algeria)</t>
  </si>
  <si>
    <t>https://dx.doi.org/10.2139/ssrn.3224175</t>
  </si>
  <si>
    <t>B Ugwoke et al.</t>
  </si>
  <si>
    <t>Decentralized Renewable Hybrid Mini-Grids for Rural Communities: Culmination of the IREP Framework and Scale up to Urban Communities</t>
  </si>
  <si>
    <t>To model the optimal techno-economic configuration of renewable hybrid mini-grids for two Nigerian rural communities and evaluate demand-side management benefits alongside a sustainable business model.</t>
  </si>
  <si>
    <t>Biomass CHP dominates electricity generation for both communities, and DSM scenarios reduce net present cost by up to 83% while achieving up to 100% renewable fraction.</t>
  </si>
  <si>
    <t>Politecnico di Torino, Michigan Technological University, Politecnico di Milano, Aalto University</t>
  </si>
  <si>
    <t>IT, US, FI</t>
  </si>
  <si>
    <t>http://dx.doi.org/10.3390/su12187411</t>
  </si>
  <si>
    <t>A Bakundukize et al.</t>
  </si>
  <si>
    <t>Design and Modelling of PV Power Plant for Rural Electrification in Kayonza, Rwanda</t>
  </si>
  <si>
    <t>To design and model an off-grid SPV power plant with a battery storage system to meet the electricity load of Rwisirabo village in Kayonza, Rwanda.</t>
  </si>
  <si>
    <t>The optimal off-grid SPV system requires a 220 kW PV array, 860 batteries and a 110 kW inverter, achieving a levelized cost of energy of $0.200/kWh using 100% renewable energy.</t>
  </si>
  <si>
    <t>African Centre of Excellence in Energy for Sustainable Development (ACE-ESD), University of Rwanda; Africa Centre of Excellence II in Phytochemicals, Textiles and Renewable Energy (ACE II PTRE), Moi University, Kenya</t>
  </si>
  <si>
    <t>RW, KE</t>
  </si>
  <si>
    <t>https://doi.org/10.9734/JENRR/2021/v7i430197</t>
  </si>
  <si>
    <t>twizerimanamaurice@gmail.com</t>
  </si>
  <si>
    <t>Zeinab Abdallah M. Elhassan et al.</t>
  </si>
  <si>
    <t>Design of Hybrid Power System of Renewable Energy for Domestic Used in Khartoum</t>
  </si>
  <si>
    <t>To design and optimize a technically viable and cost-effective hybrid renewable energy system for domestic use in Khartoum for different numbers of households.</t>
  </si>
  <si>
    <t>It is more economical to use a combined wind-PV system for a group of 50 homes rather than for a single home. The overall cost of energy would be lower if wind turbine costs decrease in Khartoum.</t>
  </si>
  <si>
    <t>Deptarment of Architecture Engineering, Faculty of Engineering and Built of Environment, University Kebangsaan Malaysia,Solar Energy Research Institute, University Kebangsaan Malaysia</t>
  </si>
  <si>
    <t>10.3923/jas.2011.2270.2275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</si>
</sst>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quot;€&quot;#,##0"/>
    <numFmt numFmtId="166" formatCode="0.0%"/>
  </numFmts>
  <fonts count="30">
    <font>
      <sz val="11"/>
      <color theme="1"/>
      <name val="Aptos Narrow"/>
      <family val="2"/>
      <scheme val="minor"/>
    </font>
    <font>
      <u/>
      <sz val="11"/>
      <color theme="10"/>
      <name val="Aptos Narrow"/>
      <family val="2"/>
      <scheme val="minor"/>
    </font>
    <font>
      <sz val="14"/>
      <color theme="1"/>
      <name val="Aptos Narrow"/>
      <scheme val="minor"/>
    </font>
    <font>
      <sz val="14"/>
      <color rgb="FF000000"/>
      <name val="Aptos Narrow"/>
      <scheme val="minor"/>
    </font>
    <font>
      <sz val="11"/>
      <color theme="1"/>
      <name val="Aptos Narrow"/>
      <scheme val="minor"/>
    </font>
    <font>
      <b/>
      <sz val="11"/>
      <color theme="1"/>
      <name val="Aptos Narrow"/>
      <family val="2"/>
      <scheme val="minor"/>
    </font>
    <font>
      <sz val="14"/>
      <color theme="1"/>
      <name val="Aptos Narrow"/>
      <family val="2"/>
      <scheme val="minor"/>
    </font>
    <font>
      <u/>
      <sz val="14"/>
      <color theme="10"/>
      <name val="Aptos Narrow"/>
      <family val="2"/>
      <scheme val="minor"/>
    </font>
    <font>
      <sz val="14"/>
      <color rgb="FF000000"/>
      <name val="Aptos Narrow"/>
      <family val="2"/>
      <scheme val="minor"/>
    </font>
    <font>
      <b/>
      <sz val="14"/>
      <color rgb="FF000000"/>
      <name val="Aptos Narrow"/>
      <family val="2"/>
      <scheme val="minor"/>
    </font>
    <font>
      <b/>
      <sz val="12"/>
      <color theme="1"/>
      <name val="Aptos Narrow"/>
      <family val="2"/>
      <scheme val="minor"/>
    </font>
    <font>
      <sz val="11"/>
      <color theme="1"/>
      <name val="Aptos Narrow"/>
      <family val="2"/>
      <scheme val="minor"/>
    </font>
    <font>
      <b/>
      <sz val="18"/>
      <color rgb="FFFFFFFF"/>
      <name val="Aptos Narrow"/>
      <family val="2"/>
      <scheme val="minor"/>
    </font>
    <font>
      <sz val="18"/>
      <color theme="1"/>
      <name val="Aptos Narrow"/>
      <family val="2"/>
      <scheme val="minor"/>
    </font>
    <font>
      <sz val="8"/>
      <name val="Aptos Narrow"/>
      <family val="2"/>
      <scheme val="minor"/>
    </font>
    <font>
      <b/>
      <sz val="10"/>
      <color rgb="FFFFFFFF"/>
      <name val="Calibri"/>
      <family val="2"/>
    </font>
    <font>
      <b/>
      <sz val="11"/>
      <color rgb="FFFFFFFF"/>
      <name val="Aptos Narrow"/>
      <family val="2"/>
      <scheme val="minor"/>
    </font>
    <font>
      <b/>
      <sz val="12"/>
      <color rgb="FFFFFFFF"/>
      <name val="Arial"/>
      <family val="2"/>
    </font>
    <font>
      <sz val="12"/>
      <color theme="1"/>
      <name val="Aptos Narrow"/>
      <family val="2"/>
      <scheme val="minor"/>
    </font>
    <font>
      <sz val="12"/>
      <color rgb="FF000000"/>
      <name val="Aptos Narrow"/>
      <family val="2"/>
      <scheme val="minor"/>
    </font>
    <font>
      <b/>
      <sz val="11"/>
      <color rgb="FFFFFFFF"/>
      <name val="Aptos Narrow"/>
      <scheme val="minor"/>
    </font>
    <font>
      <b/>
      <sz val="11"/>
      <color theme="1"/>
      <name val="Aptos Narrow"/>
      <scheme val="minor"/>
    </font>
    <font>
      <b/>
      <sz val="11"/>
      <color rgb="FF000000"/>
      <name val="Aptos Narrow"/>
      <scheme val="minor"/>
    </font>
    <font>
      <sz val="11"/>
      <color rgb="FF000000"/>
      <name val="Aptos Narrow"/>
    </font>
    <font>
      <sz val="11"/>
      <color rgb="FF242424"/>
      <name val="Aptos Narrow"/>
      <family val="2"/>
      <charset val="1"/>
    </font>
    <font>
      <b/>
      <sz val="12"/>
      <color rgb="FF313F50"/>
      <name val="Inherit"/>
    </font>
    <font>
      <sz val="12"/>
      <color rgb="FF212529"/>
      <name val="Inherit"/>
    </font>
    <font>
      <sz val="11"/>
      <name val="Aptos Narrow"/>
      <family val="2"/>
      <scheme val="minor"/>
    </font>
    <font>
      <u/>
      <sz val="11"/>
      <name val="Aptos Narrow"/>
      <family val="2"/>
      <scheme val="minor"/>
    </font>
    <font>
      <b/>
      <sz val="11"/>
      <color theme="0"/>
      <name val="Calibri"/>
      <family val="2"/>
    </font>
  </fonts>
  <fills count="9">
    <fill>
      <patternFill patternType="none"/>
    </fill>
    <fill>
      <patternFill patternType="gray125"/>
    </fill>
    <fill>
      <patternFill patternType="solid">
        <fgColor rgb="FF4472C4"/>
        <bgColor indexed="64"/>
      </patternFill>
    </fill>
    <fill>
      <patternFill patternType="solid">
        <fgColor rgb="FF70AD47"/>
        <bgColor rgb="FF70AD47"/>
      </patternFill>
    </fill>
    <fill>
      <patternFill patternType="solid">
        <fgColor theme="3" tint="0.749992370372631"/>
        <bgColor indexed="64"/>
      </patternFill>
    </fill>
    <fill>
      <patternFill patternType="solid">
        <fgColor rgb="FF1F4E79"/>
        <bgColor indexed="64"/>
      </patternFill>
    </fill>
    <fill>
      <patternFill patternType="solid">
        <fgColor rgb="FFFFFFFF"/>
        <bgColor indexed="64"/>
      </patternFill>
    </fill>
    <fill>
      <patternFill patternType="solid">
        <fgColor rgb="FFECEDF1"/>
        <bgColor indexed="64"/>
      </patternFill>
    </fill>
    <fill>
      <patternFill patternType="solid">
        <fgColor theme="4"/>
        <bgColor indexed="64"/>
      </patternFill>
    </fill>
  </fills>
  <borders count="28">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medium">
        <color rgb="FFDEE2E6"/>
      </left>
      <right style="medium">
        <color rgb="FFDEE2E6"/>
      </right>
      <top style="medium">
        <color rgb="FFDEE2E6"/>
      </top>
      <bottom style="medium">
        <color rgb="FFDEE2E6"/>
      </bottom>
      <diagonal/>
    </border>
    <border>
      <left/>
      <right style="medium">
        <color rgb="FFDEE2E6"/>
      </right>
      <top style="medium">
        <color rgb="FFDEE2E6"/>
      </top>
      <bottom style="medium">
        <color rgb="FFDEE2E6"/>
      </bottom>
      <diagonal/>
    </border>
    <border>
      <left style="medium">
        <color rgb="FFDEE2E6"/>
      </left>
      <right/>
      <top style="medium">
        <color rgb="FFDEE2E6"/>
      </top>
      <bottom style="medium">
        <color rgb="FFDEE2E6"/>
      </bottom>
      <diagonal/>
    </border>
    <border>
      <left/>
      <right style="medium">
        <color rgb="FFD0D4D8"/>
      </right>
      <top/>
      <bottom style="medium">
        <color rgb="FFD0D4D8"/>
      </bottom>
      <diagonal/>
    </border>
    <border>
      <left style="medium">
        <color rgb="FFD0D4D8"/>
      </left>
      <right style="medium">
        <color rgb="FFD0D4D8"/>
      </right>
      <top/>
      <bottom style="medium">
        <color rgb="FFD0D4D8"/>
      </bottom>
      <diagonal/>
    </border>
    <border>
      <left style="medium">
        <color rgb="FFD0D4D8"/>
      </left>
      <right/>
      <top/>
      <bottom style="medium">
        <color rgb="FFD0D4D8"/>
      </bottom>
      <diagonal/>
    </border>
    <border>
      <left/>
      <right style="medium">
        <color rgb="FFDEE2E6"/>
      </right>
      <top style="medium">
        <color rgb="FFDEE2E6"/>
      </top>
      <bottom/>
      <diagonal/>
    </border>
    <border>
      <left style="medium">
        <color rgb="FFDEE2E6"/>
      </left>
      <right style="medium">
        <color rgb="FFDEE2E6"/>
      </right>
      <top style="medium">
        <color rgb="FFDEE2E6"/>
      </top>
      <bottom/>
      <diagonal/>
    </border>
    <border>
      <left style="medium">
        <color rgb="FFDEE2E6"/>
      </left>
      <right/>
      <top style="medium">
        <color rgb="FFDEE2E6"/>
      </top>
      <bottom/>
      <diagonal/>
    </border>
    <border>
      <left style="thin">
        <color auto="1"/>
      </left>
      <right/>
      <top style="thin">
        <color auto="1"/>
      </top>
      <bottom style="thin">
        <color auto="1"/>
      </bottom>
      <diagonal/>
    </border>
    <border>
      <left/>
      <right style="thin">
        <color rgb="FF000000"/>
      </right>
      <top style="thin">
        <color rgb="FF000000"/>
      </top>
      <bottom/>
      <diagonal/>
    </border>
  </borders>
  <cellStyleXfs count="3">
    <xf numFmtId="0" fontId="0" fillId="0" borderId="0"/>
    <xf numFmtId="9" fontId="11" fillId="0" borderId="0" applyFont="0" applyFill="0" applyBorder="0" applyAlignment="0" applyProtection="0"/>
    <xf numFmtId="0" fontId="1" fillId="0" borderId="0" applyNumberFormat="0" applyFill="0" applyBorder="0" applyAlignment="0" applyProtection="0"/>
  </cellStyleXfs>
  <cellXfs count="114">
    <xf numFmtId="0" fontId="0" fillId="0" borderId="0" xfId="0"/>
    <xf numFmtId="0" fontId="2" fillId="0" borderId="0" xfId="0" applyFont="1"/>
    <xf numFmtId="0" fontId="3" fillId="0" borderId="0" xfId="0" applyFont="1"/>
    <xf numFmtId="0" fontId="4" fillId="0" borderId="0" xfId="0" applyFont="1" applyAlignment="1">
      <alignment horizontal="center" vertical="center"/>
    </xf>
    <xf numFmtId="0" fontId="4" fillId="0" borderId="0" xfId="0" applyFont="1"/>
    <xf numFmtId="9" fontId="0" fillId="0" borderId="0" xfId="0" applyNumberFormat="1"/>
    <xf numFmtId="0" fontId="0" fillId="0" borderId="1" xfId="0" applyBorder="1"/>
    <xf numFmtId="0" fontId="5" fillId="0" borderId="1" xfId="0" applyFont="1" applyBorder="1"/>
    <xf numFmtId="0" fontId="6" fillId="0" borderId="1" xfId="0" applyFont="1" applyBorder="1" applyAlignment="1">
      <alignment horizontal="center" vertical="center" wrapText="1"/>
    </xf>
    <xf numFmtId="0" fontId="7" fillId="0" borderId="1" xfId="2" applyFont="1" applyBorder="1" applyAlignment="1">
      <alignment horizontal="center" vertical="center" wrapText="1"/>
    </xf>
    <xf numFmtId="0" fontId="7" fillId="0" borderId="4" xfId="2" applyFon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xf>
    <xf numFmtId="0" fontId="6" fillId="0" borderId="1" xfId="0" applyFont="1" applyBorder="1" applyAlignment="1">
      <alignment horizontal="center" vertical="center"/>
    </xf>
    <xf numFmtId="0" fontId="7" fillId="0" borderId="5" xfId="2" applyFont="1" applyBorder="1" applyAlignment="1">
      <alignment horizontal="center" vertical="center" wrapText="1"/>
    </xf>
    <xf numFmtId="0" fontId="0" fillId="0" borderId="0" xfId="0" applyAlignment="1">
      <alignment vertical="center" wrapText="1"/>
    </xf>
    <xf numFmtId="0" fontId="10" fillId="0" borderId="6" xfId="0" applyFont="1" applyBorder="1" applyAlignment="1">
      <alignment horizontal="center" wrapText="1"/>
    </xf>
    <xf numFmtId="0" fontId="10" fillId="0" borderId="6" xfId="0" applyFont="1" applyBorder="1" applyAlignment="1">
      <alignment horizontal="center" vertical="center" wrapText="1"/>
    </xf>
    <xf numFmtId="0" fontId="0" fillId="0" borderId="0" xfId="0" applyAlignment="1">
      <alignment horizontal="center" vertical="center"/>
    </xf>
    <xf numFmtId="0" fontId="0" fillId="0" borderId="6" xfId="0" applyBorder="1" applyAlignment="1">
      <alignment horizontal="center" vertical="center"/>
    </xf>
    <xf numFmtId="0" fontId="10" fillId="0" borderId="0" xfId="0" applyFont="1" applyAlignment="1">
      <alignment wrapText="1"/>
    </xf>
    <xf numFmtId="0" fontId="0" fillId="0" borderId="6" xfId="0" applyBorder="1"/>
    <xf numFmtId="0" fontId="1" fillId="0" borderId="1" xfId="2" applyBorder="1" applyAlignment="1">
      <alignment horizontal="center" vertical="center" wrapText="1"/>
    </xf>
    <xf numFmtId="0" fontId="0" fillId="0" borderId="0" xfId="0" applyAlignment="1">
      <alignment wrapText="1"/>
    </xf>
    <xf numFmtId="0" fontId="7" fillId="0" borderId="1" xfId="2" applyFont="1" applyFill="1" applyBorder="1" applyAlignment="1">
      <alignment horizontal="center" vertical="center" wrapText="1"/>
    </xf>
    <xf numFmtId="0" fontId="6" fillId="4"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7" fillId="4" borderId="1" xfId="2" applyFont="1" applyFill="1" applyBorder="1" applyAlignment="1">
      <alignment horizontal="center" vertical="center" wrapText="1"/>
    </xf>
    <xf numFmtId="0" fontId="2" fillId="4" borderId="0" xfId="0" applyFont="1" applyFill="1"/>
    <xf numFmtId="0" fontId="12" fillId="2" borderId="3"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3" fillId="0" borderId="0" xfId="0" applyFont="1"/>
    <xf numFmtId="0" fontId="0" fillId="0" borderId="0" xfId="0" applyAlignment="1">
      <alignment vertical="center"/>
    </xf>
    <xf numFmtId="9" fontId="0" fillId="0" borderId="0" xfId="1" applyFont="1" applyBorder="1"/>
    <xf numFmtId="9" fontId="0" fillId="0" borderId="0" xfId="1" applyFont="1"/>
    <xf numFmtId="0" fontId="6" fillId="0" borderId="0" xfId="0" applyFont="1" applyAlignment="1">
      <alignment vertical="center" wrapText="1"/>
    </xf>
    <xf numFmtId="0" fontId="6" fillId="0" borderId="0" xfId="0" applyFont="1" applyAlignment="1">
      <alignment horizontal="center" vertical="center" wrapText="1"/>
    </xf>
    <xf numFmtId="0" fontId="16" fillId="5" borderId="0" xfId="0" applyFont="1" applyFill="1" applyAlignment="1">
      <alignment horizontal="center"/>
    </xf>
    <xf numFmtId="0" fontId="18" fillId="0" borderId="0" xfId="0" applyFont="1" applyAlignment="1">
      <alignment vertical="center" wrapText="1"/>
    </xf>
    <xf numFmtId="0" fontId="19" fillId="0" borderId="0" xfId="0" applyFont="1" applyAlignment="1">
      <alignment vertical="center" wrapText="1"/>
    </xf>
    <xf numFmtId="0" fontId="18" fillId="4" borderId="0" xfId="0" applyFont="1" applyFill="1" applyAlignment="1">
      <alignment vertical="center" wrapText="1"/>
    </xf>
    <xf numFmtId="0" fontId="21" fillId="0" borderId="6" xfId="0" applyFont="1" applyBorder="1" applyAlignment="1">
      <alignment horizontal="center" vertical="center" wrapText="1"/>
    </xf>
    <xf numFmtId="0" fontId="4" fillId="0" borderId="1"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Alignment="1">
      <alignment horizontal="center" vertical="center" wrapText="1"/>
    </xf>
    <xf numFmtId="0" fontId="22" fillId="0" borderId="6" xfId="0" applyFont="1" applyBorder="1" applyAlignment="1">
      <alignment horizontal="center" vertical="center" wrapText="1"/>
    </xf>
    <xf numFmtId="0" fontId="21" fillId="0" borderId="7" xfId="0" applyFont="1" applyBorder="1" applyAlignment="1">
      <alignment horizontal="center" vertical="center" wrapText="1"/>
    </xf>
    <xf numFmtId="0" fontId="22" fillId="0" borderId="7" xfId="0" applyFont="1" applyBorder="1" applyAlignment="1">
      <alignment horizontal="center" vertical="center" wrapText="1"/>
    </xf>
    <xf numFmtId="0" fontId="20" fillId="3" borderId="8" xfId="0" applyFont="1" applyFill="1" applyBorder="1" applyAlignment="1">
      <alignment horizontal="center" vertical="center" wrapText="1"/>
    </xf>
    <xf numFmtId="0" fontId="20" fillId="3" borderId="9" xfId="0" applyFont="1" applyFill="1" applyBorder="1" applyAlignment="1">
      <alignment horizontal="center" vertical="center" wrapText="1"/>
    </xf>
    <xf numFmtId="0" fontId="21"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23" fillId="0" borderId="0" xfId="0" applyFont="1" applyAlignment="1">
      <alignment horizontal="center" vertical="center" wrapText="1"/>
    </xf>
    <xf numFmtId="0" fontId="21" fillId="0" borderId="0" xfId="0" applyFont="1" applyAlignment="1">
      <alignment horizontal="center" vertical="center" wrapText="1"/>
    </xf>
    <xf numFmtId="0" fontId="0" fillId="0" borderId="1" xfId="0" applyBorder="1" applyAlignment="1">
      <alignment horizontal="left" vertical="center" wrapText="1"/>
    </xf>
    <xf numFmtId="165" fontId="0" fillId="0" borderId="1" xfId="0" applyNumberFormat="1" applyBorder="1"/>
    <xf numFmtId="1" fontId="0" fillId="0" borderId="1" xfId="0" applyNumberFormat="1" applyBorder="1"/>
    <xf numFmtId="1" fontId="0" fillId="0" borderId="0" xfId="0" applyNumberFormat="1"/>
    <xf numFmtId="49" fontId="0" fillId="0" borderId="0" xfId="0" applyNumberFormat="1" applyAlignment="1">
      <alignment horizontal="center" vertical="center"/>
    </xf>
    <xf numFmtId="0" fontId="17" fillId="2" borderId="1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7" fillId="2" borderId="15" xfId="0" applyFont="1" applyFill="1" applyBorder="1" applyAlignment="1">
      <alignment horizontal="center" vertical="center" wrapText="1"/>
    </xf>
    <xf numFmtId="0" fontId="24" fillId="0" borderId="0" xfId="0" applyFont="1" applyAlignment="1">
      <alignment horizontal="center" vertical="center"/>
    </xf>
    <xf numFmtId="0" fontId="0" fillId="0" borderId="0" xfId="0" applyAlignment="1">
      <alignment horizontal="center"/>
    </xf>
    <xf numFmtId="0" fontId="26" fillId="6" borderId="18" xfId="0" applyFont="1" applyFill="1" applyBorder="1" applyAlignment="1">
      <alignment horizontal="center" vertical="center" wrapText="1"/>
    </xf>
    <xf numFmtId="0" fontId="26" fillId="6" borderId="17" xfId="0" applyFont="1" applyFill="1" applyBorder="1" applyAlignment="1">
      <alignment horizontal="center" vertical="center" wrapText="1"/>
    </xf>
    <xf numFmtId="0" fontId="26" fillId="6" borderId="19" xfId="0" applyFont="1" applyFill="1" applyBorder="1" applyAlignment="1">
      <alignment horizontal="center" vertical="center" wrapText="1"/>
    </xf>
    <xf numFmtId="0" fontId="26" fillId="6" borderId="23" xfId="0" applyFont="1" applyFill="1" applyBorder="1" applyAlignment="1">
      <alignment horizontal="center" vertical="center" wrapText="1"/>
    </xf>
    <xf numFmtId="0" fontId="26" fillId="6" borderId="24" xfId="0" applyFont="1" applyFill="1" applyBorder="1" applyAlignment="1">
      <alignment horizontal="center" vertical="center" wrapText="1"/>
    </xf>
    <xf numFmtId="0" fontId="26" fillId="6" borderId="25" xfId="0" applyFont="1" applyFill="1" applyBorder="1" applyAlignment="1">
      <alignment horizontal="center" vertical="center" wrapText="1"/>
    </xf>
    <xf numFmtId="0" fontId="25" fillId="7" borderId="20" xfId="0" applyFont="1" applyFill="1" applyBorder="1" applyAlignment="1">
      <alignment horizontal="center" vertical="center" wrapText="1"/>
    </xf>
    <xf numFmtId="0" fontId="25" fillId="7" borderId="21" xfId="0" applyFont="1" applyFill="1" applyBorder="1" applyAlignment="1">
      <alignment horizontal="center" vertical="center" wrapText="1"/>
    </xf>
    <xf numFmtId="0" fontId="25" fillId="7" borderId="22" xfId="0" applyFont="1" applyFill="1" applyBorder="1" applyAlignment="1">
      <alignment horizontal="center" vertical="center" wrapText="1"/>
    </xf>
    <xf numFmtId="164" fontId="0" fillId="0" borderId="0" xfId="0" applyNumberFormat="1" applyAlignment="1">
      <alignment horizontal="center"/>
    </xf>
    <xf numFmtId="1" fontId="0" fillId="0" borderId="0" xfId="0" applyNumberFormat="1" applyAlignment="1">
      <alignment horizontal="center" wrapText="1"/>
    </xf>
    <xf numFmtId="0" fontId="0" fillId="0" borderId="12" xfId="0" applyBorder="1"/>
    <xf numFmtId="0" fontId="16" fillId="0" borderId="12" xfId="0" applyFont="1" applyBorder="1" applyAlignment="1">
      <alignment horizontal="center"/>
    </xf>
    <xf numFmtId="0" fontId="16" fillId="0" borderId="1" xfId="0" applyFont="1" applyBorder="1" applyAlignment="1">
      <alignment horizontal="center"/>
    </xf>
    <xf numFmtId="0" fontId="16" fillId="0" borderId="0" xfId="0" applyFont="1" applyAlignment="1">
      <alignment horizontal="center"/>
    </xf>
    <xf numFmtId="0" fontId="16" fillId="0" borderId="1" xfId="0" applyFont="1" applyBorder="1" applyAlignment="1">
      <alignment horizontal="center" wrapText="1"/>
    </xf>
    <xf numFmtId="0" fontId="0" fillId="0" borderId="1" xfId="0" applyBorder="1" applyAlignment="1">
      <alignment wrapText="1"/>
    </xf>
    <xf numFmtId="0" fontId="27" fillId="0" borderId="12" xfId="0"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2" applyFont="1" applyBorder="1" applyAlignment="1">
      <alignment horizontal="center" vertical="center" wrapText="1"/>
    </xf>
    <xf numFmtId="0" fontId="27" fillId="0" borderId="13" xfId="0" applyFont="1" applyBorder="1" applyAlignment="1">
      <alignment horizontal="center" vertical="center" wrapText="1"/>
    </xf>
    <xf numFmtId="9" fontId="27" fillId="0" borderId="1" xfId="0" applyNumberFormat="1" applyFont="1" applyBorder="1" applyAlignment="1">
      <alignment horizontal="center" vertical="center" wrapText="1"/>
    </xf>
    <xf numFmtId="0" fontId="27" fillId="0" borderId="16" xfId="0" applyFont="1" applyBorder="1" applyAlignment="1">
      <alignment horizontal="center" vertical="center" wrapText="1"/>
    </xf>
    <xf numFmtId="0" fontId="28" fillId="0" borderId="13" xfId="2" applyFont="1" applyBorder="1" applyAlignment="1">
      <alignment horizontal="center" vertical="center" wrapText="1"/>
    </xf>
    <xf numFmtId="0" fontId="27" fillId="0" borderId="6" xfId="0" applyFont="1" applyBorder="1" applyAlignment="1">
      <alignment horizontal="center" vertical="center" wrapText="1"/>
    </xf>
    <xf numFmtId="0" fontId="27" fillId="0" borderId="15" xfId="0" applyFont="1" applyBorder="1" applyAlignment="1">
      <alignment horizontal="center" vertical="center" wrapText="1"/>
    </xf>
    <xf numFmtId="166" fontId="27" fillId="0" borderId="1" xfId="0" applyNumberFormat="1" applyFont="1" applyBorder="1" applyAlignment="1">
      <alignment horizontal="center" vertical="center" wrapText="1"/>
    </xf>
    <xf numFmtId="0" fontId="27" fillId="0" borderId="0" xfId="0" applyFont="1" applyAlignment="1">
      <alignment horizontal="center" vertical="center" wrapText="1"/>
    </xf>
    <xf numFmtId="0" fontId="27" fillId="0" borderId="5" xfId="0" applyFont="1" applyBorder="1" applyAlignment="1">
      <alignment horizontal="center" vertical="center" wrapText="1"/>
    </xf>
    <xf numFmtId="0" fontId="28" fillId="0" borderId="5" xfId="2" applyFont="1" applyBorder="1" applyAlignment="1">
      <alignment horizontal="center" vertical="center" wrapText="1"/>
    </xf>
    <xf numFmtId="0" fontId="28" fillId="0" borderId="16" xfId="2" applyFont="1" applyBorder="1" applyAlignment="1">
      <alignment horizontal="center" vertical="center" wrapText="1"/>
    </xf>
    <xf numFmtId="0" fontId="27" fillId="0" borderId="11" xfId="0" applyFont="1" applyBorder="1" applyAlignment="1">
      <alignment horizontal="center" vertical="center" wrapText="1"/>
    </xf>
    <xf numFmtId="9" fontId="27" fillId="0" borderId="6" xfId="0" applyNumberFormat="1" applyFont="1" applyBorder="1" applyAlignment="1">
      <alignment horizontal="center" vertical="center" wrapText="1"/>
    </xf>
    <xf numFmtId="0" fontId="28" fillId="0" borderId="6" xfId="2" applyFont="1" applyBorder="1" applyAlignment="1">
      <alignment horizontal="center" vertical="center" wrapText="1"/>
    </xf>
    <xf numFmtId="0" fontId="28" fillId="0" borderId="26" xfId="2" applyFont="1" applyBorder="1" applyAlignment="1">
      <alignment horizontal="center" vertical="center" wrapText="1"/>
    </xf>
    <xf numFmtId="0" fontId="28" fillId="0" borderId="6" xfId="0" applyFont="1" applyBorder="1" applyAlignment="1">
      <alignment horizontal="center" vertical="center" wrapText="1"/>
    </xf>
    <xf numFmtId="0" fontId="27" fillId="0" borderId="26" xfId="0" applyFont="1" applyBorder="1" applyAlignment="1">
      <alignment horizontal="center" vertical="center" wrapText="1"/>
    </xf>
    <xf numFmtId="0" fontId="27" fillId="0" borderId="27" xfId="0" applyFont="1" applyBorder="1" applyAlignment="1">
      <alignment horizontal="center" vertical="center" wrapText="1"/>
    </xf>
    <xf numFmtId="0" fontId="1" fillId="0" borderId="5" xfId="2" applyBorder="1" applyAlignment="1">
      <alignment horizontal="center" vertical="center" wrapText="1"/>
    </xf>
    <xf numFmtId="0" fontId="1" fillId="0" borderId="16" xfId="2" applyBorder="1" applyAlignment="1">
      <alignment horizontal="center" vertical="center" wrapText="1"/>
    </xf>
    <xf numFmtId="0" fontId="1" fillId="0" borderId="13" xfId="2" applyBorder="1" applyAlignment="1">
      <alignment horizontal="center" vertical="center" wrapText="1"/>
    </xf>
    <xf numFmtId="10" fontId="27" fillId="0" borderId="1" xfId="0" applyNumberFormat="1" applyFont="1" applyBorder="1" applyAlignment="1">
      <alignment horizontal="center" vertical="center" wrapText="1"/>
    </xf>
    <xf numFmtId="0" fontId="27" fillId="0" borderId="1" xfId="2" applyFont="1" applyBorder="1" applyAlignment="1">
      <alignment horizontal="center" vertical="center" wrapText="1"/>
    </xf>
    <xf numFmtId="0" fontId="15" fillId="8" borderId="0" xfId="0" applyFont="1" applyFill="1" applyAlignment="1">
      <alignment horizontal="center"/>
    </xf>
    <xf numFmtId="0" fontId="0" fillId="8" borderId="0" xfId="0" applyFill="1"/>
    <xf numFmtId="0" fontId="29" fillId="8" borderId="0" xfId="0" applyFont="1" applyFill="1"/>
    <xf numFmtId="2"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27" fillId="0" borderId="1" xfId="0" applyNumberFormat="1" applyFont="1" applyBorder="1" applyAlignment="1">
      <alignment horizontal="center" vertical="center" wrapText="1"/>
    </xf>
  </cellXfs>
  <cellStyles count="3">
    <cellStyle name="Hyperlink" xfId="2" xr:uid="{00000000-000B-0000-0000-000008000000}"/>
    <cellStyle name="Normal" xfId="0" builtinId="0"/>
    <cellStyle name="Per cent" xfId="1" builtinId="5"/>
  </cellStyles>
  <dxfs count="145">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left style="thin">
          <color auto="1"/>
        </left>
        <top style="thin">
          <color auto="1"/>
        </top>
        <bottom style="thin">
          <color auto="1"/>
        </bottom>
      </border>
    </dxf>
    <dxf>
      <font>
        <strike val="0"/>
        <outline val="0"/>
        <shadow val="0"/>
        <vertAlign val="baseline"/>
        <sz val="14"/>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8"/>
        <color rgb="FFFFFFFF"/>
        <name val="Aptos Narrow"/>
        <scheme val="minor"/>
      </font>
      <fill>
        <patternFill patternType="solid">
          <fgColor indexed="64"/>
          <bgColor rgb="FF4472C4"/>
        </patternFill>
      </fill>
      <alignment horizontal="center" vertical="center" textRotation="0" wrapText="1" 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rgb="FFFFFFFF"/>
        <name val="Aptos Narrow"/>
        <scheme val="minor"/>
      </font>
      <fill>
        <patternFill patternType="solid">
          <fgColor rgb="FF70AD47"/>
          <bgColor rgb="FF70AD47"/>
        </patternFill>
      </fill>
      <alignment horizontal="center" vertical="center" textRotation="0" wrapText="1"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right style="medium">
          <color rgb="FFDEE2E6"/>
        </right>
        <top style="medium">
          <color rgb="FFDEE2E6"/>
        </top>
        <bottom style="medium">
          <color rgb="FFDEE2E6"/>
        </bottom>
      </border>
    </dxf>
    <dxf>
      <border outline="0">
        <top style="medium">
          <color rgb="FFDEE2E6"/>
        </top>
      </border>
    </dxf>
    <dxf>
      <border outline="0">
        <left style="medium">
          <color rgb="FFDEE2E6"/>
        </left>
        <right style="medium">
          <color rgb="FFDEE2E6"/>
        </right>
        <top style="medium">
          <color rgb="FFDEE2E6"/>
        </top>
        <bottom style="medium">
          <color rgb="FFDEE2E6"/>
        </bottom>
      </border>
    </dxf>
    <dxf>
      <alignment horizontal="center" vertical="center" textRotation="0" indent="0" justifyLastLine="0" shrinkToFit="0" readingOrder="0"/>
    </dxf>
    <dxf>
      <border outline="0">
        <bottom style="medium">
          <color rgb="FFD0D4D8"/>
        </bottom>
      </border>
    </dxf>
    <dxf>
      <font>
        <b/>
        <i val="0"/>
        <strike val="0"/>
        <condense val="0"/>
        <extend val="0"/>
        <outline val="0"/>
        <shadow val="0"/>
        <u val="none"/>
        <vertAlign val="baseline"/>
        <sz val="12"/>
        <color rgb="FF313F50"/>
        <name val="Inherit"/>
        <scheme val="none"/>
      </font>
      <fill>
        <patternFill patternType="solid">
          <fgColor indexed="64"/>
          <bgColor rgb="FFECEDF1"/>
        </patternFill>
      </fill>
      <alignment horizontal="center" vertical="center" textRotation="0" wrapText="1" indent="0" justifyLastLine="0" shrinkToFit="0" readingOrder="0"/>
      <border diagonalUp="0" diagonalDown="0" outline="0">
        <left style="medium">
          <color rgb="FFD0D4D8"/>
        </left>
        <right style="medium">
          <color rgb="FFD0D4D8"/>
        </right>
        <top/>
        <bottom/>
      </border>
    </dxf>
    <dxf>
      <numFmt numFmtId="1" formatCode="0"/>
    </dxf>
    <dxf>
      <numFmt numFmtId="1" formatCode="0"/>
    </dxf>
    <dxf>
      <numFmt numFmtId="1" formatCode="0"/>
    </dxf>
    <dxf>
      <border diagonalUp="0" diagonalDown="0">
        <left style="thin">
          <color rgb="FF000000"/>
        </left>
        <right style="thin">
          <color rgb="FF000000"/>
        </right>
        <top style="thin">
          <color rgb="FF000000"/>
        </top>
        <bottom style="thin">
          <color rgb="FF000000"/>
        </bottom>
        <vertical/>
        <horizontal/>
      </border>
    </dxf>
    <dxf>
      <numFmt numFmtId="1" formatCode="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numFmt numFmtId="1" formatCode="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numFmt numFmtId="165" formatCode="&quot;€&quot;#,##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alignmen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diagonalUp="0" diagonalDown="0">
        <left/>
        <right style="thin">
          <color rgb="FF000000"/>
        </right>
        <top style="thin">
          <color rgb="FF000000"/>
        </top>
        <bottom style="thin">
          <color rgb="FF000000"/>
        </bottom>
        <vertical/>
        <horizontal/>
      </border>
    </dxf>
    <dxf>
      <border outline="0">
        <left style="thin">
          <color rgb="FF000000"/>
        </left>
      </border>
    </dxf>
    <dxf>
      <font>
        <b/>
        <i val="0"/>
        <strike val="0"/>
        <condense val="0"/>
        <extend val="0"/>
        <outline val="0"/>
        <shadow val="0"/>
        <u val="none"/>
        <vertAlign val="baseline"/>
        <sz val="11"/>
        <color rgb="FFFFFFFF"/>
        <name val="Aptos Narrow"/>
        <family val="2"/>
        <scheme val="minor"/>
      </font>
      <fill>
        <patternFill patternType="solid">
          <fgColor indexed="64"/>
          <bgColor rgb="FF4472C4"/>
        </patternFill>
      </fill>
      <alignment horizontal="center" vertical="bottom" textRotation="0" wrapText="0" indent="0" justifyLastLine="0" shrinkToFit="0" readingOrder="0"/>
    </dxf>
    <dxf>
      <numFmt numFmtId="0" formatCode="General"/>
      <alignment horizontal="center" vertical="center"/>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alignment horizontal="center" vertical="center"/>
    </dxf>
    <dxf>
      <alignment horizontal="center" vertical="center"/>
    </dxf>
    <dxf>
      <alignment horizontal="center" vertical="cent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2"/>
        <color rgb="FFFFFFFF"/>
        <name val="Arial"/>
        <family val="2"/>
        <scheme val="none"/>
      </font>
      <fill>
        <patternFill patternType="solid">
          <fgColor indexed="64"/>
          <bgColor rgb="FF4472C4"/>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Tools/model</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distribution_tool!$B$1</c:f>
              <c:strCache>
                <c:ptCount val="1"/>
                <c:pt idx="0">
                  <c:v>Nombre</c:v>
                </c:pt>
              </c:strCache>
            </c:strRef>
          </c:tx>
          <c:dPt>
            <c:idx val="0"/>
            <c:bubble3D val="0"/>
            <c:spPr>
              <a:solidFill>
                <a:srgbClr val="637CEF"/>
              </a:solidFill>
              <a:ln w="19050">
                <a:solidFill>
                  <a:schemeClr val="lt1"/>
                </a:solidFill>
              </a:ln>
              <a:effectLst/>
            </c:spPr>
            <c:extLst>
              <c:ext xmlns:c16="http://schemas.microsoft.com/office/drawing/2014/chart" uri="{C3380CC4-5D6E-409C-BE32-E72D297353CC}">
                <c16:uniqueId val="{00000001-B877-4D85-9160-5A0E8C088130}"/>
              </c:ext>
            </c:extLst>
          </c:dPt>
          <c:dPt>
            <c:idx val="1"/>
            <c:bubble3D val="0"/>
            <c:spPr>
              <a:solidFill>
                <a:srgbClr val="E3008C"/>
              </a:solidFill>
              <a:ln w="19050">
                <a:solidFill>
                  <a:schemeClr val="lt1"/>
                </a:solidFill>
              </a:ln>
              <a:effectLst/>
            </c:spPr>
            <c:extLst>
              <c:ext xmlns:c16="http://schemas.microsoft.com/office/drawing/2014/chart" uri="{C3380CC4-5D6E-409C-BE32-E72D297353CC}">
                <c16:uniqueId val="{00000003-B877-4D85-9160-5A0E8C088130}"/>
              </c:ext>
            </c:extLst>
          </c:dPt>
          <c:dPt>
            <c:idx val="2"/>
            <c:bubble3D val="0"/>
            <c:spPr>
              <a:solidFill>
                <a:srgbClr val="2AA0A4"/>
              </a:solidFill>
              <a:ln w="19050">
                <a:solidFill>
                  <a:schemeClr val="lt1"/>
                </a:solidFill>
              </a:ln>
              <a:effectLst/>
            </c:spPr>
            <c:extLst>
              <c:ext xmlns:c16="http://schemas.microsoft.com/office/drawing/2014/chart" uri="{C3380CC4-5D6E-409C-BE32-E72D297353CC}">
                <c16:uniqueId val="{00000005-B877-4D85-9160-5A0E8C088130}"/>
              </c:ext>
            </c:extLst>
          </c:dPt>
          <c:dPt>
            <c:idx val="3"/>
            <c:bubble3D val="0"/>
            <c:spPr>
              <a:solidFill>
                <a:srgbClr val="9373C0"/>
              </a:solidFill>
              <a:ln w="19050">
                <a:solidFill>
                  <a:schemeClr val="lt1"/>
                </a:solidFill>
              </a:ln>
              <a:effectLst/>
            </c:spPr>
            <c:extLst>
              <c:ext xmlns:c16="http://schemas.microsoft.com/office/drawing/2014/chart" uri="{C3380CC4-5D6E-409C-BE32-E72D297353CC}">
                <c16:uniqueId val="{00000007-B877-4D85-9160-5A0E8C088130}"/>
              </c:ext>
            </c:extLst>
          </c:dPt>
          <c:dPt>
            <c:idx val="4"/>
            <c:bubble3D val="0"/>
            <c:spPr>
              <a:solidFill>
                <a:srgbClr val="13A10E"/>
              </a:solidFill>
              <a:ln w="19050">
                <a:solidFill>
                  <a:schemeClr val="lt1"/>
                </a:solidFill>
              </a:ln>
              <a:effectLst/>
            </c:spPr>
            <c:extLst>
              <c:ext xmlns:c16="http://schemas.microsoft.com/office/drawing/2014/chart" uri="{C3380CC4-5D6E-409C-BE32-E72D297353CC}">
                <c16:uniqueId val="{00000009-B877-4D85-9160-5A0E8C088130}"/>
              </c:ext>
            </c:extLst>
          </c:dPt>
          <c:dPt>
            <c:idx val="5"/>
            <c:bubble3D val="0"/>
            <c:spPr>
              <a:solidFill>
                <a:srgbClr val="3A96DD"/>
              </a:solidFill>
              <a:ln w="19050">
                <a:solidFill>
                  <a:schemeClr val="lt1"/>
                </a:solidFill>
              </a:ln>
              <a:effectLst/>
            </c:spPr>
            <c:extLst>
              <c:ext xmlns:c16="http://schemas.microsoft.com/office/drawing/2014/chart" uri="{C3380CC4-5D6E-409C-BE32-E72D297353CC}">
                <c16:uniqueId val="{0000000B-B877-4D85-9160-5A0E8C088130}"/>
              </c:ext>
            </c:extLst>
          </c:dPt>
          <c:dPt>
            <c:idx val="6"/>
            <c:bubble3D val="0"/>
            <c:spPr>
              <a:solidFill>
                <a:srgbClr val="CA5010"/>
              </a:solidFill>
              <a:ln w="19050">
                <a:solidFill>
                  <a:schemeClr val="lt1"/>
                </a:solidFill>
              </a:ln>
              <a:effectLst/>
            </c:spPr>
            <c:extLst>
              <c:ext xmlns:c16="http://schemas.microsoft.com/office/drawing/2014/chart" uri="{C3380CC4-5D6E-409C-BE32-E72D297353CC}">
                <c16:uniqueId val="{0000000D-B877-4D85-9160-5A0E8C088130}"/>
              </c:ext>
            </c:extLst>
          </c:dPt>
          <c:dPt>
            <c:idx val="7"/>
            <c:bubble3D val="0"/>
            <c:spPr>
              <a:solidFill>
                <a:srgbClr val="57811B"/>
              </a:solidFill>
              <a:ln w="19050">
                <a:solidFill>
                  <a:schemeClr val="lt1"/>
                </a:solidFill>
              </a:ln>
              <a:effectLst/>
            </c:spPr>
            <c:extLst>
              <c:ext xmlns:c16="http://schemas.microsoft.com/office/drawing/2014/chart" uri="{C3380CC4-5D6E-409C-BE32-E72D297353CC}">
                <c16:uniqueId val="{0000000F-B877-4D85-9160-5A0E8C088130}"/>
              </c:ext>
            </c:extLst>
          </c:dPt>
          <c:dPt>
            <c:idx val="8"/>
            <c:bubble3D val="0"/>
            <c:spPr>
              <a:solidFill>
                <a:srgbClr val="B146C2"/>
              </a:solidFill>
              <a:ln w="19050">
                <a:solidFill>
                  <a:schemeClr val="lt1"/>
                </a:solidFill>
              </a:ln>
              <a:effectLst/>
            </c:spPr>
            <c:extLst>
              <c:ext xmlns:c16="http://schemas.microsoft.com/office/drawing/2014/chart" uri="{C3380CC4-5D6E-409C-BE32-E72D297353CC}">
                <c16:uniqueId val="{00000011-B877-4D85-9160-5A0E8C088130}"/>
              </c:ext>
            </c:extLst>
          </c:dPt>
          <c:dPt>
            <c:idx val="9"/>
            <c:bubble3D val="0"/>
            <c:spPr>
              <a:solidFill>
                <a:srgbClr val="AE8C00"/>
              </a:solidFill>
              <a:ln w="19050">
                <a:solidFill>
                  <a:schemeClr val="lt1"/>
                </a:solidFill>
              </a:ln>
              <a:effectLst/>
            </c:spPr>
            <c:extLst>
              <c:ext xmlns:c16="http://schemas.microsoft.com/office/drawing/2014/chart" uri="{C3380CC4-5D6E-409C-BE32-E72D297353CC}">
                <c16:uniqueId val="{00000013-627D-42DB-A2AF-99F5B670433E}"/>
              </c:ext>
            </c:extLst>
          </c:dPt>
          <c:dPt>
            <c:idx val="10"/>
            <c:bubble3D val="0"/>
            <c:spPr>
              <a:solidFill>
                <a:srgbClr val="AE8C00"/>
              </a:solidFill>
              <a:ln w="19050">
                <a:solidFill>
                  <a:schemeClr val="lt1"/>
                </a:solidFill>
              </a:ln>
              <a:effectLst/>
            </c:spPr>
            <c:extLst>
              <c:ext xmlns:c16="http://schemas.microsoft.com/office/drawing/2014/chart" uri="{C3380CC4-5D6E-409C-BE32-E72D297353CC}">
                <c16:uniqueId val="{00000015-627D-42DB-A2AF-99F5B670433E}"/>
              </c:ext>
            </c:extLst>
          </c:dPt>
          <c:dPt>
            <c:idx val="11"/>
            <c:bubble3D val="0"/>
            <c:spPr>
              <a:solidFill>
                <a:srgbClr val="637CEF"/>
              </a:solidFill>
              <a:ln w="19050">
                <a:solidFill>
                  <a:schemeClr val="lt1"/>
                </a:solidFill>
              </a:ln>
              <a:effectLst/>
            </c:spPr>
            <c:extLst>
              <c:ext xmlns:c16="http://schemas.microsoft.com/office/drawing/2014/chart" uri="{C3380CC4-5D6E-409C-BE32-E72D297353CC}">
                <c16:uniqueId val="{00000017-627D-42DB-A2AF-99F5B670433E}"/>
              </c:ext>
            </c:extLst>
          </c:dPt>
          <c:dPt>
            <c:idx val="12"/>
            <c:bubble3D val="0"/>
            <c:spPr>
              <a:solidFill>
                <a:srgbClr val="EE5FB7"/>
              </a:solidFill>
              <a:ln w="19050">
                <a:solidFill>
                  <a:schemeClr val="lt1"/>
                </a:solidFill>
              </a:ln>
              <a:effectLst/>
            </c:spPr>
            <c:extLst>
              <c:ext xmlns:c16="http://schemas.microsoft.com/office/drawing/2014/chart" uri="{C3380CC4-5D6E-409C-BE32-E72D297353CC}">
                <c16:uniqueId val="{00000019-627D-42DB-A2AF-99F5B67043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distribution_tool!$A$2:$A$14</c:f>
              <c:strCache>
                <c:ptCount val="13"/>
                <c:pt idx="0">
                  <c:v>OSeMOSYS</c:v>
                </c:pt>
                <c:pt idx="1">
                  <c:v>LEAP</c:v>
                </c:pt>
                <c:pt idx="2">
                  <c:v>TIMES/MARKAL</c:v>
                </c:pt>
                <c:pt idx="3">
                  <c:v>MESSAGE/SPLAT</c:v>
                </c:pt>
                <c:pt idx="4">
                  <c:v>ONSSET</c:v>
                </c:pt>
                <c:pt idx="5">
                  <c:v>GIS based tool</c:v>
                </c:pt>
                <c:pt idx="6">
                  <c:v>HOMER</c:v>
                </c:pt>
                <c:pt idx="7">
                  <c:v>PLEXOS</c:v>
                </c:pt>
                <c:pt idx="8">
                  <c:v>CERC</c:v>
                </c:pt>
                <c:pt idx="9">
                  <c:v>Flextool</c:v>
                </c:pt>
                <c:pt idx="10">
                  <c:v>PyPSA</c:v>
                </c:pt>
                <c:pt idx="11">
                  <c:v>Hybrid</c:v>
                </c:pt>
                <c:pt idx="12">
                  <c:v>Others</c:v>
                </c:pt>
              </c:strCache>
            </c:strRef>
          </c:cat>
          <c:val>
            <c:numRef>
              <c:f>distribution_tool!$B$2:$B$14</c:f>
              <c:numCache>
                <c:formatCode>General</c:formatCode>
                <c:ptCount val="13"/>
                <c:pt idx="0">
                  <c:v>12</c:v>
                </c:pt>
                <c:pt idx="1">
                  <c:v>8</c:v>
                </c:pt>
                <c:pt idx="2">
                  <c:v>6</c:v>
                </c:pt>
                <c:pt idx="3">
                  <c:v>5</c:v>
                </c:pt>
                <c:pt idx="4">
                  <c:v>4</c:v>
                </c:pt>
                <c:pt idx="5">
                  <c:v>4</c:v>
                </c:pt>
                <c:pt idx="6">
                  <c:v>2</c:v>
                </c:pt>
                <c:pt idx="7">
                  <c:v>2</c:v>
                </c:pt>
                <c:pt idx="8">
                  <c:v>1</c:v>
                </c:pt>
                <c:pt idx="9">
                  <c:v>1</c:v>
                </c:pt>
                <c:pt idx="10">
                  <c:v>1</c:v>
                </c:pt>
                <c:pt idx="11">
                  <c:v>11</c:v>
                </c:pt>
                <c:pt idx="12">
                  <c:v>9</c:v>
                </c:pt>
              </c:numCache>
            </c:numRef>
          </c:val>
          <c:extLst>
            <c:ext xmlns:c16="http://schemas.microsoft.com/office/drawing/2014/chart" uri="{C3380CC4-5D6E-409C-BE32-E72D297353CC}">
              <c16:uniqueId val="{00000003-7238-41BD-BA64-36A9B0F1424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Time period of publications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distribution_tool!$B$32</c:f>
              <c:strCache>
                <c:ptCount val="1"/>
                <c:pt idx="0">
                  <c:v>Number</c:v>
                </c:pt>
              </c:strCache>
            </c:strRef>
          </c:tx>
          <c:spPr>
            <a:solidFill>
              <a:schemeClr val="accent1"/>
            </a:solidFill>
            <a:ln>
              <a:noFill/>
            </a:ln>
            <a:effectLst/>
            <a:sp3d/>
          </c:spPr>
          <c:invertIfNegative val="0"/>
          <c:cat>
            <c:numRef>
              <c:f>distribution_tool!$A$33:$A$48</c:f>
              <c:numCache>
                <c:formatCode>General</c:formatCod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numCache>
            </c:numRef>
          </c:cat>
          <c:val>
            <c:numRef>
              <c:f>distribution_tool!$B$33:$B$48</c:f>
              <c:numCache>
                <c:formatCode>General</c:formatCode>
                <c:ptCount val="16"/>
                <c:pt idx="0">
                  <c:v>2</c:v>
                </c:pt>
                <c:pt idx="1">
                  <c:v>0</c:v>
                </c:pt>
                <c:pt idx="2">
                  <c:v>1</c:v>
                </c:pt>
                <c:pt idx="3">
                  <c:v>0</c:v>
                </c:pt>
                <c:pt idx="4">
                  <c:v>1</c:v>
                </c:pt>
                <c:pt idx="5">
                  <c:v>0</c:v>
                </c:pt>
                <c:pt idx="6">
                  <c:v>4</c:v>
                </c:pt>
                <c:pt idx="7">
                  <c:v>8</c:v>
                </c:pt>
                <c:pt idx="8">
                  <c:v>5</c:v>
                </c:pt>
                <c:pt idx="9">
                  <c:v>4</c:v>
                </c:pt>
                <c:pt idx="10">
                  <c:v>2</c:v>
                </c:pt>
                <c:pt idx="11">
                  <c:v>11</c:v>
                </c:pt>
                <c:pt idx="12">
                  <c:v>11</c:v>
                </c:pt>
                <c:pt idx="13">
                  <c:v>8</c:v>
                </c:pt>
                <c:pt idx="14">
                  <c:v>8</c:v>
                </c:pt>
                <c:pt idx="15">
                  <c:v>3</c:v>
                </c:pt>
              </c:numCache>
            </c:numRef>
          </c:val>
          <c:extLst>
            <c:ext xmlns:c16="http://schemas.microsoft.com/office/drawing/2014/chart" uri="{C3380CC4-5D6E-409C-BE32-E72D297353CC}">
              <c16:uniqueId val="{00000000-B762-4333-8095-C8AACE2D882F}"/>
            </c:ext>
          </c:extLst>
        </c:ser>
        <c:dLbls>
          <c:showLegendKey val="0"/>
          <c:showVal val="0"/>
          <c:showCatName val="0"/>
          <c:showSerName val="0"/>
          <c:showPercent val="0"/>
          <c:showBubbleSize val="0"/>
        </c:dLbls>
        <c:gapWidth val="150"/>
        <c:shape val="box"/>
        <c:axId val="1029127520"/>
        <c:axId val="1029127040"/>
        <c:axId val="0"/>
      </c:bar3DChart>
      <c:catAx>
        <c:axId val="10291275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040"/>
        <c:crosses val="autoZero"/>
        <c:auto val="1"/>
        <c:lblAlgn val="ctr"/>
        <c:lblOffset val="100"/>
        <c:tickLblSkip val="1"/>
        <c:tickMarkSkip val="4"/>
        <c:noMultiLvlLbl val="0"/>
      </c:catAx>
      <c:valAx>
        <c:axId val="102912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Number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4C-4198-924F-6F6CEE6249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4C-4198-924F-6F6CEE6249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4C-4198-924F-6F6CEE624938}"/>
              </c:ext>
            </c:extLst>
          </c:dPt>
          <c:cat>
            <c:strRef>
              <c:f>distribution_tool!$A$54:$A$56</c:f>
              <c:strCache>
                <c:ptCount val="3"/>
                <c:pt idx="0">
                  <c:v>Proprietary</c:v>
                </c:pt>
                <c:pt idx="1">
                  <c:v>Open source</c:v>
                </c:pt>
                <c:pt idx="2">
                  <c:v>Hybrid</c:v>
                </c:pt>
              </c:strCache>
            </c:strRef>
          </c:cat>
          <c:val>
            <c:numRef>
              <c:f>distribution_tool!$B$54:$B$56</c:f>
              <c:numCache>
                <c:formatCode>General</c:formatCode>
                <c:ptCount val="3"/>
                <c:pt idx="0">
                  <c:v>32</c:v>
                </c:pt>
                <c:pt idx="1">
                  <c:v>30</c:v>
                </c:pt>
                <c:pt idx="2">
                  <c:v>5</c:v>
                </c:pt>
              </c:numCache>
            </c:numRef>
          </c:val>
          <c:extLst>
            <c:ext xmlns:c16="http://schemas.microsoft.com/office/drawing/2014/chart" uri="{C3380CC4-5D6E-409C-BE32-E72D297353CC}">
              <c16:uniqueId val="{00000000-273E-4877-84D4-A98F91A6636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Data availability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distribution_tool!$B$61</c:f>
              <c:strCache>
                <c:ptCount val="1"/>
                <c:pt idx="0">
                  <c:v>count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4B-459D-8554-9F232490EB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54B-459D-8554-9F232490EB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4B-459D-8554-9F232490EBD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distribution_tool!$A$62:$A$64</c:f>
              <c:strCache>
                <c:ptCount val="3"/>
                <c:pt idx="0">
                  <c:v>Open/Public repositery</c:v>
                </c:pt>
                <c:pt idx="1">
                  <c:v>Public secondary sources (reports, etc..)</c:v>
                </c:pt>
                <c:pt idx="2">
                  <c:v>Institutional / Restricted</c:v>
                </c:pt>
              </c:strCache>
            </c:strRef>
          </c:cat>
          <c:val>
            <c:numRef>
              <c:f>distribution_tool!$B$62:$B$64</c:f>
              <c:numCache>
                <c:formatCode>General</c:formatCode>
                <c:ptCount val="3"/>
                <c:pt idx="0">
                  <c:v>28</c:v>
                </c:pt>
                <c:pt idx="1">
                  <c:v>20</c:v>
                </c:pt>
                <c:pt idx="2">
                  <c:v>19</c:v>
                </c:pt>
              </c:numCache>
            </c:numRef>
          </c:val>
          <c:extLst>
            <c:ext xmlns:c16="http://schemas.microsoft.com/office/drawing/2014/chart" uri="{C3380CC4-5D6E-409C-BE32-E72D297353CC}">
              <c16:uniqueId val="{00000000-1E9F-4579-87FC-C6A262419CA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Geographical distribution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countries_study!$B$1</c:f>
              <c:strCache>
                <c:ptCount val="1"/>
                <c:pt idx="0">
                  <c:v>Pourcentage</c:v>
                </c:pt>
              </c:strCache>
            </c:strRef>
          </c:tx>
          <c:explosion val="2"/>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970-48F7-8B77-6331D64429F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70-48F7-8B77-6331D64429F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970-48F7-8B77-6331D64429F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970-48F7-8B77-6331D64429F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countries_study!$A$2:$A$5</c:f>
              <c:strCache>
                <c:ptCount val="4"/>
                <c:pt idx="0">
                  <c:v>Continental</c:v>
                </c:pt>
                <c:pt idx="1">
                  <c:v>Regional</c:v>
                </c:pt>
                <c:pt idx="2">
                  <c:v>Country</c:v>
                </c:pt>
                <c:pt idx="3">
                  <c:v>Rural</c:v>
                </c:pt>
              </c:strCache>
            </c:strRef>
          </c:cat>
          <c:val>
            <c:numRef>
              <c:f>countries_study!$B$2:$B$5</c:f>
              <c:numCache>
                <c:formatCode>General</c:formatCode>
                <c:ptCount val="4"/>
                <c:pt idx="0">
                  <c:v>9</c:v>
                </c:pt>
                <c:pt idx="1">
                  <c:v>9</c:v>
                </c:pt>
                <c:pt idx="2">
                  <c:v>45</c:v>
                </c:pt>
                <c:pt idx="3">
                  <c:v>3</c:v>
                </c:pt>
              </c:numCache>
            </c:numRef>
          </c:val>
          <c:extLst>
            <c:ext xmlns:c16="http://schemas.microsoft.com/office/drawing/2014/chart" uri="{C3380CC4-5D6E-409C-BE32-E72D297353CC}">
              <c16:uniqueId val="{00000000-B1D1-4618-85AA-FD7784B7AB3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Distribution per region</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countries_study!$B$9</c:f>
              <c:strCache>
                <c:ptCount val="1"/>
                <c:pt idx="0">
                  <c:v>Pourcentage</c:v>
                </c:pt>
              </c:strCache>
            </c:strRef>
          </c:tx>
          <c:explosion val="2"/>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067-455F-A266-DFD782322FB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067-455F-A266-DFD782322FB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067-455F-A266-DFD782322FB1}"/>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067-455F-A266-DFD782322FB1}"/>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067-455F-A266-DFD782322FB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067-455F-A266-DFD782322FB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067-455F-A266-DFD782322FB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067-455F-A266-DFD782322FB1}"/>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067-455F-A266-DFD782322FB1}"/>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C067-455F-A266-DFD782322FB1}"/>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countries_study!$A$10:$A$14</c:f>
              <c:strCache>
                <c:ptCount val="5"/>
                <c:pt idx="0">
                  <c:v>West africa</c:v>
                </c:pt>
                <c:pt idx="1">
                  <c:v>South Africa</c:v>
                </c:pt>
                <c:pt idx="2">
                  <c:v>Central Africa</c:v>
                </c:pt>
                <c:pt idx="3">
                  <c:v>East Africa</c:v>
                </c:pt>
                <c:pt idx="4">
                  <c:v>North Africa</c:v>
                </c:pt>
              </c:strCache>
            </c:strRef>
          </c:cat>
          <c:val>
            <c:numRef>
              <c:f>countries_study!$B$10:$B$14</c:f>
              <c:numCache>
                <c:formatCode>General</c:formatCode>
                <c:ptCount val="5"/>
                <c:pt idx="0">
                  <c:v>14</c:v>
                </c:pt>
                <c:pt idx="1">
                  <c:v>6</c:v>
                </c:pt>
                <c:pt idx="2">
                  <c:v>3</c:v>
                </c:pt>
                <c:pt idx="3">
                  <c:v>13</c:v>
                </c:pt>
                <c:pt idx="4">
                  <c:v>10</c:v>
                </c:pt>
              </c:numCache>
            </c:numRef>
          </c:val>
          <c:extLst>
            <c:ext xmlns:c16="http://schemas.microsoft.com/office/drawing/2014/chart" uri="{C3380CC4-5D6E-409C-BE32-E72D297353CC}">
              <c16:uniqueId val="{00000000-05A1-4669-BCAF-1CEE0EF9828C}"/>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models</a:t>
            </a:r>
            <a:r>
              <a:rPr lang="fr-FR" baseline="0"/>
              <a:t> developers origin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tx>
            <c:strRef>
              <c:f>countries_study!$B$202</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65-4907-9624-E672B99F53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65-4907-9624-E672B99F53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5D65-4907-9624-E672B99F536A}"/>
              </c:ext>
            </c:extLst>
          </c:dPt>
          <c:dLbls>
            <c:dLbl>
              <c:idx val="0"/>
              <c:layout>
                <c:manualLayout>
                  <c:x val="5.9134733158355206E-2"/>
                  <c:y val="2.093467483231262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65-4907-9624-E672B99F536A}"/>
                </c:ext>
              </c:extLst>
            </c:dLbl>
            <c:dLbl>
              <c:idx val="1"/>
              <c:layout>
                <c:manualLayout>
                  <c:x val="0.10826859142607174"/>
                  <c:y val="-7.6443934091571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65-4907-9624-E672B99F536A}"/>
                </c:ext>
              </c:extLst>
            </c:dLbl>
            <c:dLbl>
              <c:idx val="2"/>
              <c:layout>
                <c:manualLayout>
                  <c:x val="-2.866065179352581E-2"/>
                  <c:y val="-8.90933945756779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D65-4907-9624-E672B99F53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countries_study!$A$203:$A$205</c:f>
              <c:strCache>
                <c:ptCount val="3"/>
                <c:pt idx="0">
                  <c:v>Local</c:v>
                </c:pt>
                <c:pt idx="1">
                  <c:v>Co-developed</c:v>
                </c:pt>
                <c:pt idx="2">
                  <c:v>Abroad</c:v>
                </c:pt>
              </c:strCache>
            </c:strRef>
          </c:cat>
          <c:val>
            <c:numRef>
              <c:f>countries_study!$B$203:$B$205</c:f>
              <c:numCache>
                <c:formatCode>General</c:formatCode>
                <c:ptCount val="3"/>
                <c:pt idx="0">
                  <c:v>17</c:v>
                </c:pt>
                <c:pt idx="1">
                  <c:v>20</c:v>
                </c:pt>
                <c:pt idx="2">
                  <c:v>30</c:v>
                </c:pt>
              </c:numCache>
            </c:numRef>
          </c:val>
          <c:extLst>
            <c:ext xmlns:c16="http://schemas.microsoft.com/office/drawing/2014/chart" uri="{C3380CC4-5D6E-409C-BE32-E72D297353CC}">
              <c16:uniqueId val="{00000000-5D65-4907-9624-E672B99F536A}"/>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Technology included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analysis!$B$2</c:f>
              <c:strCache>
                <c:ptCount val="1"/>
                <c:pt idx="0">
                  <c:v>Nombre</c:v>
                </c:pt>
              </c:strCache>
            </c:strRef>
          </c:tx>
          <c:spPr>
            <a:solidFill>
              <a:schemeClr val="accent1"/>
            </a:solidFill>
            <a:ln>
              <a:noFill/>
            </a:ln>
            <a:effectLst/>
            <a:sp3d/>
          </c:spPr>
          <c:invertIfNegative val="0"/>
          <c:cat>
            <c:strRef>
              <c:f>analysis!$A$3:$A$12</c:f>
              <c:strCache>
                <c:ptCount val="9"/>
                <c:pt idx="0">
                  <c:v>hydro</c:v>
                </c:pt>
                <c:pt idx="1">
                  <c:v>solar </c:v>
                </c:pt>
                <c:pt idx="2">
                  <c:v>wind</c:v>
                </c:pt>
                <c:pt idx="3">
                  <c:v>biomass</c:v>
                </c:pt>
                <c:pt idx="4">
                  <c:v>Nuclear </c:v>
                </c:pt>
                <c:pt idx="5">
                  <c:v>Geothermal</c:v>
                </c:pt>
                <c:pt idx="6">
                  <c:v>Fossil Fuels</c:v>
                </c:pt>
                <c:pt idx="7">
                  <c:v>H2</c:v>
                </c:pt>
                <c:pt idx="8">
                  <c:v>coal</c:v>
                </c:pt>
              </c:strCache>
            </c:strRef>
          </c:cat>
          <c:val>
            <c:numRef>
              <c:f>analysis!$B$3:$B$12</c:f>
              <c:numCache>
                <c:formatCode>General</c:formatCode>
                <c:ptCount val="10"/>
                <c:pt idx="0">
                  <c:v>61</c:v>
                </c:pt>
                <c:pt idx="1">
                  <c:v>61</c:v>
                </c:pt>
                <c:pt idx="2">
                  <c:v>59</c:v>
                </c:pt>
                <c:pt idx="3">
                  <c:v>38</c:v>
                </c:pt>
                <c:pt idx="4">
                  <c:v>24</c:v>
                </c:pt>
                <c:pt idx="5">
                  <c:v>23</c:v>
                </c:pt>
                <c:pt idx="6">
                  <c:v>61</c:v>
                </c:pt>
                <c:pt idx="7">
                  <c:v>10</c:v>
                </c:pt>
                <c:pt idx="8">
                  <c:v>38</c:v>
                </c:pt>
              </c:numCache>
            </c:numRef>
          </c:val>
          <c:extLst>
            <c:ext xmlns:c16="http://schemas.microsoft.com/office/drawing/2014/chart" uri="{C3380CC4-5D6E-409C-BE32-E72D297353CC}">
              <c16:uniqueId val="{00000000-7427-4FCD-A9CB-C5E58B40388F}"/>
            </c:ext>
          </c:extLst>
        </c:ser>
        <c:dLbls>
          <c:showLegendKey val="0"/>
          <c:showVal val="0"/>
          <c:showCatName val="0"/>
          <c:showSerName val="0"/>
          <c:showPercent val="0"/>
          <c:showBubbleSize val="0"/>
        </c:dLbls>
        <c:gapWidth val="150"/>
        <c:shape val="box"/>
        <c:axId val="1118973472"/>
        <c:axId val="1118982592"/>
        <c:axId val="0"/>
      </c:bar3DChart>
      <c:catAx>
        <c:axId val="1118973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82592"/>
        <c:crosses val="autoZero"/>
        <c:auto val="1"/>
        <c:lblAlgn val="ctr"/>
        <c:lblOffset val="100"/>
        <c:noMultiLvlLbl val="0"/>
      </c:catAx>
      <c:valAx>
        <c:axId val="1118982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7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analysis!$A$14</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C-4D87-A4AB-0A958BE540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4714-42EB-AB09-0C7257F770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4714-42EB-AB09-0C7257F770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C-4D87-A4AB-0A958BE540D7}"/>
              </c:ext>
            </c:extLst>
          </c:dPt>
          <c:dLbls>
            <c:dLbl>
              <c:idx val="1"/>
              <c:layout>
                <c:manualLayout>
                  <c:x val="-0.17722272167034198"/>
                  <c:y val="9.679639327380727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14-42EB-AB09-0C7257F77099}"/>
                </c:ext>
              </c:extLst>
            </c:dLbl>
            <c:dLbl>
              <c:idx val="2"/>
              <c:layout>
                <c:manualLayout>
                  <c:x val="0.2310443757581617"/>
                  <c:y val="6.283489683406799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714-42EB-AB09-0C7257F7709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analysis!$B$13:$E$13</c:f>
              <c:strCache>
                <c:ptCount val="3"/>
                <c:pt idx="0">
                  <c:v>Bottom up</c:v>
                </c:pt>
                <c:pt idx="1">
                  <c:v>Top down</c:v>
                </c:pt>
                <c:pt idx="2">
                  <c:v>Hybrid</c:v>
                </c:pt>
              </c:strCache>
            </c:strRef>
          </c:cat>
          <c:val>
            <c:numRef>
              <c:f>analysis!$B$14:$E$14</c:f>
              <c:numCache>
                <c:formatCode>General</c:formatCode>
                <c:ptCount val="4"/>
                <c:pt idx="0">
                  <c:v>63</c:v>
                </c:pt>
                <c:pt idx="1">
                  <c:v>2</c:v>
                </c:pt>
                <c:pt idx="2">
                  <c:v>2</c:v>
                </c:pt>
              </c:numCache>
            </c:numRef>
          </c:val>
          <c:extLst>
            <c:ext xmlns:c16="http://schemas.microsoft.com/office/drawing/2014/chart" uri="{C3380CC4-5D6E-409C-BE32-E72D297353CC}">
              <c16:uniqueId val="{00000000-4714-42EB-AB09-0C7257F7709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baseline="0"/>
              <a:t>Frequency of Simulation End Years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analysis!$A$28</c:f>
              <c:strCache>
                <c:ptCount val="1"/>
                <c:pt idx="0">
                  <c:v>2025</c:v>
                </c:pt>
              </c:strCache>
            </c:strRef>
          </c:tx>
          <c:spPr>
            <a:solidFill>
              <a:schemeClr val="accent1"/>
            </a:solidFill>
            <a:ln>
              <a:noFill/>
            </a:ln>
            <a:effectLst/>
          </c:spPr>
          <c:invertIfNegative val="0"/>
          <c:cat>
            <c:strRef>
              <c:f>analysis!$B$27</c:f>
              <c:strCache>
                <c:ptCount val="1"/>
                <c:pt idx="0">
                  <c:v>Number</c:v>
                </c:pt>
              </c:strCache>
            </c:strRef>
          </c:cat>
          <c:val>
            <c:numRef>
              <c:f>analysis!$B$28</c:f>
              <c:numCache>
                <c:formatCode>General</c:formatCode>
                <c:ptCount val="1"/>
                <c:pt idx="0">
                  <c:v>2</c:v>
                </c:pt>
              </c:numCache>
            </c:numRef>
          </c:val>
          <c:extLst>
            <c:ext xmlns:c16="http://schemas.microsoft.com/office/drawing/2014/chart" uri="{C3380CC4-5D6E-409C-BE32-E72D297353CC}">
              <c16:uniqueId val="{00000000-2910-4854-B150-1DAA96DF7205}"/>
            </c:ext>
          </c:extLst>
        </c:ser>
        <c:ser>
          <c:idx val="1"/>
          <c:order val="1"/>
          <c:tx>
            <c:strRef>
              <c:f>analysis!$A$29</c:f>
              <c:strCache>
                <c:ptCount val="1"/>
                <c:pt idx="0">
                  <c:v>2030</c:v>
                </c:pt>
              </c:strCache>
            </c:strRef>
          </c:tx>
          <c:spPr>
            <a:solidFill>
              <a:schemeClr val="accent2"/>
            </a:solidFill>
            <a:ln>
              <a:noFill/>
            </a:ln>
            <a:effectLst/>
          </c:spPr>
          <c:invertIfNegative val="0"/>
          <c:cat>
            <c:strRef>
              <c:f>analysis!$B$27</c:f>
              <c:strCache>
                <c:ptCount val="1"/>
                <c:pt idx="0">
                  <c:v>Number</c:v>
                </c:pt>
              </c:strCache>
            </c:strRef>
          </c:cat>
          <c:val>
            <c:numRef>
              <c:f>analysis!$B$29</c:f>
              <c:numCache>
                <c:formatCode>General</c:formatCode>
                <c:ptCount val="1"/>
                <c:pt idx="0">
                  <c:v>16</c:v>
                </c:pt>
              </c:numCache>
            </c:numRef>
          </c:val>
          <c:extLst>
            <c:ext xmlns:c16="http://schemas.microsoft.com/office/drawing/2014/chart" uri="{C3380CC4-5D6E-409C-BE32-E72D297353CC}">
              <c16:uniqueId val="{00000001-2910-4854-B150-1DAA96DF7205}"/>
            </c:ext>
          </c:extLst>
        </c:ser>
        <c:ser>
          <c:idx val="2"/>
          <c:order val="2"/>
          <c:tx>
            <c:strRef>
              <c:f>analysis!$A$30</c:f>
              <c:strCache>
                <c:ptCount val="1"/>
                <c:pt idx="0">
                  <c:v>2032</c:v>
                </c:pt>
              </c:strCache>
            </c:strRef>
          </c:tx>
          <c:spPr>
            <a:solidFill>
              <a:schemeClr val="accent3"/>
            </a:solidFill>
            <a:ln>
              <a:noFill/>
            </a:ln>
            <a:effectLst/>
          </c:spPr>
          <c:invertIfNegative val="0"/>
          <c:cat>
            <c:strRef>
              <c:f>analysis!$B$27</c:f>
              <c:strCache>
                <c:ptCount val="1"/>
                <c:pt idx="0">
                  <c:v>Number</c:v>
                </c:pt>
              </c:strCache>
            </c:strRef>
          </c:cat>
          <c:val>
            <c:numRef>
              <c:f>analysis!$B$30</c:f>
              <c:numCache>
                <c:formatCode>General</c:formatCode>
                <c:ptCount val="1"/>
                <c:pt idx="0">
                  <c:v>1</c:v>
                </c:pt>
              </c:numCache>
            </c:numRef>
          </c:val>
          <c:extLst>
            <c:ext xmlns:c16="http://schemas.microsoft.com/office/drawing/2014/chart" uri="{C3380CC4-5D6E-409C-BE32-E72D297353CC}">
              <c16:uniqueId val="{00000002-2910-4854-B150-1DAA96DF7205}"/>
            </c:ext>
          </c:extLst>
        </c:ser>
        <c:ser>
          <c:idx val="3"/>
          <c:order val="3"/>
          <c:tx>
            <c:strRef>
              <c:f>analysis!$A$31</c:f>
              <c:strCache>
                <c:ptCount val="1"/>
                <c:pt idx="0">
                  <c:v>2035</c:v>
                </c:pt>
              </c:strCache>
            </c:strRef>
          </c:tx>
          <c:spPr>
            <a:solidFill>
              <a:schemeClr val="accent4"/>
            </a:solidFill>
            <a:ln>
              <a:noFill/>
            </a:ln>
            <a:effectLst/>
          </c:spPr>
          <c:invertIfNegative val="0"/>
          <c:cat>
            <c:strRef>
              <c:f>analysis!$B$27</c:f>
              <c:strCache>
                <c:ptCount val="1"/>
                <c:pt idx="0">
                  <c:v>Number</c:v>
                </c:pt>
              </c:strCache>
            </c:strRef>
          </c:cat>
          <c:val>
            <c:numRef>
              <c:f>analysis!$B$31</c:f>
              <c:numCache>
                <c:formatCode>General</c:formatCode>
                <c:ptCount val="1"/>
                <c:pt idx="0">
                  <c:v>3</c:v>
                </c:pt>
              </c:numCache>
            </c:numRef>
          </c:val>
          <c:extLst>
            <c:ext xmlns:c16="http://schemas.microsoft.com/office/drawing/2014/chart" uri="{C3380CC4-5D6E-409C-BE32-E72D297353CC}">
              <c16:uniqueId val="{00000003-2910-4854-B150-1DAA96DF7205}"/>
            </c:ext>
          </c:extLst>
        </c:ser>
        <c:ser>
          <c:idx val="4"/>
          <c:order val="4"/>
          <c:tx>
            <c:strRef>
              <c:f>analysis!$A$32</c:f>
              <c:strCache>
                <c:ptCount val="1"/>
                <c:pt idx="0">
                  <c:v>2037</c:v>
                </c:pt>
              </c:strCache>
            </c:strRef>
          </c:tx>
          <c:spPr>
            <a:solidFill>
              <a:schemeClr val="accent5"/>
            </a:solidFill>
            <a:ln>
              <a:noFill/>
            </a:ln>
            <a:effectLst/>
          </c:spPr>
          <c:invertIfNegative val="0"/>
          <c:cat>
            <c:strRef>
              <c:f>analysis!$B$27</c:f>
              <c:strCache>
                <c:ptCount val="1"/>
                <c:pt idx="0">
                  <c:v>Number</c:v>
                </c:pt>
              </c:strCache>
            </c:strRef>
          </c:cat>
          <c:val>
            <c:numRef>
              <c:f>analysis!$B$32</c:f>
              <c:numCache>
                <c:formatCode>General</c:formatCode>
                <c:ptCount val="1"/>
                <c:pt idx="0">
                  <c:v>2</c:v>
                </c:pt>
              </c:numCache>
            </c:numRef>
          </c:val>
          <c:extLst>
            <c:ext xmlns:c16="http://schemas.microsoft.com/office/drawing/2014/chart" uri="{C3380CC4-5D6E-409C-BE32-E72D297353CC}">
              <c16:uniqueId val="{00000004-2910-4854-B150-1DAA96DF7205}"/>
            </c:ext>
          </c:extLst>
        </c:ser>
        <c:ser>
          <c:idx val="5"/>
          <c:order val="5"/>
          <c:tx>
            <c:strRef>
              <c:f>analysis!$A$33</c:f>
              <c:strCache>
                <c:ptCount val="1"/>
                <c:pt idx="0">
                  <c:v>2040</c:v>
                </c:pt>
              </c:strCache>
            </c:strRef>
          </c:tx>
          <c:spPr>
            <a:solidFill>
              <a:schemeClr val="accent6"/>
            </a:solidFill>
            <a:ln>
              <a:noFill/>
            </a:ln>
            <a:effectLst/>
          </c:spPr>
          <c:invertIfNegative val="0"/>
          <c:cat>
            <c:strRef>
              <c:f>analysis!$B$27</c:f>
              <c:strCache>
                <c:ptCount val="1"/>
                <c:pt idx="0">
                  <c:v>Number</c:v>
                </c:pt>
              </c:strCache>
            </c:strRef>
          </c:cat>
          <c:val>
            <c:numRef>
              <c:f>analysis!$B$33</c:f>
              <c:numCache>
                <c:formatCode>General</c:formatCode>
                <c:ptCount val="1"/>
                <c:pt idx="0">
                  <c:v>13</c:v>
                </c:pt>
              </c:numCache>
            </c:numRef>
          </c:val>
          <c:extLst>
            <c:ext xmlns:c16="http://schemas.microsoft.com/office/drawing/2014/chart" uri="{C3380CC4-5D6E-409C-BE32-E72D297353CC}">
              <c16:uniqueId val="{00000005-2910-4854-B150-1DAA96DF7205}"/>
            </c:ext>
          </c:extLst>
        </c:ser>
        <c:ser>
          <c:idx val="6"/>
          <c:order val="6"/>
          <c:tx>
            <c:strRef>
              <c:f>analysis!$A$34</c:f>
              <c:strCache>
                <c:ptCount val="1"/>
                <c:pt idx="0">
                  <c:v>2041</c:v>
                </c:pt>
              </c:strCache>
            </c:strRef>
          </c:tx>
          <c:spPr>
            <a:solidFill>
              <a:schemeClr val="accent1">
                <a:lumMod val="60000"/>
              </a:schemeClr>
            </a:solidFill>
            <a:ln>
              <a:noFill/>
            </a:ln>
            <a:effectLst/>
          </c:spPr>
          <c:invertIfNegative val="0"/>
          <c:cat>
            <c:strRef>
              <c:f>analysis!$B$27</c:f>
              <c:strCache>
                <c:ptCount val="1"/>
                <c:pt idx="0">
                  <c:v>Number</c:v>
                </c:pt>
              </c:strCache>
            </c:strRef>
          </c:cat>
          <c:val>
            <c:numRef>
              <c:f>analysis!$B$34</c:f>
              <c:numCache>
                <c:formatCode>General</c:formatCode>
                <c:ptCount val="1"/>
                <c:pt idx="0">
                  <c:v>1</c:v>
                </c:pt>
              </c:numCache>
            </c:numRef>
          </c:val>
          <c:extLst>
            <c:ext xmlns:c16="http://schemas.microsoft.com/office/drawing/2014/chart" uri="{C3380CC4-5D6E-409C-BE32-E72D297353CC}">
              <c16:uniqueId val="{00000006-2910-4854-B150-1DAA96DF7205}"/>
            </c:ext>
          </c:extLst>
        </c:ser>
        <c:ser>
          <c:idx val="7"/>
          <c:order val="7"/>
          <c:tx>
            <c:strRef>
              <c:f>analysis!$A$35</c:f>
              <c:strCache>
                <c:ptCount val="1"/>
                <c:pt idx="0">
                  <c:v>2042</c:v>
                </c:pt>
              </c:strCache>
            </c:strRef>
          </c:tx>
          <c:spPr>
            <a:solidFill>
              <a:schemeClr val="accent2">
                <a:lumMod val="60000"/>
              </a:schemeClr>
            </a:solidFill>
            <a:ln>
              <a:noFill/>
            </a:ln>
            <a:effectLst/>
          </c:spPr>
          <c:invertIfNegative val="0"/>
          <c:cat>
            <c:strRef>
              <c:f>analysis!$B$27</c:f>
              <c:strCache>
                <c:ptCount val="1"/>
                <c:pt idx="0">
                  <c:v>Number</c:v>
                </c:pt>
              </c:strCache>
            </c:strRef>
          </c:cat>
          <c:val>
            <c:numRef>
              <c:f>analysis!$B$35</c:f>
              <c:numCache>
                <c:formatCode>General</c:formatCode>
                <c:ptCount val="1"/>
                <c:pt idx="0">
                  <c:v>1</c:v>
                </c:pt>
              </c:numCache>
            </c:numRef>
          </c:val>
          <c:extLst>
            <c:ext xmlns:c16="http://schemas.microsoft.com/office/drawing/2014/chart" uri="{C3380CC4-5D6E-409C-BE32-E72D297353CC}">
              <c16:uniqueId val="{00000007-2910-4854-B150-1DAA96DF7205}"/>
            </c:ext>
          </c:extLst>
        </c:ser>
        <c:ser>
          <c:idx val="8"/>
          <c:order val="8"/>
          <c:tx>
            <c:strRef>
              <c:f>analysis!$A$36</c:f>
              <c:strCache>
                <c:ptCount val="1"/>
                <c:pt idx="0">
                  <c:v>2045</c:v>
                </c:pt>
              </c:strCache>
            </c:strRef>
          </c:tx>
          <c:spPr>
            <a:solidFill>
              <a:schemeClr val="accent3">
                <a:lumMod val="60000"/>
              </a:schemeClr>
            </a:solidFill>
            <a:ln>
              <a:noFill/>
            </a:ln>
            <a:effectLst/>
          </c:spPr>
          <c:invertIfNegative val="0"/>
          <c:cat>
            <c:strRef>
              <c:f>analysis!$B$27</c:f>
              <c:strCache>
                <c:ptCount val="1"/>
                <c:pt idx="0">
                  <c:v>Number</c:v>
                </c:pt>
              </c:strCache>
            </c:strRef>
          </c:cat>
          <c:val>
            <c:numRef>
              <c:f>analysis!$B$36</c:f>
              <c:numCache>
                <c:formatCode>General</c:formatCode>
                <c:ptCount val="1"/>
                <c:pt idx="0">
                  <c:v>2</c:v>
                </c:pt>
              </c:numCache>
            </c:numRef>
          </c:val>
          <c:extLst>
            <c:ext xmlns:c16="http://schemas.microsoft.com/office/drawing/2014/chart" uri="{C3380CC4-5D6E-409C-BE32-E72D297353CC}">
              <c16:uniqueId val="{00000008-2910-4854-B150-1DAA96DF7205}"/>
            </c:ext>
          </c:extLst>
        </c:ser>
        <c:ser>
          <c:idx val="9"/>
          <c:order val="9"/>
          <c:tx>
            <c:strRef>
              <c:f>analysis!$A$37</c:f>
              <c:strCache>
                <c:ptCount val="1"/>
                <c:pt idx="0">
                  <c:v>2048</c:v>
                </c:pt>
              </c:strCache>
            </c:strRef>
          </c:tx>
          <c:spPr>
            <a:solidFill>
              <a:schemeClr val="accent4">
                <a:lumMod val="60000"/>
              </a:schemeClr>
            </a:solidFill>
            <a:ln>
              <a:noFill/>
            </a:ln>
            <a:effectLst/>
          </c:spPr>
          <c:invertIfNegative val="0"/>
          <c:cat>
            <c:strRef>
              <c:f>analysis!$B$27</c:f>
              <c:strCache>
                <c:ptCount val="1"/>
                <c:pt idx="0">
                  <c:v>Number</c:v>
                </c:pt>
              </c:strCache>
            </c:strRef>
          </c:cat>
          <c:val>
            <c:numRef>
              <c:f>analysis!$B$37</c:f>
              <c:numCache>
                <c:formatCode>General</c:formatCode>
                <c:ptCount val="1"/>
                <c:pt idx="0">
                  <c:v>1</c:v>
                </c:pt>
              </c:numCache>
            </c:numRef>
          </c:val>
          <c:extLst>
            <c:ext xmlns:c16="http://schemas.microsoft.com/office/drawing/2014/chart" uri="{C3380CC4-5D6E-409C-BE32-E72D297353CC}">
              <c16:uniqueId val="{00000009-2910-4854-B150-1DAA96DF7205}"/>
            </c:ext>
          </c:extLst>
        </c:ser>
        <c:ser>
          <c:idx val="10"/>
          <c:order val="10"/>
          <c:tx>
            <c:strRef>
              <c:f>analysis!$A$38</c:f>
              <c:strCache>
                <c:ptCount val="1"/>
                <c:pt idx="0">
                  <c:v>2050</c:v>
                </c:pt>
              </c:strCache>
            </c:strRef>
          </c:tx>
          <c:spPr>
            <a:solidFill>
              <a:schemeClr val="accent5">
                <a:lumMod val="60000"/>
              </a:schemeClr>
            </a:solidFill>
            <a:ln>
              <a:noFill/>
            </a:ln>
            <a:effectLst/>
          </c:spPr>
          <c:invertIfNegative val="0"/>
          <c:cat>
            <c:strRef>
              <c:f>analysis!$B$27</c:f>
              <c:strCache>
                <c:ptCount val="1"/>
                <c:pt idx="0">
                  <c:v>Number</c:v>
                </c:pt>
              </c:strCache>
            </c:strRef>
          </c:cat>
          <c:val>
            <c:numRef>
              <c:f>analysis!$B$38</c:f>
              <c:numCache>
                <c:formatCode>General</c:formatCode>
                <c:ptCount val="1"/>
                <c:pt idx="0">
                  <c:v>15</c:v>
                </c:pt>
              </c:numCache>
            </c:numRef>
          </c:val>
          <c:extLst>
            <c:ext xmlns:c16="http://schemas.microsoft.com/office/drawing/2014/chart" uri="{C3380CC4-5D6E-409C-BE32-E72D297353CC}">
              <c16:uniqueId val="{0000000A-2910-4854-B150-1DAA96DF7205}"/>
            </c:ext>
          </c:extLst>
        </c:ser>
        <c:ser>
          <c:idx val="11"/>
          <c:order val="11"/>
          <c:tx>
            <c:strRef>
              <c:f>analysis!$A$39</c:f>
              <c:strCache>
                <c:ptCount val="1"/>
                <c:pt idx="0">
                  <c:v>2060</c:v>
                </c:pt>
              </c:strCache>
            </c:strRef>
          </c:tx>
          <c:spPr>
            <a:solidFill>
              <a:schemeClr val="accent6">
                <a:lumMod val="60000"/>
              </a:schemeClr>
            </a:solidFill>
            <a:ln>
              <a:noFill/>
            </a:ln>
            <a:effectLst/>
          </c:spPr>
          <c:invertIfNegative val="0"/>
          <c:cat>
            <c:strRef>
              <c:f>analysis!$B$27</c:f>
              <c:strCache>
                <c:ptCount val="1"/>
                <c:pt idx="0">
                  <c:v>Number</c:v>
                </c:pt>
              </c:strCache>
            </c:strRef>
          </c:cat>
          <c:val>
            <c:numRef>
              <c:f>analysis!$B$39</c:f>
              <c:numCache>
                <c:formatCode>General</c:formatCode>
                <c:ptCount val="1"/>
                <c:pt idx="0">
                  <c:v>2</c:v>
                </c:pt>
              </c:numCache>
            </c:numRef>
          </c:val>
          <c:extLst>
            <c:ext xmlns:c16="http://schemas.microsoft.com/office/drawing/2014/chart" uri="{C3380CC4-5D6E-409C-BE32-E72D297353CC}">
              <c16:uniqueId val="{0000000B-2910-4854-B150-1DAA96DF7205}"/>
            </c:ext>
          </c:extLst>
        </c:ser>
        <c:ser>
          <c:idx val="12"/>
          <c:order val="12"/>
          <c:tx>
            <c:strRef>
              <c:f>analysis!$A$40</c:f>
              <c:strCache>
                <c:ptCount val="1"/>
                <c:pt idx="0">
                  <c:v>2063</c:v>
                </c:pt>
              </c:strCache>
            </c:strRef>
          </c:tx>
          <c:spPr>
            <a:solidFill>
              <a:schemeClr val="accent1">
                <a:lumMod val="80000"/>
                <a:lumOff val="20000"/>
              </a:schemeClr>
            </a:solidFill>
            <a:ln>
              <a:noFill/>
            </a:ln>
            <a:effectLst/>
          </c:spPr>
          <c:invertIfNegative val="0"/>
          <c:cat>
            <c:strRef>
              <c:f>analysis!$B$27</c:f>
              <c:strCache>
                <c:ptCount val="1"/>
                <c:pt idx="0">
                  <c:v>Number</c:v>
                </c:pt>
              </c:strCache>
            </c:strRef>
          </c:cat>
          <c:val>
            <c:numRef>
              <c:f>analysis!$B$40</c:f>
              <c:numCache>
                <c:formatCode>General</c:formatCode>
                <c:ptCount val="1"/>
                <c:pt idx="0">
                  <c:v>1</c:v>
                </c:pt>
              </c:numCache>
            </c:numRef>
          </c:val>
          <c:extLst>
            <c:ext xmlns:c16="http://schemas.microsoft.com/office/drawing/2014/chart" uri="{C3380CC4-5D6E-409C-BE32-E72D297353CC}">
              <c16:uniqueId val="{0000000C-2910-4854-B150-1DAA96DF7205}"/>
            </c:ext>
          </c:extLst>
        </c:ser>
        <c:ser>
          <c:idx val="13"/>
          <c:order val="13"/>
          <c:tx>
            <c:strRef>
              <c:f>analysis!$A$41</c:f>
              <c:strCache>
                <c:ptCount val="1"/>
                <c:pt idx="0">
                  <c:v>2065</c:v>
                </c:pt>
              </c:strCache>
            </c:strRef>
          </c:tx>
          <c:spPr>
            <a:solidFill>
              <a:schemeClr val="accent2">
                <a:lumMod val="80000"/>
                <a:lumOff val="20000"/>
              </a:schemeClr>
            </a:solidFill>
            <a:ln>
              <a:noFill/>
            </a:ln>
            <a:effectLst/>
          </c:spPr>
          <c:invertIfNegative val="0"/>
          <c:cat>
            <c:strRef>
              <c:f>analysis!$B$27</c:f>
              <c:strCache>
                <c:ptCount val="1"/>
                <c:pt idx="0">
                  <c:v>Number</c:v>
                </c:pt>
              </c:strCache>
            </c:strRef>
          </c:cat>
          <c:val>
            <c:numRef>
              <c:f>analysis!$B$41</c:f>
              <c:numCache>
                <c:formatCode>General</c:formatCode>
                <c:ptCount val="1"/>
                <c:pt idx="0">
                  <c:v>1</c:v>
                </c:pt>
              </c:numCache>
            </c:numRef>
          </c:val>
          <c:extLst>
            <c:ext xmlns:c16="http://schemas.microsoft.com/office/drawing/2014/chart" uri="{C3380CC4-5D6E-409C-BE32-E72D297353CC}">
              <c16:uniqueId val="{0000000D-2910-4854-B150-1DAA96DF7205}"/>
            </c:ext>
          </c:extLst>
        </c:ser>
        <c:ser>
          <c:idx val="14"/>
          <c:order val="14"/>
          <c:tx>
            <c:strRef>
              <c:f>analysis!$A$42</c:f>
              <c:strCache>
                <c:ptCount val="1"/>
                <c:pt idx="0">
                  <c:v>2070</c:v>
                </c:pt>
              </c:strCache>
            </c:strRef>
          </c:tx>
          <c:spPr>
            <a:solidFill>
              <a:schemeClr val="accent3">
                <a:lumMod val="80000"/>
                <a:lumOff val="20000"/>
              </a:schemeClr>
            </a:solidFill>
            <a:ln>
              <a:noFill/>
            </a:ln>
            <a:effectLst/>
          </c:spPr>
          <c:invertIfNegative val="0"/>
          <c:cat>
            <c:strRef>
              <c:f>analysis!$B$27</c:f>
              <c:strCache>
                <c:ptCount val="1"/>
                <c:pt idx="0">
                  <c:v>Number</c:v>
                </c:pt>
              </c:strCache>
            </c:strRef>
          </c:cat>
          <c:val>
            <c:numRef>
              <c:f>analysis!$B$42</c:f>
              <c:numCache>
                <c:formatCode>General</c:formatCode>
                <c:ptCount val="1"/>
                <c:pt idx="0">
                  <c:v>1</c:v>
                </c:pt>
              </c:numCache>
            </c:numRef>
          </c:val>
          <c:extLst>
            <c:ext xmlns:c16="http://schemas.microsoft.com/office/drawing/2014/chart" uri="{C3380CC4-5D6E-409C-BE32-E72D297353CC}">
              <c16:uniqueId val="{0000000E-2910-4854-B150-1DAA96DF7205}"/>
            </c:ext>
          </c:extLst>
        </c:ser>
        <c:dLbls>
          <c:showLegendKey val="0"/>
          <c:showVal val="0"/>
          <c:showCatName val="0"/>
          <c:showSerName val="0"/>
          <c:showPercent val="0"/>
          <c:showBubbleSize val="0"/>
        </c:dLbls>
        <c:gapWidth val="219"/>
        <c:overlap val="-27"/>
        <c:axId val="380177600"/>
        <c:axId val="380192480"/>
      </c:barChart>
      <c:catAx>
        <c:axId val="38017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92480"/>
        <c:crosses val="autoZero"/>
        <c:auto val="1"/>
        <c:lblAlgn val="ctr"/>
        <c:lblOffset val="100"/>
        <c:noMultiLvlLbl val="0"/>
      </c:catAx>
      <c:valAx>
        <c:axId val="380192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7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analysis!$B$45</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238-43A4-942D-6C9A1434D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3238-43A4-942D-6C9A1434D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3238-43A4-942D-6C9A1434DB33}"/>
              </c:ext>
            </c:extLst>
          </c:dPt>
          <c:dLbls>
            <c:dLbl>
              <c:idx val="0"/>
              <c:layout>
                <c:manualLayout>
                  <c:x val="6.5346439004611206E-2"/>
                  <c:y val="-0.142921133022923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238-43A4-942D-6C9A1434DB33}"/>
                </c:ext>
              </c:extLst>
            </c:dLbl>
            <c:dLbl>
              <c:idx val="1"/>
              <c:layout>
                <c:manualLayout>
                  <c:x val="4.9412952463368208E-3"/>
                  <c:y val="4.791454522841574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238-43A4-942D-6C9A1434DB33}"/>
                </c:ext>
              </c:extLst>
            </c:dLbl>
            <c:dLbl>
              <c:idx val="2"/>
              <c:layout>
                <c:manualLayout>
                  <c:x val="0.11079272167184383"/>
                  <c:y val="2.784897821169557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238-43A4-942D-6C9A1434DB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analysis!$A$46:$A$48</c:f>
              <c:strCache>
                <c:ptCount val="3"/>
                <c:pt idx="0">
                  <c:v>Electricity</c:v>
                </c:pt>
                <c:pt idx="1">
                  <c:v>Full energy system</c:v>
                </c:pt>
                <c:pt idx="2">
                  <c:v>Transport</c:v>
                </c:pt>
              </c:strCache>
            </c:strRef>
          </c:cat>
          <c:val>
            <c:numRef>
              <c:f>analysis!$B$46:$B$48</c:f>
              <c:numCache>
                <c:formatCode>General</c:formatCode>
                <c:ptCount val="3"/>
                <c:pt idx="0">
                  <c:v>53</c:v>
                </c:pt>
                <c:pt idx="1">
                  <c:v>12</c:v>
                </c:pt>
                <c:pt idx="2">
                  <c:v>1</c:v>
                </c:pt>
              </c:numCache>
            </c:numRef>
          </c:val>
          <c:extLst>
            <c:ext xmlns:c16="http://schemas.microsoft.com/office/drawing/2014/chart" uri="{C3380CC4-5D6E-409C-BE32-E72D297353CC}">
              <c16:uniqueId val="{00000000-3238-43A4-942D-6C9A1434DB3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Sdg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analysis!$B$101</c:f>
              <c:strCache>
                <c:ptCount val="1"/>
                <c:pt idx="0">
                  <c:v>count</c:v>
                </c:pt>
              </c:strCache>
            </c:strRef>
          </c:tx>
          <c:spPr>
            <a:solidFill>
              <a:schemeClr val="accent1"/>
            </a:solidFill>
            <a:ln>
              <a:noFill/>
            </a:ln>
            <a:effectLst/>
            <a:sp3d/>
          </c:spPr>
          <c:invertIfNegative val="0"/>
          <c:cat>
            <c:numRef>
              <c:f>analysis!$A$102:$A$112</c:f>
              <c:numCache>
                <c:formatCode>General</c:formatCode>
                <c:ptCount val="11"/>
                <c:pt idx="0">
                  <c:v>1</c:v>
                </c:pt>
                <c:pt idx="1">
                  <c:v>2</c:v>
                </c:pt>
                <c:pt idx="2">
                  <c:v>3</c:v>
                </c:pt>
                <c:pt idx="3">
                  <c:v>6</c:v>
                </c:pt>
                <c:pt idx="4">
                  <c:v>7</c:v>
                </c:pt>
                <c:pt idx="5">
                  <c:v>8</c:v>
                </c:pt>
                <c:pt idx="6">
                  <c:v>9</c:v>
                </c:pt>
                <c:pt idx="7">
                  <c:v>10</c:v>
                </c:pt>
                <c:pt idx="8">
                  <c:v>12</c:v>
                </c:pt>
                <c:pt idx="9">
                  <c:v>13</c:v>
                </c:pt>
                <c:pt idx="10">
                  <c:v>15</c:v>
                </c:pt>
              </c:numCache>
            </c:numRef>
          </c:cat>
          <c:val>
            <c:numRef>
              <c:f>analysis!$B$102:$B$112</c:f>
              <c:numCache>
                <c:formatCode>General</c:formatCode>
                <c:ptCount val="11"/>
                <c:pt idx="0">
                  <c:v>2</c:v>
                </c:pt>
                <c:pt idx="1">
                  <c:v>2</c:v>
                </c:pt>
                <c:pt idx="2">
                  <c:v>1</c:v>
                </c:pt>
                <c:pt idx="3">
                  <c:v>2</c:v>
                </c:pt>
                <c:pt idx="4">
                  <c:v>54</c:v>
                </c:pt>
                <c:pt idx="5">
                  <c:v>6</c:v>
                </c:pt>
                <c:pt idx="6">
                  <c:v>1</c:v>
                </c:pt>
                <c:pt idx="7">
                  <c:v>1</c:v>
                </c:pt>
                <c:pt idx="8">
                  <c:v>1</c:v>
                </c:pt>
                <c:pt idx="9">
                  <c:v>41</c:v>
                </c:pt>
                <c:pt idx="10">
                  <c:v>1</c:v>
                </c:pt>
              </c:numCache>
            </c:numRef>
          </c:val>
          <c:extLst>
            <c:ext xmlns:c16="http://schemas.microsoft.com/office/drawing/2014/chart" uri="{C3380CC4-5D6E-409C-BE32-E72D297353CC}">
              <c16:uniqueId val="{00000000-3AD5-4213-932A-8FF190820CC2}"/>
            </c:ext>
          </c:extLst>
        </c:ser>
        <c:dLbls>
          <c:showLegendKey val="0"/>
          <c:showVal val="0"/>
          <c:showCatName val="0"/>
          <c:showSerName val="0"/>
          <c:showPercent val="0"/>
          <c:showBubbleSize val="0"/>
        </c:dLbls>
        <c:gapWidth val="150"/>
        <c:shape val="box"/>
        <c:axId val="237010463"/>
        <c:axId val="237009503"/>
        <c:axId val="0"/>
      </c:bar3DChart>
      <c:catAx>
        <c:axId val="2370104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Sdg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09503"/>
        <c:crosses val="autoZero"/>
        <c:auto val="1"/>
        <c:lblAlgn val="ctr"/>
        <c:lblOffset val="100"/>
        <c:noMultiLvlLbl val="0"/>
      </c:catAx>
      <c:valAx>
        <c:axId val="237009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0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ndc's mention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analysis!$B$114</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74-4180-B642-5764327EB9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74-4180-B642-5764327EB9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74-4180-B642-5764327EB9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analysis!$A$115:$A$117</c:f>
              <c:strCache>
                <c:ptCount val="3"/>
                <c:pt idx="0">
                  <c:v>Yes</c:v>
                </c:pt>
                <c:pt idx="1">
                  <c:v>No</c:v>
                </c:pt>
                <c:pt idx="2">
                  <c:v>N/A</c:v>
                </c:pt>
              </c:strCache>
            </c:strRef>
          </c:cat>
          <c:val>
            <c:numRef>
              <c:f>analysis!$B$115:$B$117</c:f>
              <c:numCache>
                <c:formatCode>General</c:formatCode>
                <c:ptCount val="3"/>
                <c:pt idx="0">
                  <c:v>32</c:v>
                </c:pt>
                <c:pt idx="1">
                  <c:v>23</c:v>
                </c:pt>
                <c:pt idx="2">
                  <c:v>12</c:v>
                </c:pt>
              </c:numCache>
            </c:numRef>
          </c:val>
          <c:extLst>
            <c:ext xmlns:c16="http://schemas.microsoft.com/office/drawing/2014/chart" uri="{C3380CC4-5D6E-409C-BE32-E72D297353CC}">
              <c16:uniqueId val="{00000000-7807-4F9A-98BE-1AAD883D823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analysis!$B$86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8E7-4709-A271-C82EA562F7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8E7-4709-A271-C82EA562F7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8E7-4709-A271-C82EA562F7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8E7-4709-A271-C82EA562F7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analysis!$A$87:$A$90</c:f>
              <c:strCache>
                <c:ptCount val="4"/>
                <c:pt idx="0">
                  <c:v>Ad hoc</c:v>
                </c:pt>
                <c:pt idx="1">
                  <c:v>Routine</c:v>
                </c:pt>
                <c:pt idx="2">
                  <c:v>Occasional</c:v>
                </c:pt>
                <c:pt idx="3">
                  <c:v>N/A</c:v>
                </c:pt>
              </c:strCache>
            </c:strRef>
          </c:cat>
          <c:val>
            <c:numRef>
              <c:f>analysis!$B$87:$B$90</c:f>
              <c:numCache>
                <c:formatCode>General</c:formatCode>
                <c:ptCount val="4"/>
                <c:pt idx="0">
                  <c:v>47</c:v>
                </c:pt>
                <c:pt idx="1">
                  <c:v>10</c:v>
                </c:pt>
                <c:pt idx="2">
                  <c:v>7</c:v>
                </c:pt>
                <c:pt idx="3">
                  <c:v>3</c:v>
                </c:pt>
              </c:numCache>
            </c:numRef>
          </c:val>
          <c:extLst>
            <c:ext xmlns:c16="http://schemas.microsoft.com/office/drawing/2014/chart" uri="{C3380CC4-5D6E-409C-BE32-E72D297353CC}">
              <c16:uniqueId val="{00000000-0E0A-4237-B2BA-4549DFAC7D81}"/>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Informal economy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analysis!$B$66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24-4857-A8B7-5B81BAD38E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24-4857-A8B7-5B81BAD38E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analysis!$A$67:$A$69</c15:sqref>
                  </c15:fullRef>
                </c:ext>
              </c:extLst>
              <c:f>analysis!$A$67:$A$68</c:f>
              <c:strCache>
                <c:ptCount val="2"/>
                <c:pt idx="0">
                  <c:v>Yes</c:v>
                </c:pt>
                <c:pt idx="1">
                  <c:v>No</c:v>
                </c:pt>
              </c:strCache>
            </c:strRef>
          </c:cat>
          <c:val>
            <c:numRef>
              <c:extLst>
                <c:ext xmlns:c15="http://schemas.microsoft.com/office/drawing/2012/chart" uri="{02D57815-91ED-43cb-92C2-25804820EDAC}">
                  <c15:fullRef>
                    <c15:sqref>analysis!$B$67:$B$69</c15:sqref>
                  </c15:fullRef>
                </c:ext>
              </c:extLst>
              <c:f>analysis!$B$67:$B$68</c:f>
              <c:numCache>
                <c:formatCode>General</c:formatCode>
                <c:ptCount val="2"/>
                <c:pt idx="0">
                  <c:v>8</c:v>
                </c:pt>
                <c:pt idx="1">
                  <c:v>59</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C821-447C-B16E-4B469D18496B}"/>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26-430F-BABD-6A3627F73F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26-430F-BABD-6A3627F73F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analysis!$A$154:$A$155</c:f>
              <c:strCache>
                <c:ptCount val="2"/>
                <c:pt idx="0">
                  <c:v>stochastic</c:v>
                </c:pt>
                <c:pt idx="1">
                  <c:v>Deterministic</c:v>
                </c:pt>
              </c:strCache>
            </c:strRef>
          </c:cat>
          <c:val>
            <c:numRef>
              <c:f>analysis!$B$154:$B$155</c:f>
              <c:numCache>
                <c:formatCode>General</c:formatCode>
                <c:ptCount val="2"/>
                <c:pt idx="0">
                  <c:v>2</c:v>
                </c:pt>
                <c:pt idx="1">
                  <c:v>65</c:v>
                </c:pt>
              </c:numCache>
            </c:numRef>
          </c:val>
          <c:extLst>
            <c:ext xmlns:c16="http://schemas.microsoft.com/office/drawing/2014/chart" uri="{C3380CC4-5D6E-409C-BE32-E72D297353CC}">
              <c16:uniqueId val="{00000000-10BD-44DC-8C0F-C554E1E7773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Aptos Narrow" panose="02110004020202020204"/>
          </a:endParaRPr>
        </a:p>
      </cx:txPr>
    </cx:title>
    <cx:plotArea>
      <cx:plotAreaRegion>
        <cx:plotSurface>
          <cx:spPr>
            <a:ln>
              <a:solidFill>
                <a:schemeClr val="accent1">
                  <a:alpha val="89000"/>
                </a:schemeClr>
              </a:solidFill>
            </a:ln>
          </cx:spPr>
        </cx:plotSurface>
        <cx:series layoutId="regionMap" uniqueId="{519BFB02-726F-4DDD-9451-75063FF7035B}">
          <cx:tx>
            <cx:txData>
              <cx:f>_xlchart.v5.2</cx:f>
              <cx:v>Frequence</cx:v>
            </cx:txData>
          </cx:tx>
          <cx:dataLabels pos="ctr">
            <cx:visibility seriesName="0" categoryName="1" value="1"/>
            <cx:separator>, </cx:separator>
          </cx:dataLabels>
          <cx:dataId val="0"/>
          <cx:layoutPr>
            <cx:regionLabelLayout val="none"/>
            <cx:geography cultureLanguage="fr-FR" cultureRegion="FR" attribution="Avec Bing">
              <cx:geoCache provider="{E9337A44-BEBE-4D9F-B70C-5C5E7DAFC167}">
                <cx:binary>7H3bUtzI1uarEL4e0cpzasfuP6JTKjBgfAC72/aNogxYSp2VOuvqv92PMI/Q9/MGfpN5kllFUVAl
l208rr1hJqjucLeVZJFa5/XlypX/vOj/cZFczc1enyZZ9Y+L/vdnYV0X//jtt+oivErn1X6qL0xe
5Z/r/Ys8/S3//FlfXP12aeadzoLfsI3obxfh3NRX/bP/+id8W3CVv8gv5rXOszfNlRnOrqomqavv
jG0d2rvIm6xeTA/gm35/9lIHX/42ev5s7yqrdT28HYqr359t/NCzvd+mX/XVr91LYGV1cwlznX1u
2zZhXMB/Fh/2bC/Js+BmWOw78BFIrobp6le/nKcw/T4Lul7O/PLSXFXV3s1/12duLH99QFe5u3x/
N1+s9eXh9cv9tknf//rn5AG87uTJGgumtPnR0JQDX/4VDEV9taLCrzMA831mY8xtbC9IDZ8NBmBn
XwqKbAffcACvfvWSAfdYz3b6306ckP/2+ZT6s0dA/T8+G102V3uXzd55c7mixK8zwcISBJ0TbAug
75r8Y7ZvS4EodiaCf/+VbCf/dP6EC9PhKTM+/vHwqvBHcm2MdqkLcn9hgjDnS02Y6sK1MZKgKzcf
tJKApS7cZ0Hf4Mbtq0z5cDsw5YD38eE58KoJ5tnlDr0B2meEEMbIisRA4TVtIHgfI86Zw9iSA2ST
AfdYz3b6306ckP/2+ZT67x6BMTqdNwaigBUJdmGF7H0smEMZv6H/JvmZ2GcCfLXEckn+ifzfY0Hb
yX87cUL+2+dT8p++e3jhd7/8rxo8wf/+7/951Oba7JAPEPRIRxBh4xszJDa0wGL7EC4Bl5yVlkzU
4GdWtp0hX3/DhDNf/8CURe7RI2ARxIgGIrjdqQjd5wgzBlbohjVygzWI7CMGCmJzYNkyRF66Bvce
K/kGK25nTllwO/AV6U8fnvQQmF+ZFQ1+3TQhsS8gScCT9MDZJ5hISlYO2Z5YpB+uYjvNb6ZNCH7z
dErtl7OHp/bZl7+L5lOyik1dSKDy3RHfsvcF5pRgfmP3p1kaYvucIgdEH291DD+7vO1c2f4tEyZt
/6Epz9xH4L4/ztNPeodew0J0nyHpIEwmOQS4bSYdKdnEKP14BdsZsZo3If3q8ZTYHx+BOXoL6MgO
87WFwCNCEZHoVuDX4lTk7NuIcbTw4defiVn64Wq20/1m2oTsN0+nVH/rPbxZcvM0B9Rlh5YIQQZg
UwaU3RqhUrqPJYFkGeKj689E4u+xoO2kv504If7t8yn5Tx6B0J/nzeU82zlYIfYlRD+UILoUbnti
bgDS40B/e+qM772c7SyYTJ8wYjI6Zcf5+cNrg/ryd6Z3GIs6+ww7hAp643RtvhGLgqYwSSkgSneh
6npI+uPlbOfDat6EAavHU8qr44en/NlaeHQBNDBzwPEu5jrbofsV+zbEonc5mQ2A3aZLcBwJvhlN
TNL/3dq2s+Z73zVh1/d+dMpC9+DhWfhivgdLbjLYhtihO8FoHxHbIURsdScMMm3MmVhtPtiTRPue
i9rOrI3JE+5sjE3ZcfYIEo4v/zJDHZovf+9QgyCocgDXIxgDmddUhyw3gfjtHhH4m3VDdr+1bGfC
+twJD9aHpiyYnT28Rnz5Vx3qvNhlCoEA/0MAsDrOpksncp8D5oHkKgGcxLP3Wsq3GHD7Fl/R/3bk
K/K/fXjyrxvQyy9/p/mFgU3Nm82hXSfgGBBBRAn8c+fL1zQEk32JYQ+PCHQzvqkhv7bW7Yy7z3dO
OHqfKVNWu48gjQEIT+82VQeGYdjnoA66Y9gaPwHtglgCIRuQxOvPxOLdY0HbmXY7ccKZ2+dT8r/8
4+E17bDRGTgaS+mqmjcryd4Bpoj2JQKzxhCYszXqW+CIIJJDkGdCRL3uae6/ku3kn86fcGE6PGXG
4V8Pzwx3Xlh/Xpl6RZgdsAG2uAlsqmICkfE6G0BJFuE0haGtVu0+S9nOh7uZEw7cDUxp7/758LQ/
n+d7b/P0ag82XfdeG51d6GKH8Rc4fyIBV7mNdhcJ/BpDoFDEgVgZ/r1zQuvacbO8L39bV7V1n+Vt
Z843vmbCqW/81JRt548gUgChutoDnbncIa/ARD0pzbX8TCvdpgVT1whd/oRB3tYDflWd9m+tV5tV
HYTFmd6dv7AWFWscUwmGaMM+EbQPlgkBwjKBWO6zhu226G7mxPzcDXxlcR5BXc4ikLia7z0FTI8g
YLquYann2S7zdAyumlGbCLkJ+VoOuHBI3jlZg+bXXfT9FrNdF9bnTrRhfWiqD6ePACpRV0/A+001
+H/W+h8u9rjnu7P9UF9DITzli3rl689mhLrI3ChsPFHOVr8TMluo3L5ex3fDr+0yv5o3kffV46ms
Hz6CTT8v0p/ypt6hw0WLPHlRbYbuyv7W0gKK9yVlxObfSAvus6Dt1L+bOaH/3cCUA94j2G26rhPa
pdQ/nZG4PcFyLSg/Cvlf6E9XOz2kwvYFAK+bp1DWNADcLuFMssX231ak4h4L2q4BtxMnCnD7fCr/
Lx6Bt31xVeV1uMv6MziEwm0CR1D4pr2HUxOAosLJFXtVjrlp9u+xkm/QffUKU7qvnn9F9/NHAw/d
H3/5uZNaT/DQ1O4sD9VtNUnfGZoCFCqvIUfOdhglWYCcIi6RkGxrmIShUNDBcKyLQQK9nh7cZynb
FeZu5kRj7gamKqMeU3K2Q+o/JWc/561XwfRSEHewn/CUI0wN1dTkQPgwfDcb+jnPAICcxIRSvnZG
dC08QnIf6p64wIvUbPEBJ75udX64mu0m52baxN7cPJ0amxcfHt4/z8pmXucQmCZ7S4BuRYYdyPyi
HBmJ6fEIqOeAUlk4sQVg6TbK32w47n35+3Zp3xWL7YzY/i0Tvmz/oSmbDt88PJvO83Se7BKtgyCV
i8U/q21MACfW1INCsbiEWnIGh76Wn5VcLLGLe6xnO19uJ05Ycft8Sv3zVw9P/cNwp6EQHOiFw0FQ
E74CJ+gG7S0EtIdxsTr7vjjxu26bfric7aS/mTYh/M3TKdkPnz8Csl/vGKzefQcGaXFkCDbuIcqc
EBwGQNyZhHOm26T9xk58byXfIPmySuTZ1NfdfuFXZH/58GSfGV2bqx0Gn081lKteJ9dS8qNA6O08
G3e7NWPB5iSmAkE3jaXLndSBE8CSpADAlN+YHDhAum5w7rOi7QpwN3Nidu4Gpirw9hHsVbrw9gZC
okXHiQs4rXJ2dX2S8WJFll+3RU+V+f/WHf5l7eAObdgCvniqjoR2TfcyYefXh7x2py2LU6RwbAgO
Dm2GqYDBQrmq4I74Vpi6OGz2vXVsN1ur9U+M1urx1GSdP4J64EWOuUN5f0qf7yXof11V9ZXJ9s7n
0Ojsh+T/93Xg+gPO1ic//P2bPcK+1wHNWuyvCsEElzd9DNBGyAzF4IzDqW6K72rF1yOGH69nu+Kt
5k0Ub/V4qnh/PILk8G2+y7YGEiKxRbMnMHXLz2Y5GaSGQHDBb1oNfQVb/Wgx26m+nDWh+fLhlOJv
Dx8+QbnNnpYS9+vBGEBST4nh1/0Zp1nrWzjpWO0ShCJwRIgSB44Db0o5eHWQbLI4rr38QL6+bl3u
sZBvCPrqDaayvnr+lbg/gnx8O0q5M9l/Qmm/vzX0E7umS7ncoRt+UpBtfWOndkk1pskud1hcZsFu
3cIFO/YKDwQEdg0dh7TDIRg6fmBIR9YN0z1Wst0w3U6cGKbb51PDpI4e3g97Z+7q9X/dB1tPx0k3
w/P/bFHsGVR77LJpJmxiOJxyTtBmxk7sfRs0664nBeQV6xr043VsV6DVvIn+rB5P1efsEdR5nF1B
1PHUOeIxdI5Y4bt7+ee9Orza2/VR+adedVsav18r8nQz5CeiLfepe9qilf5/1k8se4bu0mo9dS+9
L6h+lV0F82TlL3895AJUnQpmw2n2yYmtxQC08YLdwO0lzOdf/obmBz9Yy3Y/vTZ14qrXRqbe+vwR
ZOHXjSR3mNo9dcZcuwlkmtGdQrHTDuWc7y96XkL3jJsuAptYNmQeGJAm6DOwgpsmnU1+tJrtkr6c
NRHy5cOpfJ++ePhk7hzOZ4WLCyS+v1/2c0WYT10Z14T8J0IbSPtjnc33DubVDo+sQJ9SW8ChOCjB
34AzIFfjUtrQOxMK0daTsfsuY7sCbM6eKMLm4FQh1MHDK8T1ibm9FUF24G2fuoWvX/40Nfk3BUG7
9LBPVU/fR7anLDidX86DeXUxN7uTegsK7R0osudwW9OG0aF8n1LEKZyfW7rdCRB0v8Vstzzrcyd2
Z31oanVOH8HeJlzbYQbAH+ZVvTsmPN3dcXPX3LW4/ALkAJcp7fYQLxwWXUj/0+VO98yBT3OTX1zs
MCaC/jxwREViBEd5V6Xfazs9FjQ9JIu+PqtRZ7IVfTqHBX1PU79loa6nfWWcrp9+ZZf+ePho6DQf
F20zoJXo917257IDC64kIHDNH8HiptplMzEjdN+BmBRuHZrUI99vMd+g/NqLTMm/NvQVDx5BVfLh
/NMugTe4QWVRNckdtqrhWgj3mvBDDRiHn4CkefsNKj9cz3YO3EybEP/m6ZTuh49A9s/1lTHzvRdX
+S57s0P7YpB6cnsrxOIyxTXiX1fgwQ/A/TaAzq1nZfddznbqb86eMGFzcMqL80cDUyzr8ldk+fXc
7OmqS9hI+NlbX9cA26V4/jofnhDpnwCJdozVPdXYf3VB9TRBPr8a4ObrJNnp7UGw/8Wgk48ABG75
AfR5zQ/AdQ8U2urBrU4TVPp+i/mGE1h7kakLWBv6ygFAvQ9cpD0pY//qwb/1ZM9HnX6af+p2GoZK
IDH0PWdyswwVyrwE5ZJCk/uVq1mefr7PGrYT/m7mhOx3A1Oif3wEpSo/zHJ+LvB/Srrud4zq3dNN
xus2+T9raE6usl0eqEILuNOB4zSb5h1uMYFLywjUym2/HO6Hq9huZ26mTYzMzdOphTmZPbxZnwVD
sUPEc9GOGZAFDpnrNlgHLDt0mgJIeq05zHqK9eVfi+V818dsp/vtxAnlb59PaT97BJjz6XzI6++/
7c/Zdwt2GqH5jk0F30xqKYOriLENbUduIIev0LQfrmQ73W9fYUL32+dTun94+/Ayv+xQrJtqFV38
egJlLRp9Pd2Wfk80eba8zGm+O/o/XVZ1Vd3/kHgKZT47JP5TT6OfQA+gEmne7bDIyoI22IBVQrsv
vvXEMBxlgmtakEPl6rqwldYtc6ofr+dbln/5Hl8Z/uXjqd0/3Uk2NcmA15Cz20PV3ryez7Ja18O9
R69fEHYnJ1NvwN+tzmEZtBxd/v4MDrDKxbWRVArYbIf9LAn77ZCsLw+VLL5yA0T+A5rt3XL/m/Ov
YBv692cYvqmDg+7wf1DQBTcZCwdDcCVsZsPGTJabOvz9GVg+uKQPrumDNjIMbqBm7Nletagp+/0Z
7PJQIoWN4M4kTiT0HHu2WtfrPBmCPLul2s3f97ImfZ3rrK7giwH+LpY/dr1OAk394BYyzBzB4M5f
aL0O4xfzM50Fi5/+H33A/M4q6o9D1hd8RtuEl8atTGCTUfWxEMilOc+Ko7DyfWXIYI5JiWii3Tgt
jDyrYhYkviKmTQrzMa9gx9FXnY6N8Ewi7CHwSjuk4mI9fth4jYu8GIwOwnr5Vrd//a9XxVV2Dq2V
rurTeXGNotyNbf71DkFZMO4275kIxqa2/8zg/USKESD9t0VIabP3FmzIbUXygj3Xc5ZiA9t3tnAk
txdWAWSC3YoR2IJrWREOoFpwkA5DTnQjRhhq1OCDHDgTTCUnGCTsRozgXlT4HhiEC84ptPzA4qfE
CPYW18UI+mILaIrE4JAxYfCNi/tZ1sWIShZjOQ5EJU5boU8+/ExXqTF2zGe/IGFZqSh0jAhcFMU1
KlwW0D4I1NhGoARuZbVxcBClhrGz//8lBQnQ9m9LCpTSffl7rfn5QlCupywFBZBnDmrJrq/xWngQ
YMWNvYEBaEABF+gI2AeGjco7QQF3I6GVMHFAVDjsEK8JCty3LqC9HrQuFA5a2J2fsjfQH25TUsji
9lfAYKFGEu7fE9Apa1NSRFJhGjW+StpIF/3hYPdRogjObedoTOxBvixEkGnVtzoOT5ta1LVH6sRU
R1HQy9g1Bc+422Nu3orFOXSviLuge+XkLAyUxXSJtQqa0pbHRY2yyFGgLzjJYUZsEw9VxRiqMrUt
fRBjYaLnYqARcws7yvkpzarOdsHEWrky2m6YSmtrQCrnYJndto9EpHoL5ZmCk3q0V1WSx7Vqqpic
UhZaH0dLc6bKprMTxZgYTmnlBB/jSJPIJSkeWjfjaQHfl1K/U7SLdaJiGYjiObXqMFU07tLRjXwc
aZd0kWO8gfd1qcJIdLWqdViSA9LynM+4rYvctcqYD89pRpP3jojxSxrSHM3qIAlembF25iGS7H0e
1PKy8LEDZn1gjVahqdpYDU2D+Hsfw6/8K0BlzVREuz49HXDipMddGyetynLsC69hNpVHNMmG/JyM
Ea+9sRg7PIvF6FSuKIQcZ3Yb+qGKWCP/zPOKoHOWh814yiLTvHC4L3vgoZUUGdxn1IzHSemX1auq
8u3kCEeNrFXBcXwCl970tcqrrn+fBb5sDkpHhmBF2j7z/8zDqKUHnWOF6fPKDw1RAS8jMit1VX4y
Q5YjNZZSXIQ880PXxgP9s0tZ/cHWtcVmKInrw0aWRemGRSYvKj/PjRd1uqsOzRizzrVRmlOVSZba
SsrAnESMWZ1CvBnYgYm4GNyY6ipR9sBbocDlEuH2CJZ1yCret8qUTfW8zi3rMmwt3am+0/oE+VV4
ZtW6+gylGe9qHRSxCivwx25Sy6JQSST1edPlmQYCxeVBkqCeuNZojKX4iMlfOO9jpGJqp4MSA5jH
hrYRVm3U2IGrw2QsFLhsx1I+7iqs6j7t3/cZBJVuXzbZBa4tbVxJapSqkbPxTZlwBmtDSKcHmOQy
U0nWjrFLHNtchTj1L/wuzV6BO0GftD1GyUEV5H2nGlFmrcdbn8Xwp+4+StD8UtmNjc2hb/tNofTg
kFw1PfTjoxYrXrWENYEqS9OPKm5zWXu28ZmjZFjmowqxjvJjXBtSKW3jXLsBq0inbL8bbIX1iMb3
SRz4F2mHqDgs0hxnJ0w2QQGimxbVeRZgGnrCd7RWbY3j1yhi+MwfivgFssba90IT25dl2eLxINC8
T1XVRvJ9xAL+pua18z4XIslUWyChj/KE1PlR2CXpqzLJ7VilCfYpqJyICtepZXCFq8EOFDOltGGw
G7FblXJIFSN5F7h+3yfvujAIHTBl4di8i/Ik+NBEC/44SaSpGmq4e8XjQwemr9cJRirhfZ6okMgS
jBQKylNHRuk7G8Nvm/kiGv4ch46Er9q0MhzkkDfxmemp8T1iWzz2fDkGzykOy+6Qww3n9SwwvE9m
LOrM4DZlTgOPWEkKClVyY6tMQ9CmHD8NKhU3EJMqy2lI4dEMpalXtFFoH0BQGDYqyOPF2znayj2L
5m0J79vq0wqaulGVI+7ECo2y8D1piM8PBmG1Hyxb5B9SWuJGdRBOtsoqcdB5da8hjEwaOUTwZ1D3
iouKv0qqrPtUydqcFH0wJipwWFareCj6wqs4JWcgsD2aDX6aOCqgNOxmeih54mloem97BShcpggZ
6871aUMyd+Ay6mZCFEX4yg/t8MjETTyqEYvgTJdpW6veH5uDDJdgk0sKLJBDYqUqDcoqPfVHnuUn
dZpEqSqHKGhmFHxQo+KRRemB9NPamXE/zT5qWYJQNDroM7cuHXFW+ZY/KlbwkHtJDf4OxLrXH7S2
deOaKrOlB/cD67fQWLuGaMgn+bGfYlTN4kCyyA1o4dcKrKltK/AZjVFDiZlUtZXWAShpYpVeEuS6
UnmE0z91FfqZJ2qbIVXCH4Nr93bxJ9a5Y7mmiUH4Wm1noZtkKfsQ1mEcuEnua8/waAxnJSrCQkHo
Ri97R9ulAl8ffZDM53Z2RLuKdd2fPk9BoRUPDbrs6jR72YyjjhVGozhiVZy2h77G8eeox8lL1nP2
Dlt6/JA02FyEFthCd8hzfomqxvLVkNv2n30eOYMilck/04CFh/0o8pMEjeNHjXBz6viozFXo58RR
RRmZ3CvLRMeuLnN0NtQj+ouzKAhVKvLYUR3Mfu+XpMsVdfB4Fmtr/BxbdXuMBJgB12haH3ZJNDZu
2ArnFcWpHlQEATJTrcFlqOwyzFtVhy06Yo0AmWm6mINpBKXRym+6loCitPxtHFh27MbGF61KfFqX
BzQKisajvelS1bLYPg2TMryoeiuWqi8LQl2WJIN8E5ARJW6lOSEvq7ouAtcKZDfEqo+y1EHg41tN
5rFj1yFMHGvUnHQ4SPvX45iyvlCYd418ETiojV/wwGoj8Cz96GdveaLr2OtkREEGYtH7z5vYMnan
nCC10dFgscR+Y4ZSIldQk6QeAMdO5sWcFKcyL2VyktUhN0qMEboQMui6SzQMQfkiT/zE8sACp2CZ
EqfR3tDFPlnMHEY3GULyKUisqHOJPaSVD6aI+rVXNtr3vbGvbf+oaoYm/IuPtUVnlVVl0dt6aLPc
S/zIjp77ugu4VhysPHJTNgBhnBoPwPaxav2PDaUVmdld5tDneZNLkavWSVoqwXAlTpkdQFLQ2ldl
DGZMWZBQ24cDj6xu9FqH0bpTTKZUvnB07Q+fa6e345cVGAhzUJNUmlMdB7k59e04co5CJ0Yjm6UQ
W/SdN9qZnRyEXdGIkyCOSODSMciDF7ilSfApN5ZxvLDubWBTxNLa1dSHheKw8bvnvd9Q0qu0Dwi9
bPq6SY6DuB3i14Am26NrIJy2DrOqrO1jvxja0rUHkN3nSWmV/KC0xzhxQUxz4pKRa/RnZY9YHwal
gFAYBJn172QbZVJljHW6VBEuS/HB6RB63/tWjw9T2fif7Qau+j3M4ogPYCXiAavUt+1I4RGE2avb
tKkPZNmK+nmWmHg4AprHjTvYra5cbqKyfhWB4UlOwgg3VxaE0aey98VHkQ22OEByiPUBMlWFD4ls
nWHWwQV82B0F8kc3Zzxg3jgKLYFobf6ykJVFZkOD7MLNOQuCFxa8WOIKi6BBSQi1e2UKUX4Cm6Cb
A9ZWEkQd2Zq6Aela+aoWDag5kgnJZxTCjhKitSYg4N9x2cw4l/bnktgxRPCOziD+jseSzHiDS6zy
LIx9jyPRJxCDtHVyCAECNapkPeib7zCwegX4zXfU0Q78L6Hl25xCNH3QDKJmruk6Wrmpj3o+K4SO
zgozhJ8zzKPYTVrepMrp6XBSF35aqgpC6trLM0EDlZuqyVVV8s5Rxkm5PEZhACQ2wg7/slAhCrfh
QWy7NTFR6masiSFUKWM7fE0aEzRHGct1D+Ht0OQntEvKSA2hP+Tu2FlR9tzp8kK4cRaNVLVNE2en
ZW94qPJElvgkdvIhAeIZK5y1jWi1G+WoszzLBi4oEfKYzWg+ytCN4csSz27K0HdramJIxYsha9yg
qwbhdVHYDcqunO6itcYEougqzK+CQifOrPSzMvpUJAUdjFcGFiQXQ6WL0Rs5qvLRLXPRysYlQc1N
rPK2bvpSjUwUqD2AtMNhiSdYgJmvsp5Y/mwYSI3dOM6EeCXB5vvHY1ZH5qUwaR/9JVjXN76bGRIB
QGAg+KdvIfSMCAQIpkjr0f15aOBUXxgApT7Xm4jRNaB2Byf9vwY1IQdwnm8DCC/me2df/t5ol3KN
ISxmLTEEKJOC69oXLSsXN4FTRAHuWWIIMIKRgGgTzvjCHaSCA6h1AzYtdsukgCuJHGjnBNCSswCB
btAmC+AmIh3otAh4o1xAUeRn4KbFvfFrcJPEsKTFQXvkwDWoWADotQkiANRU86jyjZeJOLReii7u
clf2WWV5bQ8IxwEZLBQomqaR79LWgQjQx4PVnSBDQXMhQxrLGfGdaDy02hzcrj9mTnWEemx1blvW
UXIskFV0qmChTZUsOwTBsyMT4VVwT2IBiUCIX2dGWJnXhE6WQAQ/hJVCqTCXAY0c4qZlQ87qOCqM
R03BICZInIp7uoM0kQYdadyWFO+rhucXgaXFJ5qZ/PJJwuthiVt/T8C//Gu5FXlbcrCaspRuujjB
haEhItwkTWB7RYDcL6WbQNssR8JuOlx0IwEJW3QkWyHyFOr7AW6H/opQRg6gOYjcjXATuJT6GlED
nAwu3IJ7Wn5GtuGehA3hXiC1UMEihMMwgAJQzgL1cutYapQMvV3zPlRBjHJx3AIs+hoXrLQopBeB
OTZRDdmJTLIcQldAtUJbeG08Wh8qY0ylTESxeV+Ghho3c3iAQ1e0EKGfaJFEH0jntOFx2JNQe6I3
mnt2YmQ8Q2HB5VFdRok+Nk3uBypMI0QPo1H4HwQr/Ndg8ePUxXGMCs9iQ9lCfoXSy7rI4o9xGiPh
VjFsHBxGEN6fAw5XDp42tu2AC4sLwA5kIWo3AVjkDSlJ/doPktBSi0CiP7SZCXLYUYhZCChOV8Re
VBfmBDt1wI6jYRSJSgLbsMMyYwV6V+moK47KyILoPhmcpITXz4LgyOS143stNUFw0Kd2EB8Tu3Ts
VxkdLHOYMlEGB7Gfhb0aAywhChImcyKFLJO2GLILuGLkVZTXI0lVJ23N3covh65QPOJRp7q6NtWs
4KMdFmB3RBjNWA5wZKdEBmigV0KYWCgIheNgPBdRHlRv2xhSj/FIAzhZyU/Y1n3fnGS9VdvNm1ZU
YeK7ZWuFkfMSMENedWfYSrOxdFPwwU161Lc9q8ZR6Yam5Xg28ghDeNHCSxUAHFaZad22JboDAL3J
A6TszDjiIM7TCkImlMdCpbwkxUkBeWx9opsk/oisMo8a1YuwlK+7IUSJGvtwaJTtmKw9DxLQlxmN
BAQ2rMcoO8vLksSnpKqr+FAkbQdpQBIZy+OZHEMPlQ2ulTSODxBFMObMIxoLfDTWMq+568cdhDB5
Vzr6+cBwc1RlTV95Te07o4qyXLeeAdSmm9HA9OKADwEFqQpamxzjIbTz03zoNJ/1WmdvnSytECTF
cf06aFuYiQjIHGwxCOpVViKqwzoY5euwqnrkVR0lGBC0oH0BHIpeaRZnxXMHoEYA04ju3wtI/gDm
yWW3kFvut/qAAxLdH7VV7mNX8wZFgANWZTfronbAhz2rWQCU0SSELEmyzOuY6fFHbNVl7EmdVZCw
kLYpT5wetxDJyRTzQCE/KMwbBFsfZw4qOv28b+0KMOLR9/0BklLboHeWiez0EIe6YwcaZL04iBMr
b45gYy3ERz4kQ0mjogrQiFM2iKqLlNY+5e9tBJuBgUs4RPCzqKYyfN/GEO+/GhIOUXAd1Qn9WI+B
XWjFEmZZB7p2LKHduo9z/9XYtx05ZaD87cuwTAMf+njVLL9AUTb2bhmE/LVdtpnjknD0Z00b09DF
PDUvUVyWL60SddRFLZJvyrFskudJX7SWonllnYSOGFu3y4kFqGDcFNQte41yl0He/AYHLEEz2woH
5skg7i3AIeI0mInRl+eAFLHnTu+YRjVId+NsSFj4JuhJfAi/NQXI3RlRqBoatpmiZVrVigMiGh7Y
aaOPBAXYS8Wx5Blgu03eHMIWa/GJBdHgzLQP8IEabQfCeiuynGPZIBJ4GcjIGz744iyMdMhnYE01
Vy2qQgM7n3HLVCBYTGcpy+tUiVwGgO21w7yCW4nimUzTYIT9zgr1ByX1QRegFUVyFWgnNSq2Bvmp
H1FJvdwu7Y+8tmzklcgHND1kTu92BMXHvm9L7ZYIUlvVDoxkqh4Au3UBOZZ4ljs+BggibrsRoIHQ
Ph4hFgbBsUn6GYKP5MTUhr5rMwAjjuwx9cP8r9gpu3POFnZkQE57xRnUOB1rUqFYBZFfvNXhQF8W
yC77GW8hyoO9BtSMXo+i4SXvJTgD3NhpDuLPK3kYgqEDiLbl5s1oUsAIZAjhPmwFm0ofgCcLxxcx
2LzXWSwg5SBjBgoV4LbNPJo46AO36h7sBG2GN4YVgQVJQOBTwL4K3MhXgwWaXKok8YNSwbm5QAJM
XTl17haO3bMekA4CLDBpxYuZnaQUPJ2EfOuvAnaDIGqrwXgpga0+U6iWYa6iwQR965adk0JMFpqw
VoPF+RsdAUBADihP4hB8JhulSqrI/stYiVUf8yHSueK4xtLtHJkK18kousS2sbIZE2GVHRdJHwF+
hAl4vyQzZTKjtXASN4StoMsMEnhziI3TCBX3Rb1A8mLt1wekTwx3UyvzT4p4zErVQequvSyGLaMS
Q+I6qKoAjHUGuIBPVKkNad51Dm3OfcijOOwwJeVrUIH/w96ZNLeNe9H+E7GKJDhuOUiyLEue7WTD
ymSABEiAAAeQn/4dpf/1nqOk4+r92/Smk0AEMdx7z+9c4lnRYGoZslQ701VbV3jslHjyZfWxNjJq
mcRZY9qRl41P0/E6Glfudxn0sJC/dayOkyusDbVmrRcSnikrpvOPXDQPEdeyrsvxYQjxHHOzQHAZ
2UgfHRY66gj9JOi/NsZtMLu+lK0seBU2blAOq+ZJDvmml3XRirVxN4oN1C+R29s2N41y3MI0OKbz
dvWaKBNz3DiZqyo9lJINqF+urlhuOSYPBXfp1BDwqsGr8nBKGS+5w8UX/LnlOZ6G9H5pnBVrRNjl
cXan+DgbgVJ8Ovf9a+jN/ooc08ZkD2Uqkdmq5/TNMc1KC87H7pi6c/2QLsFw66eVQmGFputLOlTB
Z/zU6VPj6PVnpWjKYl2rO4EC6COZ1EozSiwfN22A6xGV31QP5yUmedb5NVS0lsk0ymxSzyRjKWrm
2Tk9QCgDVcDmYUqlyYRtA1bOrV0PFbStIfe6lu5wo6J8vUYT30R1T9sti4Jh3+FRoKlxru+d0M5j
XhNXHlLua1myJJTPJpn1caKVb7JxVc190ijzfTYmvOe8aoMCBRiPlkvSVH0WVT1iv4E51Vbg4+9D
PnVzt13beUYxl4ThiDeivCirbdh2G5cI+RRCV9w7mmpd+GZW34eVhQTlYKtfEaGNPgJKRr7hgLW4
iqF58qy3fED9IKn0icUKxed0nXqbY52INvPSykERhI3zbuiqus1nz/DDQpSPgDNR7reoZ9xB1XrW
KKGEqUNRmF9Qw2r7qHtcXUq6a9vSJs6aNkHM03VyINkY6chsU5YsDsTMKfrketzIbCEAVQ4MGxQS
UaobHPbOqFE7HrxAlavLva4A3kyTwsRDC1kiMNOnEWL0a0O8Hv9sy1CUTNaI89xFAGOgS4ztWEzI
JId8jFfnux6T2oVQ2qImHiI5FpCJFxRD287QIIuGJXk6jz+XxlYMcosgqADmIu6qIc5UFSYpbgzk
hdlMHZbijCO9t5N0tu2GqzU62Yowvxh8SxREX8t1xmTr3Iyx1B4SVRvW2yhdEZsrKAqmgFrj7iCO
rqaQpk1KKXSVbNrWme/nKjB0u4QIFh2c2AFmLBv8lYi8a8bwh8QjuQ+zNWOhRG+7Zxl4K8SWKgjq
dDu1DfIIaESre4/PYHnxozYonhWR5OZQSTE5eYvS9p0zeGmLx5v1S9qLTpBtnSbUbJbV0TiR61g6
0PuiWdX2pp99JWQ2dxUCwIVjyw8Z7uw13HAIYHd6TZMT1R3WSM1Ge19FRkkEVMqzWeehH0rmIoz0
CseXLQpCgYuCHo7/FtFCH7RTEbQmHTd0UstzQkWtrjvueKxs2YzcPGojAx1AKvoFlNSC5bEIidAk
qcTWt1AACt55Y1OoVtMh+/85+D85eIS89d+LTP+X0f9/UN35L/wPZsLnZFMQdi5aRYQEJXukuP9j
VECvoGyPz6eRlBDvJ/j2vwwcPieQ7iF8ZQkgFPwp/KX/BzOdy1TA4nBLhR4+xvlfMnCk/++KS/iI
Lf6NCFUqfOMNckJ4yTIlziJRJopoPico/Viyw1m2V1CPml5lgTCbvv6Hh/+HFvwfzvaewjuXq95B
eP+MiPvaw6hI+KMzXfUOwlMtS5heQUfxOLnGib9tq/qfaue/DuGBD/vDGFEIzBAaLb5U+usYkb8O
U4XtmauiuYJCJvwieqv29a7OTjb7gSfFwfpNZ3sI3lfv3vwfHs87Q4QXzweHCPQmvD18dQoFkl+e
bxGeErqroJNDJzQngVCHRchLUUij1CkC99j6Mm+Xt/86LuLPMz2JJtlwSQRniPP9vNbjuDDuYtxu
gJ5Vya2jvaOkyXVEypDQ0jbqzhfhNon+aVjxr7N9UcJBixN068Y3N84NCfA6Lyd7SBxJl8XnuQzA
Q9oJwQOJVSmm6VESMhdQUcIPXvBvqxZDpkniY4p971whvXjWKUxaOmJIo5avxtppHzcga9jo3E5u
/KTTIL03bcP/Od/+9Un/MGyKMVE2g+nTAyr767CunfpY1g3L5UobL5s9/yuvRlNWll+hKluQdB/M
sfPt72/2tw0D7hnMakDQWTUGpXvxYnsvAfu00CYXTmBIPnqDeFlE0trN38dBNfvXhYtxEhw2QI+8
EK/y/J7fbcyIikibvmuQjYkMmvQGGFkm3e56XugHE4nS4sVQIXzJ+GgkGgqiPH65ZCI6kTjs/Sbv
4iGr16P1cdisHwzy+7ydB0ndgAAEPB8Dvz6PWoWQnuM0ea1rVAPiKkdEOpV/n7Q/PkkI/oeg4S0J
LyettQgfxgnMm2ay2iBsURC61RfSuKz47yNBT8BNgta7AbDTXx+HNim0y3HBMmBujnM7H6TIsfk+
eKA/zRo4bFxVAfK78HzxvF8FsWySwFcSSavPHuNQP/RCfTDEuXz82+sHlIm9i2/nuuRy0hyk4Mq1
eDPAZ3UO/d2/FVUvd5OWD6vbFrSbU14s3jgB60n5TqeLzv1udO99PXl+bgcgQBbq4Qc/7A+/C5sM
05vgXIl+m2JbKwOVuAcMsXYxzYa2mjetTKr7//wm8Y0QrEsfiCqJzh+Qfz/FLQwR1NCkydewznxI
wSjpZYHWH6z/32/BJMQFm+B6B9Aage3/dZwB6dFgAFLkxM5fUS21Gzo0j24qwsLloVP6rvyRxjL6
FIINQvQd1TqDAm32dejyQ0/7ehc0NrzqA+Q18UjehpHobBaEgScY3e9/n5Xfr5GQoJOun2IvoX30
pRIQxRQ1lCDGrCwPwn6Pq6PI/buFPP19mJ/37y/3M2YF0gXIDch3Ebbtr7PiIWdLOYpsyLyj/aim
eTOj2HZMZNU4EGQNAAZtQA5lC8LlKCNWAz7xx1I7FEmGw0GkuqL/4Oz9/WZBaAjm+Bz0JSgaX7wq
MH4+tGyDO9SheaIXemvT6QsfdmN4NbSzs+tQNPvgEg1/34Xn74ifMWnEmOlvhzDK77hVPJ73QVzK
OQGfV3f7Sg77v8/45a6KEARhO0EmDVMYZy8DosaDYDq2eLFqoc4JOXVVjLNvPhjl8va6HOX8K97d
XiuqvKRFkSnnsvcLRmgMHmyNrv2J9KVo9fjBG7ucvcvxzv//3XjMTWuU5vFUob4JvOu1f/b+6znx
cwiCzYDWuwkMsRcrNZLuqIcUQ6TiEHUoZyV1JoP2o2PivLbebwgMg28GRtgPaeCHuF9+fRKIXCNv
OiBgYUjngyFOtBWVsp+mmE1H19XmizEGwCQqUiBub42HU2uV42o++CGXB8DP3+FBojzvA/Lb41qx
eBAWFp5Tw7ZTF+osqUacS25YDr47lU0qP1gzP+/M3x4dgQhOyRSG78s7NQlnErrdxPMgHu02UG11
1wLqzaoIefdaT81DZdIQKXwVFD2Brkccf2M5u+UeVbnbHFHm3JH4zvOi/nHoq3+60f9rvPmHNYba
BhACnHswOZw/Yft+jYVrgNwI6HwOhN58Q9Gcb2RqcBVWlY0+mP2Pxjrvr3fruU+IDP0Gx+LS1wCn
yPdoSTe2lh880nnN/jbj7x7pIopxo3ZmAIp5PtMU6F+n9qgd53MUnJa0vl98Bq5bjl9iLUXxn4+h
AEEHMmfEaojdL0YG2jmEDtFY5pEDUVBH/Fr7yUeHnffbbsK1gqbwYDbwBVRY6i7mEZejO9DaR1jT
Qnut23a3IO3LQunmYGdB19MnQNS7tOr2KD1vRco+OJh+S0ARuqN9ARoYwMQCz0lycRJSpwVEmUAQ
h+noezwER0HEgyvd+lz1O3l6eHRHvzA1yXxdXf19kn9bRRdjX6zYQU6py82kc02+zZPIgMyiYpx8
sFbP5p1fV9HFMBeTjKqj7GeUEaB9LEChx13s1F8GlFiga6h9BIUNgOJVL8YrEoMkmLoOsoyZtn9/
2N8OrPOviBNQcOc2n3AV/rpleNwbtzZ41SBfbns27WvHKR2veSCiKiso0x889p/GO58DCcIjF1Wb
i8lN4mrhxIYaOgzPcGRsre2KCGsqCjd2kh+M9sdJPntD8T0P1K6QSP36eMyZJmMo3iUEph1T9Z6F
0x3K/vsu6O+8Jr1RkQZjvcYHVVd+ppbEzyAXfHBGX0ZG59V8bvKJ/4LW9i8jI17H8zgPXp+vrAvG
x8H4OKNWx8Qnh/eBfu7IOKsHERDZbyD0qP+Z6v71DP4tekEinKDWhuId8uMgvsiHOlDP6zAgKOTr
fMAs02yK2Of/vJBAkqH+F6OggXLgxQ0smxqOD+vqHFLVJ2gVEAzZbQIdKHLlK1DfDwK/Pz7Su+HO
u+vdUT9zRlZGG50DKhkBFfR7O40Pf3+k8w785Zw/T9u7MS6mzSYBQ7Fhha4cw1oWzbqYu7icKuxG
nAkfPNC5Dn85HhJjguAFpS9gcuHl3qhCJ2GiBWSjox5+ILP4XhGOoF3exjVaRAZ/QeLAcOHwqoQW
Jh8kUs8wG6IRmo9aAS5DJDFNGOUJZKZTQitQ3gzOBXGsG6+L9yCbm0ZCrw7XB3+N7VHMnvO6dG58
TVZU+D8b01esiIZAnmaJbCKrVSVZtjQNQGfPJOOO617fJvHSwu2b1P6pcifNn1JvpR6OjXE9zDa9
j5smKU3sxE/43HN7N/tsTg41BKpkt8AR9glMsJFbMxt5p11A1Z4HogP0x2Sf3RkwxnFdk+UEDxWQ
moiEpdv71VuNi/UVVjl140svPjZgnDKHD/Dicf4WgrsJrgy3KRDAyYNUSdlK+8LKCIqaDiD9L4LS
aLv4SBHzDvF8v606ggxJp/yL4Ine1Pji975D7Xcup9BlKH4aNr26KgUlYKruUIEPSUCvq1Xvp6Em
t3xoNsIf2PUcVtW+9/i0ETwwyD919OI6fNW7cPHcg+t1wV1qW1IszfoQcTkce+gaV/PKjF9wnWzM
yDZV33TVlWfSOK98CQFy7tiwc2Ql4b0JxdLmwyjnzTQG0K9IHZ80XFS3Q8XVCNihJZsRb7TwFmcd
H2jV+U/hYA1ci2utwsImYdpeTUm3XntcuRnv/RYT15YwwI115ujewvQB0Hlul/0cNEO+dmMG71S/
bRWPXyMpzJt2BzDjk77xDPVhJFwL5i79bWtVC9Af+b8V9i2JWkT4DGxY5rIOtpK+3apw2fvu7GSr
CKLvql1gPIk6mvFmFQW8dxFgkliZ3A8oOfbt2RsWO+4d3tdwAkvkejdpv34NXaBVLl4azWoKMTAL
ukhm4Kr3JO3eCLBsRLPJrTzXlaQz5LSBRXOWAUTQ3g1euFm/xqSOPjWCdAcPamlZdecfWHOFvvSR
AvYVr14OE8eVr/w3cOc6zPnM4KfidamohakuzRzBnxpLIVIpeZVMzoKKbXBfsR/pYuDOc+nivNpQ
nhaJd4yDCdafhTyuRMt8Xhe1j1U75fhDzq6Nl3mvzxe+A5QGvIGXhZUa/VOdQv1apYTePjJZdtb1
No03ndBaAD6vaPF2c4vcXszXwvYlTLiP0C0nYOIN1ALAMz9xjqwntv4MwBYSd9iOua36b8TVDQyY
Qt3A5bTuETrxk8AO+w6QGy4IgEnBvtKfV9FcozDnzXDSQXh/je2SzVV7EsP61Iavqirn0Zuf4FFx
uzs/YVaWyTx2m07U446ZFByDA4bwYXYg2GSu1/sPo/sWAH0o3GQsIpYWiWCfVt//Qh0sM+u5sLk4
xi3w6odHjtLWtWmMeDJVUBde30QlauSM7wccbf1Ugydy+s3oRP43UzvRpu5NetVSnAolhW0QwvGN
VkFJBVgSWAQhC4c/ANxfGxHuO0Y38wJ5eTDYQOCEWAKrYTmJEA4u1wcGBUqjzZNBPlO0SCgi3/Mz
DyCHNze6rFvTIpNN8PfndRswtgsSU3YrrCptAJEz/RyO/mZpRAEfZy7WejMFXQ7z54uNeeE2NYZr
CuGJ4fsIY59EkrIzXlQOELwjO+7UuGtgU/FCCK9wCsFuU+AiyCYp52E3qYi8AGy2RdeZV5xjRRoJ
d9qjacMeyS60Z3d9i5IhD2oo6krEz4Oy07GJcCxQ2LIAsYF12aBNm/fVc+cZQYB/crAu9oEO1huY
NaJ+Uzdk9iGqI3Ga6Gi+mab/ltDwDuSH2CVNRNtsgK/ipIKhKien8XQJsvCBULxpEwbs1Iwr3NjJ
vK6bUVf9PXCDFe+bgAaQi+/e+p4QebAE/CvsKNXVtFTfEwN2r6VT9Ox2VOxWwuDsrg4AIZ67MHgF
vpWrpFkymiS3EelsGRuyo8va34Z86u97JyZgYiyO186Z4UvtbY/1RMcUprHe0+1eLza4a1MUCD1b
gTBg0KCzJcb9sIrqZYBtOofFqBFl2/Wz3VdIbLbpRLeVxfauQCW8Ba0a3bJZ6oU9dkO33AIms1vH
aZ0DjUQVbVfTxtdDB7i9WJI1yWvTBjci8PfYcvSQJNIptIaWZ1DvBikAODWBjc3zvpnRvriTjdQe
gkIAbG+uvqUxiLKssu66XcPwVpBWIWNv4Sbj6lgTuWwR1haOtQXyhSLhyx5tSTKhVTkADPLrNsin
heWjMnZXo+PAGUOqQpT/xkTmcAm4Lw1g5GDvAowK7g0l5If2eoQ4ah5LxLClq6Mb4rIblEi2pjLl
GgN9oVnVH+vpWBuU9FQa5Y1g8kqIQJt8Rt3Fz5qov9eLHveC6TnMXFIDKZmT5jWhbBF7wyzM+UHY
n1ll22R6Sa3AhsYWDYG+6CsdomkA0c+p5eE+jF0wHi48oHnSdSK9RusTWFhQociwmN0mHwyA0G5B
JQd10ihjbN2xma6PyTRKPKDqhydgRRNqTme7Sm5AGZYpjdddRce4QOjzDU1Tum/ApCeTS0+Bz+y/
oAitUDQfAlMAa1zuKAwGuzVq+6OAtw9ugsq1NTjjhRwdIgDdedQuGkcMn0WhF+7DfJaAVVi8CuYh
68gbGy9uIUPSPDlcyzlrp8buYNsDZ4tCAnyGgKnrnd/Ho8k1TemxgS/+c6/VvLVpuKa4UkJLgfck
s4FcB/ChmOq0D3MRype0s3nTRK8mVlFBhBPPmT/Zw+A7V6HqH2ziyc91HA4AitZ+oyIHBG4E42g5
1PN8bKN2uWVd3MLRnb6QZuhvVOyAUJEzKywL222suJ/jT9GTZyU83zFOaoc4YLCnCkiOL1e1cbv2
yYQN1I5+Vm6x9GlzM7Tg8xpK6Sv1JQKUqk5whrb9Tg0dg+UtXD8Fy3LsrEmaXUTJjiUqdwhFg4UE
CcrtMCfDoeK2+dYupCvcLp0TlIzsXRVU23iS11449PeSUZgfkawXAwv4rh0ZO3TJfDUwl3goNdIS
Js1PuhmvQJVoOGr5HbyEj53qzCmt4pf2jLDRjmzWUBlUBm0IwRvFSQemz/aVrpiVa4HmC1uF+yHH
mVYdDQ/iHSx0p7RlDwkPZdEuI+JDgLxuptAu4p54oJ0zjr2USYTADvzkwX3T+yJzIsfdB4vU14nP
zCtsA/dUeHeksi/OQrZzLAa6gyk1q8RQAiyVNf5FGn3h80qmstIEnDsA9eaWwJ+O8/dKr8F0Ww8S
Js8mdKoUzSk6/XVmXf8yVImGMS5wT73phnw2q3oEgHYNgLPVhZzVfV2nU+EPw5bwIS6kVPxtZe52
rLR9VSoGjgm3YJ31InhmYWOL0PW/xGP9o21Xe4BtmqoyrcNqr+Pxpm78eetZPITsfHfDeP1MiJQF
bN1tMcNzm1WToNk4i2sayvBEReNvQRePWTAhHDdLfaSuexi0X6arh4sN1PRDv7K+aIDg88xRcdHI
+kukWR5NKn7TcYRiAdy6p3ZM9lHNS5VEGySneQQtOxilA5wa8YDoiTzMHul2k0ynTZQws4u8pMM9
nOgCcHVDwXah0Yij4JKM2lyCol4sjNnc729iEQlIORxGv9C2wzblyG9nJXBx+5B+p2sSTpLlVlfb
yEboEeENb7aRKPi6i0YLHWnBiXMyLBSODpz1I43RbCmc/Tzo2fxZV4iEwpp+jXz0oxgr9NeRzNyn
qfzc9Qtsgi5d20OvNRwLC2BSbADGr/TojTe9QpDFhsGewDnSIgmVlZsmjWDYH92JFzV3KQQy1AvR
QoBNpfJgY4UZehfUOE/hI9F9fnYpv/mEOVfaqrScmr4JcG3GbCgbglO1TTUKU30tS5+jyYZdh6b0
avO1WyB4DlUNcLmasgZdFDZL3eMQ52xSG6HHYAcfPy8gZNRTJrl97gL0IAikc6SWv0l/1HfoStKJ
Dbwt4lTXuCZ3A45RltewVay5By4PsMvcS1pg43Rf1jlN+z2y5opeT6uvuoPt/GWVCOxJ1+54WKf3
cKYD0UCKSW0xeskkcvC8LYcrc9Q2J2iH0cdZijtzuOHtEEOmqmw6FKni+G3grnl0r1G9IRsoLpNX
1Av621hLhL9XsFO6t/iaV1flDkPLmd0UtAkg52ZwChZHXjmKhSwvtQ582GPhiixG8Oomg34D8m9I
wBgPXdqiAYpLKnQIaad666JJQr/1mNfojIyx+gKeWNOsgdkS4VHoiqfFTLEoZ7ssoDw7Tra9WtIf
1OfTUExBrA5TQ9htbMTwANPQCDIyrLqSrguzB9VM8x5/0nM+zzQBrNownTyzdp0WOP6FJV/rWqW3
SDskTmXVEHJCQBLPz2z0u7ICDu9nVQ0c/nlyaFedmJpgl6DKxvWhGU1Ej5IsbljgeFI4klo0NanT
4aAk83Zw3N/PnVyvnK6Hiy7QP/TAbc7QMsJkaAuC+xXatyb7lnd9+iK7aRyvUY4WXe4okm45D9Nt
jXhs2Nm1HgoUeLoMdirKS1zeVYTVmB5BBs830OC/zF5z3TneUMD6CsbWc7pBZzjZ+LcZVOxT7c3s
AH8wnLdQZnAMwomAOvYQ2Kca/U7maauqRyd9qGu9ryOJRLzBqbLmKoKxNZk3uPjUxI6SASYLftS0
f9DNBj7YKPH9A1JzusdtOhU0QBbrbj33LgQXWljqClu2msTtjq1FGOa0npGwOcYrYBFBv4ZwBGrt
18mhWtak33SDV04JWHw09jBHUVfXpA5L5S7XRL8E8edlTfNVe/WmIos8UlDn4k5rP6p28CmDOl5X
rLvjwEJ5p7qwiNdbDChfZ99Tm3lq0NII4T5dz3acm7V60UnhRCoP7PViRjReaUJU6Brdb1gTfEXB
w8nnaQnqrNPdQZn6wHp3uBmQ1UVJphzMUjQPI6wyus4dC0c/r93tZFf3h4FqMGZ1uFZxTkiiH+GL
yUL4mtIFgtSkr9EyjdwT3+ufZ79/UtdwxOsDzEvibN3Ev66bvEG+7QzBwSeDEi48LuBmW7fkvndE
AyHa4ThH/5yNqmbmbYTLq1MdRQs60IwMxk2kOSOCPeZ8hfsiizoLwwmcyC4O2W6FK6dT+cJh2fC8
cp7QmGpdhMpruLHR0OB892QxgadaQaK8CtMVroFaR60DWa1OccDRGs32uojdLW5LnE2ggbvftKGz
Z77/OV0X+y2mghfShz0/g2cUbm4sSCQ3cRd9AeGKokuHfkmZRj2+OyS8HvTGsYKVPvYc+iP4QGiB
2Jsj5X2Fgg6pAPwwFz8YgZsoxz4OHuE2ueYw3yewsalPlrtXsUYPoKwORjuXsJXN7IgmWEvWj+yx
B2SmyjkOfpiAbNvYvAw9srBd2w4sRskKfVBiyJVHr+vQSQN3c8mxTx4Rk9L7IVWbUEQButuwKrzy
PZSg1tklp2QxRm+EQ/skI+jWYh+D6OzjCUyf115SzQC2TenS4dGiE2H0FV0GqkPDkxgVkDrMCW7m
3F/Dc3ua1uC86zYMxLVzNYbODefG20im97OcjpOG3aLq0v3oKHUc4WHoJBw5y5gYXoTDOilajE7o
UTBeaL0zYuGE/BCfO80UA0U3KLV24Y3qNfqLIGz44lVzY/MFkfY+7lof9QQO4g7FBOugAYmwp6nj
OBWTekUeFss3IZho7mCccx/SCrpQ7pnV1JkrnBfJG3awTux2J965ANvTwVZX8FZoH20X/bGHTarS
6J01hcY9ECBWSVlV0nSIFhhWmaBrwScEuBuO6oXM0pV3j4yn89XKIvYiGWm6g2G+dPKEi94vKTpu
zaelmmizXf0lXvaeoo8InxanTNFdY8gCa4M3ly8tcHaO/HBy/KYYUTC9Sjt/+AYH2vxocOl/F67m
znZKnPZuFfGAwHSqvIIr3iN7MIE9HzUtoNkVLAmjYpuGC/3G58G9Tr2G7qoVnjVYBQdJ4BEBCXOV
JAk6DSQe5IdNY2KLJiCoXas2vFdDzCqLoGlNcd9lclTIRj/NNQmQeTmBPUPjnoHNBLM6UlBA3oYB
j48tdFvuOON2jSqo2kwpFAbCrma3iKGCJ9TEb4lZux1vCble4NA72RaJkTcSp8AdOjd7Ogjx2ExY
WahLeBINI9wpCZCftU1YwuuKKvzOClfNFc+49tfe+TLPoGccN6jghJjsHAqe4QRYdv9NVcDy+0k0
wVsPTzw+yv2rcuH5wcqYnHVuBl3UKH8tOMOj9LGy938f6FJ1Og8EUS/yIt9FW9TzZ+7fSyS+7Yc0
mCBfQFUY8rjxVd56zQtn0QuSVvRTYUgMwimQHygZl9LMz3FD8OKQqWGqC8+/6500wwCEU0eAdpva
VmxdTfmxXaT6QFO7FBLPo4Tg29AnJA7xn4tppAM68DGBaWRBlJPOy2nr95s1TjZdG01Xw+R2H4iJ
l7rwzxHP2mWMD9YAsbtQuNCECI6VGVpi156c5To1QR6x8INBLjWn8yAQRlN8FAcqmu9dTB4iyw5E
3RkVrK9QdkbWVaZochTjTvv76vjTQHCsp9BF4YEn5++vvX9LSvhB659BjAA1ZArLUdNxfYT3qr+v
q+YDSf0Pg5199tBAPQ/o5SWv1lgn8BMxYLAJ2SFCD8TZaD2bY/d+MH+/sQuYwBC6MhoCYAoBD1xM
oItGbBSIOVbfa3rqqk2kn6q2VLgcOo16OSyQ4RW81v99NnHI4RGBOsEVcPmAtU4pdSvkRcKwrmCm
d18sOvzlHReyqGTjfDChf9hjACJhdohCJBVAf359ewxFWi3gBsxTTuF7Xl3YywKv/PsS+fMgaB3i
gzQ8Nwj5dZDQRbyAjos6jz2UImCbhlucBcsHb+wPawPtboF6AOLDx5Av3RsjFFYDYy22VXJqp/tu
/h6wey2e//4sPzfOezEX6wLD4BSEGwWdaC7FVRcN4bhqbJ/7AlJZw59NPX/B7QduR+xJ09wC6tkQ
F5YngXZzsU52aNR08OMxR+npye8wzY4JljyV6W0Mz9/ff94fJyEBMAr5PAZqeHG2sKE1cOaPPepP
XrtTHUr206K6Kw1KJyfgjHZ/H+/86n6dDfRhAakZY7GCYQ4vTk9vjon0FXZJYpptSpdcJMmxgamP
jMtuXobNwvTXgYvXvw/7+2MGoKUTZEeB93+4O7fcypEsy06lJ8ACH8bXTwN9yfuQXG/J5ZJ+CJdL
4ptmJI00kjOqcfTEet3IyOqMyK4MFPqn0YlEAoH08CtdGs3snLP32rzxZybyP246Jad/X4cDL75q
gUhE6QKnFfjXQ6ajv1i8/8ePEj4mB97KGOvBHz9q6franc+dipa2cM1UCL2JM1Bm/8U5dH7T/vhN
ciCgDOWgg9DL0/vj53SMu+JRsY96fZUypk31pJgvb3szFCkQyfMN+S/emH+S/5LLZQP0PGt2gI2z
EfzxMyMTgJEKOdknR3i7dXGOusAsTgnEqNz+jnH8dZTjKWeu0dvUqzVdO08/VBWzzH/9QP/ptxfn
+LazIQwDBDjiP33LWC3HtT6rPvyS39a7l/B4GRXuvIEyrTl1f2Wa+ad1e/48n10CG0nINepP69Zn
zmUP0mVqsG/u9Ldt16eo/X7o47/+tf7pcsHHnHfXs/AcolL4p9exC2ggBNQNCe3wbofNI0wQLj0o
33riElomkTun/3ef6P7xkcadB3+CIV4SNB9Dg6ugwXntMYSwNJztvzwlz9/TP6xa5IPiLAlCkssF
kf39TysIqVKv84gTWMnp0gmyG28EKkqNSntE5id3iw+5sg6FEn9bML9HAtz97TP+hH7/0z/+9yfZ
8t9/SfA6fspzMML45z90/pz/4Hz9v8GJF6z5/9xWCbhLTe/NOTr6v338z39v5a/hp/7bP00E3Xf5
f6R5n5lH57/rd8cl/C30cbRDGDD/hjb6u+OSdCGAR8CQMOqwSoOYxfm749L/t7NgyQfbBWsA6lfE
Y/070AtiOJ5xG1IRxZhjozP6r1gu0db/8VU8m6wi3HIIBfgPB4jz51c/6mbLWuICht9ispRDhF12
nMpVyS9po2jZjasC2Cu9tukxeBuHYfbguq9MoUb24sDQ7wYYW+kdFDKIgNkQFBeQA7qR1nPbDCkT
pq08oiMM7wSdl5/BNOWP+M8te8+WZoV7ky0TXJqhKcrdkGGk2oHosi8YLFRhUkbBmWLv4AlJNsmx
xBDclFciZ8y1m+NpZh6xLu4PC5CXt0Ori94ghCe5l54NASXIcuSnqEo264CmZiguJjNrugVF69Jt
C7bgV0Fp+3o26kffZB3gi2dw1nxkQ1jrAyN7aOhM/LHg1EED/WELh0vpVQCGhzXYmmSIjFz33Tra
884Mffa99MruF6qwbTrNflSCpAEU6+zsUTdPozSZxVyqnABejFYHhXNbg3QZHfdoa1eT/cB14TAs
Ohx2sa/No8Wsf91ptPf9rgtN/6P3YgbEdKN6m5IbDyYEDq/L9zpzDNea3l/Xo2yZ8yeuXhTiHxOb
F9O5Ia37umJAEW1l8xYJ2Trp7A58Dngh8cX4bbuFlU6PStUif1gaaxMnDbkR3klkAV9mCrBc9Gqz
upOV2eV2iNc+7xLsNzRfhBBy2VV68N1DiYeIbwTC+KO9dLbizLbsJ1XVPjNMxBh0x3X07M8FKlhX
Vt6zzMbxV80Op3d2uNjfNnbOT2/I5+fZW9aIlUEvYUcN6d4XUoiPcJp7BxhPbiM6iQV8kMGf6R1P
ylurPVzMgdHkNEWwkRjXBPeFzvpxQGckrOyiNUxZsGaUpmSEMDY2o+w2D+O0lb0dIQuM7AM0XuVh
x/ett14v642N+GLLjg6che6E0jSHf5XpCtVPDoainO2VxmoETg4s5bTlIHK4fAJPcJGs7ubQlEOz
y85D0vtsDHsYIqLuBvsKrw9SA4jhrZ/dDNrtkWLYgv+N4n4tn6FKDcwxoN6ai8AtgZHDMohX/211
Bb9nLOgk72XNYvy2VXE8X9lFmW0X2RBLkCBuT9vFUT1oEnryMkx6blLyUkUWY/Jq5n6NVtgKxzTI
GrC6FhN498XrwPQ9bl5Hfy8LJsEkZog2k05gFezvc9MEWzJ3bpG9NW5cts9TH7jmxi5WXMVgcWlA
M+2MQd6aBZj1Tk29it8xqELMgMYAL2jhIiwe7JauRlIYlfVHe1kYYSsFSxPtFDKBFPAHhBcIopbF
TjBFxtuDzDT2o8D3wLJGxQh1pIJ8UfEQ+RgnnCowwtrzXxtaaPl+antnTDtowO8tko8iJVWlC14B
FBSoGyrTPBvLDUxixcNCbIGFjhnGzhpdrcDAdlWofTtpDWPAC2wg+lPMdRtdm7Cm+523kBYhFMsF
/5BlR5BO2Wb0gSGgN/1cC7E9ZlVJPcK+W5UpYF9VXjs9yQP7YAac9GB3QW3wA0XiPkScWR8Kxm/3
wUJaAs+9YFOiowprKtO+uSqzwJivHA/5wc1m3uayqTqzKz0eKa1KI6cdclMXKLus2ke/KssHMmDc
BfYblHKz2gySk2HOZ+BNmnb+gWrCvz/DZn5tZTS9iLpQv4Ct29PBwD15h499RtlqMzAL0oCZltfe
9UYN6QYP88mrA5e7TOwxypyCkp+E9lxo7QfyVcb7uCsRYU8dvWyKr06DPV1Lvixrsk1/yDMHkJNg
InrLGhjFEboafkOE0+114cZrySyj2MIEvnwIMGRq5K2m8oDYs1N9vH65qmjrI9ibaEnKPFuiZI6a
Fk6+LCOFkMZuLikMe8apMeKCm7rT9ffARRmzZ6TLphtndnDX1AGc447JGein2ALXnxdl+aL72Xtt
QkSluy5w1KuAPOfvzdopRrlBMyJOAj535W/wvVC5tsHCA3Q7wdhhY/bb8Do/O308rXtnLogQmNzS
vFJqho8WzKYRC1jlrNc0euubEmPPlxxLnyyDCJULvNbRHHuHhXcKPIb6uywqcnvn41N7yvKwm9Jy
mZYz+KlCRLKGzhImwpkZtHTeLI9eP8V6FzIQQYfZjAQEFZUu14Pw85DFgeCCobfvul1SZKqZ9zhc
m2Y/t9F6X7TN+oqswK32RV0BjYX/5LG4hGXnl5GXFcEZAKV6aLfw8JKimMLv8Aupi+hbo43wLI+y
j5XrnaQ1IiTamMoyH0IF3+6LatX8ryXtq1bZYFiAc8I0A98zBglElCE41WZRfVoqG2ZVC3uXyKN5
DFS6kGAE941maKorFT25sub5TWaNHxphayJMqrJ6bziZmQRuFdtZm23ybnQdxiwr4KPvEIS8aIeU
Z7xlTdhvVe+PYxqpEmX1yLfxzo3Gtw4m1Mtr05n2nQCWsOBEdkEKr14PrnjqPOupGEXxgig9/mjo
2jNu4noAVgrwbrbz+1XSjo1bm2OziC4qRA1dUjei96/soecRMuCHERXiM+LagOqEdY9pbTfif+z2
belY/mPEO2OQxTjFtrMg1hXpuIDGvyIhIW+ToXWszzofGWgqbSqBZ9ZSF1seIe0DHJMjEDdO/DLH
lbyd0Fqhd6xHKNO404ZblwkWmCiO63LvLtV0l4VZr4+L8tD/MLn1612V5V28d8umtZM6Z28atMzg
swJB9KCoOW2fTnNnl3uhPP54Vm4RUSqSrsuu7BX3lHpZiuyQ10VzBb4rUqexnrigmYAv+rjlCBNu
NsbPr/PggbD353n78gbU+jsxltGy93tqzKtxQbp5XnvbVTB46sNfSutHnbn5U77mKthF2sTvqpM1
cn23WT9bO8ymdGNhviLsi9uD2SzvagB+AGF+RQNJwkJbnuZl3H56SOV84FWW0MmQYSdMtsiuGCWs
tnqenJDns7pjeAOVSwF9WthMEtMYEE3FMFTfPHrvLkrbPru0/RnydY9Y+77jOvth8pZEmQ194OM4
NP1bTEzNR64X5FNQstoZ+IRXvvVk5DS7thy671PRrZ9SreqO+JNMJzT74qchjOvL3pjpJ9fXjOfn
mOEXp/JwL1XAvGVGDIs2Y1DVc+mXzpc7rNtjLPvtZKxW8hP3lvs221b7MFlON+wc2dDYW2Eg/RKj
RhQAjSh+75s5/7GGjY/wJ495+tPYvSN/H5pkqtf4SnsB9yumg1hWuV1Gry0rBcEbbQmENFVT7VCT
akjautkGhG4uXMR4U9GVwUCw7XDuLn0aS8u0Cb1G9R70Pd3GtVYIOvUwqafcWswJDxoSoI40obtB
iHNihTsgsRHbFj+uXeOjShu39QIJR42AIqrND/Y0KEo5LLeVfTmUMP03L+TC5I2z3Fei8Ye9Oq8W
JBIR8UKQz+t92A5Q78do8M1hOOfjKncc3oRVMbMLDM7qPVJwWe0EGS0/sqU1vwj2sZ8qdgyVIMVh
hFVyyf++VjXQsXGrJnmIdbCdNnIkuCw0Mob9mI9WlmR6Cda972uCaWpVlIDxMtoaJ4VbMt65sCrI
inGGutt3OBziE8xtQjM24nPArYbcp5OhqgP2eikUqItVoCXlfmw9ZWMGpMyxhLrkX8me+7JClu9y
z7JSRJTgshzyi7x9zhRYXC9NhnpmiLcAwKXVGK6XwRz8CBwBuBNpExjKaObGnsy6Ve5ZXHYWerSV
/FyWOYj3meG+m7rRILiyrjEnixV41U/NKml3yls4fBRzmLfFgpW+mws1BuwOLTjNKAt1RIgTH7ov
zeK98JzVnVOX/usQIQNMpmkwN5YVNy+ZdieXEISYDuEZmYmKhbnzIdysYvtGbSnblApMbLTaM/O5
2RU21zPJCKs2OP/8wOsynTIZT/4+cxvQ6YyEGTq6uY1cZKDUk2m0CApIcF9rl7QN6rBdQ+xOcRAL
boh0znoKy9FtR5aRblx1wtOCDk36GmFtABwdiubEXnPApYF4wSVuhEdTQAxLG99p1XFcl8HZOQAP
D1Ul1gWIrl6oOvIV6VEkiF5hjLpNw43l67HHTknGCQOf2T1UjDJkwng6k7vWZyuju7iC5m/mBTHI
1CEUOivLGgJKggxDhWqCMnhsvApYkGfllKQhI/f8JD3JMbVkgVY4IoK5OrZbnaFPlehe09lrg+5C
R03UJXlXUyJUjLqI9tn8hrv4lsVT6nOyeITnLF135DIzPhFpI4FhBjaee69RCM1E7SBCbZRil51z
37+Jt9aL0i431sPScrU9jsOE/WglGSe+nla5LomTw5XnwI3jj2oghybpw3M9TOCSyg6omNDfFT4w
sMua4JHy1Ag9f++berKOsIhi1GXx6LqXLk72/Lsd99req7Jm0IxdquECi3ARaGKDao10DJu8lW1c
o/7MURZ1EgMz5VTty1geUTlGBSbEubT4cqOKa6fXsH6FVxTQaVHsAyp3nB5aMR4NkcBLmZ1kLojK
ObbO2GSXhTcWVD1tUytiI8KquHDDIg9POQezvMlMQ3bZFuWqvSa0qSxPnP9lzvutg2Ifx+6qLxTD
h+4sLYYjqfvz/6sxRxaHyIFlgeDQGiHpRrY5Z47EvfuReeTnoOlFf3uT52LrEtvKm/5mKcA0YBZr
t+pY+aYtTgq7n7PnB6zloUYW5e03v6XQ15Ovh309jplKcwrEr8o2m3MMz8d7ijMo9i4LfrRtpyEF
R7cTtXpzA5BWI3Haelw/mhFUeYE+QExp3q9Lube21S0PAm0Nvgdw0+p+nOEop3UDhfKAjD+ECRfb
oJ2EnWXhlNL51PSQ8ExFh9mbRnNhFhmidFAkX9w0GKnbb5Bll+Y+lmoon7IQmEuiy2w2r7NPsg/c
OuJpwod5o9i8ir3GR9tv6nE5zCtb/Krmobo0rOomAWnn+wcvJgnlCWoGWhXu0lPFcTz13XroKXEH
ynQ6J3sWFDFPIERjF84VCVFXte4dDSXe2+S+WUQeJdTwqkr7NtDFya2EcvZuo1WF4PesXB2LkuCg
IIBY/V4rab1EYdv2l0qOW5TS85NLuvIVE1iEF0xfDd64ak7UckW6uubeuofSa9Qx8FqqzIiMDbpR
ambQjS08xgIlSsjPxng8DHdzq2IP8lmVSdDjJbgo63YaLzjgJ1aaPwzBQ++JonqYQF/37O0b8xdQ
rb1zILBkWpLZISwkdbY55+T2+CqPHoaKKytaJiYapQaRqYIcfPfsesNDFTTVT4NcyNqpUTWElEwD
V99h3MhokhM9hzRAJXuD4j68s5e8bXcrTOQ3aM7DcVvGOTpiA7EARQ8bEUIdP7Hcy87nSlhI1roB
AP5YohqKcF9Ui0gJuet5MluknrCTQuItjKPxTS1xt+4rGoLlfqjDDtuFdCICScqtuaM9gKXHx990
QetNGoSP2FeSdaza12hZMDdaJtY35SbbFeiRU7yUxMA8x3O3KqC2rNokm2T45pR4VdBTbdauR9pP
nWWtPkcEINxLghhKuMEu3zO7JT1EjvOWWnYp0N3sSPVZVeq2cfwGtJYBDdJmbisOly2OkipAcj6E
cvzg5bcQI4dDv15i7HDWH0NJfXCxxvnyPE3IRfnyh4GqMY8WrqL1DCuZbhjZJdU1LxMyPb5fhHg3
jZqghh9Lkk64SKGV0i2wLUQ8QRpYbdksKKkD6rZjNjmIgTWrxNzQ3arypzYj8Ka+G5xAEoRkASK2
EFe1ooZuHbdKH+xg8unVWn4+qke7jskB82koBXs/q2rza4qgy4MWF77MB7LcbIuLe4YuuCJ7b7G7
J2xVfr+PvCWY0j4gmy/NI/pF6iDXwYatPYqpx+SK5kkJpHXofiJEWQWg73korYkTIG6CU4MIuEnn
HhnpJbXgvO1FTQFXMLikK34kHc2PhmOlw835OcOanx8A0bfRSSBhEzzsIA8fupp0n89xRuiDCaWZ
qCq/GVwS8khjwKaEafvc5+ShQC7YLmploulXERezubaR1BcvCDvtGRGXdJDx0qdrcxdEqHHdGvVh
3679O2rKNXvTblBPT3BeNc3L0s6oEnaTDGiMEdU4aixNYQdc8YULdTE++eDQIQfhZi8+3NIyaEvY
vJfgMVQxl++4lSUmKqHj0qWHSazgbc7SkA8cSJmPaHKolEo5JjWBPE1/SUDS+h2t2VIh9fIkKsRo
Cm/s4dzgrULy7IQlthOlfx+kvWtNfsKDay8ygDM9gjsSNHFVLNhnzFI0n/aa9Z9Kkn2kHcw3u9L0
drf3esH1sOyDQrG5Quc75nAECkLUus26EDXRP+lg6fAqVHpwLhsVLzjbVJThGHJE6e8Wr4uWY+SV
joAsqLgnO9Th7GKWWh9HK8JAZMbe6EtvmxpgKnzf3GH7Gh9T35OElxJugqZrXJ3RBc9KN4n2kN2/
wG4vPqyq8WN6SbX1qOD+YkhBk+buVzpMG8IJXuyLbpHF3ezyNyWZsfQ1baKc5IDeIB40Upd7GpqL
f9e50sU0r4n62w05hg207qb5II5xeR63mBifElNgtCMbYJnYV0gt5dXOyi+HLii/QlhggSAWYqEJ
4C6Yfple5ABeZTT/6j1NwgndMiSjEThlB5uZGV5k52Hpi5rZfaiMXsDn69X5RZmWH8iFqB/qbilM
AkACV60O+u+RrNCRTZsfzqnW7kjt4J5nK85sqii1VYTvcdSEfrKaqcYXELoI/dQWvpHZg5U6zN3h
cw4n4kJ7HAT3awgDZB9tIctstjd1Qt1vHrIuxPAIs3t+EBQoMqXIKz41V0SEGxhu+I4G86jj9ayj
tvCX8pWM/h0+G9Xxwy0Zu27Fm5xwe6jKgxqiaUWlWxY16mhpfrSgIakxFH7EOCQJ8JylxgXTUhk3
UcKHqRpNQesvbTn+6n1ZN7Q76mqIflplDMFZ2qr9kjg/P2fMRGlGkwhDEhvFlZX5HN/l0GbU6DSi
OcpK/IK7to3qV8FteE3xG9DtN9ZqnjJGL8VFjMbVMIYqlyhFs0ykmsBhdb3EFsZjXYnqkzqqhESm
ZHTVIrK29l2GLL6aI9wgQ6es5cItRdQnTdyUX35nY3apdMe4xlcMkvfCq7gnV8axt7RSdngWhtai
SksR9GKPWYFr28DuV1wOUy65ImsaSCTr4WzF/OZSurI32qgULecpzxssSHAYbH2I2whPUMy2JBBs
59z0mYV19blDwzgoiGBm79Rg0fig6A0eM+PZz9E55OHQbl5x7w12zyqqtooYSDpNHzWbO+0QTFlo
G+RMOU4bQ9iXg1L9r3jpl+8ObxKQkswZb9SEEi8JA2ndN1tO2mcVSgIr8lEz9ZrI6XwahJNNNGw9
fPooGSjm+5ghyA1XwugeJ8skMO43/JuZHuMecx0yyhMmvMBGz9oXL3G/5CCNZy84bZkw6hBFdIYT
2+0JOdHB2taJxnTbXlD7uY9UbuEl5pqcsDuyg5fUzlQbsrKYy+GWqxwifBGHoyLsvaF6HTepv6p+
PhvYCdL8CMXW1g+BHnWcuva5AUwbhkEQns7pAa9AbH0Lws67IT5rCXe90NVL0BLtZ6i/NMJxMZRX
Iz/fVR9VcbgjT3R7FoydFMpuVCX0ezr1JZQE8Qr8gFvGaNkDbvzQKR7IEpU/ISCQWLHa/fjcxxIb
ug2Y+ddvQ+n/0lj+/89sLfcsW/vP5/P/42v4+zT+cfpg+t5xm/0tsui3f/H3YXxELDvCTFh7NhnY
wkWd8Tf8sRP8G6lWSORipJrnGPDfJ/GWy5TexY9PXgyCM+YNjMf/PooXAXlGxAWFJBNBhjn/db8F
mOWf8g8Civ/9z//IInYw2v1BzYHakR4pLY2zjitmyfxZqEfMMZb52eVaEDitm+aMTXa+22AK3YlQ
T6/uInBIzFY3hvDWAX30rHUiZXZZ7o/qxnO2QFwFLVeXdFDDIhNGVStoS68pthshOBTvDePjPN75
m86zh1qIYb7qKruh6YtfZDhtbVAda1/k+aVrFHTXndORs5WWAaXgIxE8LqKgFZMBsHyLXkd67kCN
PxvHCelJN62LfzwlKzG/76Zxw2yI9yx4s0f4HnES81vnR2bQIG3Z67J1uQVGvdDF2TqRzSit2lp/
N1hgGVa6gvJgidatuaU31AxHXEZR9Wi7WAMeiClW7TuRl+G9n3cBdp0JzfllIPuRxGvqzo59noCB
QzsrWJ7NPMzREx0X6Y9pOUf0X+IZK+l7m1PnnXQUm41uEyiWljZ+OcfXs8TDmFJAheF6jfrGr7ZU
tyFSD+AYm8lvnKiHSZ/w68n11dextV0amsXqE68ITPadnpnx/MRYXdMZBf1P2qrYwPKTYLZ2o8sp
DGfkXjlFNbwVfliON2XAmH3n4Te1LlrlVdFXNI16OjmT3MbPtUa8SYAaggnGwCMJMpabNowfmzwl
dabzGKcyyyywkgeb3E5VziP5WmxipxGnb451yKQjeWxMIs8JmtpRcX7bEdcTBcnqVUHALwgSh9l0
xA9b8kWUDS11/vzAFKWZZsqJmQnO9mJxny69ZFkoODH+N4EzvonFGbOXzS2W/rlnLCnvMOrtDTmi
R5wWTx6342+18epngrj1RY4kgVlK+CKYG38QmJQtiTXDaKGvkqLXKH5buPdFXctEBJim0dmTw8J1
3hoADOQLXwTBz3dVLkPvh5eLbGJMWQPS8F16tshQcHFBFbMxOEfE4ExRimSg85dzFlz71Cyyo6Ut
KqyW87bdZ5ZWBx6qRXxyQbTvLsSLEkFQLihjyKCh4+YQZ5rEZRW89pnnVLRKkArTZYxNad/UBAbY
d8aKM7J88iigCOSCUJ6FilgOp6tyhX1yLC132d4hH2YQF3ymNe4N2ahyu6UVWbs/Qpxyr3WzMm7A
hDYlUq8tNlxCiA68Ydkrf9Q9VmrymMsKFy4sTNSc7Gos+sGl7XDPSWyb6cQDDtgayxQxxC5lkS1r
XlxdS2G9lDNexPeVOtZ8RGKMowsbT5R/slRjyusewY8LG8amueTQb8AcZ/qK0SAwUMhMizc1+nbA
6KFPIK/aBxjRJProtc8cll5fewxDxyoR0zjY5NKH+E9EyOmbTKslX6256AssHR59FdDY7najMt4Z
sPJ4oLeYL5XoL9oUKd3/6BQing8PELAssjTJpEjiUMt4j9LNT1xGw2BRJ6si/8amD0kIRe19yzay
JU7akVRyeUY2KcdrTpCPa2T7QiarGX9DBH0DuzffybW1mhS1cDBxgwMtT2KE371Mbrt9ZlIE35yg
ROgwleZDutG8z6UJHoDFv2w0lx8yABneRckvTahVkTFHdAnpamsaIZm9zTCBe/ZPfhCLVJ3QlheY
b53jJmea5AzNScawxvF1iclx3pV413/l1Cw/OjHnt5q/kxbnWO7PVtQHv4uao7IDTKPZtF51btM+
5VVr7rkEeu5lFo5f0PdwSmZlJw69talXLjLyexWaCIqOdtwvmncUrQPo6x0+UK5LWwkYqaWF80Rk
MnE8fjfnX7b2wpewcamWF8BECVqwYD/oljzGKRggGZWR/4zxaGGsR2kK94FYHrABbn2l5zYsUBJl
/W2BEXsfmOwca0fmPLkho7d8TsP8XVPiExhEO/FFdHb/xA6AfdJBjzPs29aqLxjriw+qpBgsBQnq
2OqIUcccfN0MY/ZmgEI4V43UIJ2oH9Ewuaa6DfsqvOdrXi6CNgZ6pSb6B46MpgOAJGRhXW6LAYBz
TuNlsb0zP8hx1Em5wfDDcNjnqVrcoD+GsxAPMLlo1zph8QJGa77OsVUdcQKIp6AYh1fynqeDEwG4
M3hnH5Twxn3fLPZpDq3LNWLsUHjqCZZIf2NEbLLbdbRgRVcrqm/VGkK5Bp8o24DN1lP6VLrapS+f
Df1pWjv70jO2/x01z7voVXfpLPkVoeI+UfXG188OxmVWvS2uQzHd1mvUPKlt22BS42GZBtLgaP8T
MlOCWpFukPiTHu6nhmzbmH5om5L60r6WCI8uXTewHpDSMH7opLy1s7pI3drKX+NyHo59G8773vat
r2bjgoyUrJoayg4p7hdb9vWFWpF4MaQKCOhb5vxgIYu7arbpKy+rW8q8i67vs9fMcRHW1yNqnd7a
V7ipf/RYfxOvVDdho68HsusuKhh+6OBka39lMBp2w1B8E8NoJ4R2Fc80AkFv5mO6dK24iHOSqLZx
vESwgQwNyErC3mOf5ykDpVO8mexpiaV/4OT7cL2MsRqzwhWP8oTTv5LflIFp1A0VcYWgg9SFcoca
qjy6A5KF9G2HVe4bl5zoxIYaX9Fut47Ei/nPXIOs4K2X6Gc+GPQ5IDwabDV1Q/QjI5p+S+PSom+d
VZn+QZCV510yQF+e/IhUGGx72UQjJ8wH9BmRz2Xt1OZcSh6czTbhKxld83sRtegdxrVYT2U1EW2n
KY0s5XypHAHmgU2u/aw58m+iKfjRSKt6ZWLF9swAOClDmz5BNub9N/rJ5SnTMYI+dHmgSIg9fF2m
ykUxaPfXDeAGSKO06MIY5eOyLjWajDV64c2wzn1Xzz/ywzOek0WTHyRXzWfwhaV10ajzrj05eRig
US8Jtg6Hdf21FNZEOjNNK30rBBoustH6Xz5m/r0sB3BXjmne5qxqGU3YwZxmwYxtfrDc+GwrHGmM
wEnKlLpFygXcAwcVYbEkaaUWNr11Nziivco07TGJyDORZrvyM0OGZKu67mrN/GVHv7g7SneWihZT
6Bwsx0DWQFKKGKylyczcm/10hzbVHJYNYvY4e+bKA6aREIqDGho3m/kgkq577OhuvUa1X7/A1BAE
fRf6AWCLdAigg7WCti/6EQ2wcmbCLg/LJD+2NrRPPXLVNK/s6Fo5XXstAzMewmhrPlrjescJsR52
BZjdqIIGNkqvBVMFh98Pqikd87F8mA1IqbGwnAOu3/Y72u7t0nd95wdxTt+b0gb6C5jrKKtt/oRS
oZKlCT8lq+FITPuYIB+ma19AJgBZ8sA1YeQwLUVLPy32E3rS0Z3bZcUFOaL5NcB1lmy0EJa02dl1
LcfPsvFxSbL+QVcIAe+Hp+ldjmPQpiO96h/Cay3ytu3mOMumeDfcJE8FPAfkwK5TA4rpmqMY2+5G
mkm8Gdkhbq1awVB0hBxJS98Kj+hPuZ4SbF7cCkO0YONUtdwxM/ZrtAQ1VDaKt4672TKbxK/cL7p0
00Wzcb/YjYuNMDhsz/TaMiRT2IeZSwqqaUAbKRNckOvGpYGeOXcGyxUXSEygonVt5Iy7Ph8y6zKK
tkqBh4iAH+nM/d5WGHNZnIog8SjHHYS1S7xY7uB/+Qwa310GNdfwD7gtbmJAZckoZWvHTCYERQY0
wsaONAU3ai9RBdKK2bC0Jusm7D2tRJX21tDP920TFgUKmC3nSjfeNa4RN3O7DEeHXvu+bVr9AOAT
kz8AGJ2MqC7PkoJzqmJWIqrDOwT8cerKS4JjgPQ06AkY4g9hF2Kyqab6uid6IZlUOybOgiQxIZju
nDRFhmsq3KZJs5BkQEG6jn0tWdtN2q0uoIBwdWhu24y9bphwdeYGclH9tGAEz1KL+HP1bfGr8EQ8
qQeJy15PPYKb6pK+VJil2hfjd6NsSg+c1w7DF7H6yURrg55tUTvLj2lcrwe3YxrjEB9XcNG2i9Na
dN6eK4x/52WzdexzEfwidRQeVFPL6S5iG74Qa11dLe2Wv4dEaf0v6s5kOW5ly7L/UuPCNTjgcACD
mkQgWpISKbbSBEaKEvq+x9fXAnWrHhlUiSmrUVqapVm+m++CQADufs7Ze+3mEOjo/zZJUdSbQVoT
AsFJsWglESaYyCWbi9ZYWs9n4GciJmBN1G9du0u+arHDITBV9Q1SRT5FEvM4puBB+SkdhGjKxwyp
scrdB50VPdEtQjrbxv0DMeU5E1HWJ6Fqpv6mYspVwyz73M1dAE6j1/11aRTpnW8yhGZuBgOVCU/4
SSZuh8zNtjaxFRYOhwdTh+qV2J/cQg6PgiPlZqqU/I6GPIJxElv6Il1DtpqyKB6AqslzR5K3lqMC
+2o7AcdplKSwqEgyLL+UJDFuqzxN8UW3hFiiA9sgelUHvWXCjrQBB7gs28oTRENcO0gyr2A9koQ3
TQ1IEnQ7tIutVuwSFX1HeRbcJT1RGpMGlq2lE1Gs6KHGdFXN5ouQ+bzvI8b6FPd2fF5FjnNsEavv
Sm2SMOxy61gx75jwscr7UAiYRW0/XU++Fv9QpHavJ9fszqqCV7FDoffdCpbcM6sJP6lsTL4IFkU2
HrAwK/IOkiv0nikv2Ng8Fm7pXkW+7m+N0WXMKpyDpfTuPAWcfGSoAkzR4fbXkMOqawcG+be2rZi9
lzUF99DBtMgi9nGNRMdPFm+xZlh75DA+C0hkAgmIMsv8BtYzO8OtUJ4zTBEbWELXDR3NeDUyw9u6
ZhypLes3SvMKNNxuSP3oKIIOqWcXITGCGJveycXduA5mNmg7xwxqZ9SErN+ZuKI/29yDpUHYqAjO
5QDfBQkZrX4w898YlLsQMIuSjZY2/crMQ4pruiccqgME46Ojqz3ifUBArWFJ17PrsX+s6kI+kNk7
3JZizizcvcgWN0ElnDtmMhIZXjy6Bwb/pXsGQQ895FzgNdnHFWd8QjgT8yBlUo1bnRqv2XFUfoaA
ZXu+3gyXPYITsIGV81N34v5rE6V6c0aDvos/F4LYTVoA46yv2pQ5XlwnT41VjyMmfKS46WiAcYEw
ENy7/qT2zSibaxof/q6KRgVwBEGOdVg6nfYayzgmxLFmkK9nVkSnF1tL5hnBpDYOaY75UbNkkTOm
cYfzvMt1tPuL4ndXz6a5df3G8aKisp5VoAN5TYp42KQhp/G1zWlqPdi+5iVaqv9Q80QTpNCNzeja
2bBuRJ8kW8rTedjwjgt5ICwa2s7oGNM5jR3EMzAv8DaxXZLLZzEhXU3I0le9Xla3aEoi9ASQfryI
HMmVnUXZ964VFtw74uw7W11HPmkwdTdo3/UmC6l7UXXRcB+vibKV5xxQTY/+lL0eM0P/pCFWvRLp
nO+MAZu0U+f2RQcy4dpG+/+JO6UQ07Lkq2KpbzysBehdmoyuNXbh5NPkaCEEmrncsK8CuXIcFxoa
Ho+Lqq0KgCy0GQkQRvi9tbA9fFGFD36pgbO3IW2W2TclV3qptChp0A0xlL8Qtk9nMBEA2TgMjKZ9
7OZw1r/UqdsvJoF2Ss/odhDXmERGSGLR2CGH5AChmdd12RTBpQbdlLqNN2uAEWskoVQ/ZDZ3+VMX
QGXYJlZdtaAznRrlWa2qubiLHJYPskuSMCZBHSCc/9BanVPrvIXK13ZG1oed65XU7cEuje3EQs6b
gQL2bcwi2BUGCpnWHVz/LMQOOm+ICeeqYWvZ59ZYOj+HuI3dbyPjEitd6S2L06ZoFigNfDv7kspB
xrdQOXCYYJ2ImoMsnNjZhgSuOxdo7Ef/yvJNv9imVA2wOwaWyu3cEn3sRUFmPTPjmKFMOgxSCmwo
RIMDrIoBidhUtuOqjGXgehgofLHxbZt/DpRIN1FYx2W6h/mqdRuu3W6xkbhiE3R9eyaHsI22Q8Y2
86Ua7H7eRomR+fghqta6gNPUzmd1kkxyb6HZDvf0h0BTpuh+EXWMMx1J5C4zQR+aY3Fxpg2awxhV
k8GOTuHUHwL0Z+3lpLXZtDKdJJx2sWPr2jYJURrtgZdr2mUclW6GUtckGU5NjVHsXTkq/zzFuMMh
mTJKv6WXrlh2ya8ELVPHEk6QTZV46c4j153Bgo7r/9nYCLL0ES4abfnpHBdGzulYPrqhKI+Nzkhq
PYUusBRmxsU5MWzjvM4gMThbZVBbrbVB6GoVWJm6bNBknvudosWMCNgLKz5PqhOAojAD1UBk7Cpt
GfkAAs52Jnll+Fhczh1Zpp5gWgabHh3CLW2MbGXotX2AvTscMrhDZ2qa64Pf+YnnG1TxSU/wEBin
76o18IJ23UOAvpBoUaO6oP9q31iZU3/uU44XTMTsflillG6f0bg/V/54OzpZy7Wch3pC1Y04/xiV
zdFYRnu9Sujcu4hUOXWlSCZzd1Ux6IMjTNBY2NLRCtPwHtUMesq4RHZZaYzSmbRukUBmmyoMwl04
Ntre7mtKYckRLG/hAibDrsFOuGmdKlsjMx22fqZPK+G23YbGuLi0IH8j2ArMbBP1ZegfLEKEUBkZ
OmHpFgv4JCVhqLmIHhszdLbWyCq7wHomd03GiqlfzPUc78PUPsMnFICxLbKNJDR8C/nwS+NYj5HC
ybPKWOKvEP2JHXS75KAG2RzCqTRuWgy3PydHhYv4ZKhXLITpZTo77F2VxfqFUfVCdF31VerMcfXG
SA+c8VEiQMwKvg3Q9/ehlZseNDN5hlsQEnXOyD+3UGWuAAT2Ox8I3lMY9+f9PKZ3ad8G932pKY9q
w/5u+rH9pGckEC4P9sFuOHf0SLiuib9GlDCK/pMQuNNqRkSoiUuE+GZPq6nvXYLMgnqrY8zZ6mV4
rwp3inetQMG3qpG/rCfDDb5onULlrqIfWD7UIcLMYtJQXBH/zug0LD2RaCzVVaTTCO37lTv6PyWT
+4MIM+cJ8V28zmiOQ+1+nkoT1KcrS2+erfsOxS0+Jim8cFiwXuBRz3q7Li/tbHzkSA/CJ+1pefDh
rQorCS4BcTqeErRjPdvurjiDPWV8tItDjN1njC9TxjekTkfDVkCIeZiLpM43qRQt0kqQognkUCR3
8Zh+mYvpCuQ7I33w0ZtZG8pD1i3xkGk+rgp/ITWlkVjnZnINilsDH+uSU+zzye6SsCkf+0T/Mrfm
l6mdbqck2atcMO1oiwd07MVZnKk9GrBgXyW8V7GJMUaMpD5309FHlrJRpvRXEofyzhd5e9aPdXGR
oSY5Cot2z8C59oCshbqnJMMECaXYuXMefIqGdhtUjvhR4Ry4bmCwLC1gByZbpbqDbdbfo5rxVUWT
62hXNvDZsdgXALaxRbrpVodHyAjA3VE2Sq9JAgTCKhjWRqMeWEMJKC6Ho0x7Hwle3a/NLlY93C5p
Mx2Im30LrXxKDc2zwhLLzZiZiO99YQ1YW3rIWradSFw/rZVRQcn8SOW2xH7wvQwEGqnoDCKY+mQq
Xttyjsa9a6JQnvv0vtRj9tTaF7d6KlCDaxO6aLy0Rxu99GpCe7KqrPy2DtRDUPNmgh4bPUDoLN+2
uMfSKtf8WEvFFo+kx6cT3bCocaINFey9SFGeKDSNSQZOv5Eq23EWgJod5da5zDvt2cVRsRIGLohy
sAtyLorbMuEnHTvGXQjSOftVaWMckR479Fiq4H5OUs5+OAqQs5hM8pIYeFiosq8988NNrU1Aq3Eb
rcuYYdui2rOuzAbHUxstC7kJi5CNYAqeKUQ5axhA20bsJCHrYMl7XATlcaD3iykqP+8Sv7oTdSnW
NhIr3CvAdNh18r0tIjzIpq2N0Moste+Cbkc1g+wdPb/0GBBOwybHNNxlqjvSHGQND0Gp55jWyESw
zvgN8x9IM30aDDlFih6Ft7LrmvMhTpObkLwaTCUpLIp1FGPmWZrDPzVU/8Q/d8WtMSGM7WTi0DRh
dEQmO4qeWTc77ldog4Rizit7sKX1baSHfNBcuHRrGp0NyYG2jdA0JFHLqdE4wFSvvEyMT6GhuTNQ
tBq/AhLZyPSwV2KlxXSmChCzhnkckZHc+3RSzwpsi/ikw/KK6TYeJC3Cj7C00tZ6hKHJDCPtkQYG
h2gt2VHyiAvDbNPb2Y+nLcZIXtoqenYmK/BoSl2J3L1qtcRhOfIROqGpQdRSkegupE4jO8HagOW2
7Vf1gFmYFrPhIUv6HoHRXCHtUP4G32UVcFqqkxIhRRqba6Ms21U9BTSElQUqhEkap9rM+Nwze6UB
JJttH3V0hUYT5UehFFPmuoTbOBusQcjg+205TdM21FN9n0ssgI0r0h/dnB9je0zpvMNYjBqhfWa9
Jh1iYmvmsAqs2/H1GyVNLHLT0F+8khj8O8J/PbJ/S5KyFPAKsBKkK5FZJsW7PJYqQxJv5hNuCKPf
U6Ftk6kD/j9N9i/aAhCE32sDFg/+fzAPjnBMHVUABn1QYwSj2Qsk5RWKyx+sIbH9jGRPDLrVMVOR
AfPRmoXu/fmO3nJAHG4D9JEtIEkJ3bKVOuFJ+M40xGWGoslkmkoSX2+jN2S64n/tC86OnstDnTmm
ueEN9jProxSjEyLKy/UhFIC1MOwl9lUtD+LVjQ6V4/qFcqNNlGsSCzBtWLmyIoQLMrTNfOtotls+
oJ+I+wu9S8UlijY6DXjufI+BuhaeB26puxcC88q/zJK/0tbcfIy8+K/Jb3b/fcAYxC29eom8x/bx
X3XNQvb4X//j5jGfH/PoxxvNzfJf+aW5kfo/QJqodmC3L4Adi3f338hx9x+apZaAWyR+SW/+I7vR
Udagx3F5F9grJZoY/oX/R3cjxD+2gq+HaAAqoeJf8je6m9NvixGzMnjVljxIHR7cCYqmp+oKWo1R
eRf48biJOVDvoyofgw9YNG8XC1gdNn1dRVve1iVkj1MWzeSqqUK0iOQWNzzeS3PovuN9K+753IcP
PuP392TzGRvKJkBZ2pZrvv2MEgMEQFUg2dbR/KL+RgBBszo9f/U7/2b5e4tm+nVHtm4AnyMUkjDN
Rc706mMNG7o5SHq4o0kzrqg8gCC6RhR+RmYYliunIT73z1d89wyRZ7m8MItOS/4roHp1xcSQDWRO
BLaxbMJ2hbRwXLzVIG6jOBj3/38XO3mIlT7Nw2SCOKHpNo27lCHObRKY7PXIFj8KXX33ixE1ywzX
JSaeRG/ek5Nn2ep63ll9sjLLSruiJKR8Hqx6+9e3xNKKws1xFFolZ3m+r54fPR9K3ZBy1imn+CyJ
zHaH32JeNxCqPiCh/e6GgElxniFEjLX89FJRCoJsJBchbEvyO7iZNR/08MFH9burSMGsnm2LFeaU
HplmHaiuaUpWdSmpRjqHnq1vxR+wwV7yfl/vv4Jfx4KvpByAPUrZJ7+OodmM/HSGxgm83tKrm1Gl
Dg+xDNtdZvUEB9hz2zcXZW9Vj0GtxdP5QmAUu5GqBWzwnNX1DfKfBXWOEjbfArzBFBPRm7uYcijn
MFywchAQ42AZxVSorJ1SyQi0jvEzESKoSDTOWyL4OdDX5niPeyldW33sPlKOV4sb0kSxkluYuN1Y
r6pDFCHu8HKcL18DCUzggxPJcsenT4QXVecHFqydaiFvvXqTWA1IRiVfASJ0QqaiNWFjJb85vSrq
FpUtsgiaNJ3YMsaje2ih6v7851f5N7887gyTM6cpreUFe/sHtE0PVHTAlT7S90LSjNRWN4e/yyVm
iUOHaQudTGLDNYVxusQFjCJ7WwedQ/0zrY3esM7MVu898Hfql3T3/3nGe7easqTpFgpobgsGmzxZ
bjgXt5FlITmTFOrP9thjxcwtE84QrvjoGlcVU8O/foZSf8GGSprJMAvfPkMN7zTwDC4pGMwCnhz7
bURf4YNt4vSXMlDaSg6tkrBrMk/1k6vQKa0jkxgVvlFNJB7jt2aktTj0jvd3t2MgdwRfoi8bkrG8
Fm9vp0Y3VYRanOEPUeFRzAhobNmM139/lV8HBshyvHrL7/jqzS+oAsNQw9Lg4KxbdR3WQdNBYfTX
VzEAXCLQ5Socxk9OJdkgZJsbqCwmzNlnRaECbBOpdvnnqyyP/vVXbAAQW7YbCzcVJzHr5InFbtRV
QUQ7z23m8iqiheppnTE9i+zZ6Bo4WKGx+fMVETWfXpMzGzJ5trrlsorD25vnh0kwsIbFMzdkNSa4
Rkeag54sp0XulNgXD07nqnvZ977vISrLjCWDucW7bxH1N2dlJ1dCT410H7J9dQCTBB3Mikg/jVlV
1dH3lOZAbCETAfz1XTY9USoO9hpdSI3HpKjJRyHlQtLvWTS+TiGJAlAm/sSVa7ZN7WHEDdKjhe6z
RDvF6GElzBnOzxgb2meDQQ7eidlGJDeZ5nBtuaP8RgSYCrbdFBrVKg38OgNLZQ57BuLI7pg4MZTK
KeXrTTpUaHlFOcx0vA363v4wYEWcSnD1axRBA15uNk3CwlDZwT330/AhZXYyb4RbxqgrnQqje0oa
FpIWhv7UxqFA6zQZAywdcFEiOTK2Htx1mrOPfUtHoQhy751SRws9WtVaQa3eou6s9QtnlvaTLCet
unWBeNGFbgcZmCvUk4zP17XIQSygn1Pgz3V3KgpaT3ph3xshaHP+wpE1156x/iEXFFa5I69mKFAz
jMMNvmQS1mQGqW2t+mlAC9gMudN4BkI/zQOQqMceSS7jYqw24aa4ZW5+N3kJCBJ0evXUhlk43CEQ
8x/tooeK3mp82jhenQmxi9Kex0RgoO+w4t70XSy1p1Lp843kSBKtW9Qv2b5QYrgOENQHhzJGBbp0
LbKZlpRbabcVli/4BVokHlrVhN+0qURRVrpG+RWoGa7kVdPaDbklAxqLrTTAO6yr3G4YHRrZQPcG
kR6zi5hWVbhGOFKZR2J++3grO61nWMIo8ZtNQAnuH/yJ4TZOKQ123VyamFRViki1QpKkbTUiGOmm
NzNGJi0eYoM0uqo3Vq6u2d+0QjTwjhUSIKyoAe+5m5jmF6QVkWIArKr2WSIrns6aDLbJwaHv3NPx
TGm0YSdtU5j0yXzJcwcXbrDJ6d/rlEyiW5Jxm2bfVQJApVFqOQ1e3OoPmLB9RbeujK8zbYrMAw5a
HmzuplV/yCYfAEuc9YG+tfQBuW8FKDBcxU1Ejg8AiQyWSsPQ9XtjIzj71Bd6bANRKMzoCM6sRVQA
9g/ETwjBf5HuZ0wzc8j62LOxtc97iy++fK70kh4jx8VakQ8wj6SVKRGVV3AHQxJNcuSyq0FNuJh6
K7Q6LxEoBXCmSsgMYUUfyaumrLoVRiArMK70Ms7csXf8FS04OyCNCRvXCkEfZ2CgG1F2oaijmgsg
UElGcIS0h0AyYskGdPMNBa2GFy2i/1euXYIFpk1UWDJnklIlydFFNRJ7AaVesw6w1n+b+sA4ZDSk
ukuWnLDZGn0tQtglYWkBK3Ri36q/NjaNwfZHHXUUMmJlWLFV2DCq3MBJ9mGdI+C7g34igvU4jNHn
vk8XjTPTEOCHKxtwf+ASh8UEngm+gS8UeipaiXHxJaSPPo+VQImy7sZNWRruDdoEncQXpPrIAqa2
uhudZR40ZKSwkU1pEtpQDCkm2EFimIc4JDXo3pQJNPk0UyBLsmpOqm5Y26CThKYPC2PIMvYaPqka
G1equudhXpJZzL7qmrN2mRoj/I1MfTehEvUvZMA5dVMmEZKhEo4WI9U5qxAZ9LEu94gGcH3rfRN/
0saCLdsy6XZt4jZAqRk5jZ2vq8Ips7UxmO4ltskZpVUr+OtjTi2MXlGdXbej5QxfdBVQxlQgjMad
IokOlrYhW9ZpEhHGtSpL/Qq5wOwfy3zAiMGrFlxigc8+U5FrOadpP7rm38E8d8DpTK5DHTXJWZE6
rM1iatA2Qb4eADfGTigOc8O4ZcsAxrnmSRmwcuHfPBRTgJhRAA370VaVTfbKYFhUqjgrIY7BbomO
ZuH4T5pjT51XUkmYKzO2UU6UvVY+aUZHP7hFqHaDzaDtSL3vK/2AmxQDCaS3nrAcMmF3bRMFTJ0Y
wC0fS8ZAw2ZVuWvtVi89Pa6NG5AT1JAlPDIatVVAKdFkmA82EMvUY8nWWSKlNZhThZpRfMsKlPMr
BHXVwSUpCh1UQyWEEaJjtbYJGb3TEJSZWwNY/7COVDuc8XHgVo71vLyQsY3Jr+70ZXxkII9fh3oV
qFVROgRkj3XWcJOtFdx2MfStdZYPxFbpI9LtH8i6+hqNS28VhzojKYkXaMEIzi9IwRbWU0dfF24N
mQcQIzZd3UGk6F4QhJL/GlkRTWWXB9GIIVjXL7BCV3WAC3scEBYpNLoRXHejtMKNmQV0x+0aS8Da
eoEeNi8AxOgFhkjeLCSx8gWS6LwAE1GDAE8sXkCK7gtUcX4BLE4vsMX8BbzosPBEm9FYgIzFC5zR
+kVqZLgMtjF7QTjaLzhHck9AOwKU4n8jZwD5WP7iP5ovMEj3FxmSJMDGwdVUlfWTHxaqRtrgd+2O
6ZuV7fHGkPBbsDBH+5mhrbMiShLDmMbaIvaka4W3dRL4mIE0BQ10bsCybFLoQXRR4SkSphVMoEzV
EE7tap7aDscyYyD0mlFtNUfSFtmN7NZwh3XYQdnDHYCrd91ydjJvIkYatPJBevKBp9T+dOIlgrNW
6xE6ZYbVGYd40PF0WxquE49stGHnFCZraFRRDW4gH7KHUSQTKZdGRdAfLbdguY9GDmVTqJELyaR8
YMRF/+9TTSpdDKmOiSChZexbqGoRuqzjkUiXiWXWWTtRGNzaQqt5J1kpfHKI7Jr8OJ9Z44pxSeEy
oWlc1PzKCNbkokUVhvUMtJCYVHwb6mJgyGQ2FmK1NMlIB5665fmmlXZHPh7fiJOmmAqA42nzlr0B
VncaafAJ6rY6Jx6DSAI3nHpzU0A/6ta9ZU53cMi0z01VOcoz3Fr9dPjRAAlVc1psWqV8Hcao4Uc+
Vf3cjj+Rk1hffQ1J4M0YjuPiOuD8SUKZgxQa/k6NEJKj3z1oXes7BJkyP0/KjlV+1pmSEgMKIvVo
DnlHGh2YqR1KZKiQ6K3yRSQsHKTfachgsisb9xbRcgjzwmUihMI20h/iztaWyb+F2s1FT59tSfK1
6Tj4hXkts8ysDwFTrW7V1CIjbZOUQLElVJDw5qYn1BRRrO06K9Kn+dKtIrRuUhUXT9ImogfBJyPZ
HbPKkfynZG4lOnhN2RvDdUbnys7p62xV0MNfs/KYPVAkY7oxuygJmXYb1ZHJKHkPQI/EjWoLAIch
6TqPfYsAD4QT0JBlI641ZMTE9XA/kmZdXcN9AYzr5BFHhMp87qraRghPOl2+Ygq/MKCgbjwwvBrn
lUpnxq0RcUETA7Q6X3jG5HZQYYRsRZT/ib1ZrPJXnclL7hl9N+nEmBL35qWNwNPc804agKAaeVd2
egDgUMXpWU9tg7aiAQWEeKMfqV6KaLr6cyllnnYMKKTQ7FIcKgU72XJOakTd4nAqsD2tUAtM2VHy
cYSYfnwflRsCaAKVw1Zzd1Ppy9mzIT1ArUjm6XIWLfiGCoZpsoVNnE9emKeztXPGDIKBVGVbXKa6
JfIvsm966B1UbPMWvG1sHII+Nr6CFMr7zTyyGl5RagcRE9w8alcmg7uvSndC+0bMtnmwWqhtHg68
4E4a8XgHY813Py9iAn0HXY0Yd833NXdFIwmzXFYPXf/1z8/o/SOyDEdZC2ebtgqSq7fFJu6FEggS
mBcUL+JWQ7K9993YSFZWFuu3sPK6mz9fcKmY31TUtMPhsdPsR7ZpmMu043V3oJ9im+gmlXMc09Pv
s1ZnHkUH5+RibsUHPYLfXEvSM2JCIm0uKE/674ky+zaVSEitmkgtOBrOFu18cJiBmX1Qtr8v2i28
yUsT1BK0W42THo6b+3iTM0ICfad8cKNkupicqP7g2b2/iNIN+TInWqY+9vLPX3VW4srF6tePHEzC
Lv6ZxUZ4CYZ2OPz5F/rdVWzGi/ryzTC6PfmFkHRR2lDkwIlN+z0iXkg+COJ2f76KeP/jLP9+WiqQ
3JlH2ieXQcScuFYDQ2j5kYpNQwMZGIAGlgdzRm0RB9bpTXXpA70ybpNR0/rrmFJuhkklWrh2E+rN
c3amSh0YKk/2ISQeDSMeeiDX+/Pf+rsnAjzboQfISE2YJ8/ddEtNUkzz3O32i1kK7dBohf3BNOW3
FzEYLdNHpZN+2gUUvdsbLfTLFRS4tuJcCzPEm8rS+SiH5t2DN+lH85YyZGPg5p72l+D49VXdBhUQ
QwSX4HfahVbqaOtZYmz+20+QBp21jNqWEYRu6CefIDwxGlcWUEwaSPVmJhlyDUrurjaKjybz71p1
rF/SpmWmS9AANLzffhyGrOGoYMVFeRoQtzuhaWQ3iz9H+KZQsEbuqu1c/W8/+2XRNHRIkUuGgXUa
LxEsmpTGYXgQZaXvySgrtobkbX55//5qsP5fm5p/Ln/k123940d78Vj+N8iU4P179Sm+G52f/cin
x9dz85f//3/n5uIfV2d5opVtmXx+Li/Er7m5afJPCI0ip4W5BO86m9r/DY7QeTlYqjl3M5ZgPPKf
qbn8x5aMyPjP0etKEpTcv5manyg1bLrrpFAwQSQvRkCtWP6814u1H2rRlOXiCdcf3oWHkVoc7KqJ
4Gp4IA6+tEjybUEZaHTnfrjTBMowp7bRzv1CI1myk87M2YQltCNVGSpkO32w9b9dB379gcvWzwAS
xDL6nLd/oBHYRekn3fMYEhO2MTUfb5yVpTmi7bEr7Q/W+9Pl7UVFwFmbrR+Fjrkkdrx+HEhRAbt1
VB1RIAJPNnN6V45J+cGR73dXMXWHg4yzzKNOBzZhOCVmaAAvCIheWCdZ3BxS1rsPxkLL3/r6DLPc
C4M1Zp62rSCcnCxqDmS+wDYIyy5FFm/7ctA/uRzE97mygrMk1NwNMPQfkIU/OtG+/ckWQQEXJvYN
5gTtSCZTbx8izsW+GTjGMvQgrhJW33Co8VFvBSncHyzcy3L57h6lhb+KHY8l7uT1nfOxpCIjJ8IS
Mf2Elg5zOFePgzb/1M1MfDAtfXdjDgTBRdgkmSC74jTmDRw11kedQjKZgvtWVvrGkcwBFMiiV+vH
5a8beK1IW/7sN7eFVoxLcB4k7AjSzfKHvD5C6UlSk0kOcUkIzTPiKNvkcuBwqFD50balG1r709+O
Yh3h6jq7A+McMqRO1Sa+7BcZMR2gZKjtbDMPZfdTdPSwPniK797+5TqEKtJQxb/4bibWL+IQhdNl
NWMWfsCvwbAhKuOnPz9C8e7V4DJCoSvif5goipOyyorjyWgNeNKSBtwqLBHwx25PXkGQ3IANvEgD
uhcxXeLaxy5T73ld9onqgVQVF5PLyE7UBdLe+YNZ3e/ufgldhNXPkV+eBiL2EdxgAAs0I2YrPwgL
6mDSA8D7893/5k1l5G3ZLOqC4+DLsv/qBdLnOHN6yTPOhnpwVrooRlpHDdiPdWpOyUcygt89a8BJ
fPaolHTrRXjx6nLSxbNN6ypk9hHA0ZDON9E7Z9gMjmQYf6TA+v3FlE41iGaMO3z7cdBmFzYtuJBe
d5bvichpr+CmyAVmbRpQpavqo1fp/edo8BUy0mejRMR5ehbFqR4j2uBz7N2h+hQDEGmEc3Sh2awT
Qnf1eae1D5E7rRaW4OwTOW4m05oDLKS5FhO0DPhrpzy+I0eh/uuvCSmQidQIcR4KuwVs9XqpAEWB
YM3BFo5aGqf9QOKbgQr9g2rr/fvEVSRPYWEjIbDjrPL6KsKPQrRIWAqrRlfT2ViGwej1ceoPO3B2
sfvBTZ3EhvLOOlxPYRNFjsYaeLoAmoOvV7mF1aPUcdEd+16BNCnmMPlJyLccmC4EwUNsBcxStboJ
nE1lOtq9TmC64xG/XXygEH7/0dKgWeSNSJOoS06LzbbLAyeruf0Ms3CzH/q5G/fjZAbGBzf+0YVO
9rMi7ujxhVwor+J0DyYg3AhRf7Q6vDsZ8HTZnBElUBQAHTx5Z4x2oH7vebo5WT7Cq3OTorb1TXU3
kDAR7fFRDdMBdB6TYb8qaN797erE9V2eqA6OjcXpZHsrBBktEZNgHGgaABTWwy3RTa3nMjzZ//lS
5kvt9mYvXXYBfjOUplyT/+Ptq6s3ppZD6od7GwxNtU9FD3JS1rjqWBxhy3hd5Lg3hhwzxci8sXta
45NAp0HF6D4LXzi3UebnqJPozvYkSIbAAaHGFxoEsifO91X+vQ4DYK6oqjvYjlYYQubivBWUsDAB
pH2lYO7EUUsbGAClngykyINnTa6w3qTAP+p00r+EtHGLixxhAbIDxpB+TlZziXR2RU5IotHpBvZG
dq0+fwpLCBDrLuZvwvvU1wAmjQ7ObD+qtveQUBEtj4OQWRR5Ss+BFrgtIUpaoM7MwsUA4IiMwJdm
aJNk17glovo2ywu1MszJ7Nd6VPi11+pjm+1q16mrI9+59Y0DkZmdJ3VaG7tM2VG3Mhl+2NNKmv2Q
KhplNl6MsM8oKejwBpEx+Bd1U9pBehVq/VS7Z3oRINL4Gpc5JJLVkIZJz9A4zHpX7idXjFoIgape
DFGLhQv3T+G3j4RFtZeYz6Ir2ynJY2qarOi9uNZ1qKWRLCdY5mK+TtykCnb6Qu2kRZ4n3/o2y55r
LPb9ykxA4YNnsSGy9oPvXiaz7X+Nsliw+2MdJXmOry2CW18q5yDSGvCRM9aR8iJyciJPDm4fHhWx
EV97Ten1GZkFjgjXGKVMsj04B9YP+iAZVMZBqn1tzBROq8dcdJlp966l8YBD9P7+ECCHJ4hek5fk
d+T2ESpbwFQx55hF6tkYKy92/HQ3T2kBUDpv6bOQuhk8VknWTCvykBjxFIkmYNQTglWehX053Un8
jd0WDEHWe6Dc5D6ootpfBVj+TDRhxQCLqk4yQewYXSHEFo5CAxKH3fhlmVNna40B1OfYqdyrzLWx
P8wJTMKW7RUEg1cPBnxLmE8AVy5Ah2oW2H4aonjUYtcJGi6cMkXaZfZQA2UQ7pIv0pZXWpH2Gtoa
vLtNw3jJ4zwk7JvcnEf9y5DFNbGCJrieHYrPOXVJwQr6/G4cG8apImj168QZVb1xjFzDKjamyg6O
AO+13DnLe9Vo0SFmq4oOVDS52mdavQDl4XxnuzF29EsbqtHTwOw1vCjGyK29vE8jhJ9a6nwKSQgY
uCMNVUKASAb1BIPZdN0EiILQQC7ZftHUhD+sKYWTiDludDcIcRiQjCQo6V5sxALctiVJckL9YjID
yjXle0lfErHqGi05XGE1M2pXeT6CGGHAy79SSGhRcRHz6BBt4C81zFGOXskUH7ed0xrACxtnPo81
AmwgzrhW6PWobWvMZW7zmVoOeFpp4+FZx+ifBPM1wQvR6EF6rggq91dtHmBE/N/snUly3MjWpbdS
9uaQoW8GNQkgIhjsRVIUqQlMIilHDwcc/ai2UfuoHdROaiX1gcrKJ4ZUouU/fpZp2VgmiQACcFy/
95zvEBAl80hVFgRepmFQXWNCa0winlLUVSV5AV+NALNiMRv2uJ2SoTikwjLNCPRplkeGrslHZn5j
8JgvzaI+23FWQJ824/ypKYg/eCTF3jX3rrCr4Kxua8c69VtPelu622W7a13FBrotSgt4UFcYO8IG
eddAsG+QDLl69pT49Gz3cPz1E5NdR7WVWSsyTicHpcZVmgLmVFnT7KgCQBYlNFZcxpllOYdsSoCJ
+JmCpC7dtLlUoOIeioBOc9258RrHiBM7xKXqWcjRjPIhD/QF5nNJ8BiRTxWrhLWGQ2z7cRiyTR7H
U84Uqi47WBu5cyP6qnDDwmVOi8gKvQYygqy2wmEWCYF4BTOa28418CGHGIcbe2+aSSUlvyJp0cmC
EGy3/avYY1x1H9riIQERP/QgMCRWdQhF/6oVaf6SjrQ/lCTeq6yk/KExgQm2Kk4c0M5q11PL99eI
MMyDBg73yygypCpTzLQtYniPhAVM/ypneZW2VD90Lu0P1Qu+yFUDw0ZkVcQEeNzy5kdt+J++378o
PX+qNn7p+93W/fPX6ufG3+sP/A2p5SWAQcTWX6XmqxXgL8OM8YEtdsAUK7CwdjDx+7vxB6bWxBBD
A5pW9Npl5z/9ZZcJPtj05/xgNY7ReXBp5/wDSu0xpJadk8W8l77aWhetUdFH22MUiDndEvdBtUvv
3iFWaxjEC0iRentOspDwXoQ+tsDju2pRkuQluoDmvBVot+aTGUK8HrZLHe9cnawstDyAu3klFnaQ
LMFegbxPw1haVmdeWlMzV+YO9iAhtBkZMHYRlihK1UleNv2CMGvMqkiLEfBlF31tk46g4skyL7MJ
+KbEPUlCYb6Za0SL+a5xSyPZ82by3W9sq7I53/k1LNZuN/qkm3knXt5aiBZU4fkbHuPE3UIJCWw8
iUvabAhCDXSSBWqXCAo9M6cUwSfrvCA6UiDZzDcaabWnuasBjiGMFehS1LKaqDQq1u/yVGuk4zxn
VACAmZzW6XcYF1KDkVpiV+kOFVrJGoZpUt80PQh+Qodbg40ZyX4DNWVf1qFXt6ScSu6QDs6o7C4g
nS/oypxxJvewVFkuv1uAj+rIQoAJYV+3hNd8ywB8NJeuEHWLWshxENAsc5sjs4DyBp2MrAWL8Wvj
Q7sH2+n7h06hQPs+13aFHCQ1RdCf6apEDMM4BQotMR6I/WiF1p9p3K7IWCBUhySu6KJNQmeS1BZF
c903A0zFKbD7W74upyeXN+2sswbbQD5TpfTWxUQFgp8mXyokR80Un2U9cXdh0xOos8vFMvLxkNwO
3qZWBHPsi6oyn52OeNBQ+m1bbHNuYBkVfZITcDnMXXVa6krU28TgfxSxVYE0Qcrghx7YDzACOdOT
U8cd9c++PqCMsxkGE1vjGLKzdujSAEoSg4ZXFYYO/MoaEwaVbedzMck0ndfQTebeG6OZOUtvqJYA
V3VpexGpPp7c+rkFrLBYwBBNJCYZAEYAkDWJT0JyzEyqqfGUw6WS6GCvXDRxDjUESVkTluyaUDlA
H+PecyvL0g+D4UzWVzHmjfWgyxrW7WZoNCmyMAAAZB6InlgsQiHYFoywwVp0CD1s4jqchLTMqBep
dVXx7oy37eKTnYZ0kA+1pLVkR2w7ICnMNCZdCSCsnPe5rzkmKtMsue4NRz3b7C7Yy2Q+QiERUFxS
kkmd0LbZZdJviEFc88RO99y1XMZRV8RWpTMY/FDzR0CxSc6vNpNVfZgNcRvgJZ1VsAsA2D6ijW7U
tu7NeD9qA/57gZX5S4V5+NaLF/vLCki8l01LGCYsneq8aEVtnPheIcbzPkl6b6OkmfobRcdhjJLe
pUe12Bk3WyGLdZPf4qnbBCUuGUIQ/CA9RRfnYwcf3fpgOwUYS7Ypw41fBu0DRMhEbeScjEYovZlP
XcXQxjYeQtXHxmaJIcJxLsYT8Gdzfd4ur0ogp/C/TIneERWjbIIkrjrd9Al9lSKZx405rgLHAhwN
1n+ivPodS9VsRVmNGPCWbBuzuKhEh3A7H8mtCUJiFRD3EQgFlbjf5HWZjSrEpOstn4GbaMkNcstu
SkONxETAqzODYgIq2slu7Ath8ZgaYPkgikUWbSyC3hbpiL0ZqMTDAwGfAcuKPepGe5i4HGUE3sbC
Y1sajXumCcIRD3ntNOpi7hNfO+O5TbxTGvEVGVtjAGYz1Lxad0MNnoq/hJ0/VPSNCneoxRPzqGT4
MgVxiw5hjAkHVUFtgLNlG2PORKcR9jSwRdSmGQRvYnvS+LYarZb8UGWaMNk8Cws1+EkwZq74tOjK
uQK5Q5XfCc/+NEISLs6FQoS0N92hbffkFE0wrR7MZs2mCqChW3MZJsZCVXjrCt4Tvn1monBfwrzP
AXOqPNfOh96U/U0FWF0ekoRwLlw1tZncwqBhK9YuRVVGZAJMIOVgwKR8+4xTdwXVbbIFGKFbN+Rj
skXEn9x9BDFI/k/bY6ncmKWWTfsAkQ0O5GwsL+OhMTFe2br51dehM+8wfVK4E95XXgIOJnGCEGXq
XNIQuCX11AFsF3joxdhYu/jBCMXMsDLYLqwirbFyPAtJkV8O0N15mSpcQv2GoaB51RFXNu8J/CuB
wkDwu47rNInZXNX0YHA1oGeHDdy8KNeVDwQjLPMuCDLvYmhmeSF4N623hq6flgCOig0g64Bkszxm
mJ2MatEPqat4eyLpykziaFhU0JiuNgf2Si7BR5kc5mSHhnD4ikxfPotg8vMLrTUbdwftQqIhywK4
BCajOZxt7jhyywgFaMiMiZwYiXFq4XvxAiA4Dspig3pcQ4DVsFkBphdgct+I0XfSyPeEcZZaRHRg
MXPGL/Ra0ehOLXzuXVzJFpx97qGvZj8i0LMS85oDa4H7YXuCKnxeFtw6DrfrSd4FatwRRw2JgU4k
hoIi9yRpRp5BIsZUg6Q40VXRLTduoxKw04xY9mCg3fqUG2oi8Aho84LMdHRvfb2RYDUmPXkmQbuh
o9J386kJfA6JY0su2M6Scmgv+ypuTwEs3UDsI8I+IFf6krBudA++NldfyfeSd6OmXH87DS7CxQ2x
W5V10TiCeywVlQFUxU0IIZQqjbWTWJnmFSIa6B6qyYzsim7IUh+ybmblp/hIPrKSWI9W3efpCeKF
9MXhW+aClpllPgzsFftPAAeDfq8h1KvAR5I5fUrPf9D3q3SiOakIXWINCkqWRfrljoFqsWyk9nFy
aPk8pxWKxTF0Ow+U0agHy0UMMekbulRx21h2TZBtgtMgJhm2DNOiR1hY103Zb2eu9Q10FOy7MYOi
9cWXtHfuaOjPjE57ZMrk7PG9ktX9RECzgeDSKWEe+KoA4pNAwPyaT5ZvArVJGKUxIbfOdFCifMNq
rmAAUsWMWxN33cEpuRDsoVEsbECyDReJMFTC9yb1T23VGWzi2X57G5F11IlggAxcBQ1xs9tqUCnL
ccf+PSRRpPlGo8XryPhOuq+BUXenmPGSz9pQ1TdGgg9h681r0Esh6+ECbwB4GG5Fyiw7EG61TYEV
0kLjDXtQmV5+HzD4nSuvi78DUNYfCLqz5R75KG7PQgd/0abL2GwwgbbmAVWt/oIizsV55DTxPSgP
9T1BMBt/btrMynmzoR/eBkOemI9TAUHtDvkd6WlEWveVtzfTFjyEVrBXsN4ZEr0dpKxbAM9iixIg
GTJdJDbm285oMDTQ/DgpHBcmvprAl0RKE6KlPqZejh5RNexC/+kx8bGz66C7j3JBJ6Pg7TFNdkyD
rwCbeEZentmW9PdLDvBlhiS2zcHfbn/akf1mksou66dJKufI8SCyGLQvOOAvdkxHmzJeCrQPUPR/
dHnfwt+FI2zA+doKrRvBTRkDdiYClC1qxH80Un09uses00K+sEoKjmeQ2DvmLjFyqufa1bcBSqZw
MqvnP5/i29nMehAGJKSbwNRyidzwjxQSWScrYq5owWJRckM5u43NGgxGUUAK/fpfOZbLhH/VLwXH
crjYyJRoU3rFPUVX1EE8/NyMgX7etxlGwz8f62iC++PEbA4EJ8C2HLRLb+8VDevcUkzSZU/D6uPO
hKjTx9GXkxa8YUiK27iVVN34+LPm1Cstf7VjuNvEaig4JS1m3jv25wkQ31dZVPPpokkSiP/8Id8O
bP76jOgrYKysATPW0cBmELRZgRm79PVIOuyHtDghvy/evR7lPy2Wf7Fx+OmC/9pieZmfkpeieFFv
2izrD/1oszjuB5QKBErZKyPDtVexyY82C7E+TNgZECOfgk0CY+TvNotmfUB34KJ2wGfMwkmh+nef
RTN0fm5VXpD+gD6Bn/5HjZY36w9IFMz1TDMNprBofL3j6VM1960ZB2bMno4YxbmGbEZMhBV18xS8
s7S+vRX/OhQtHS8w+ROx39vHBYFIWdomHjk/pmDHD0ComFf8Q4YRJ8QI2KNfxFVDHX28pDV1Mw/Y
QChtfauM3FbZpOYKf//Tt/ybZfvXc6Etxi+nxw2zglN6ey69zjmwqQWiME/LCbZII1SYpX48Vv9f
r/6rVOCn2eB6Mjy6aLzpg6HytY6bYFBRWGKqJMTG9dz05w0e5pWY2Wd9mJlkIC7eqQTYVs/FudPH
UU/AtoNupAbpTSYbzrtrU+oX3pLc/vn8jxQHfDAacwF6Tdpz9Prco1dzlyDTRr9NeV4ayFO68rYW
+M8CP0Fzh949ihXijj8f8/UGeXs16C0isTfQpHFI5+gGAm85doQgkJBTZf6BMro+sB1W4Tx5au/4
pYxGtxlpjmTjAR0wDUDDvawSF5seNORDApoMphTD+D9/LvPtC269sQnnWpUl6Bwcntejb4kJ1BwA
bU8xQ2vzjN943mHXgtrnEerOq+jVby2M2bjhdXHrTiYWOFKkP/uZBjrNJjEAbQpJtwRAI3z3xAv5
hwITDJGE9FpoyXyhraWdUSUtN4OJzYNmJMLyTEvtbawwCsPrSnEG/vm0fr3FOSsILiwLvEp/kUGN
rteNim1HOHvLFFpWWqxk9fcQQm9rvL+uHYp/d5WLWkys3z5IS27NhNxaSag5OqL02qV1JEpwhfWK
UKTV+c4i9LvvihuTKC2fP36pKW2sWZIZIk8U7NFwbAZto4OrieZ5lP+FCwhRbdV3ra3xY40TU/Mc
ax9NZ89dqNR1gxyQzHzPMrFKfX+qIF+v4Kqz5YFAuU3FenQFjV52SUZUCMLzoIJXqU9Xnr/mdKe+
ve+kp+90I7V2PRz+sCh87yrODHO34M3bjBdDvE0GbyTl4Jb5EGaFuSuvkxLUbqqIbGrM7AsKgjSq
hdbvyJRatswF1JlTTfoW4N6Ac4zICLMAN0jLonhn/eOt+cupuetrCYUcN8ixDoRc0XrqkykJuwLb
V4pBKjQBQUb0Zc2wZwgRaXZ/AVb2H2Ix1id6DelzXYYg1K+vlqif9GK4EF0CTzzm/TNI5IA6b6OR
RR/9+Qn7zSLKaxc+hYvOHgHXUW1GxE/RViYg7QE9DO8r6E/kX8WMggM39EfaHjEL2jsH/d01xSui
k1DoUPAbRweVDlwZXo/MGhOUyhBc83Mt8PNbkmObkzY10s+9NRc736vSw59P9zcLCu9lSoxV8MWE
af1kP11U+D0kGZNRRvz33IdapU0bvKj9O6vxbx7wgNci4kpeEhRRR28mv7OL1aPFYoxbBsueOZ14
jT5Hki7gO7fn0QaAVYvii1uE7Q0bRZfa/e0Z0XekAOmkvclb44skAwPNQuRqWrYfYXJs3FrdsqtX
O41e0TUg+jvyrOgJuL65r1KfyK3G6g+TWQQh0cDZP7zcPz7cSsVaJUysDm8/XBDbDVs+PtzSO8nH
cVnKi1hhK/zzl2oef6vHhzn6VukF+O7S6Tb0gWDeGgiJENlI2vM4wL/lOtEwyonVuU5f/q4paJfU
vYM1v0/6j+k0O1HXxk8T2p01o9o6tIHR79jzP3Lx/a3nj+LjEGR0utHGbK0xT3dlVpZbow9e3jmP
4xfRa3+Q54y1mkef4fPby8XCTE++WexN5/tbevnNM/Ct4J4HN9Wj1Ou/dXGVUu+YuV5vai9zmOQb
s77pZ+osqZLiUXbaCp7g4cXSaUCByPMS/VFTW8Ztgb5JZ0ToGM2aE05oXZ6SKxEayAsQebAtQ1th
E8Lr9Iw8wmbt3P75BI+cFOvNSvFE0M1arbFmH5PSyPEoR0+RA9P067wvrcdHTqvYkuYYnFJ11BH7
mCEMAgQC7IrGmxSDahpUpM2VZCrQU35nJfrNFcd0AoSKHjNGuWM9tzIbEeQ2ENPYr6f7wrG+aw3Y
afKXxda1i/mdwx1rNtcL4NGEAg2FcxIp8NHTWna5rSoe5g3Ch3AajPPcdYm4mXLyifqS5E8KSgLA
YjdsGT5v67y0V1HIO4+luVaDP1exSBppg6CvpmNg0CU8utFmP2/XHQVyPbOU21HPxV3Xu11Iud0z
dqqWaDIW54I81vpMWzpUQ0HTYo2v/a2cEAUKmRlfpVmyfMgyP03bBoWWZgd3BDQ1UefYL/S23mFr
HS+qK+4KVwEwRJqu6AKOHnLDqS25xIB3XXJWd0GlPRWC7mZeEXH659v0t0dybJ+NLUJeHLVvH0Ng
FrIdmpHQNq36XoLd2ZN8PYZBAhX2z0dar/Ob7wEbwbpVBIdIEw7B+9sjwZyBJtQGAmiA4Zx8OUzQ
NHd1OTLkTAGS/Plgv9zrSIvWPibNYippoFRvDwYavSd9pKaSUcvK3hmSMCjsPWktftG9t1H69cxW
rbOB4wShMgRT6+3BAtkwIhlZrGKMyESBDIQcGeBKyJVz2o+5XyxnRpJn77wJXnfWby4oDxiPGPth
2n3UvUc3yWSjdO8YrQC8VpGv93fkUV3UAzQftJVZOp7mnr3PkpHkkvydh+qXu2a1KyCipXCjoUHz
7+0ZFzP2LsJ1CXRlzrYlJSsOMwWSAOTpe9/kLxeXQ9FNQzy3OiRgJb89VBbLrvFMqphCkNs1tAHo
SRIBtpUEA51nhMaNsul2f759XgGAb68tTWJ07YzzKG5oFL89KgQeQB59RxHMpmxPuzGLMqMSp+B5
xL7OzXCpwCtklrySorPPmzburogWCg4E0H1657OsZ/jLZ6Ehj3cKJ4N1/OD4oGLQSA58z92E+cdT
zIiCptc3bj/KsIg9uZfxoF9Jd4drFVQAaG0Uh+9I3n99nyGXQS3NmgQ6EbDv0SOlj7bNDA1ii0Z1
fc1SIi9cU9a7lu1WRPr0cw5SaJ+0I9LObDKu3FiqfTcaMzmWmvMES3//emH+0wT9F3zKn+6RX5qg
4f/+X93Lf3v+P//jfx4Gghdffm6Fvv7oj1aoZn6wA0IW2Vex77BAJfBbf/RCNf+DqxuQmyn0+FLx
HnKD/2U2pd/J6GA16tk0sOm381Oq7rvkv//L/sAjTzHPj66WLaZF/6gV+voa+/edzbph0s2jYOYN
x7sBQ+zbpywrrIkR6xz2ZSy6uylGmJ6GPePU/g7ZDXEfEPSIXYY9kVXplz4l7eVGid6c24POnLvs
kDGILvOfUZIi3NwlUjr181haQd9fTGQLEOzbZvSvEuac52k1tbdNhzL1pIqD6prWjv9NqKH4ppOo
+Bm8BWqYAZNEcCAhmIwsQBwscWvbkdRRY5m+kyEYBxs+clIhDzE8GZEOMKXnuV2O08qiYA3uF7pe
ZWP0TrQg5LU3vIbyj/QL2gPBxdbLInRCjNCG2lbERTHyq1mXmXWHuMLIH0wDgNgleTXGiefY5Rcn
gZ2Ajpe5eRsm3Th/TyrD/GgRz0rthIDui91oNChtXQznPhApjPgop9GG5znsQLTKzNfOxyVzCJRz
/VyPJpU6y8cZWdIKeREsZV7n98Y90opUnqcklGNKgBe0Ok1qr4TkYk4gcGxEOp/7NLPzs5lkKLnV
O8u+L5DjFlENwsAKW2wQIhyFA9phKfMxOTCI07oLjDhN9600VOY90NUyEOU0iSYZTLWJGzl1jywL
PsQcQIQD3LG1rAosiStaoq0MiXEKIhgsLPRMul9F6CWa59gTfbrrrUKes0zDIlyUIS5RJeRUkIXF
/k4zrO4OFGNZhtbiEqstO71eLomLmu88e4rLKJ4m3X7yzNU6wVusBoZWGEKcJTDRCNslcgOmaZsh
EURnnag98yxUDItdYdDzOtCEG6aM/GKdyAkyBZGIUMHqZRzCnyEfp9F7Ykoqm1HjNjP66rH1CxNK
1SKRMxFfI5E5gZK4ryoSUTck78WHUQSLthEa6oZNP/Y+fV7Go2Dtis7O96bBTRGSAIubwvU0/5kU
dm66IoDdE5I+3c8R43bIZEXSxd4ZKXGV2NnkUl3HYly+ymlUdG5JbIIJVxNRwY4kdb3NIu3pi0+G
+Y3R6t5XJSfcCb4r6CYPuRmL3djrcFZma9U/D2KIv2ZoxQEjINW/T5uOrqEPOsoJbcHvaOSgHjKt
rD4i7yG7I6hV/pIRMdREVHrpNzGl9u08+kDuxqGdTpjvYoBoFQGQyB3RAjEJFssJV0fCxyJSLUzZ
bX/Skqy85//0rqWetsnWG/ruNgcUel4GWYWG3sA+HZpZhaBANUVZhZNtC4wDGDwfM8tFOb0YrcTq
QMyo3Izo9L4bzLhvKmudKTCzWGObEbe7mzkfu88CitQSOoq0lV1h5AXfx9wUgOxajBJ91qknHCP6
VaEEHJy5ASMZDsXiXuKWIpiW0HRdP6iSqNqw19oujFsv/lrS+tG2jEUZOTZYqc5MtPq8TCcFRHNu
05HvgkKWqBKRzacu6aqP+qi6bxbNdsTyRm9fLnY3IOv0F/Yneo4xbDNUevlpMTK6Dmtyq38Qou3O
ycvVvxVBNVibqfe8JtL1uvzIQe0spAPGrov8Be/K1Kf0sxnDbmL73DVneHPcb/XcoIwDi+x5m45w
sXvVB2Q+NbG8bYI8aRh9eNUnMejdjRfb1tlUNwWcMjM3CBhOMdZ6UF4e0nL0FwxWc9VA5UsbtSuV
ch6LrPOyQ9xo8RSukK2PfV5CETNFOdcbq/EbeI6N3lxQ2oNDJaRWu2wsL68jEZT9bYmOa4wIsWlv
0SG1/iZxuvKM864RHGnJQhhNlQbFhp6Ghrwka9rywvGI4Otbv7pvtBLxQqmGUY8IjNOJHBcF0wuM
4um57FixQjdnLQrJdMQmY9V6qTbME8U3DZoirmFEd16EV6d9ytsSErgHYovcS3wmL1OZUIdS/MeX
pd6wli7pTD5P34/XJOEgeOqJCkXx6pL6ixYzSZ5Mb8oGIG8DIe+JnKs+dLGAyM0ieteMzEB63taq
Yn9vqrjtMM5ngALL1sy/m9LtHy2aa2uMhiIwUQg9aMIaP+gdA0wEkt1qPttgdDIvcEU0Q1ggiDYR
kFnOp47MOeLnScIkpjyxCAaqx7X9UCUPQhTWXTnpbNZju1b3RTrnh9xTuOPMfCKTKMub+Fs5NiZx
NaA0H8fCmb29YdczIQsOgeIkgbr9PbORacDN7GF26mYvsfmqc/+pU0m1T+jzZkTiksIWiTyX066k
mqxD3gql2GZovuz1nx3I474nRaiyduA+UuV4Ws8omvbMYMxrx8foEcXgGflaiAi5ApKOjFqtAGcg
7qWFRwei5QlBjFZAl4UlHaKsLsYNsS4SbLnkbTg5QErDjlWUhDbfn9Mo9q3xTEIkazf+4oORrdTC
5yEMOVk2HeAn9Klk2IwRxGb3wVNte1r0sQPprU0xaBpFnJ1IoLDEH9lxjfrM6MZmV+ojPqzcRV+8
97GLGPsO8JNahe2o+irsdp+MrNFeVLVkdyM2E3zwQcGZdSaBeZQZJiImfiGbcqMjEOrMKARkZ5so
hWRf0ea6K8uBh2GaS4dLRbCsFY0ywZDYa3r8hWmVOWwqdhVf43yBOl52/IKonnPzm5DgukO8nSiC
uebmR1qYxnf8T9mN0aXeSyurqYvQ8OXfydrLWzQNHuFnslimM2n07XdPWv2Try9+zibMza6HCS//
mliF9WhZMoKg+rIbVJQotSD2NPMn3140EQ6WcugpmjxzcQZLcReIkRa15RrZZUcpOnI1/dUrF/vF
k+1p1rjtTeCUW3OyUW1hLJBflRonApmtLnganT4/75rCuufd52Vn3P/xuBGA/hCIkbm7L2onKM+C
3rd7ghGq6ePoB8tzYLTqbiAoMY1SPD5XlolFEwhjq9BatajwQs9R9osMWrzkyMOmK8OWamLg+yq8
m6UoN25WAQFLQFrMm97N9Nuu9x1UhYkhg32tdd1ZqpNdFeEoIB+4bTHwpdxDFmuNMC6zimdUpgtc
MUIgYWeXoCNM8gN87GQolxGPJovXPZqx6Z+1dTZ8AsoLqVTzqmxflcjo4dKBmdyowZPXECLJlmLZ
q9yQfx/PVG/2j2hckPuatRjPTCoLj1qrCnh/j0QFh0bKS3MvADt9LseZR6MPeu08m0xtCe15rr+2
kBn007ZCXjvluvUVEVx7IyoStqOhs2mlKl35t42zpvAltala8LsaCstubGcChSZp70ays5wzvuvx
k9HawfdgJtx7E6QuAdswDvN+b9s9PdiKKMYvTtZLEtI7DY6ijDvzlNHG+CjmudUoqWR117Da3Dpd
t6AfJTAqHK0V31uAUjwpNH3raZXXb2YC2A56ZxYvFrr6OwLGNP0ktzrt8+SY1ue4MYMzVw2SNl9h
ELrMGx1wsC7wDwCMXMZT0dtM/utelGfGlHnUk3DIXzLpUiFI/I1BlPutEyMnhhO9E3ba7hM3n7W1
FZOIXTAaJBjg6epvSpEQM4AbcDn3x3Y1yS8xjkFyDqHVBf2iD+iGyTHeqbJpd1bSdHAuVS0dwkfN
/Lo1e1NsDIzG3gYCKUU/HNeJ3OxBwJbF28Gb4z+76m4+PLN7/fOmmtSjtu7f2LfWn/ixlzbcD8zQ
uNm8dUhPL5s21Y+ttM8m+3WCwdgSaQZjxX/vpK0POg3IdQqgk5WApPLvnbTxwXX8wGcnDaGBrTZj
nn/i3nrTIaKpipoRyAYtSAhSSESOWjN1rozYkkU06H114sZqOWuscSCYGm34T42G6x97859BNGvf
69879v93JA7E1YAQZa/dup9mikhsMSRXRVRUvsm0tnGIZbD1NN/BwfuGwIqb+s8HXJuYxwdEpYko
h84xTeqjJufCSp7YQRYlSZ7uW8SZpAZ300wU6chWR6Ut6aGDaScRunHt/s/HXi/bL8dmfwGtK0AR
fjzBiUcwIombUoimehEpabfz3jZUV0V6nYv3hu+/O5pPV8ai778KM44Gqeiqu8qm7JWGX5mftRiL
KFlBPhtFPK7NcP3nc/vddUUlx6nRXWUyctR6wQScjDV55wi2yz1CFy3qcu/BpqF6iNn2hz49iWtS
ba13jvu2nft6AzF+ornqQPNY5wFvb6DBdXKZ+3WE/lmECy84J+/cMHOtp7gt2KCuHux/fKZUvTqS
l1U7RpzE2yOaxBO0PrxOw2LnhOnaC04oZOUFAUkqKgjXPTf0BQasGN9rmfLGOr6DqLgZOqGs5q/+
L61bOCa1PeXmbug0xSZ6IoOXWs4cixVhbj2PnhlfJIDTghMykZ1mZ3SJi+Gu1++0iXo1ZICIdrVx
3PmGLK5Cj6iLrBejW4ZPTmZ1eihTCmREcblugg3oa9CS9HSIASe1GzG+i4++Nu1rLXDbaT+Zyig/
2UUOYcmvRpVslJow1Tk+2aO4weOB3WxfzVe4o4abpKvJIPX9rGKbljlMXtvCibeFkPIUtjjRlTm8
FwOri2cRoWwvzrydWkVlAF0XarGGI02FQ2PU9Zkv0nzJdlOL3GVndsjl08grg3w2Qt7n2QDM1nYr
Mr9KoigntkZEgWHjH3CyjOVzV7TTQ9ZqqbtHL5HfOIutXObU0tmNdtuAQ+flSy7ruJhh0VREbVpW
Q9hhH+O+RGKTDu2JNJn7RBUV+D39qDzbaYW3fBlqB7YuMFHDwtUtrccaYH29S2KtIEUCkO4X4ZJ1
saEC1M0IsofxaZSGXe0DhbODXQbOnl3mF421VebgcEfrort05glgfaF8+6AvbveSqKGbt50fZM9W
bczYBWOVoeyxDffUdbDRnWS1Pdj3ViJgwPWTyKtDGSiZbAjtVfNjBmS43ozz4BgP7GYUNXYHmKS8
JDAYDEQ7AmyosayoKrnHclPrYsP7AuPS1EkhP7K11bUz9vWFM4H/BqwfUz/YefOg5WL0dvDUk4Rg
B5MA+A2Y6CYfLyn87eaK/Muk3ZR2bWe7pCtTB7y3v+gh9Cgw5HuiZfUgmrFR5jegF9IEk+Y42xcJ
7TRSBSw/wEWQOrnm2RRvBMWeG6V0tAcIHx2WS51WE/7WpHT9mmqO6eD8aAqybc99rzWL87Gx1kDZ
bBia56ZOG/p8CUWoWAif7wYL+C9sPvfSsONUPOk9qRq3JIjG1s4HWmbTsm00j8q7TKbxYdFNlIFY
fVtqYae140eer7bd5D2iymimrMUp29Xed8SUhL3gH8mDcDaWkccx8HtBm8/LB3oD43BXek23UC1a
FOxWKjqwNa49PyTAoO5mgBBZqGQZj6EnFwyiKSgI4krG8UFaaXPT27ypQ2NRiUGjYpAKFHkeXxRe
6z5a2Kj25ULtGOp9zVZh1gig30xlYF/qUjHxweIIuMZeWpp0pUvm77kg/5inL5uNW4CIyycQH/OT
RiD216DNi0eLVeSJchdXISmFY7etM724FlWif2uVHzzncyy/jmbs4IYt2r7bTX5DqVn0c6xvcG5q
H90mYaZZExX4JFZxFTavyr6t+kQ2Gz0JuJ5Llo338bSuO2jVKvoSWPO+47BzmE4xeWbTUNAZFo5W
K+Qa+lx+aVLLmS32V+AfqsNAU/XR6MeF3wg++Hme6JqwT8mWZJvXcRoFiZ3DRaxK53EhOY3Ilj5P
gk3pZDH810mX91J3wFq4HX/bJArLcjSmsrzPRZ2qDVQdrYnw762occD3BGeIhcaLZseLTk+AjcbG
N3O+uKA0DYX3xKpPx6Dq+HIMI73TnIrMtdhOAEngenQeJDke5KIlHtb0NtZibvYm8G66lKgVjGpN
zP1u071XQ6aCrZ4babmzsxrAK8gsrSOuZMHBRIOwrM8I623KC/ajkEVGLenjTWuIGelQ6c4b1Azi
RuF3XIAnq+RAU0QmVyn9j3FbqiBBDvB/2TuT7LiVLNtOJVe2E/FRGQzoOhzuzpqUSJFSB0sURdSF
GWrMKMYRE8sN6UV+iS9S7+u3o5UrMkKEuwMwu3bvOfvw76ClZMhplttWDzo7o1fY6vO5GuyVfvUs
JxDileUdO3sKvMPM2xbvG869QNUN23F3tiqzK4fOUHwfTAE2WKbOZcXqXjvj+ypzS7hQysO/Tupz
yXM3dQ4ozJwTHr5VD7R7lgq3j6bS8Gkrd6abJl8hNyXBQwLtJ7lMTZqqhxUOQHmUshHDBanmdCLs
di7TF8vtRn2plb9UO4mEcjmz0CQEuDaXSd0WHN/dC9ZcmfEiEjzBPj0E1QnvZ9d+wZ6Jmo51zYhi
6kHa7oFB4OLF4raVe8X3WtenbvBnTnVJnCxsJxjn+ncFyQtEFEuRdJFPurA+UqnokSOhbS7nKbC8
8qAMQrTIf5kclTx7tT1aEQuB27Vg5heB3nkanWY/jB3dgzabsvcNfRDn1LL0cfIb7QcmFPi62jR9
N01ZdtFLWrz0AQ3jpVMgwyy/oku2WE2aH/MZ/2xIdMH25rlZV+5G3Gnk0nlc6lAIsfUZMY9dNL6o
TIYFVUO/dy2g/4+xmpmyxg09UCtz5ZeRJCmFVTzojhZILRHNleg/dgRjfcg8xlzkU2n/C8Y6pjzk
oKhnnP+ZExVBpxy4dFZCGIWJqO8wAYD94JVLPHa7JokhChFYMT+hvuX4aXlGceHkg7/dbxTzZy3o
0O5mWcv1nN0/a+tdDHwFcV6uh8tgwNJ+hePast47c+p/6JKZlhz4Jn+NaKsiM63XabQjoro9Znoi
m5r3o8AIdLZuAvV9ks2ACRTRUKDfpDtWV01Nl5A2NR3gx0wnq/fE4s0ZvjAaXL5WG/s6nOZAviTo
F57U2gefRe8Z18lk1dxJgC3XRC6XTxgzveUkCAIiFZ0UZtxCgv7voU+aCeiBN/eK7HPg4vs6NhAh
NGxMa+gAd6HHCM2sPbms8iWAroKW01ou289q+MAFOg8xb5g0Y/IJ9dFyRVjHyo0dKX52jkiNTzRy
adACEGX8JVIMrX1TNPXOQUTy4q5Vd9kUaWVfkb6agRUkJ9k4eKKfwTORd6IfJ3ypxqHLOsd7nv0l
qI/SwCJxihU359gPKywiw+tUf44wYy7OZ8Nn4aTAUMxJi6VLDkbvgjDEM63EhdKd19xnIvWHS4IW
xvTCzGaWmZ3LGN+JqiFh+JWnW5c8YbLShX1DmyfDEQ/wf28B3npimkywCNEneRA6SL9KKgNZd9GE
nzmlUOsSjLtIO8M+SNtneoSLDOHRLhSkwXK1LqOvI02ChqDSAat3sKYF2woqMpZhyB+ZhRVjcBZj
35Kp6b1MXmbREy9wRDPClE4Sv+ZOM2rs5DPvJFHvWf5YBdhS8ZTy8/lfaDnlJSpqr/+AaaZ5NgKR
83XshaGKbcqmCB1O8p+bhITYcwAiMtvnaWq/jkBQrxEyzB+Jwq3erZg1HdR6VaabPXHu2PzxInB+
6qdeHMjWW3AW+J5xknmXXtdZkX9CHFc/CktukzrXGTwQcyO7tg9y79Myztg6YrdMsZeYTnsNqMN/
9cgBvQsMqy0OQaP1R2UvuUvYxmSiCWOQU12udr7cpHqkAGT9TdDxLUVS7Omp87p3bsn6amEJj7Jh
KfrjqJu6o9usXAI8m87+vGb5+liijK1DY5HExKt8dCOrVliTKlNMVymME8kVlf+ZUZ96H7jKEDtu
vXkiUygn86SM19usqk0weZ02T3BSaQZktHKBssWW8ZxOQp1BwELcPk+YIrEcSDMJ+Zzl54Gx0q07
2cJg+lotozKO7OXpGbm8W5qcxRGFkkvlzs7KNCOuOptUFFAxysjjcMFkASc3g33Xrm5jiDPAx+LO
eWr6anpsoaY8umWMuZ5GXH2gEE0wM+f64yKHID8wgy4uhdOX916gQEFZ7iSWMJ81YdE2UXHsppOR
fGK5ctoocMb0aYrRGuxIfZHnGQMIzk127D1ajITvOoS+931SsEnCq0a+ECQz0YJIru0LUdUiPbTa
AlUPgMO5b+MAem7LzKK+yFN62XtPxYUf4k0egp1CKuEeYzbyu7KNsyZ0XXbGynbdTXwPrYCBWqmz
0KV0uu+ngWNAQEF9TYZfRWIVE6A6ZKDZX4JhqBte7Hz+Q9P5b8nNfzJI/6Gt8CfJzVWzfq6eMzX8
LLbZ/tH3BiF56IQQcc7nlcFGjS7vnw1CB/8g0FI0znD+KSQ2pfMfUpvNW+jS08LW5tCYcACM/0+H
0LC9v/mbidREWe8CmnbF/3+LkD/j8PhhBkbAs5ln32oUTQTURkJ0FT58axMZNOKS+PD8TnlE6vxF
x+XnJuH3a1mSVgutTden80FX5IcmYTHKYOzKlgUuGOOR8bc/otAGnfiFsLXxwvELyvsf7sa/6Eu6
/Mn/26r7dknkaTRTfRcxE0mkP19SFH6V57ZiwudNPSKRxYhqnf6Vo+JffDHsm+R+0G+lqfPW61ji
S1AxPEBwlgEGNxyEXuiZPsynlDYTGxcMpvp7P/5/9ST+3Bb8/s1wj+A+5UUn+eJNwywty1aKXk67
GMnlLnEXJCZlujI97uXwuyhlnhKsKtK3vS0h2X/b3s1jR1l24SMs6OqWCikQLy68yJMyxhZUhg7+
Cuy73Zcf79uGpKYdaMO2ok3G/3173yaTghlwzzhRcnTLM23Q9mIYxIcuF8FlVXsXKUyh33tYtov6
m4pNopwlMeZN7xN9DPb7GcnJnFucsSpvDruyKc9+9yq092mw4jZCR4fD6eevNqq2MlaznHfM9cfr
TLbZFTvq868v8vbpgECNXZX6gaQSCSruzXMPucpfW93S7BCWfgimYqFpCw2ps4bq9NuX2uwDmzua
Y/6fvk/nwuDJ2SmBmsIDDcuqIdEt45T25MDZXP/iHv3cJ8a8h90X0S/WQVRiLCJvfr2JsMKqYSYO
QdynPxYs8WPajsOjVnlyVdG9RuiWkz/26+/49gX/dlV0EPjD+VEZ2fx8zxKqCtX6TPBLy+vvYA3N
F7kf1JdOy6xwWWpT/Oa6tV2QST0qSJMEGFds69oPSyVoUuWbFd2yLFZ+FJABDw8LX9qvv9bb1fH7
VcSG9cO0+qfXOhOuMRP1gjDBbm1iKImyIMg4/v0fL2B8gXDRFwhNbPvn7xKXGGrhPK27SRPp3BTC
uI5VJs/tTKpX2CXqL0YJf147Nhr45hrcvhgM/Z+vt3BkqZpWrTvaKSd+ZdB1dId2TT88tZUFwFb3
uJ2s81//lv/ijQvozcOfwFjARvDmjWMGYFcaduDOR9wS6UE0CJ+84BQb6/Dw60v96bZtaxRuRU4j
TNvITPn5CyqvJTfZWSAE+053Na0JQ3844L/7CPqAV2hwY33fZhTBm59xNWjNulbl7IqF6JedgSKL
I1Zvvf/NL7OtUvj3eMrZofHx//xlcuVngd8XDsP5tvkmP2CHpj3/m1cJKDygHVjbBs3M8M0LHABr
k4XLQx6oHK38SMOjg+i7//VV/vQMbNFfAZEV20oI+uDNVRZh2aPvY1fC/2Sca3Q1t2h6ZsZYXX74
9aX+9Ax8uxQybvJasAC8tT+Yc5Ih/kLhq0XqrLulGkz3jJhQ+VcJ7tuC+tNOvA22CTbb1lrJDPLN
pqhHgF29vUoM8F5ssaYvvTxlbtUZoS0Xgs17eyHEwFOSHqDBVGuAu5f7829/X7gdvFlMmGluQiT9
+THhfXVyousJLZ/HOTmnPR2YRwIM2j/Sqf6f6ypylmygHqweFKpc5817bCA8SrTAnVbOTX3ghIv+
ElLwKXFa+/537yE5GHiOTWz92zDwTT3s0dFHizij+B3X9kYabg3J30//Yvn985NCChTEE3odFkKA
t/6MpWY4QfMfLqNfJ2iRHc77w5RGv/4uwTcxwY8PysYuMTlDMFNlM8Fw+/MdElmer1jYsWYmaT9H
JftXF5lTql6wwcf6o9FtKvEdQxI57PusjT00Rzp2k2PSFWn9HkSIZAg4K8XyaRjIBrU9G9bejplT
XZLXvb5IMTq0EGG56q9xXDZ56MYuVrwl60z9nsHLKA8xuzHRbLmaa47wiVXoc3OOV1rvHcAf6O0d
JDCY2os1LgIPIjBnN7hmkU4W/4zWXJDdbUfw8TB1fuI5e/YzNd6JOaZNDM87cKO1rgfrTqJqJT60
zQfax20RQJnPN93j4uQ6vSD5uP0g0sY80nuC6UefvGtvYjcw5EesMEt5BWAV7re7GUTDERKcGZpL
0zODzgKrvl0D0Sxnc7esxR1RVhkj4M6Y50vq7aUiAF0Omw6R0WRwHGvsBAj/LDtmTy02YnQ/25l4
13QzDTYk3T69FMAV7l1RCZ3tkW+rO2BnFpnf2cqaKFq6Fbuio7giMdRnfDqIzq6fbJrj5nkDc815
AByRMqxpwd2Xn+lJeWnU+nBLUaY6KYBUUwwVCGBf9SftjrKium0gmGpvSj7BAfGx9+nZLvbVbGUP
BNobK6CC1rD3JCm7oNps3WS3ckm9Bz+1y+XUrH5JNx3m9evajbMJhQO4ebIrgeJy18gJ0Psug4IN
33pI7wh4l01YSUjee68pypo6lL++JQqgWDcqb2LADveQxOHSmydk6lXZXxcp8J/zmhnwLcpmx7tf
XL9bzmiT1Yi4DNwbQRXpMWHaRtOyTPphP81dajz7tK9dJ1wdc+6ude5W+mIiJ9iJWiMf9UtWLeuZ
dhak+shv6NvXXsXBzGWtxp1hZ5hpDqBwe/2+7dWQPS9atI4T1rXpQ04VTts7QI+9wGAG2RHlgIe9
rlQixyhRqPvlHsuuOb4ETmP2lxCay+4ryQTIMsMA5OGKvn9xrGuzIrn2vANROkej9ix14kMgUccu
IY5xILNbH1XyKyzCjo5Rw1TgIpkA+xPBu02gbhXOk97lyOc445c1j3Pu6gA/0DgL5tUbnxGw2ogE
h6DsUSYTpA0SWcD3rJscXlqQ61zstLkmfojy0JjPNO5qGZKprZK7uXSwJFh9MAZXc8+M4JgmVfPi
81KNx5QpsPmFFHE0wgzl64sec8xyWc6M36E3t6N/5qRM2qKFl2faE3c80ocl6eViZvJQvvPBl7gH
xNi2HaWGUnaEDwCJ3ZrqnFj1IAbGaMXF2EZFztpJJgyd/GOax5jYWEnZwUiM42cwlmClJGli72Yu
JusDaQvmeGRSp9zI7Qwe+06iPyLcax6bU28T1Rj2DiPakHmQipGajwnww04WX1e6xhTAaUmTsGVM
Y53EMNXTR1EQBwERR4jglJEe61y0KJ7d24F2qffYNMOQvZvMoG7PPJ+0iKPdTGR4r3ZSCuy/ffDI
pCO7MtvASCK7zJuvpjV0yRVD2IVXs4c0HRVxi70Vqrtfvlca0ylJ2Y213aBh+oxLvpek1TTpfTPl
GGRqLYM8LHj9r4uZ4PZwsPxsOWFLd/LQQnUsdrnHgf80FakliAshyWMX8DY+NdLott+srO66Qdcm
hhd0+sVSqPcs/BIJBo4foPogIR30yN2mcK/a4r4tVGuh9SdJA1w32vXDirikvVliGKrcv97rGGdo
AV3SMWACtCJviSjHtOVDQmnxPDRzruOnhM2Ko3ujUuvSCXpDX1tTkJ0xAZPuqYGln0PQgbX5sU+G
NI/qYQ0+eiUbZ0jC7+S9KgVRdhvs1v2F7Oig78BjTfZegbAzLj2FwwRpaVl65+u0DZmSyRwC0P8b
fMDsawAarj30y8EcR2vdo9oiIaaFcWrtrGDBH5KYTb+ek0LbWwdt5GYX+gNyinM1QspjpNSKKvKX
zsnPlGky9E3KMrcfeoS1iNikmwTnJls52VETEQ47jCwUQ6W3BOqAgMn2osJu5TPLmjKvvEZCK0+E
q0JeltY8tFmMeCCVjSs/ETcyBuFsVGZxvgwJJAjuJGhiE9DrvGuXlW8yJTgT9jizszwUiGHWCLFz
8rTEFq20Bfy5GcbWiABmbaVDOPc0IY5PZtsjg95qKQpbhEVf4avGOnIzaMohD5RHjc+E5DSPW3QN
NFkEFcjHRXLo2QM+ZYue3ucMK0H2GR6vYllq46Y1YpjGdpvTPC9LmbSYSCFRnJeFbej9EhjZzNpF
XMxBpkzymebPSH5oNeavKNx1xVTJmmTYDdXy7LeqG8Mc0JMfFVoNrO0kbhg7SMnk1Aet1Q1YHkq7
PJlVO7gMz0fOq2gxSAxEm2WHLLpBzIo8eo9+X6f1GWMOY2BUaYGubuoJZIHcgr/p+i0Ip7otD1zb
RusfGkZMFz0DaT/0vM79INexhmz6LVO8S0oz3zvjljVeMS4kvLtt+rv0Wxo57wDSBYHQKtthqquY
tn1LL5ffkswh9nLiJMy1ebLZ+njl6xUBDIm4ZKAzZnFeUolecGdMDm2tbqxJTEerqmwQvMxWACFv
3jmNlqsMsy1sfdEuwPcWOdL96AcIE5otmF2bAP5D3DNTGXlbdLtMRlLcnQ5+/YHewuxTIJUqpEmS
YIQcBObpqFUSOZUNKVndJgR0JDdLWrZB2BOR1Ts7jX5nulA1IeER4j5AMdIk8Q6KUDmjWYOKPL+3
12oUMFlckV+7ubuOxwKH1MxIaRPjVOniWRcxwOzioqWW6O/rPLCrLSUQ6c+55wzoDKDTdoTr7RoR
z+aKrQQpwVkDmrdPLm1nycQXPVEqsL/aSib7QLORersRGpyLOdBw3PYTZYuNIHLt0PXkALlJxjWq
4ZSxIXbH0Us8ccoSA7NLW1YxPiEOh+1uqAfsWV5Tj3PochJ8UsYCil6XftpzMW3RFW7kcgcPXwVg
WAKU/YC/UcyS5I5nb0UaBwkkc3S7p+hyRuCruc3Pr/gJSPUZxHnfIeo7Dm5f3plGgx/G02J9BOCc
NNTgalB7lEzuO11N47noCicLgR8Ol1Dy8XslC2Kp0EEtzg7V4FmJYLoF49OQ2M7TwtmWx80OButg
Ij+Vu8Csiv4wZkufEHYQIKiTLgHwKvFe6PV7YFPnhenvYjrqNgUkBUCFT46ZE/BtA7OpNq5NTWr2
Jm6J+XjNQot8pKeQRJ2V5U8Ad1lBDLxf+CUcisSd02Ww1SqGaZ81m/oUDsqw891oM/kNNYFyjyrH
NcIybMMWaK3Wu0c8B5gWNQGjfiILevjwTZWBiF4TPUaL7evxtFQW47xyVfW9QOXCeHQ0RH+g7JO3
Hkp/E6NoOSehk6X5kw1UF8eYGGfoDX6Jhrpu44WrM5zZkdrgv0P3bFR7t8pxMqLxq/JdSkTG17K3
PXAyS8trmKu803tIgZL/jyN7nHNL+qUpNC3TFXwStjNPTK+1v7SPXpZ7JzeOqaVQB3Fa4iyAOAqj
VHe5SOxqe6FRgLLf9DMCvJwm6G4cZIvhhOPQ58noJaFTRJRFuAVLL5pLkd7OrHTtQ5Bp5YVzKjse
JWa/Eri1ax2I5jKNA47bwjvgdMQiKWsxDVh6ME2Go01E1L5Y8vVuqPMEsCCb6aU0wJmep+SKPSgv
keZD69uoHLQuxptVuc7tjCbNgezmGu/I/EuNyDNHcCXpMFwqc3SHXS8WhZeraJtnt06a2xGD3UyJ
XZQchm1P4TIZUqDtlUVk1LYdxPHRdod8Pss9Dhp39Dymr4mq69eyHYXYV0bH7omkkBQOAsLqzzN0
oW1u7uoZEUk8LtARC8iIHIPlUq+CNU7XLNM8Pk3eXUhWm+CjsawVXA7TSFY+YloMywHlkVk8OHVV
wzlu7SVhLh442u5v0tooeSuN1txY7hRAm4vXjOWHSs/rw4Rur4/KshbjYWidstsjAhBPSZeP9y5H
QR36nEKdvbXWOIzVkC99iKzW9w+LYY0X80rRjil45RjC25rx0JkDdtUZcWifftXK6Nxd2/jr51l1
w0uu+nQMm4Bdh+d0s7+1BmIiTjxJ0e1YMuoL4cU4UqrAJ7WAaBYPwa7G6RKtle18QOljfhhzVm8W
29KsjoEsh1Ne104RqXI2r2vXIYCuMlovxduSVC84qZrgKP20eGoFrjRUDihei9bNsDDZa/Ak5sFo
b+3Cm2JOXhAH22eET+N8X1YMyT7x2y5WVBgTSgTAcjnK03nwHlKcfgUiNIagwPAlytzYqcYRJ826
uheVHMQ9dooByTKlIIrCkW5CcGfQzsgvaszPDM5lYbiRPXbmkYas+kIcnsva5uUUK9izUZG4FjqW
iGYTBXnTu4TvadVyUhi7WZw2zKe3U9Sb3Q615HpPhNmA2Dfo0Doi7HnyF+Fd1Qt/hFS5nq0im7zx
w5RpE/iGNpWIeOKoHWifYvXxhxbIZCA36D3t4bbfw/Im61jhqYX8Xo71lyogJWtnMKXFKQpZwAqH
XnbnTt0M0K7TQLYhBWiFO3tohs8EsujscsKn29MGQQ97ZPwZxztKjeEdFkfUARYyo2tkUFUQ2Q1y
NTZ5Nb9be9QNx7UeC8Xp2TCyI20/h686oB3kMZy8k5QTcs9xpPG8E4ZpqWus4MS0QUjz5OVYWclT
rTeRYOa1bb+TeOHvSQioELCPFLu7bkaBElZlri+yapjnvVyN/AMl30IBmrKHhjoWvPxqkqg2tVuT
uCJ6C+Va4QeDDMfB1V8khrRuR1TtSJ8HCkJ5nNmr2z3PJcthMweJRU5PFST7MslNFO1DVn5CApwT
Bba4lNmruZYPhvJX+IrJ/FVXCugj/nLdn0/tOL7wXCagaaDIZa/rUtTqaFIbG+cxsjhrRzJ0uglw
tFWefHSv9RHnDzunsvzBAdY4muYn6Lkr1i0H32ukzX59nlXGujNUqXWLgXZqzgpj1R8Jh9YUTWOm
Yfk6Ky6w+MpY/Nmu3qfL4PJ+qWGBUNdSkgzoeP3F3hdqta19s3JS/ULjIK8+mbk3WtgOsZccu6Sl
TbVT6L77+4IyDpV0O9me8VTitUnfM1SUbr4jV7bgPU2FWXbvoB6IIBREupEiCIyovfJjb3qdoG0t
4VLPABpYvDkty4LzSiY9qBWrH38VaqxeKW6Hj+1IYsDjGLdD+YoDMB8P2DhQ9lteY1tnS9fmzfsU
P6U6gp/s03uvZ1hNF0Dlj33Sv6uLBc2dGHsY/oJHA6ctxW5u1ByLyK2LW2Gf+J0/dZW1YXVv6sZ9
5bxb7NNWvtSlPX8kPrCLKj8Jjh6a1W4rOY3WOiKU7DE0TLb7JUEeml78V8urFBfEzu9SbVgwIbrM
uEWK73SRsHOSmr2WtPEwJ7vnI20JwVEGRxOfu5vEzX8BP4u15vjHAb1OZhL/cmJUep0PN8EAOo6T
GY5b0BqUp6AKuts22MKSKbSKh1/3Ut+OEXxwr0xELCwilumAR/y5k1oHo+DJ9EgC5NcOSalNwxmJ
0L4zMcX/+lJvm8McDJm7MENivE8uYfC2aTuj2lzbKd5ZRlZcJWyDexeU8m+OvLkKIxGTkTdjERQ1
b5r3nYcOGEGrsRtcqc85BNWXCFucv7jKN5nFTx1orDwBB3SKcwaN9luGbZf02rX7zgCtYpTxQRfs
OrsYFbmKZFcs11nv+teTNDlTFIkyHpDEJq8I0Ch9fv2r/qsbCPKShvs28HTfUqlHEbuWYXADKZSH
cOo3o6jZIZxXxh/jin8rr/5zC8L7P/80P/5JeHUcsvoff//6H//4uxo+Y73PPpdff+Qdbf/6uwLL
sv4GLo/ZPXoI5B2Eff5TgSX+RnD09syA0nMZGW9DtD8UWIDft/81/xXaE9ydJv/VH7Ajg7/n+bwt
AW/n9poy6v3nx/xDkdS9+c8/Oiednx8WPg9vOLMmJDY8vHjR+OA/jvozAtPoMKCZJ43Wj9y4HD02
9bX1aI9l9ZMxGPknQn4aejmLWUl6k6qej1Vt9fqqJL1g2ldb3PpuQ5Sbu1mKVEZ0KIqnuoMQEorJ
nLGVBcbwhcBH47NQ7AsXrpkiWad/3XT7FbXlwMjF9e/NeqGHEZiT2x/yLNVMLIqAAYHtA/Ag722I
CBhp4eG66Xzmto5dX0K7cBRlsEsQ7w839I9f6sdf5uc5/qaVY/qMzZKxsMfr/FbhRM03ixbkgwzi
6Zy04eGJk111NpdrelnmpL3mQS7SXVw1yeOvr/zzqvj9ysQBsFDByOUOv1mvUqAqDt9rtySJFw5e
218vs9X+BTjNf3vjGXnz0AmeTBtaHpTFn288NoZFD15BbwrhRehIGHI7mjCC07y1FM6ZyLt6vJC9
UMyARnO8Y9NMM3ws7MpFxMgGvsSeTjXxYYBi2glpJwfdS5dBW7Ar8gVOiUGiFU370h7bQ7W4tHot
RkfulvhEqeYKJR+sYGw47Wg4CRSt8+yG7izGcg9tAdlynzjDXo6L+56zGg6ctlTNnpbUpnSGdVO+
Gzb9swbRzDAFTbTGAYbxgXb9er7lV34G/IiAOv0uprYWQrNA7FIxLqp9Dtau/NrWY7uGCN0cdV45
CeE6xjIbeaTL1cyvZhQe6x6fCmlHnR4ZYCrXVB+ZKLkqWjtff/VBRJGWQtFiR8Uaw2XiQCfLHXnS
NGOaZfDMk8uEZLmLedpvyUNOl7C0mzGP0ANYT3Y3xnEYGwP1SZaMzdfNHzOfxknN79e6N91jhfaX
tK4shyIiqAGCfWK2cXFRxF42hxwYxmYvfY1kjPIisalA8WbFQj27IilxawRgLqJfP6DWNnX/YatD
04VihweTXlKAGsR784Qaa5MVZffSEFR4zhDZuBvnns0u9a15P5UEDuD2oJFiNh+nlMSk0neuqxqf
6KSKFhFTmpy+faB/b0P/KXht//dt6N0//t4Oz+UmAP6PL1/rXn9+1dmXz1n99cfNaPsb3zcjW7J5
gG6ltcLNI7eCpec7L8By2aaIJdkWA5YcdoX/2YzYwTYUgES1juQHYTAF4R+b0ZYDC0cA2QwYTHzb
lFZv9p5f7UU2LLqfHiyJCCxAiOBusbOQCKAq/7wo4QLlSK3LI0ltVYKWdBKMME5EB3URFY17Imfu
k9c57ZGZ0/DJRde1V5PX37SYOh8tOc43GjDuBtqR9SGJreBD4WbPjmp0vF9bmC/eiF1XwoLZ4zvM
asbCpvgqHdhWAjPa/ttf5EA179E4PUOjsfZLBxJ/p6XfPKZz1Wdni8s8zGRE9yERbX+phFO8cyct
Lj3WzXznNy3/mt4YPnKd3zTt6j3Q/Fg+zCMxBv1A2OVi8Rc7YW9Q7Fye2n50riYvdYAM8W/NZa4j
KPr1Fbho2v0l3R4YgzeZoNWS9/JalhUWptKxz/LWNE+0d16qJDYes7rqb/AayDC3ZPNoQNm6ph1b
Hwfm0GfVksnroW+7V8wCz2O12Rr4lwb14bVJrXpPH+MFRcRygQmPEESfjzxNXHyeDfGqjAzdTUZw
rb/mzzLhB1ylU9yQ0Lg64bevkdbSw2nG7/TtU/rLVNyYtLWvQbi8cER+lgXW9qR1rH3WDd2+mYV3
gsRs7ROjF69ubjaPAYdwhuQ2mZ4DR/OT6NLiRgTgw20rnfdkxXVMo8Qrd5XwREvzJUyDA9WuU5Z1
LBeXbpnJz5xXqXnw+nE6YIiR1/i8JRNSPu8S6zga1FLcTFi7AWDzxF2vns03Mfj4QrYmOl8YeOHi
lYTW6rQ0T2NazjR2+Qc7S1HxOHFqvxBQKxlDOthQPWEwbP5280jSwpFIAvBx+3Hz1PdO61wZDpMt
mEy5LJ9VXXJFZ3qpdI7b1YAQp0Rztv2stYO4KXD5yjVHw72jqmdGEzWdai4KeMp79f1Fvwo3wU7Z
cENK0POn3OleIFZ6167glLEY2v1kNza/oj9eF72YbuvFxJKH2W7H//SDGZu3QKEaei2qsc+kn4Hu
GyZVvtdoYyLIvPLGyFRxQfR7dpTjtHniGMN+oCVMMzbW5s3WyIwYLvqA7kwzoj/VjDv25ObA4cjY
k1cmrlVlDpHZErLrIXW+4lxcIWYZ9MesmMnzc+fsLHCKNBSCGORU9jORxp1MXuiBilMtYfnshd3E
Jzn4zgs7iQt6ammQi9AWaaIq1mLvNGt31Sf0+f3G77+iAi5DOQZEtGPko4erDfZh3+9uJh54H1g7
A0AKqV21EoEn3cK7U+bkPLaDP71jRNxEOrFByaFtTD+DFFwuVmqcC78UFubDZXq3JDK/5qlH7psa
VlTPLhSzAgjGvlFmct2R9nku18k8WBWmSq9r6Nollqeixp7sa2NR8bugkSmPVh/cDuBJiPDc4ttN
ZV8VDPuvE0Ytuym2HQCeY4+p1zRJtRkZfmk9NuQEBuMpNU1C++KaLKPMWfOI3rF33XuDcwMudHpv
NohulD+Y4Spkcl62NMR2tOS8q2konGd0etlhoS9/RsLzl0F63TuLpZJWxDiL87ISIgrq4Npj1k2g
MKogS3X3Vs29jaai1pFjxt/AyopPWAMGGnklHFwCezuz3TPDTuNwqMGijYb7oVFBc5sOFkApr8ke
CAHQ53ZtuM8dzBIYoLaJYg9djwWXtC/OKzrvGJsS3zmzWuuhM73sMSileET5d+6sgqZmP6X3Mqub
yDN6wJgO9unVIuebHEPmX1Od9udu3cUfhA1vOCv65RRDi7ildT2cdOXDl4g3GtnkFH2IeKm46K3c
uPLgIL5j+BCEZtyOKtQmJarwJouMUNyRh3ZYsVi2fla+tG38Vfe0+VJjPjmpBZjCW7P3zNqCEw1n
JqjQGSQcpC1bzZyxCNqp9h47EJBnVl9X4aTn4qQZg0TMKPQ1vz9wK0yJAYKh/AYmRH1Aeq0ekgkB
sTdb4hwRV3KbJLMRMtP391q488cZ9cpFusZItzCsRV2RmDsxK45fBTM6BttYejWwCrOxUSslMvm8
AvbYCY09NLPJiDRX44lqdYXEqJsNqjU3xfnqkw2x/jdlZ7IcOZIt2V9p6T1KMA8i3b1wAD47nc45
YgMJDoEZZphh+Po+XlWLeosW6bfMjEwG6cRg96rqUQcMm9mZ5gF3ADHyHOGhwy4BSs2Y8KrUCw6h
MduntuT2TobpC0Hl0uG4ZJt9T6ZrzqniGB8FfTUddAwCe5lUrMp84YhTVdcW5mTVXUr6EAQpuhQ5
SU6WccqWoDspZGSSxJ3JBcVq7CnTZbbnUDKHtb6wMGQUO3SIOe/dpNexBrHzC13T5wwgX5CX80Mn
ZP3ay2B9u+PrT4p+8PstYT0gG5g8hG1lHgfihM4G4RTCqTtrzi3Pe8K2q+YccIc150SJdU9Ygy29
mVQRY1oTjfgAYnM1qgfUi3TjZ327AwpCaXvg82zVBTcEoBVMRh4rwtY6ulMSXE0nGOKlJQUp728q
3nfFwczs4qal6RNdpeohdebglA9r+c0kQ6EEMR5Uw+aF9DzPZ4PmU6bc+ofWqObi0sfDlhmbclLY
AK4hEj/WVf9cp4qJS7iJt73r9z9Wx4J64y+q6EMe+P0+SGrz5GOCuhEqQevgSvWOLn/hBsxwew1k
qX9TZ+2detvP3giqIkX19kmH7IE6a4/NNnDy+laRxT2rlIeaK9o7LWSduRxz8USJo81G3QDIamL1
uA6ivS1sF3emzC66a7e33CNC3CZ3h043mHuHr791tPpx1Gixyqdmeob7cs/2a/MuyeqrzJy3UnnL
I6zAKeqGCXpDm04hegSYRhLhq1VfuFdVmLZcxL1vH5G8+rCWsr56XfvYM7eFOQoBMmHk1usnJ1ja
yCi52IrA+R0kBpfp4OOY63SNmxbqsFGpIKSJ7tnKPSwyVALEwlkoLFYETDmmaaFOvdcb4CfvxJOm
iY3Zgi462nAIZDl9rtMi7l5DkdNkkXfX1TGWg1Yn9rVvNKAS9hI85TIIdj0mqk1AnfnfLuiO3axP
z4bTJ9fWzLUHhybr2G7NdDulloqgrzmRO/vWDqc6SJy87fYmxpZ4Qv6Ls9lS20K51lbOo/1l5X4T
V5mn2lhZGDSroX91ebld6mJpWUUqQzsgwUPwaIRmztw1phP6Nd1C9wzJq7/U7pcylmrbcPANHVxI
cR+4MlLJiNCvhnab+96ytcSCYj353h0HUkdTuWArcsAKj9zSR8sZLtk6W+gpKMA9bvVjAY1wJ0R9
qWzoDi3S5I4kXvOgaTwnIB24rxZ5+aIz53g1zDYePFs7uDWERMdh251nCmtShVMKMncX4slINq42
35ZWkJoNMFjyclhCI/XKSGt5xKU4hvaCErbtatdGyICOka+hfSDPpvw0tQiUrT2Pe0iY/k6qIt9p
dqt/q6x0d5Ax8CL1Frpg4CRE/Mf15BCuf1w4FDRl236lLvRm3Fi/e5SZjY2B9LZyXtnREWKfhcKX
2U/+g3SyKzmrJjQWFB1WKfqz0o3r4GLba8wUMuqo/B0vBnxo+MKmeAq0/gtno/2r4u32lWQqODRy
4uoS+mocmmb2724IiEQI15p1IdmvYWEkq2TezTvzCXBid/DsynrkjpUHY7Wdiy87pJIWbOaHzg76
7OBzoDI8GRJiQ87yAgCq/ZNLMFsIhdk+WHmkjL1hgNKZigstReuJQAHYzE7mlLHlPYbEcTLaJ1TN
5lYHmvYLb2OHeRiBdzdb/SRi3ipUjNl4kB5pBdOeRm7RGgqjlXw6okz2nAn7Nyeh8IQj0qoOWt7b
r7loKGKneXabFEgiEMiLikRQNSybQvr+4xxIfe9pOr1JNCq3tykLsIVY7r2enjXVCNrbk5+WW3vf
vCjWg5NPkxkNbpo9wmFbd4O4FzSgou2w9nhvEJFB7Gawxjb6JIxLGlT1Afp68ZgjENWbu4BL95lv
FZesdC6GhgnO9Xr8czU0V8Ydz9p4hYkzjlHpCZ9qZAwcrNzRBv8r6z9lIVMIpf108hc8kNS7d+Hi
BtA/JwiSKnU+4J2rEELSK9tTP6QK+xvhNo/TWufMKBQPad7T5zEp7XgBY3ytV9nHref/GSSMprab
iAR02XS2U706T+nwpxwRaVtj1LZYXiaitBzWEy7ab4CY4ATq6QnI984vEe34Xt8Ufo7QnEuYki7M
4RFcgJ+12haiMcDcybksRZ9fILDNn6XblQ+srey/Bia125ym+Tkwizyi95lDmcrTeLH0es/x5wYf
+rcyChTHfEov2Gw7ODzjHCvMaUcPYPqxaQctLlm44jpqzwuFQthJZB91qS12El7yA7iYcq+8yXhL
HA0kqKcgsWls7RxzOE+l+ubZCfK8yfx97dlb0eGB1YN6W2nBW9LVL+WinuvBqbdYN8uwyNVLI2Dj
dXcFZJpfl9q7R9sL+5ecs/Uk6sJ7tFTSvGoLoGfTs97WcfqV1GvzODp0v+Hygn7NrXCRsuBtPn7n
0hFxWRufSy0qFuLBFI0+IAq9o0hoxoyzLay1e8UVVZ8LfraD4Ly7bdfimRXDwcsAgtjlXH5U2Bun
YlmvbBCsCI34U+X6J6WWyybXrJdu4S0ZJMATONkei7oEoOKUv7WyKcLBcJ6TWfsL1yFCob4Kffkl
ZoE4usyPtUNyr/F6dU4SVzu61AOgHVt42A0JmCfjx29wt4yG9v5PFyUnwPNM6hr8VunxuGmLOOhL
82IVcorpwhLHMuU0OejSOcJMZmFhy2rnp8UDx1JjU+g2YnmxJLEOUyeWbioPq1mBxRrGs4V/82vB
agYEZYQqWji4UwNectEQLMuLlnr+yV+n4DedEH00+U4aTxWFJrrJtB9YXzpvruOML4foEwQtccHj
7VxBnk27grMwTs/xL5Gg8TArdIBBA4OfiNXcJknAdTwCNHCD32DMntcOxxhE2QumgtOUT3/B835h
QNs2bXlkzzmh+teXfCDeK5rklAvem2xyHrIg2VWsgTSrOJHq4Mmm0zy29L7Y5oN6ayrtpAXFa5/L
+WJLpT1JMNKhYYq/Lv7DsTO/HcIGKZWoUWkwyRFneBhHOVMSdw9vYmCOB8N4b/XgPed8S56p3U+N
c5IlrzkfIzYF7f2xSsZNX5Uc32fNfcYXhXccMyZHy1+lv8gNvhUb+/L8MesNdiQDXxZjYerCHtII
xmKBE7vE9q5UnkBh8zNgL0U9RtUAUck3YWuTgxsY6de/XOD3dKuCBkZ8JKmXN5k69Y2A3rjTguaI
dCxZAFSvupHu6opVOSymiNf2mzYEZ1T65Wjq4w/7OUIhUv2qGrzqwK+sF0Bu77WlrTdZ6L/w/PG4
mvsPQ2tv9KH91DYd3UHwOav0b2H7GD6YXKyRaTz4m1bGwb8X3JqVaUJQpg1rsbOndRz+ZKKdT8Au
uNqkNW7dqj8Ql+0+pKbhETHosRh0y+KsqCdnrxZF7GgWnappVnLQBAZTVi7Bga4N9rzx5CboawBy
VQae29/o7Qil3NF2k6yPS2/tOmEfEeeZ6jR336brd7Muy73hu99gnTgVSUth3fyMN3cvavHQ+EQf
sgoLlkXCox8PeUqHQ42BnxxUV+1Rktpt1Qj32owaRUI49DDgPIPGhK3bTlvwP82dvi+3Ig+A0sin
krM5qaCQnSdjU+U9QjvZiaA++pN7oPAcT8/I2XIG/owD+rhk+dsdaaWprN8Ay/njFhYvkbs5rp53
LJuSVw/UOEqMQ8ck+JIJQPOec/xNW7UL98OOr/LkrsUVJ2If4wd7AJJ+wPw3h8qv3ou0f5okL8pE
nBydg3TQjhEw+Ve50vWhiNmAU2eb0dvZrea9tclL9WYu2VGvkisWuzBJLX1XlbjHgjI4ZGlJaiEf
964r0xdi/kOou+MvyLEkQ5g4pqa2Q1cY2V7yKIMbCdhH9h5Xb5axEhZSv/O9K+8Pbjhm8BLiz4Ar
qw81zOlPvZxeWRIau77SjGOG6zkcfPSVsqGbIU6aon9btaazNiNU8eNEuxnDj4+xB6+Ux8A/rBdB
PvswknrBijoSA2pasjBskZeNxWooJjNpHF0iMD8oXv4hgeQVwUdbPgfRBJsBGDyiVD9dOKk236q0
q3ciRR2h+DU/DrjDenYEtA1uuqVunr0OHn+CLeUXKzZ7D0XTfISg0r92fYE/slu1jTkUOmP5kBwr
r1THVNjRGPT//JbEGycTDzs444/RMu71HFQjEl4/q6FVJ25bZzt5DR+wStU28d3l0R/ht/Oc6J/I
ltyXRoPLKJcZ3RaE2BSDCVqv5SqTizJtLG5VkD1mLZOyLY3goxxHN8x1dwo2U9a+eZQ0v1CGWP5J
CWDsFl8M26zirWTNg3nUQUPeppwQwl1MzOkQGe8weVn0vwivJZGLExEKnAkJvJ/MahvYjGE6iuCO
UpHpzLTOwqGnprblhgMexNZBYuHc5A2OPSd3kmcPYA51Cq0RevXS7nunrbZT5tFkW9T2zVfrj0qL
5MKPlBwK0U/bRGChx4DLwGtgBj8A9hmOvFH6E/UVuPC9EYSw11nGB1a+6cLQ0WAcbLKtQjGPZs1k
TWKl5RPll+o5EyI9eF5bfY/j4D1lTv9BY7TZR96oXbDsW1GTc4xPOBhTQ2He3I48cDMqEUGf5eZu
2Wh0fEN/ktxXz9LpMbANxO5YdS07jjEj9iFnPrnCV2GDrw+BsaO8cPA5uHpGf+pSrXqFk8Q8bPDE
lg1AxkxU+nnk/XfuXc2ObMK2x7RUB0RsNjcE7g4+HQSHsuv8EICKds304jcYU06rbv683kN2tWyv
Q6WnZ6lLhAy/eSEsYT4RhzDZNWOex74GV3xTMTBsCakPUXLv+nHsojlUNe3BslzLc0c+jsfcUO09
6ogizPUGzMGsmQ58WfG1ltN4ghunmBhGLaYGk19s1xTdMe3GCV2Fz4ErM04T17jMPdptYM/PaW0N
8VjoLW/zJcGaWDuHxquLKA9AQqW9QlBOO4pffAORux6biMxUesyLyvizGMyIg9kVMU0T7CwGV16W
hb+VoZJyAz+l1I0PY5s047DLA7M7Yo/Iw3RxnGulppdRKvU0YNiGR6cvB6GaidMyRi+vSm6Dcvyt
o7oyrFW5HluaGiLcFHVMER5TKDTNnX9froKVXUKZ1dQ3FxmZK0Y23GeGuXHdltRhgWaCYONFOP2M
Le7Y52SU0zPI/jJeEW9Ar8zNe0mmKnbdxTtSUpxtWFmLqPRw8HcA4aPJAn/ArgXZxNWcB6Nlw9Ql
RXvT4MVeksVJtnw/F6pxSvaIrnUBtFifTb/8bXdzth2UXR3GhEiK1D0WKMxcBBrBRqEbHrl/zcfJ
mMfrVNKOY5IrxAA4lzC5smrrpOMvbAwUWpSuf4bT2exz4JG7XC2fU6eDfaSGoGEzuaanAX/5w0CH
5Xda9LgJa8CjRzXNlHTYenek0b69IEUVWw6oW3Zc8TRRs2fao8F5m9JMs2qMCCyWv9VSMIPNDEEP
+7a+W9hCnFha6rGR2fm2cMqfKSfwNhC3PViLnONUL4xPfWn8uHOsJcrS3g4b+CVhRwNsCErQ39Jx
sxxhh1HKMsPeHHg2bBeJw7PTWp7r2ehf2MF4r5NlV5c0kWY039X3uwM7TNm1d7LCuFt3/Us5F+Qo
BkIwjdtyB4KFOCqCD4QD6rE6FE71B7ERq26lU8/Nfx1a9M7ATvfMfV/qzgvRWZ9WAIxmwnXOWW1z
tF8dukPSsi3p44bcl7g1dzq5OH7ICT960EEm4f3k3miGdTvqtHpapuSg8ucJOX8najyJlRfktAZQ
jLVZhWxuXmmjRFmW+2pMqGZGH6x7bQ2GL30Y5UPrrPOPNqJkGhp8pc1SIYolKIYXJdd21y8VYxg7
lcc1JwdEO6bG5pdkCa2F1sEVq/VhUDMRjX1VvxF0qNm72tWby+QTVTr7Z77N4FHlqFyLNVXH2kMt
XINpep3a6TvP6/Sh7jnLsNd35zc5acuDhCAX6mv/HWT/VHH5IqPbAF0YaYOOhDvZHyu3+KOuvITH
ndF9QBINHi3Nrs0wIUecbBKeMhzNrVJ/b+fUjBZ6wH5RRDHjgYIu44SjTc5c6oUINubI95Zm/t+F
QxH71pzv3K+bJeoNORynplneim7oo4ID4W+c5tq7nIZh3/jpcBxdf/oFJa6+GYPnoFrZcIMt6f+d
GwewpIYW/6v2jZ7iocm+etLQj0Y5pjnbZD5MMyC2lXusOTpUyEuXDuJ9ApH6hjj3N+hQfDulEsZN
BE574RMACQznGx8w2tC8GN9gX1ykmaXgUZcWn60fzLfWauYDqDfWX5qt71pToShbek9IRA8ey25O
DikIQ06TeTf+JWnfFxGcPDdql4DjlWfiiq8arYmqlY1GxqVj+qjuDg3DSSgNButO8S9CNfERLZkq
ImL6/N9Fk+7LbCC9g13pOgV2cjA89qkjz+SDpXf2R2t2Zcydxye7WnRmtfeflyy9eF+NsftoSPLn
WI3u35uo6OBc/AWFeGYhfFlNunIi5aw4vqeu+pyGuYjQhJKNTWI7lNX07QgulqCu+PbLScgDMrs8
ilnTyeuN6T71auvKQzV4bBy+FwJG9RSaXSc+lSOt4Xt061ZqN/6a4WQ6cFjCNNf9N8Pi6hOI1uPG
smhM2d0/lYaf9THpeXZFsubP88lisztUan20Zx9Nzvqk9xmDgMAfOO5gqPeUTBNM3LPrszZUJ8ks
WhffiMkdcqlb1Sc9zYa1Rq21zN8Jq90waKpGscshv/MLmb1znnJdpsulqxoM/Xli/1X1RHwUtTpr
z+Uw5HOU0BnSbRI6Y7qHYJHFD/ajetliA5PVlcZYLZp94RmnQuUrFAImyezJrDzzKhPd6n1ivYYR
YVQQUwxtmRwth8OKeZnngr1u13Vc3hK2KMlzB8Z9jDQ/fSpy3/R4b7a6K6Ia1ywfquq+cUpKFFnu
IAK1Y712D2NB4Jp6p7770OuU6ZfNd/W2MvXwNu1X7b1O19l7b1y7qLclvoSZs+5UniphctpQtXS5
EIPBJSTnFcHHfE/qXJBpXkeCGNE6gxj/U6dwnR7syXD83SL88ejnAsQCWE/deMsXoRkhfn29PeDY
TBU2pwJfOb+W1xV28LoxxtWJPTkWH7rTO38mLOcPGlEHa1/nqSmRY8sWqHGSVt4GzGbGHqJtbj41
WSFak0GASaU8SPceV9QpxaYTGcynKaR7ZM/ovtPbkt3d9612WnW6F+dKX7ttNjIXIUEWJL+ASu9U
VfuPLLd5RjgKNMWYzeTVFOcM/2jbcqne5z5Zyp1NhrYOgz4rinhG/qjGHasPou6GGNqz2bYdy8rC
rdqcHDX9OSh3hk2x/VQA2PdxLcwbUWMQ5Wg2TpDVR9qncc81yZldCRkfJ3Pdn2Sqetb3s2CQq9j9
giv3guqzchpbhQKwxXfmeK51NUuRklc1M/nXWVPjCvrHvpfYTMVToFxmZIsoEkoYkNgnqkQW/VTU
lipPqKeUyyaJzK+SYj07HmctmI4N3zXjFgzdsKEGMYPBubKoD0R2syfTizKby50mNQ80QJ1aWhX3
Jg9mfdN3gR5O3uph70ln+A91GxA62jTlOvK1pBYE235B6vi7CFLqTYde7Tn3YlndD4MkUZEGkfNg
rWrYQnx2r2xE+p0mhuZsiLG4E+1J6DfZbs3k8MIp2eJDG4ofxhMoqDTujXHgqZijnUuiqareOKNd
VvYGHfVbySZ31cE2li7S6HAJBWmQUIAZufFp5ih56kMTyqcKTt08MelhXrFC5wgyhNpofaFHcvwV
w3vLm/hsI4hnKrO3hav9HsXqoK0bt4EFxjfoKGQqHp1DYNc7Y+4xLhRMJmyvTwtLkGia3eQsXeu5
7sg359CQ7ZR2hdJhQgI0yF5CkO+FE52tbD0yQc8uAViOxhEtQqFilYYzfjOm9DxwVNmucgwgoDYE
rg09CFeb6Zrfn/WyOrxkgfC/rClB8gmzfCRSwPUajzH0qdhbpiHW08Z/p+wGvmFrMBHCXjPCgpSK
pFsu7ruSuidR80RscrZAnVibhzzv8nfY6nwepuyrs2yb9sWZnPqSqfS1bjkcekq+BWxo5yQMnFnz
QjjvAG1loZz6wU88v8rYR7qSDVFiFHe9WsIvoUN8LYUT28JYHlkaTMdVIEVy/Ml3w+DEWZosG8eo
Tt4435y6pgfSebRXCRejOgAIF5hLC4rddO2R5RigaMH5oiYSmCSQzf3S00EdDAu1dKOaaUwMnpoK
Nbf35+1greTolXcGcZWHWmZcR519btC4clvagFMagj2IXuXnijt12yxL80x1c7uRcjHDOVEmeaxe
D9kEn8ZFL3dNgYmOhqB12rgDR0eoti4CwcqJnBFIj1Li8/wO0+KxDVh5Zt2ww5Va3OrKPaWtAdHZ
VIfUqGKN7eBBwDy27TqahzbdswZko5XIqjoGhc+GzxjFG1rp/MfMBUu0QcI99vN3jdDWiQjgb8s3
s6elMn9BRKIaqwerHtwD/2rW+53bpTFprS3ANfOgfMfdmIK3k548dca8xDqho31vT+uO4pjxJ/CS
b6PM2Eg1tYraGmEQsMtbiYB8mHvHf8CVyBIOdPa5akrtLjjKyOrTQ6VZyx1ATwki3bfkYs31mydT
ziIYd4XbCoPK107fVqxfOpY85HJyN3az5SPhRTUumcAYXbHpSP8wR30k/VCAtsCG4tjzq+MYNKoN
1N2txIE3PXGZq50jOA+2+uMvDM0QwBkACvvHgiqQ8uxqrr6xIlxjwN3ya3XjpMdYMi0kl1e/+OPV
Oo0dwkLzMkccOo6CE8z5LvR8+xnZ6LvSOg4Vy+KzZCyGyFPr5c4KPUjlvWq2t/DCx0aIBwcpgor3
X6I0vZ1toWIoZ8/2Q4N6Yf+G55Lt8k5jfPhbNua5a4Ivf8SqQgaT8gGe0ps6bbqXYkRUorJgHxha
bHTAIfSBrbd2VLX7aAb81nvTrw5KWOaDypIb3YCfRfEMteBawgePiQpHrNlOuk4Q3xqmSBXao5lK
bV8PCgONVX96HWBvmV56WK4fchLv5VDHKu84KM7I7a3uRX2XJF9TMW7zqVIvnWOiR6qnzvdZa/ne
0ei6h8xcBWgOkBJe+ZtBOPJl9lcfCgA15AzYmgTxTCJr45faNk/mo6osh8OWFews2+GE7oprQdPG
FneKOho1SXg/T5O4L/yPxZYfRUdPVA6F3N4At6s3ur2cl47kZTsFW3fGJdN7JvV9g+lcHIaSelzm
q+nmV9epXv3UP2SFnUearA8rCynGkIlZa/oMCjpZgjoLYqEVD05VsKD2ulcxZEcKRKKklH8sDn8l
sd3N0DdfvWPsaBkdNhVQaPSeJrsmA4AUs3hLvXZHywUuwuEW6OLUG83Vy+f96kMJKKq9lQ8PhZDu
iYI9Wo2xmHDymZqRga6K0iY/2jVGPdEg/2OWjbyOFUYjxGvmDzvI9smtq+6NxErbrr19HEZqeCfz
oRTtiRHHIInZ0Giv0bCjN1z1Vcb+39fxxRTLp7HAeROss2N6MJzfVolzaMqyHEi5ia2EupuwoAmS
8dp073qduSWrTk6QiMpTMKbWYZoNduPGgN3RaGtMQ5PnNFFr2md3HIyH3ua9ZXIFJHSCJOOsKLZ0
7o1ANEpQD+T9qyuIOlSKg8w7IiDIbLwwuoLJ5efNwciS6500dJ2rkokHg0hQ8o1VM7qW5BWzTs4T
vU5vPsf9MMOru/eZQGjJ5lXOOOfy9LTXlsoJm7Zv3mC8VSotNLICU2OTsEPNxgP65XS1O8smr+Fp
j+NII2zfwCCyShkST27PTe37xFPaPszK+QaJYrcihTNLwMPXy9HescLxjyOl0bu5X06D1T3khvPG
q+2kNwDJzI6zUl7pkP2E4e5LMXARzHZ9G6zZeiSV6YR8/FPol8m5IAwLP2rPcII0yWYI1s8uazto
zvKT5TRaQzEYoS780F59Lcqd7gAy+KwNHVug9EIzxUEM1RtvIvxqS2TV4lVWMw7fkbyFS7F0ulFJ
4n/DmAIiPrqDOcZYZZyf2bbySxE0xRl1MrikyKFHwE4WgAbOhFEyOfa3a3GOy9v6bxnwusR5Ukd1
k3Ny93r/RqkP6yhVJhG+3CDipUM0D8nsXPui/lfI8b8VTrjKn+Z56H5+hssf+b/u/+uXkNQnMyH/
n//6jxjm//2V76Gz//IPMfvrQd3Gn049/fRjxf/6L67g/b/8//3D/0FMgK/youTP//6fXzQLDvev
Bs3jv1QMGh6Rj/937uAhT3+6/4wY/PO//3fgzfnHHV/oBh7bZLoJ74zcf2UM9H8QvgzuIUm4oWZg
/TPW9u/Em2n9g6YBg2UhKVAGHhtM679DBobxDxcQOYBrC2M+J5j/VuDNu6cf/iO84lnQuF2SCqAy
iYSSfrv/+X/AbQFRYFloMaqkyDSnulgFLfH6WlbhjNvqGwA1rKZ+THRvj6UTQ6jo20E/cnUm2s4i
PYG1umQX9pgwbVTHBLqA/Z35Km8fMWpBGqGQAnWxkKwj7blN3iscLNwT7tJ8OdDGPnv4updgoDQN
Vk0lM1A9OAbxg4r0czYNmZ4101iPvjmIHVnmBI2QDrST0qme3jJh6PRNB3XnMXAGOirXAWyO7C5q
6KZ+7+T98Noxm9DgCf8ISaBo2jWm2QkOIGEAbGdq5TV/JrjESI1KJvd+gd8mln7gYeVwCw0GUAFk
T98pYor3ojdn0n8a2G9ts4W3NuFyodTN94i7z01g72sFTCJmfFiS3z5ATrGpKAOwHlwxWkbIqhhm
F8VQ+Ks269RZeGc0J0EcEeN7Wyo6alv8F+1G+Y2+HaeJ/dDMauxJeelM51Sr4N/pQBYey5Fa7cjC
v3gWgnbTaLlPqhs55lBxBp1MRghMhgGjkOaT7BS7xzS1T7Q5JSC7VPWhDNTfjUCwfxiU5jN6K7f+
ErSOzeGAnPMc9JIzy1IGCGudOUU17J/f5MIk9uIqGPPIEDk9ZbrsuntheFuHBBRhZWRKv4cDRGI/
lBXZRoQHi529XYy/jHkeKJyDCMCYOcelGhbiLSD4usx0GbVs+WWb+C02HRwBXoFG86FYm+9pqg7Q
8hdvfVsxZn+zEwyMsMlmV8RgQWDRWRTjjKFRJDDgjMx8rq1x0mHNC7Em+9lM+azgXwwl61ugPC/V
NHCadQDVgpRoMSKfOaDM/rmxh7uFYKTOz+J1wZ7a+gPbleXRRjfYrjxQJVOqbTdQ24Yn3eUXq92t
sPf7ohRbnRfny6qc4oQMFURO6Z4nsVxYEf8dWSBvAsnhTyXk+7IqP6ScvcJGo+gbz+UY6e3dIUu7
S9XP5CayqvksnO4FnkkX33cj0Sh1LBCL53/NnaRBD9H3DtHlOAkpYl+yhd92zrJjwwLPDa19D3UB
/lemvSFVEf5JrJ2wB6BuM7JGRYBwp7fjGXE0MmZoRwM/815Vcmf23ht7rFg0+b73CV+amHcZqRjv
NL1byPbp3/3SfKzK/WzdCn+IG6+LC+twtv2ftbK/NdB2QMEfwbiYz02nMzXOa7/JaUchj1fHjOI4
9RSLA1Ugx1QzLUA620oXrBnH9DmNXDiTpQPJgLgFJJulwPKt9Zy0eyaDYSa0w+/7tCSQCCitoxrp
7sp2zPeGBOog0mMQUOrTes9zAdJyBkzBqoLEo81ZZ9LGB1Zf6S80ppuJig2p39oXOLXCauyORCll
OEjtmmZQzZPqPUs1tJd0RT0mjgs+TU9eS6N2UdHlqyPnX1o9XGdq3st+OOkwRfaOGC8LMuorT/UW
ttyAAaYwtC2upJQyb4eHxeItCgqG+1TMbESrCbMgXERKrFMM61WF2aKj5g6bdY2rL2+cfjPpnEak
S5ck51wzRD7Jt74rMHKZo9xjD/xt5d2EmON+w8QsLy1k+wd6pKmSm+bImAAsGYkbnPtu4hPxTOqr
nZ4pr3G7ULLo6HrjvSKwUbDjvp/nytsQDPuiwD7AGfPQ6wH9hcmvzLU/0ZmrUBbwkip7eR8Wytnq
pUu26ao7sWv12YVOnbAthyR2XL3YpxP8KJic0di1QAckYhKExouVY3NPAb0eSfgiKWemjN0Sn2DZ
P3tj/wjBk0eIzLNo9NYvx/Kfaozw2Mmrbjd780dVpfVzJ6wlrOaljWYd8lM+mObeSIa9aUzLg99R
tZ56lGATDvu/7J3HcuTKlmX/pee45nDoQU8CoRkUQZEUExjJzIQWDof++lrI90rcsupqq2Gb9fi9
m5kMBuB+9tl77W1qqUs32bsOMhlBASN7T0eMLHb8VWIZfh5G+74oyWJ1EPdQJ1lMKjM4lknqb5Nu
aI7O2L7oqf9JrR9stPSmwi/L67r/UdbWu/YByvGyMe4mqOMbvnJF2BnNtUgd5kY5vXRimvY0A59p
47qt1xf9SNlaH0lYjrD6chi8CU8US6fokNIyk/dmfXQTve/qYQhtqz7UTrAtZoNvpzIehn74WYvy
PMfqzjLVSS/COA2VfeX9Vt55Cz9z5+Pqz1IAPo7T/IQw8uKI6rfU89m1kx2xXxjzdX0BJRYcyMwW
+6UyroUYYnLeLc/6ZKD62Weigt1XMoy7BgdUSKdAjKWLJj4bCCDClvpmQ435npt83HTfFJjPW587
/Y3dpgYAahqgOi33tEJiUgqg+LLjKIfgp4HZr+sK+1pnztkdvdvF9LOl3fgRO6MjR3tOgDhCVfe/
gfp3itlT5M8dvmqHhQf8T3uTDYLfQDBaNkZsKuE2NQQtLHbmRDtam3iWDoOkW8wfdlLi7Ii9DlZP
Qn1Gk+414u707VnA5Ggp7qTZVjiu/xD4Y8/qm22w+NSxbcwR2qf37Pd5Pl66UpFaCMzScMKq6510
XR+WNeBHYXDi1L+l2Xt1ecKLlsll12MMceEzgpoywzSB6bHN+Mdqbk6ATuRNao7x8mEL1U2AAliV
+Dh5RB4UkgHRGJ3swHwhp+qggYwZcFl1dYT+SHUdvzxy03fI5LhBQBNhyVbTVetUfCnBc7RtOCsk
BKHBSaan1nMQ4/AMJxi8ynKw9qpV+CZecVMWLui5fCJyjTltEdeCLYQ0mJ6tUXSntRIR1h4nL0oT
5qcya7aGsJu4fEMos8TWZ6AVZkmz4H0qaKszT72fi/epKsaho0O988OFg8+R1cK6f+5tW00X2ij9
MrRIiCf2I4U8cIxSp5ywKRmxyg4shh28E1Y86oMMMhZAIeUCBRa9yGrn2xJPnQJLb6LLqC3EQI/y
GrDKlWNtIlA15s6vwYRhDS9RJLRfeLwX6LZNirskalv9oCNcN9wIuV1f5xL3b2hpVR6mDlBbiDtR
p++V2X50HATpixnr2nuazKyLT76k/fkrtfmi7rhCPbRGn3GeLOCe233UdtBetUHnYBm0A6TLkSxW
gjMxo2MQj6YeOoJMqQReDJOHbvr+1zCKOX0YsS12tOOVU3mKBhDZqMNcy0KKSo2dbZM03Rp1AQHL
hyPq7gc2Dtn94q8k8V2KScXbdyPVClUKS/+QY7pdeU2YaV+rUupHYl4x9kESeS3IwqZgCzEEyr5L
BpQ4xts5HQ/VVIgGlTvrwF0VGPqioFDeIYlEJni8WV0C18XqaZQBByi4akhThHrycEy40Wx50lcJ
1woMlkSGKwNsgcj4nQLCBx8rme/bOa4AgoMuLEi0VdL+wTKGkR+sLQWZTblQwjl5mIX40AYMT7G1
sLCs04L369IR/zPc9o1iZVa9a72q9nMW4J3U+x4579DiO3iVkdW890UGv5EDC0l4FSQdeRjpkqTr
0IiRHmjc3FrJ1J2CjEUi04FxmQKvPrlubl9w2yDuYHQ5Eb5UjzXJ4tCZjd7ZaD1uOz7us7ss3oV9
I6spcH5n4fPa4qdEhE3Alnqtuzpf6FY9UhrGObbEOZHJvgy9qNCUmtHfh+EOZUsg0JCNtm+BiBef
Xeb15yyB0JVNnrgY2HN+V7Piluhxx/9VRML93TYLqVDhSYjXPWjZVZ2hiM4tsp1ZQgJuaG/eQpdj
ajBZ2HHvSeU+wfazhzIvWM2mhbEpeY0csxmgJCnDO5LE7XqufDWUXG2YsaPQqBUrM9PNv5hZwYq3
GEdVnWfHaaohQGvOSqyVgk1oMn9RUEUCLSdz6LRBloaAxGP2K1O2S2NejEacuydwUGI/q8EH21q9
cexgsJyn5s2ehxhNyCDM1kTJj0aQ4vaL7ibodbe1gLBuurxhPPF619wHPe8b/OrW8BroqN22pLe3
CSNU6M+ufZxU90v7Kt5rmN7XcVQPZTWUlzjla7+MlhfmPmd5vhRQk0svZyArA7TrUdkvU9q/RKOd
nPBtGzviP3sbPyK7FdJscSPMsxkTgclUmn6X7TrIYpvFtWbijOvNjIyWBuQc496VIx6T0R6aV34S
rqhz0A94SAYs4AyUJy8yl7ux1A2uodbjBx8m6MsznMXU6/J/II/+RxrLbfrd1rr+3f1dUPkjkvy7
2vL/mhLjg0j4Pwsxh8+vvws36//9nzqM/ZeDB4SaNmdl6eEa/lcdxv/LE1LagQN8iHINzpF/Yz3I
v5BHBIsdF1Mprh60kX+qMIb1V+C4wKQ8fy3i4uZp/k9YD/9ZhBG267mCtgvGTenwp/1dhLG5Xygq
CEClKXTPGg4QCaOGt5e07v7DB/JfcHz+/jf5wrMswadgovdIWliC/8Qq6RpvBusKQdWE2+2pKiLe
ssAH5lzc/fd/09+5Pf/8m2hMANvDB8Uy4O8/k58mxGM5kAmRR3CiyRsQ4Zi2//1f8l/8OK7PrxMq
FN4EOnL+/pfEjs88gdPKST11jIM6vtdzSx5PYjn8v7TWYB/hD/sb5wVaiAthyrF9iC+et+I6/oNU
xumSwPHOd1aEY4yFUqei20CVKVzOqfARWh34qpt40e6uiAerv0HeizgH0wU2aY//rAqJRXYSAXy9
UmF6YoiyCEFTiZx39fKEpMLQHc0WfpqV+Srv4kTn9/loyfaAcz/+VmZEEtNxeiQKo8buQyxvLsOY
ImDzzlAj/yNxOvd3Wi0wGLSgxZ2L8eD8TpeUzS1/BHnbueRkCc3UwPVE51S8A0qHMQRwOG6uvCkC
/wxO2YV1Ka12BIdRuS99B0qAwPsCsobbLyJ623bet0fwrAgHuS5+0YlwBuYsu98nLYa3lfVMW3cW
tXhWiyGjvxsDWEclnkVDcOKocR95Qv+quLBAQCWp9gX9Z3qdxrL8XTI13XLw4N0Aodo/spxbOMli
CQfFAH+Au16nzhtXbxs3CQnOL90DUIrsMn+JOqdtN6j9SIqyN2Nm06DM+jeUTGDBOEnK7q30x54b
FC/osPLz5sPGrPUo25i1o8QQdVlTI1xubMYohpege2uxd35VOk2/eGr6TwKJeNRQS8kfRLVs2NFY
Un9iOF4KsOv8ZiDXMr4woJasqzFojPzBanwHIGM6h9KfkdyhJ/jvsVVZd9LSwbVt44EMlLQ6/hFq
yF8n6c9qw27nHixgQvlx3+VPFSkaFVZ5af9gwDWY6ftZfaVB0L1OWIp+qNyIMAa4c8rAzBytfRfX
ONa18bbNxwlmPXcGMJ9LPF38ANEGZYChl6TeJH6Jccy+B+j9WSgJq5JGo+X6KjEZ9dversiutI4/
cAxWmXnGulhZLOFTA58Ld5QwTyvaA6aAquvtWBKc6ETQ92FBaXPE5D9LD1EQMYIOsKVcrtMyxg9V
aQ4f+eglX3E7xd4j9pv4rXdTnFCAdKsqbBV73ZBb2MhNpBfktFUn62U30Aodb4YOWXftCGy+UYAs
nECpB5usKeFoSW+0vtnZVGOo3ARBioCkApzhrfALkRk5TTNisInqQ6egYmgpHyvLTy7EDBNcY4Sk
643la266mZ/PH7h9bGRkxSV0M1lOXmzI8vOUFfyNxc6M2uYnJiXhEKBxcBGSYhntbaL7+qXNhuUl
57UfbFvhJj97mz0YKaAER6OlmCCx0rP4Yu7P1n8MRfLkc9urgJArbyClkFfpcjNvduB/+f6LxmUF
3CwY3DbYUpx3rY3029du+TBjuWLIYtuiSO/EICrTTEC3hRGGoZOEKKa2pZ6GtwWIV7eBv6gZlvv5
0crkWx1E/Lbyrh/vtDnNv3zimYjytN+OYZRUdbEN8ghaf1yz4qTJYLUH1llvbFU02T9aXpkfbWQg
7ju9NSLEGF5bngI3qj7pYCH2r10L5K+Adp7t41qzDwYXw7IvSVZIUcSGiF4geCO3NZdTfkzbGO/5
78oXy1gNGKbIpnJ9p7FKpSmBLhqACW9TMLHoCmq2BoQGI9gyFTO33jHWFFcJwKHYSeoxH2N+gHw/
rK2IPhra1m0LGnBsYgfeXrs21M3YZ7G6t4hMNGE1+7l/GCD5TIQSJbFhNx3cG8s1x3ezckj5QDXh
30RzIImhpukkL7Oizh8cSpXtoxR1TlFgI/ytDcCcXK3TlmdMTGxv0xprDuMu29yJBB1mMIv3s4dm
P1jqNPd+a+0G04NCosdJBBuT6u+HdijXJP0C78rm2wo+WfZkCIrEJ7KW5b2F+ykee5LFfZC8QyJM
5/NUOfGvdGUu72InGx5soBrDlgm3kaEvuumpd+2i5kew4T6XIA/sI1waqAoWhi4u8xZ2SJiutNSQ
kSaelAisBVzNkZNDbXTmMajiPz3MVaq2jdfar3jZ42KjPQ+GTWqIX3CpcfnNsFUJU8ETsvw5cYmw
SrAW9tJZWKelOuV2hYOLmSO5DG1CYbwV2Tczu6BnEOTBF+zm9sP0J2Jl0PSY4cZ1zHZKX991lmis
A4tRXJa1z8YTp12SptuyLdIXw2vEFwPk9GibI94szwavf6h1lzId/GluniVg33w0X+NkoK2kw/iY
sZ9R2Acp2ial0Lue+lo7KHZF71sYs2VUf1V44a51KzBAlK35wLHg3cEQRxc2JrmXwKO/R/78eWOS
ZsRO5HZ9e6Su1b+fIV/zPY9bDhn6qaqG56/Sz8SaksegdCa2Ciz9fiLTs7M3mwIzptcSA9hZHu+v
jW027dlIWRfinv9T0j0KTp9WsrAgApuwTl4bvRWfRhcGrkkad8AreKRnZV04UWyyrQLt3E9mlaI1
g3U6OpXJE0l8XD3Fg+d9por20zBahvG2sQnibAwYrs7O6rLyxNmrDzjQQKvjklle+W6anwhflJUv
pEbof/9TYm79KTQX8KQbgkgZcN8/leczW0YYuuzk5g1LsumeygK7hBAAaWTT/ilOb1Sg3ska8Jh6
a7P6zOL0dyJoW+85KPge8fTRJr72sctufT4oD6Gm3RQxle04J6tXetDSDzej0d3AX2AcUamcfWqV
kd4arTXa4ZT6TbERfyiLI8tZyDIa9qL4w2GEl7XW77RQHPG89QQAsz/cxpHbJA7KFec40/1QbwBY
QWTjdSZMPtOu41TeDd0SwO6J4Vdc8fvW+dVUdjFgGVEqt5ADHfsqPQVVUkhNwbrFOwoS8h8oIW94
9TVAACgIGpob/w++cPqDMswHfPvhKAie3DD+juQaqS1i0eHVJjtGpJKHLJayPvQ+aLibaV7D4NPo
ITEwDy8YPjyvfW5S7p20CNAvuXL+u4eO2pqEaddvj0gxU74DdqE16wBiISCl1qATUPXpCwlSutvZ
l+KcGYpWyxERiHLzvE+seyvjieMgMeRVatnFezKjMyS3CRbAA50L3Ik0NT56IxbpX1qCMgMhYTfD
pRzDQblLvKYghTdpLnb9ZLrFXanc6bPNaipRHM5F8qgsKJNtlvnY56XNkoHCDir67M7q5Cah6YG5
21v/zT3cG8UXa3Ax2y3dcIbho3/2y4AZlEKWqt3kMADK0IR0vtpDWz2G+FuHJqRxy9Xh1PEOFvUs
TmOBGwz7tUfK2kjYP11JtWp92w1WFpAEj6xgnztiOBZDmfiQvY1myLdwYm1QPaZrfXmjqVc6Tgus
ICoCiSeodXRm3addIVkYsy2EPjfkPBgUPcDYS7vqTNRlgmNCKBxzDfvb1OSVIwf7GLlxFzVbTZd1
H3pWvJTbmjuF+2kmXP83UcQQwrmM89P90o1ngZdNPJ/jgLarwL5Vvo2V14yK5s0EwW7uZqEzAbal
nprPFFC7eshtrbyHRtpogdjiOYO517n5rz+D2v+XJP6XdP9bc8jHJ5X0fFj/MJqcfv7vf/wH/1Al
LNDGwvc5YkkvBEJa/0aglPIvIcSfElZhe75jMqj/0xxi+H8BhQyY49f/Az4RB7ngX3UJ0/+L5hZg
lgLkNjOx8z9iUFJJuU7Q/z70Oq6PYIIxhEPZNoVlev9pwu4I8feGDaShzaMu2CYltqEzzT6MNlKn
XAHNxMenjkHLjX/j1J1eVReVgc1F3IxHbE7s6X5yRUOkXTsv1TkohZjIGA6p/8upAAax8izjMiEm
SLdkaLheXf9I6YVb8+hxMLGczVzzQwZTXgBzwC61N1mlAhdLQWzAmLfiU2BURISiaEmq2xhaRLu1
FTb1XdmPb3ZTkf6gOWImsRYXVBAQgUCz5ODMzBbRvJssFxBjINobWZQuN2t83tw0IUmRxo8oyeHV
nBqGUWKgpaNqx3Kwp6Eh8bCNuSw8YSWo+APOAnQaRCawCUPyzJt8uEkcoZ/oRgPv26TTm9JFc57h
PfAP0/1Tq5eGh71+t5uSGbWvfrKoyLdyNgnx8+GC+LO7bW946tOjum9DS/pyisjlHFM1tgdnqrNb
bB7wCUFOFLKfN15ZQipYr795MtlH1r79jdY5VClhvc9dCsCeO+lNVWrvgUtYtMtsEBvE5LeRUP2x
YslDzYX1GlCJdWM57nDG91L9TianO0eKu1be4qVv2Ldtac3AiQhBlS4kr3vjPkb8nIAnx0xEPD0s
7K5B9nBGDAcEZd2ce0PWNYposOFnVv4ycUDMxFM0v6hN24i6vRp6WQIguax/b4KcTCNVi1UmMSG3
vRdMAXWBZWuTqOysKutD0F7DfTakSCFZfGMD9h6PqNGquHPm+qFSIop3vts30a5y8zYc6h6TJrBV
Cn3MwAZ9Jysl3ReJ/syptbY4YGL3M7gcwidCPBkUGWxIRe+AS4C2btWOA4ZoRxbb/Bd2ZQ8oxnTy
Bo8pOx137xpBf6szY9hOZH2vi12R/pwHX1l0MrRy9TcR+RrayLePVtOl0ZmVFFAdjf8qPfMLz72L
WXhfCeQQ8IFW1OesykXCPdECsFTwlaldbIn7mNa3+FDEvmyOoFmaY+FXzDqtwjPSEGp3OueUI1/+
wO3OvayZTZJazMb9zPbQckFEBpVZ3pTrwlqK1sOgyb6MTdqYzlTVYfeFRj5V+lv7FqsCwJQ6C2l8
JADhkSckw7TuZgqCvBzfuRucfEhM8sFNGr8D/ClxWEp3udhD/Gixo4ChURzsrPtlaUaPQTA/y1pZ
rwZ/XP2miZHWN43OM29rmPTgGQT1qi/WgMyqfWEDB/FwibvbKa8cdVOQc2lJ+hUGkc7OWeWKIs+h
FYJ3xetj0Ec1DrAyN30/VqFdDYkKXcf+mMGTk3icPcjr8pQPurnwgjK58C0Y2oA1K5dYK0Z1uAO4
5F7pbTqj/uDxGjmVv4a5stx+Mw7rSrsDKPaTdwGNZi1mEX/rYyvEKV9QdLSPyymFujVIrL0Gyp8+
p0GqMr4TmiZC4DXt11AMWH6YfWFfDEOUyW1gwBrfcIdwwFcLPwqORGgpRmyJ0m6GBgRjTDHVBZec
eeXhnXbOzB4Cg2B/YNajcjwulvfZZi9y6NzRAPypxRa176e99kj2FnO9BtZ9gjAAOGQYlxcqVO+N
mmad1KLwU+bmsp/74leFQHyDfGDsZWR4N37WEQouE/tsq9TAzp46vDjJVgHsdZU4mTbi0741F9va
I2E7ey/of+VcPbZmns4fqqtetTFwCS+9+QyuHH++DrwbkwvZvNT83LnThZXl/BwnI70diBCvJjq1
46thv46ipZ6NgN2ZrRq9QeWAUoqbKsbDbw/5BeV52bJE1fAgxK8grZNH3rfRJfCXJkSTACEY42gL
W3jvUI5L9+SUiB5d4y4fLHPrvSE8lu+ulxbbLIqyS0bi8URxRn71uSeekRvuTUcCgSlz8CnYEs6u
H9WXki3ueZz6bg+hUIJe9/s35dbjgTetf0pzsvT+0EQvXMbQankNqg1r7vFkznq8Tzli2l0zmjMd
s9L5zAcneLfmirulTMeHdfq8zrY6IB1jszaVdZyKtDrmQhmXxsC2xSY52DAJ8CEOoYDCNXruhfTP
TZqC0vVG/VxFuBPg5QaaatTF+Q145dEhZrYCkodDm0WXZAbSFA18FnV9rBv5SRg1NF39QJceXhHO
y1LBaJM4IlD6rlAjbmIfap+np/2CgfgG886yzxri5ImFRajt1Z41bIz2gm1fpLDqJdWFPb+2fWvP
j3LmHU+LCmkQ1SMkeES3Fr3j87d/QCzgjxq7JpxHOzgkqRdjnfKxIaHFY5wvorNL+DuMbSP+ss2+
Py/LQkJnJpCQkHi9NQvziOXCCcsAtRiv5Xc8xOPVH6n9TZPnliqiTWXIe6eJj/Aix+c+haPBie7i
ao+TBYtF/7se6mvegAUEKLHprA9NpXGcJWddE2ZKeqanyd9OS/KKO2s79OI+bc2zB/dr07k+i900
viUegzbZZo+Jpy5BNp4TJOudaGO20YR65OgcE7cOHW3QlOeo7Ew9FhClYD5NOW64TUrxBJ2yy0uW
NkyBNYZNxxMP7ujzs0z7AFfW1pmJB/Nve8djxXw6Efl0utUziuUw2aVsRHkv2eIxyaPgOQ+Uw8Yh
nd8KQ8U/fFWRVMF8Mi97bLVIN9WQ2etOHJTHPmjSLjlhjzfYOhcJRaKtdotPaS33DYIX6R0WtATQ
CTwOmuBRv/AYQqJIvjHrFSdFVlJ0t2ZOhElBdJJoD/ifcN3ke0q0TV7WuVgpreUrUsjMxAJHb26X
sgeP75VgyHmCmr05l9bJB1HIkd6X93rpmR+R+PvzGox5bysp9k47B8UWp4m3x+5uXI2Kt8tGm+Ni
MhlmJY0dwp8+h3n2S/pEpcFFcslgMoXZXMGPWHKcZ7ElB+91iF0V7MxuyKpdOuj4Qciuu1+0dI9d
nBJy/qPkqnjGez/OCM6o5EN2GgMbgdem/vqkMUA/BNls3zWJmrZDTksbe3oievGf6mJ+6RLuyIb5
bF7p5XjPxlTcN3EnboGfWqyis3bL3rin+K0qrrjwr20jjXsotgupe767hNXEYZDNfEMuD2Oz0z8S
+3tXaI9XnCoccjU4dLuaLnavsBVg5nG2U9FVe3jHT7Tc8YXuTLDQWfuDCFO7tYLgIsWSHMBGlTtd
22JbjV58z62FxkWvuhu1GO9jHuiwrsVRpBaffrT8il3js/DM5Jx47O4TLz3OrXHSMGA+HT9TW0fn
JILE0p2mWsEXlRycm3Eaq2d+rTADkJwuRhx8TyQ79oNq8mOtndfG0O0dI5B1GnuHekq3ejIFX1Rv
poF8lzea1tqat2toNF0B3dJOyx1PbXLxHc6TcHCa7FhMg/XQqmJ5Gp0lP1uJZW1n6d8WqJ/gE6f4
NFicJU46z8/llFSvZtRAaHS9MrRZHWyHJg32E4HGXTAYHK5B93PsrWvKlPxGNS+Zk1J8WJ1JYewo
SiKIRoPpYoq/ob1ASPMX8eYkHfasmrsf+be3dFlEGIOlflzWcCH5lrcu7XG8iVPhwz3DXTe/C1A7
GcW9R5ZE9leda+ojjKZ/7HqMOlUbxV9N53lfteX099AD7Jcgb4mWmxFrNbpdHTCxPGKxW3dPPUVr
NxSGpNnGHoDA4VqZ945RUtJqkgukipIzTWrj4IKg/5hl2t+DfqSLzRUj1/hUGTsgHc+occxVRT09
iWE8FWkvqRawze9C+ITRfWm8I2dTD5arhNgSoXuKArP7AacZpli7vC/8WbzjBJJ74RYttIPqdbAm
LG0WC0Oya4caXuxmIHeyoxGzPfV20IcNTlRS+CSNapLN54KSksNCEelBDemUbkQvaRApgjbC7GsO
h6bry2vQd1u/9XuiTe3KKoIK+pC7cHJmu08RSY38BdMYHWoUwkIw8x6TJtfnmTD6hg7cKwZ1Cx2l
M7dThtOT7ZNzM3GR39LcuoPFpE4sTcDQZM1b2grz2rX1M1BHdTNZ8W0MXWOTuzBxqIU1jlbn55Dk
LAezDHsBw4qDT0D9PG9+/04befJAWZ970wBzfTKpUb9g1TfDnJ3r1gWBtquj+YX+xnOOrnyEVGOR
9Q+44xto/xn82a1bEeWdYMKwW3YQ/Wdwhc8DHHQbvcikQbSnAnFv2gx8MwfNz4xFx46rbfrAHiV5
ZExnuoy8QN+5ufrOSLCHfWY1Pcp/Et8o/P+XKsJFmCokQEYYAp2LzcyBz5Q3iL08pMM83BhEuy+9
qR4HS8iwG8kuYkZDBjBK5y5XRXzrZyCtYoYszkcyr5GN73PG4XtU9NKF/tjGAHswn2d54zxW6/0n
Had6Y8vmG4QETygApDQPLEBWgvbkiMfzNI6cqbJRYm+1GnOUmjduEjOHdmPD7N3U2NXtlIOI5qbQ
mexfKq7eMvyPL0vS9nR8UXGYm5B1+H05Z4MOdgbl9E0z9L/xdT5FdYwNYimSPSgs92BgU2Zxtrgl
hUpZsSsRClqgCnM8MQ5G2RZTGeXIIEDYmyRTQTHFZJ1tCqG5RhPHFm52iQffP0ROdGtL8ShlFoeZ
MNK7PvFf6nRArq6DUxP4t9Y89OGkoFZhxueTqoJrEDlBCBYk2i0q/UQnKTn1i+7ggke7MYfkSO8r
tnq1kMgvPobSHtlUdFrfDyL4YRSpZPOcePcz19ibKGChFtIJXYzFN2nW+Jg4XX/ra/YwErHgIwLO
TyzeIJJeLgdjDm6avm2eDDfDWr+ezp017QiX5E86ni+0TjYX1gs59Z9e+ay8/BnhSP+AuD7egzA3
cHYO1k/mg0+/Me5qs/qmjr76HCfdXoo5ZxlhZaM41nHDboNwHf3CBAMtufhnr2l2hhsYrwn+0cPq
t/nMTBcq7EjoxpDqUhCfhDAT2JjeFivmbm+1x7EbzCND+Af92Cs2vsNcNv3kKxLxWFj1faOlcZii
UVxg5F884ro7nMPZHlqj/duO7PHZRdTZBNlqTQOdsqnnmOVoj2ODcON07Azre6DBfdr4pYZqoISz
rcyhfJkG2pezIWkfgIF0J0Y2oDqKRB+7V+I3DRhp24z9c4GKAhF9ronNF93eLZ01/SfoLbIViAFQ
yZsmMNWLGpBG8ELbsGLG5QpPrjg3uWQCFr8XLJH7gBXHvhY8D4TkDf3UzMvPLJIYpWefjWkl2tvK
KDkrfVVuplpWu9bAco4VCIqRUO3Wp8/ghiJYcQCydkcs7TLO3ivXIy7ldqnvGjjxp65o7QvdRHVY
V8U8brwu8j5Y7cE7J/ZLo7Qgfeqprabl4ELxN7SHKPAuAMRxMjYzuFPnR5FENB21xO8xdLKV7QOP
QxdyYq6r6bPozOlOq7ogHmGWBM6Xt35Ry96ae++SYi3mr5b2L4P2llCUhn0tejXx9GAewMRR3iJ8
w0Bi/D0T6pNPaSXqPVkMmpHFOtdZC+zD3mcmhD7THhTl4szVvOM95oyd7XtXhYtiy+pOsj71y+Mc
LeqkQNBBGiRM1KbyNwqUzwiRPWnJFr4YHbLJSq74jWq6DnlrblE3f8shC9Z1jHsspbcGDTLBxV/F
O2y/D67MPJQWKVj9pZD7MRCcR+5PdwFhMLgmOsOBDYuXayRC49ZG0QwFLICQ5wez8lT1V8MlSYRH
sUKuawPkUSqLi8nndhSNdN4v1uxtB8q8Q48kNAd0HRrkbHZVxP7KjkCLBW4lwjYxPjjxjJ1sRnHj
e3F9iuVo7cvMuZ+r8kQ5TXZjxlMDyTMBFBvh5MHu4DHbd362ne2x2rEFT4/ZhLJkQ9U5gACctuAj
TXrHld6Vjn6p4+nHHKMsIi/Kj7hovwoQnpJKkm0JtOJHB/Vj/W7pkzTT/oAIfj8tLdEe1/4lOGVD
yihzcuRuvm8Mr0PxmScYY6M6y6hLL5HlcrBSc/+QY3Tt8WXSvIpBF/fKHA7djIJoJ58TxiHrzMze
RTdyJkazGZRO6kPulvlwkZ07PamkgusJaK1fHqIYJZ7G7gg8rDfIGGY+ppz5XlMhckktwSfrRpaY
w5zoMIW+vB6SH4pepE0eRcnq7WTn9Dbp3GWCFpM1kcop/bdx0WsxICLua2GOzXM68H3DBt0Y04nV
Mc8OdUz4UrJgYib0E1NMeqMtTRonKoyYudIf52HvlQ2vPC0KphSaPJ4aoWPzl9Eh1109dxyNc9bW
ks7WyrLKBSsKlrJrR+sCCpSy+oWQEtCUW4xlUp6VqQjpcKE1k5tmdqxh55htXm95aRKqNDKXWN8Y
Q5w72yPP0mYBdjZdSpdd/2YxInmPNXn+PbiuKBC/hKq2k+5QP1Ok5QeU/+BIr+FMF3sMwgWqyzC7
XNPK26j3XgozWkJdIMDBj2kfq9g5K9v8ioChb/LC7HZDmbMdnDyo3Obygy/C+IJ+mx1cvGDA/lhT
vJKMwWWSIXWURjDt9bRIcJt5id+58ptbXNysvsI6Xar1Wu7T5gE3KfsxRartrlL3Fd+HdvKO+NUB
M9KfUD2mCEjgDYeqKEmmjc0NfpqF6BaypW7j8jXv/XjclGPT347NwloiMcF0AKUgNAoBVy7GjqMT
pugwvNJp/1wqL/ps/dx+7FPDeWzMuQplMl8maGgbV7nVe2dn3C0652mKG8YCXpIJLyVZHlTfVA9l
lzSnPMAts+mRzP+FvTNLjhvJtu2IUAYH4A7gN/qGwV4SxR8YSUno+9YxozeON7G3oLy3nsRUSZb/
VWlWZlWyFCIQgLufc/Ze++PcBu4R8Jnc1UncPFlzpL/ZOEL3DPIBOtuVKtYSrkOWdHobdhM+Caxw
RxoA8jgy5QN31pMnHLFikNcosYBevKmp2pWcRvFlIv2SJWSupH7Jlc6tQw4BwtpyFK/lwe6dKNzz
0PvJR4JAfBDLHY67YxzlAhhsWNWNfSZ3WMZbJUVQrx0yGCggLAY/lMiqpIlbOBYfdwUJEwkMC8Kq
mIa23KUlWnTgmpiwH1NH4riEShuzq+qtTmE76E2H0n9GxhnlRcuxCFTBeOXV4wujoADnLr/Nbpmy
r2OyWrZzjwQhIlKnTU6hNjU600UtrsvmAESvX8H88I7FYr6IKpQW86gJr/CCmLzF2OPUKYtxrwol
d3ZIG1uy2iHhTud1H+JGHkBrMO9YjZQrn8OmuSF5x1nXw5Tv0XmHO/iA6mCWk3HTSNwPEDYWmZBn
MkdIWEnWChHEMagqr11VLXEjhTlXz3MeuU8kKblXtXDirSD16jmqvQiYsoGqoI7oygIbpcubz+Uu
7H3v4NVTeGLWnve7seqait+H1AFo+Oz2FYBgY5PxyKzTxrFzuPqmhWyvMMVKBuk9KcPPM6FvDwwG
rnIhjqPGqrGTUzR+m5tm2ouGY7kZwGDkCF5sB0sF66ztEIDksbZIVPeqm0Hy6q7AFZBwT6dq5+Ka
pR8PY4kePi2fT9g2ZLUKDdq4E8fbz6puv7YlPeas6dRVZVe4AFsOzpxSQhqGVnnpprl7HSrvpkOB
sUn6uNtxQvcR4E8TlLEIgUaYW3dRaV8rvzH2Taf3KNGu67Q9NJXyz7iF+ob9KCGsxYOr7zAdWI8t
PJcm9VHiZyEixHJoGfsAc1wZbNGPhhtcM+1gU6SYvqtdnkqTJuC97SQXVce7YZanmHFeI2yeeREV
n0kHRlCg3RcJwWmDB4dARz8J7wVT+wNdgOguc6GpAuqw9mqy6N5GfGjfL7fa8tPXak6OrT+8FFW4
7Bd0KG2FioxuQNCF4J/N6Y31Nv80NISZ8dQHO2XqGwROErdihzfKoEOwaeyULpJtivHQV418sJUP
F8QMcjxoo7APdoL5Xc+p9UhX9uuoIDYRKHtNlRheSfi4BzzjM/qNuYOI4l8TihPehiAX7VW8nBUy
2TfHIcq9Yz0xa2oWa0VWdzM5zblGiYh9vxey2QhR5efJqMctplBeYmxqxgN2v/phGNL7OOcQG0CV
33nMNnHXpfDhK1QOIZw8BCh5eSx6cHQJrlJTe0guxjG/IBuhCAwacPJOi/YTDY3ow2t3uamNwCJB
AbfwEIl9iTnNVbnx1CjLPiBF4/iWlB9RorQYOxAeJ2LEog2IwENyy0gqSryVYgmBl1Tk4DAqkgxD
9Va4kiGNa5uPhcdeYKfDRcmIWkvk89EOgx1fkHa0Sr63yq4LvIYNLdktIQLGs+sUS27RlJ6Ig8g3
8O1yaCnErD4OSI7bczoOQ3OtW45JQH7bQJ1zuv3Bc9MMgYRnCEP3jFJDr4ZBOOy7GBODcQynvTHZ
Z3NEd4E1nNMutDp1UkQUxR8YfEQJjnoK4QNcgLLbUBFG9SuiaXVuAhUoOq1WW53+q9To9F/CC+QV
/9k98hznry+v4zutBv/Kv7UaJmoIPB82rAwkT8g+/iJ5WPJf6PIck7hooVyHadL/12oI+S9lLpQP
HCaWcqX7g1YDjYezqCo85on8MfKPf+Ih8b67RH6Uargukg9Ud6zsCkWYeOciqb2CF3CAHCCA4PYH
XfZBVzyEhPq2wWWa5wQDaRMn4pIErdrVwi7PyhfN41SAVmsD5F0gR8SOYWW5zgNIhUd/QhQRVz2V
b1dNPUxzAYfC+8QQ/ey21rRvK7yDtSchQgU0jjyvTjioNTOZUOFw4Pi0Yh+Tb5TpzDWr9tEFsbDr
gV+S2+cCXDYj485LEAOvercGv1Q5unizTZi/msisQ6OAWDjRXBwTPv6BF2R4qBwv7LejXXpnqzTU
3gpYEgs0+GsOmDD/Q6APmSko9GBMOaJ77WV0tlVO/9OEkYS+ljo2DTiJVECHHFx6XPSW2OedrwH8
Nt415Bz4Ygh0zy5gdFLtIF3WYAqtIP5mT6YukIaw+a6Aa4m9U9LTpf3YdqfGhPYQs2K+1MPI3B3Q
+3oynYeiJmqKxv6472RocRj2/G1BAjAQePMAvRnkN8oAlzGqLnbNyDh+/N4vteJ4N83DW+51411l
6eqm1mG/MvOEpZx1AgoeGhfTozGYtsEH4DZ6zXCf4IaulAqbBPmD4DdugU9UR9oZ01GQNH4jmHHD
VxzKs2FIIrWXaYXAc3BMjK7f1EUoHgcvKMpVNRTdWzMyGR6x9aL0G9DlEsz6TBfM2DO3yA8R9+/o
0ZHlB4w7c6tiizypqiuqTeewQPngqDamK696GnYrluwZk1zQsOMDKFqZ46gPCG8AdnVJ5TQsdlTz
shrmxzEGOux1JU3bxJV3uRcZB7daMrbtnoKQdu7Z02TYmJ0k6iPruYfKmlqma5n7VnpTidsjz9Hd
4o6ZwfodHTRIj8lAYhenq5r+7QBiOE9Lsg+s5uwHShzZ+jmG8a2vvZijM6E4RCpw7vJJOBEwzvpI
OFcjHZyzSnzRbmCkjrj1NQCxoMnKFz2Ow15LA1JwP3MqtmZWbrv2zAFaHdvtiHN7nflBeMUwYj5a
UT3yXKPsLFsNXiOK2XidgeO8Mdhv0WC8cizakyFEBZq0o/HRzwTORJJi9kFf+i8lUQ0fDCdyHnhw
Zp4UEr9amU53jijlbmoBQ5Ak2r6Fs2OcoFIM900KJU8CfCQ6wt3LQvbwzkiEQFJPdTcP0dVYi2nN
aZsMNWMWW9+3m50MTWM70bLpVqbZwvtL7cj9ViPy2ft+4ZzdRN+FOcccqyjiuwL+CLaUm6aPYArk
5aE1wEROjTpVXd5c+Y556Ma6eHBnq2I4EV27Uj0Ar3qhhkCMQKIbiulk0yBE4IYNzCp84zKX4b0z
OK+zDNGHJ04DWEtnNNbs9EEY+HdJWBKwHsSTOznqo+8LstAKsz9YjXMYXCKoGG3trKIU11OW2WuC
LN9soNCv45DdLKPSsiRuSdOUQgW/8YLwJprnDzm8Uqy8d3mvXwDIPOkBgxH94JZu287r6GG6ZUOo
W7tFjs2YqfnmODI8l6Z8Etnw5oK3pQM9Blt0AFS99Q3REdEz8A+1AgaMNRUn89dAVfd+hIScZj1Z
kcanMhbg4MxyXRC80qr4jJ7kqCLjycBRfms5ht7Gcc3okmEU1UwFbGNdVsRPuPXJrlxjhwP4ZPRF
tXMscaU8iY1hwEBiVzsjDpNtrW2WCxc0XFs5DwoL9T7DEWyuXJI3HifwRt8qMtp3hhs+2E7AdERp
PMzcv2ikrKsIRA07RN/QJApa58iotDvC+RSwS2D/TVRmHtLiLw4Utp1dx7DDVXTxNNwbEFHZSavS
OuWOde2HzIIqA93YQETlocnklUsbFKV19kaL5Gs8G3tpWHT8nYhCvyagAKXv5MCgdWX0FnbJaa7D
R28oDsqkOI2cCRRQcLFLWp6EmfGdG/croU+g/Qp1F43jY575C7a1XNH1sZ56g/epj5ObfHDbwwQW
Yg354G607K3pj7eZUP63NETVLaHE76KO0LSyMa6TmN0zUQB8Xf6C3VzjElfAOdwYThLiY5pjcEyp
MONhVQ+FubFm98yoHqBLNH8wc5eAooRe8YrTKZtW1z5AieuZ9c7PfSuGLYlJ2Vcva7N73+BHsxv+
3bVVkqvSJl23F2gv37wGnwY8R3IzsrT5MrfDvCn5pnvfMpaADsNzN+EwRsl5dOvOv+tdxQM+z525
jpzOH3cEnAfXpZ7pHgRDTGe6Zk7wissvfqhq/hujUpH1QE77gdpD0zevXXXXR0G5NXqfig98L21z
GtkRuX4nK2uhw7b1sM2xsMWOBU6pi+lGgkPZIESO0WDRSebHltcJESIWUq29AYprzVw+3SnNgZ+4
l+mlNnMVQ6CzTZQTDS1ynJLQIxT6sunUdr5rbIa4HabHXLENnuISau7WylWHdUpNjCtuJ3zvqyGd
t7TRqvU4inxHdkO/jYP4sAR3xX35QmbrtmYehagAUgmz5ir9bNYoLqMBbT7Tlk9T0ndHbsytCSbA
xf3mlybKFVlvASUBJQ6vAyfd+GCvWbfZAdbVhDLSicXZzPRrNegrRdONzDmTgCdGAFGlboWIxzWA
SXAoQTiizKj5jjWi0SDNv3mmJp+ljNOVEtDg+QlNZP6zP23g206bOsteEoUaAB8pAEHGKRyGwPE0
YN4L67EplndT2QarSknGxGi86nJKblTZNvvct59KBDKrfqHyWrLApG+P+UqX6kNc6wsSm+7g1yTQ
QoEO1+jfUVqaOWjJjKcU2q+/GkEH42/Vw5GG8ALxNgfcpHhPN6kTjheoHdFZeERcMKdN90gv+NO2
+IzjjRagOypE6EEZx+ieuuCqRNt07TRZtvEkyIORQcB5GPzuAQTlsxvV9a4uPONKD903lFe7uuaj
mDySRj4OR45h6hkaOh56PMXEMhA0sC8jfyeact8ycSHGcuOo6VMKZWuXjWm4hahE00jDFjDUk2Tg
scWDljzmOS98U5K4ATcWYwRuKABSdfyK4y0Gxkos+lq59EhqVK8vNTKNDsE1hxtKVTa2aikNGawh
WRtiq8KDTLG9Jhgp5waUi0I4BadNhPh35TCpYiky4uK7pljUnKaJyPmuNgZEPjfnsltUyLaGaD2s
Yl3DBSOxOUasbKclYNpxQkqzs8L+KdSx7rdGZKByxoFg5Bfvu/p5QL1N0M4iiia6A300A8222eVA
o7JbI9S2eG5pbR9rvIAoYpoYBeHHKGkTuG8dAtdrUZkmYuzJ0e5XHMqEIqwRUgTVidzpsdvTfxm/
lF3oDsYGR2niMxrxi+mTuQi/J6J6UCiT2mdApoBVvjhfrSw+2czTcD1+r1OpijkSGkv5WnyvZKvO
66G5w4USh/l7tcs0eo4/VEsRXKl+WqcG6xkt7jqKD8FSNM8mpNRmKaTJVqOmbr/X18X3WlstZTdJ
AxMlOPAZ6nFQndTmzVKmE0nXbhgQxNuWwUZ/1hp1wamPM4EMycYIY0UGwfMhVmG+MbJ0tn1SU6PV
zCVePJfkJnrQukdARE8XEpCYiWjijJwH1jWwuIHKxDKa4UgoeP6IrlG++kkOz57ERLzh1aySfmuj
ISISaNZtsYwsZxRzykHNdpsMSRgdGeovYqBp6RvifW2fC20ouSmVhx6GiZtgwt/HlfU0hq3BFKwh
D2c7Fqg5NoAMHJrpY5vQJQynZjLuSU1gwot2z2vvixih0yfhtizYtkuw4s7MmI3tecdMEFGqH8H8
4vsgtxa1fdqtKgttw6YYmtrYg6wtCo4AXaguLr5H+zQJK8q2SAy6bGMZ6KZXGStH88UeiKUi1N0Y
XTamSV6lNmYy6jw//OggXn3pCDRjmSmC5gMJ4jrfsDXk4yFognuzE6bazNqNpwsqnvZAysAsvuBl
8do9AwGoVLjcBCULRJieOPohKa+Njk1wzyumxlPJwJJpgmckeydqvOGj0XZmhXsIvvetWY9oj+Fc
Ux5jXOJI0FV0Omm4LSM5IbdM3Z/K3INBaKb5EZWmXHfLntO0cU41O8TrZphSxBi4gPCFTYd2IddO
ltUfvdk2b93aTG8RUzMhGH1+1wZWlst0yKo/+2MgbsnDdT4HUfSBuonnU/Qm0omoIOvK4uUDf+3n
T+MA41nEhDytzc4Az1YQ9rzxaHgiUNaT+eKT+6s3pmcysarcDmkFZ/FPVHydsWnqyW1PFTNacwNG
jHbTVKgVpr2a2ExGRGsFPKBcp1CK/NPge0W2qdSQPqKOeulSS13i0m92INzRC3vO9WwN/TbjByjC
/sJIE7tdlNwtETmMDauE8Jl+Qnw0iuymCZNvuk5I9ArL1N9pOtPrEbPetq5hogyDBaCQbkb/YjhO
v/5vt+p/ulXyt92q65c8fm8sWv6Nv5pVS0tKCXqZvPZLR8iHVfFXswp+LK1ml14HpiIHSDttrP81
Fgn1Lx+NuaATRZ2DIRYUyv8aiyyPP/Md2yObDXA8lcw/aVbREfvBVeQJaS//KOi2GJ9Mz30HB6ks
PrTGM7hSQyPuMF888w6WsP886y8Wzl+o318AT5T1s4OJaynX9aWwbFsB7nAUN+lHbEdbUx43C4vB
BPhFpt9Y7wCbLXL9fIIqXxD2tZKAlum99uraHDJmK/R8H9wc53qF1eQa7QWO3T7Kj14uAcs7GCQS
ixZ5FllfOVQ4h6qaPvH+2Ke2b41bdHMdZxDfYmgdOKi7Q++h9MrriFqVKZz0t60cvuqGqc9YhPYb
JA6xpup8CnwYRStV2cu+kHNewCSCk98xANHhTFbDDVqu24Ew5K+BHaR016X76sEHIIrNoXpuYZo7
U3LKBtRVmK8HmBEuYcZN32BGLHAYIfrAgW0TepkPTYVKkjPGQ1O7ZA+RGgLxqdeBC4Yz78KvwKtm
NL9TGO8iqyU9zZasZyTG2aHRdA8MZI1UbN2cgD3zwY+UHQnvUOYxhQhYWqKr6pO52B0JiJwwXown
l8V5fNJo9ghoGelIQO5zbXnT+LZ/O6Sif8Ms7/b8RjkVQ2YW9ks70ZEgjKx3jqaH6pajbwciERu3
8dkPtLqb86AkcaiM78EY+N66CuLB2Qzo4rp1Mmr53M04O45IYWmx+JHFPRdksIQnybzwSZeFb6ym
LiHaoRhNDgQGxxnOkio4zMHQwu8cYT0hT4jVyZlBvG5EbTKFZYehxtN+57FMo1f9ZJVUZyejTTVF
YDbwuIU1AV2nsjIdhXnAR7rfZD3NK7pO5Jj7XLjcAIEjsqYDU1fuqjqMTm5P42VNyEiAxnBuio+4
VwlQ4Tt0j4kpwUY4/tL3is1efeOkU+oNRuGMq3VjCpXAi2xQZ05O/1HMLsk4jokyc2Vrk0W5TF37
EyhCUCK+oPG46hG/fB2CFjAyqTfWF69KjXnvu63/qbNd0PApEDDcFknkG2v2DANnT9T4p3mM0QCQ
Nx0wnaJKaikalieXyILyLcnZExyTCfwmIdip3rkj4YarZlx0WpwQ6i+gLqENDm6QUk0WmNs3Ywp4
dUO3hqDXofGxEty13ahZF1iUdNV+TRvPiTYE2IxIUI3FGJYb06myMgo9W2FgX8G/QEcVGZnAp0X/
IzrVUjflwe26fIl6TZ90E5GLgEp/6nZaDNwcKiOzRuSCvRbqZLrgglUMfa9hUAZGM4Gza05EdlQA
A7m52RISYrrJMuLJwNWgsEGE2VkpgJXEKZoY5ZnHasLjk3+GkWs8sHGmHvJuz7mZBVNTXlE7o35L
0DHsfUBPWKo1ZoV8iKF/xrEiRAixDPQzTbTDx6Ts+w9tUVjusSvTDtZI4yFhbV1DD9i8ZXwo1FhC
nJsWjo4SVbzScdxvi8Lv9aHLB8Uho3SoWm3GncmtOZCJBRSzgdFMIhSnCo5iTMgpUW5D+sJPoAf7
8Amns/1lErJ/E2Qi3xPImSOXHZ2ZGEdjoE2JlzsAzjzkobOrpR0ZCFlIVZytfOkvqfY2qMZZcUbp
o3orZB7PhxKm3b2AkY7qDegWoTh+FX5L7TyM8dcZTnXCv1ZR7QbJQH3VZXa0haRW9jemo4Hw+PlE
C3UoApVymIj7CLxn3JRbKG4RTY1gcK0TFgFZHWtb8FBgnKeq8DtZ1hsBw/apzzzLXqPEGoiGdjRO
UwCFvEiWQ4inhoIugJ6OGpAxOUkTzTkcN48AkMK3Lg1G5ChgaJgrkux2TuMcsG0Z2uMT1AkrOwgq
RG8FoihI17Fl0AuFYdR6n9oUn9aasZK6QifAOhDxYUETmdnwsQA2xDDAFLq7ZL7McZBOoey+0sUs
8m80jubptQysJEdwVdfSWmUCjsU9RnHHu2tLcrTlUstnWlNv4eLd6qwyxwffGMP4WhexoME9ugFV
GXZPC/qShOGC4d1TtouRoW7RLO+B8iTjDfeZCQX6ohJ6oakGWq82f39wiBBS9+eQtHu+0gTuFZlk
QNCw/Q16DuOTzoabSBZ3NyDupnsgtbvD2WegLMdrUcTMgnox14TtGQErkolF7MPom7qNwd2auffR
1TppWZzDpL6vmH3iLtGWNR8KLUuH5qvtZox66oGlpAtwrGDrzeNTGItKHSSTY/fW6JKMoma0EDSt
2Wj7p1xEabk3QUzaNMqTVKxDZB+8UTXDM4IUSBcFh1FA/7tPW96OQ5FiLz0aCO5wjGFYEckXe0Q3
9Um3ipkGLB6Jx74ivih5m4fO6h6rXg3WRefulF+krATomdzRDSCikerniiAlX+6DocqDD2ZqzQN2
Fxr7e3QzZc6nb/GUpnQzbph/2GoLxCUmAS2zxvFrNzPewUYS5vKOVDL7aqL0kGR61+OwaQnrsbhD
sPPvU5/67RRFgXqjLiTIwSiXwNO4JdRu0wG47297bZPqAmG2/9boOoheHEfk/cXpszq8Ik7GxQcJ
qAPxYmn6sF5GllHTperQtdrzqEzJgKYdU6GkacgU4WTO+sskc2c1TVWKcjbOr5VhcFzglJKTvKgr
H062P8tDDyWmXyd5mzl4LmNkKfQcVsGUcOIIZHiQzvSYWEijxpSAXwIrcRjFcxaTZAuklTPD9E2W
ZrbVHcvWiqez3TmIaHiTPb0C0VHcIBSLdlZfEyZXDYCqhFE5mCnH+gjFLQOiawMaCWq5cTtdUVmX
88ciTWjm9sKSGDZpCVktsFItO/TjITLMSyEmb99A2wX24xMq4Mlrz4OuXbkufl2bkl+0425o3S+V
TodD1HVq7ZqsJCnhprua1sAu6aYvc09hTYeESKggjegplf2nOqEGxcE+rhMXOVlDNN9TMUbB5wmB
OXim0owU8j/8xZs2s3ySB2eLTc7SHDKNjCDS0HXrnUrkwaGvsnVc1WEnynuLB7qCEoBBOlSbwPGz
HZ5G44151iuPSXs7OQLPV+fWq6Rx+ktj9yNFqwE8d/KyZhuhF7zVJa5zVr7qVKta7oXsjLfQca7w
DXab2liiQmbbuAnIpFtX4ExOSAKbh0GhxlzDvqLVFJpNsvfa6FtfOLRKbZ8Jm1k4ySb0Y3lNQrqx
tpzsIzHvDNQmw6NPMZr3VYBV2nUc90gvtqS+LPKHKpj0BXBbfem6pDmCUuHwk9MYSHTIBIK+PMsp
x6eupDGlW54Y23Ro/oM0i69EZz1MHZw6UUYkVYW0qHHqFFscc0z8piJ84uVtKFP77rOJUApg6WRd
pkZW34pSB3eBbplI2A74EWHfRn6BN5wIN+LwjEOG7tfRMj+MPn19TsZoXIoYDXZT9rT+Tf0xCyZ8
TZHvPEuOuEya1XQsCjtctLMZqYXAYHO56QxPvfR+4N7aE9s6tgx5UWyce8TAH92pyT9rRFc0XHv7
lE1uupBayy+1bzFEJC/5ZM1Zhq4te/Brgchv5INvEGSiXM/R6yZ27pNUFYPOWlt42/24pr3jVFH5
VZTEZm3thDEVuJb4WDroAC0sV/4GvaNZrNrUXxZ5O9741TIJZl6eprx2CY7y3Os3Bfi3bT1wPPWU
eEpS6VLjZHKDKVUeJWNJkK32aG6tTvffkjqiX/PfWv+vWl+YFK3/WZmy7+Pi//6fn4Qp3/+Nv2p9
w/2XsqHognRyJGhlz/u3MsVAfgIOBLKoLRzLBQry72JfWP9CjkK1bLpsPghQ6BD8T63v/kv4Pv8v
/wEUyp/8I12K4Bo/1PrSRdliQlD1bMFnI7lm6QX8gM1kSQwBh0UXoxmblykbGD8wXh++Jt2MMsuM
c+dWitaiviT9ut/CQUWaEJO59yq9PtfHtGvHYvPD/ftFV2CRwvwglfn+mQT9AAveqgWi9B0GFYhJ
bVoTeZJaVw95ZsjP1agzf6OcIH0mOWL84JNw8iRlz6ni95de/uq/XdpHRwg7waE+f3c7iOIyOKwm
lwIvxw6sj7wCf7nIFGPzttMiev3nl7NMQVOdjA7l2rR0frz7dj7ZnpslF8/J8CXAocjfkjoungPk
extG4+6X31/v587OX7/2j9dbnoYffm07MVQDg/si0C1TWZnVEUmouQfsH21/f6Wlb/P+RvKdwN+Q
NMiI4B2ZhtM/sZZzejGyortwHs2PCb72m99f5FcPiqWUT9oPbS/ym37+Okab+D28vQtE7ZJueSK+
MbEDBAb3+YhBoWZYpMZNkynrD99u6YD97dt5vLvwigVW3nf3ESqKWRRhdMGqgPO+KgAsEOQb3nuz
9O6LqR/OU+YzkUiVcR+AzHJXv//iv7y7vlgeUUfynrx7Q3yXWFFpcv20NDkFIvMKx7r55++CoJNI
RxH9tPTUO8VaKr0uQfZPTHws33pTG3thzskdo7LoYlVNd/v77ySWh/3dTRXO0hWF+MFF3yvkrMlL
JTiZC3PT8gwz3ngqYwufJBYj5GGYqn2dt3utcHqYfWq2OxIiibgwR4gIv/8ov3hNeB2Xf3iE7b/9
vEMxsGoG4aXrM1hIFcdkOBZwzHzS5P7xlejm0mDiGOhL1pyfn+C+MdIiR3Q+0G59snEIHxsMjrsR
0MTh91f6/jK8u714x6VpCdsBxmy9+znzmpXMTeyr2IzFY8etfGaw7r1WPjo1MBWh+ugGEfJaOqnp
S4COYCL9pxqff/8xfvHmwPrh29JVcdj53r05k4xBKypxZVU93hHZEr5LMeJcKtjFW8ah8wU7f/5x
1ll+zDOnPf/+8r9Y3x2T5Vawr4DTok/+0wKYI9p1B9u+QpngHSw6hLgFIhdIpyYhQhTh8feX+9VN
d+j0o9T0PU4Fy+b/44Lb+w7CFd+6coSqPWqjVOZraEmls0prt2emZE9XTeT1n2LDEwcjKOxPTdL1
f1gufnXTf/wU754yFvqA1iWhp1NX3Vhah9eAn+01ISjqzpSteVckGnFc6Vf7DvbhH568XyxWjkB3
qwC7s4p8HwH8sOmoIo1i8A9k++TzKe0seRBDCI7r97f6F+8snl2xTFNcNlTn3VbajehVq0pcEdnb
bQM5WPsuys01qaDdXxrs/zi0EL+6lC0tW1mc0CTHsZ9/VDecB0MO4sqH462AoGjMQW4UdTuDcSg9
mCgEBGG24zG2tIXjpk2vJIRGitVc1o8uYcnXuExt1G4jpApLNpTNv78Zy7v87l13HAT3wgbNYJuL
GvrHx87D3Ws4croCSqqvxgbUjCj87BaGjdrrEOLM7Dbh16AkdvL3FxbL3/zzlRkEO9glTDZGV3z/
8x9+bPJ8jKE21NnQcXoTZDFVZuz0WzUo5sQMctYRvCiKNiKDkyLWd3yG/Fgoq9y5qgF4X5ne+IdT
wi9eQmTcgt/JdmybI+W7lc+eyOiE83ceGtQ3gU57KAGx/xDnFS5/NwrvG9ftCfyFuzOLEY11L4eP
f7gvf9/cBOhpel6cZ23L5tT+0y+SRPXsl4V7hk7aXkq6/1d06oJr2WLObqRb3NNkdfYTvdDT5AzN
OscecQtYo17/4YP8/eH9fid85XEzGBW+OzMl/WQPoidpMG+TL4GS1SaUaI/ByG/6gS7lWtPL3Ydd
Ux/s2oy/VWCgn5wGFISI7PkYmegJisFprrFDOn96s37x9FhsUEulZHFsfP9midjKuYH2WVoAadd+
H0kEVto5Wv3UX+r8JYCkseWQVWwcXKVbzYq7DgEZnwMShGsmHIN++cP9Wjakdw80bgJBTAIfy0Ur
+vMPFzpEOzE2OmPuIhDHxv95O9Mj3MA7AfVbVdm99kHu9H37ElkQEzwPhEAwlPouauBg/+Fk8qtn
mY8jqQz5GTl/vos5qNCQxJFrn0PAvfvGRRm9aiaB8mxquu1cdtWj4+jyfhoMMItVcU3ekfOPFxfB
sic9If1lBXTevU49om63JR7LHDp3B9cK8CuCiRSHoJ1+7jXkECCrn1N6R3/YSH61uFiUSoRKcPZd
6tWff4uY/pUJ4+acIK4+OMhL9tDw3R1Ga/MO2bt4pkfYfCVemgU5NePgOPnZkYmQs7K4PZs897s/
rC1/X2glhwjGXJKBOSfxd/ciK4wpaOaEjMVyfjEbwaM6a9plCFCdltaeWiCFHPEOKmj6ze8fzb/v
q1JwWGY14VYIdr6f74YRjU4KmvbsiSq578ZI7wvow6+/v4j45VVQFgjWUO77+xOTjBHa1HN0nnFv
XjM9Go5NDsdvaBDd0Lp0dhmPwz7Jgpj0biSvNIvttXYje8L+aM+fy86hvV8APN7+/pP94taz1Zgo
FHzJpu+/exiyAAY3MIMzd8c6TDALrnPHj3cBsZtrr3AnFJRBseal/cNSvtzWnxcEtAGcX3kSTaxD
9rvbnnakEDDfPHnoITIS+rymW1fjUBRQu8sK7PsYwMOGuzX9qer7Xta9v7S3nHA4w7PBvv/KHYlo
DqLgc4Nx+Mqu0W3mY4wnIxEf2xL7c6cYr+LiuAuHWp3HsZFghnSLdw5qemU06W1TQ4jOZNA9uA4O
TVHMdzMmwkteo4Cuh/CtMfvHfkxsnB1Bsi3wla6bhtai4n/+4azw97M4Ix2bhv9yWuDAtjx5PxwV
XIbarKnuyaqX9yNrGqLLIkJQmbpj1AQ+Et79/on5+6O8XNDjkaEA8QAQ/nxBHpfcmh11mly60GHv
1bs0rYs/bLC/+Fa8laYl8Y0tFc67i0Bfr2aDyEQySoLbwXWI4MW1Q5KqEOgixzkyHn7/rf6+obsc
9HwkWyZhIcpa/vyH20hAS8Opozl1uqY5DHhim0VC7QxZWH/4ahxV3j379Kg48tIu5HfjC9rv3rka
1fkEGwqAdup0O7jpVrluQ7P4REwpxnovBvhFkEc+f7IqVq7VzENnbUn6GIrjIgC9WKPgyCuN1j6Y
GLqtQ6utJlrPRH/0215pFHYjmr5NUnhqn4GVDY55q9GQ/D/2ziw3bmzL2lMp3HcmSB4eNkDV/xCM
CDWWLFmS1fiFsGWJfd8ckjOoofzjqInVR2VWXUc4SgHl8wUucLOB8wS70+y91rfKOX8B0NXWtxP6
9dm3IMdWYDMzca+aLL0YROc9t3U7Yd43ouq7MVrwKgCdd2pjuZFUGxW42XNT9U6+ginbqxUKq+Qz
8ry558zbtR4NK9R+fjPmkMasWUOS0WbZcxeaMxbtWrXrwhUNEYFlq4OdGMmKwYCUpdfwf8nEQxiE
RAb/1Cuos/ETjvoBsXCpEAL1WZ+9thX5OutITPYLESfJDSdU/RXyivlFxIrQgahqHOWHpmH8KDoj
CyndAwIAcZtB3ClBQawGTQ++WTnEJESaOGXWgdKTT0VKFmyfZcDHHMfS7igCmNFJkGUAE5O4aMdP
c0LGht/gOIEeYo45DavAI+ACZhI3r4Tb1hETeJb0ME3MpNZeGg4/XzuCfIJVNNoebzD2m2HjFEBi
TuCPJvY2i5oHs+8LuqcGlqFtEoV1valh70LuRaIwrCbgFLFv2mAewScH8lXQXT9HwWU/NkVKywXl
FcruDtj9jGRo9izYlBOMYqMLSUjWXKE+ldAY43VPtbf1O/rysw+ctQbPYEPIor8eqVVUgNWHs8NS
uEb1qU7bNhf5ihZipK1LEcOtkbUMrvJmwPxGs588jFSLzWsLEGcEcHNQ5zSzhnllTFMd+jaBDO4q
Be0CU0BvgYRCeZd4BNK0IlgP/4dDUq2NNqQHoXQSaan7LBMztvyi6Hi3WhFjlfSyYrjnY9CIEtYl
TglPNm23EfA2z0Qr8ie2VSbwyrQOfmCBXB5MEWqAEeIpBUfiNPdMjePoAxMWdyTaRQQ21SMM+nYU
P+2C1RbEFT1yAnRNZx10JSrjfJ4IEOLlnJd6FRncvKOTvFVEtTyhPGL4Po2wgFZ2pj5lbp1hPoo5
Na/QsdYp9gsyGc/jyIMfG8H7JWG27Wdcb52DcUF30um5smOiseo8K4A0h6VxEiMNwnntzG9MgTD2
1mE5Q9EwEM+ScMUr1H+ykriMT7BqskH3QAsXJ/DtsTNMjSSdhdh3tku5Qo7tV0S4Z36W5z1Ox6nD
M5FWpZehy0+HHzb2QByFlhN9w9ckOh4XQYRbojzDCwuu4QlpSZgySnKknyBRpy5UxzC7qtgS4i8o
cwO5rRtZFyLziL9RxK/UZ1jxILg2mJ5WgdRjdzNPWp4jUy7Q/FfpXPslD3lYMsyDH5YdJtVGpLqb
rsMGjccab4QGYKisuqfABcZ75XShupGjCTIPlwIEV8GNDCkLuMF9UaUYTEghJ3SlU3rlrmGjMd0E
qke31tTEra6zGdHYKq5cPV/DA+9T9lp6KVZDazsgJJrYe64m3bCQ/gYuHovKyd2LdKrI1ZnqJbM4
wYRIvEbCzANqyIVSZUVshCiNP2NANM9zvXbvRGKlJNfwRqItINM1PwEFYzabpraJs8cIYTpwzqr2
1rZjB+ZAQ5lg1RGqKiiWFczTWY2Aa+VUyzYbuHb/Ne5Tmfoo9woMxmnCvqQ3iunznGvzV6BFTD7h
YOanIQw6l1Od0l6d2IJVrCwbYY8tR+1LEowcr2yCuyQkUKZf1G3tcNlPi5ysrsryC1BV/DTO6KkH
3RjUkzQb85I7hfjGRvX8lQcw3IT4729NwGnCJ6Z4mPw8BES1KUkiS8CNE6kA2XlsvdXowZHAshE7
iCN15F1zSS/Bb4laurCFnJ+8ng0YmavZm4qOVLVVKo1Zp6Vc6eG6jFVto552iXyYLFYWX6lA/JSu
ii9FUiTSn7hCMqm1ObpF61I9tPFs/oADND6PDhxf3ClkJy350tdW0nj36FTV51AE4LdDdH/2BvkT
oBRcrsir4nzocAtPtay2XazwkJB9kaFF83gynjNiFG4qC2FCHLYGphS+2OvShZYKWxRuYeyJ5MG0
BuOFgmxwndFMw7enj/YNiGRSdWpiU+musdO+IJ8V253VzLFzwua+wj5DALpi3pRBuJ51vX5VOntE
wmmiRSBrGn1ChmZm9+u4a1OShHgpYa70YIzOWynVo6daIFFDPDjZmU496LFOvBTAMRqYDiyOYTef
Jlxed5MG3l6rexGdZCoP8QDMXuItttWMOPfBK5FnBfaVDgE38/t8iRxNRmwJvp07bu/nLvlJK6uf
jAu2LpTtE22sGh9OInO3lFEjV8icUHMQIFu+jDRuFk4P664/zRYGP6eR3nBWgTGH+852wmDCu4oV
rZUXaQ/9qcGKA7JQ14v+fOyEmfpI2ABKYed1rxpricKF6M2UjrFSfLO0PK3XbInm0q8L8uXIIrWH
pxSl6pkyW0LWaiGITxsHQ7sBdYTKBmVV+tOlWzb5YzR6/dbN4K6uGstoAiDceX/DmXuGVE7Srebj
+s+fWxvF4NZymqG9REw7CaAenn1a1FkL1RiVuGBCy+QzYN/wczfb1bOKG0SSQ9GnX6zc0aCXeuFA
QaWw8nWrVWikut6jBmRYJAT4E24vJhwvAW3SjZ9zZnl6WuzaWRT6bgkODLC6rOY6I+WaM8l8DqZM
aQ95Kcf0RA8irz8LVFWAagGYiv9FBpp1aTD/sDNEkNVeo3nCmCc0wrnClU7iLYYj3qjBb5MiE/Bl
F0mzWfJqwtgkIocELarnm8ib+3u7DNhZDHVcUUqjKbXJbNk8trWRBFBanDDZNo4dPcRYoH7agYoL
vxjY/CCPis2fVu+oL9jJ0JxHZgZAGOaR/QX8j8EMmIcpLtAp111coNxBP3DZTa/krFjO3XmqIBU4
ocG2yBXyMdLi6GIKbfd2nsPpdqLweieMyJJnWrFIrjh8Adojz6GKN24HoATG1FB96vQEw7wjqPhb
Uzq9yAbK9pogG3k3ttF457nhEqcM17VA7hg4w8rRq+Aqonujtl7ed8FNLRtYWJiZumWfJQE+KTHj
kwxbtyI50cEHv12215cae4XKHxOIm2hzmuGLA27oW64B5OrAiV66pmw3FXLS6IQdPXOKUi1SUAuY
6GfNU8O8DWqP+A+4qPo3syybcR2NWLk2CdPvpeyH4W6WEFjBBFltdVqrKf9CzJJzwiQTFyfJBKgU
8Ri6KgSKEZhPq7SClyDS8xuAbCj6raKGgxy6qVrramadFEyfCqmMltvocSecdgmRYR5qo06Ltlam
DGOzKGDgg2e992rgQ3V9IP55us7Rzi7i77wzLr3UMsNt5UGYIUmys1A09HOBrmxeAL1Is79WEX9q
m7LkW/6AJ+kJsL8GwKh16vwTqv9p9psuxv1JcVT+xCyafO/iMY8pHPNM1tjH2h9sdz0dg60Ki203
dRR+hkrwTAgALxFcdZbzWOLuBpttz/mdXueSbdrAjn0jB8rRG90OwgdYHcYl7eP52+iO6WLIEudu
1pMBXZlqIoIM09QCTuoBGqUYfoxqBrzqTcN0AtchD04JM7gbysQ7EVqTk2efstk6EQ1h8QVbL3E5
cnOwGicxqI5Yuhest1bECQVJWkwSYtezF0oGAMwrmhvlDb7H4a6wQh1OhA1BY42BtPuRW+XwBMJ0
usl5qTIyyzps39qIG2/t1UVnnzK9klrWIrtP/Rn15yfaMAEkT8rNPP2pggGFSHb82WSA17CFt+Pl
HHIxm6pthycRDiSRJUZo/hwn3MO+GnFZV/VEgKUnuuBWQ3uKs6md0s90pLNXZ0501IDObD2Wphyi
jRYb8INCBFVAo3CXKaRgJHKcNmi9EZuaoAdXeNA9ABZVTS6Nlo01xURv7PBFVCMQCCLFbbL6In26
wKEDMTeHEpRug2KR685ZkK/hw4cvlLScwWfttbt11mnjo90kvXXiKD14zYzBPJNiwvdcMB89LU2J
z1GHn+OMp6A2zO8FkG7THO+9hk+7zdr8ivybPvSb2YrUhXC17DYIOQGfOrU7RmvhDfYlslxMFOz9
CMga6gm3V9qHP6JmySyzIGHZa4weNRJ0K0T17xmLR1wRxrKyzVy77k08jas65FSz5pADaCxttH7b
TIaW+QhC1EilwnOeCv7J5aTq9qYdMuMa5VxHyR+sH+FTduA9tj2TxLZqO8dY4R3BUlrBn9f8Oey1
R/RKeGIiuIZiq4Sev6ZOod3VCRwZ8K1LmMNEGjH/JZnFyyZ0CXL1ZEiSoxAZ6azAo/JykyvVD1vg
xcW5bOjQbhvZs2MmZnFqOSM5zbLns9hmt0Ukh8umkona2OU4e34H2uKbRThCu6H2ghIWl0t5FTah
V/pN7cZY5fSm+ox9psJbQtrA7IOKm566RhBRmJFgVm5Vmbh3TRc1pBlFZvj1rWDzr7Stf+Di+qV2
tf7eff8rWQs/3Mt//OP2e/lvd2X+X/9fe+m06yYunuPqZSd8a/nzf+rmnD/oX1LqhF1JvZNeBw21
Pz1yNv8GdRiRXAbrz0Jm+qds7o/FBEejz17KU/RI+Ff/Y5HT/6BjImgpeWjw6OYAdfqQSc7Ybaqj
UxEePVbpLkoVmlXeXmMos8xxWpatkqO/x9p9phdzSxygRWkri5tLqCZa7CvcSxRxsj4447AmMfvM
kTgfIm3I1nnq5F/1MawJJmU/4XesNt8mRJwoc93yjgMnQXq/3PDrP2vF/1b0+TV5BF37H/94a4P/
s4TMr7boQ1I3N/l/ZBByqfD9Ui1MrRKcqPNEaYKgpWAwjOsI4Hvid2mbfAlFypQMs+OLJQIo4Tkb
PLDxdv3qmqa4FJmwzgUVpHsNSfFVNtoOyR+1a3xCO80xBfuJehryqsCZwQ9Z5BzTpsO2fmFwE7UV
pmLtuQmketGhr96oYqSg0ovhR2IN8SVkYQdjyGAROdYUycVUmtuMMzCQ+bnRFppJCl3RDef2VZJ0
61dxKTnNa5AuKpwCx2qdO5VOV3eYqHjvUCLR20G1sFdV7Wi5ZM5yn5xujXTnc9TXMSjHEr4pmnXC
BJmC/jUt/CmglXwa/7d+1mdCb17aX+eB5Q/8OQ1Y1h+SZrnu8DRQE7qLfvXPacASf5gmpcxFO8kX
zQv0v9MAhsw/8LZAgPFMBE+W8Hh6/zMPIK2ldYNkkD2ZiSAAief/+/cd7Ue79/c739NuF8plIqLv
hwjEQYVHe3h/FmhquLxxSqm7CvvGXumaxNpluPNNP8f6jejIOKXCIw0QPPXwrMMtJGuF5A+zaGW3
SRpC4/DvP2VZwdHEYpmKSI3uo/WgFxgBo9mOMAqRL3y9+ACJppCRgxUiwCs+uxzKUFCF/Z2SMriH
arych0SXfauagvTWAvE76hNtcWw2M2cia7wkNtub1wm188uMtOXHKXKs2z5LLYdTQ7mO8+hrHerl
gwbCrfH1rIJCpdeGzWkuGSmIKxKmXRU8xLIsnkevsbUj391vhmBuJx1NpMg20xT6sL3+SeRR385y
ysAxp/i7ueybc2m5RJ7XKVk7JTiAnx1pDBt7xvHJ9EoMM8W2tr6hRJM+TKnHvoYCPAbRrjJWeZDb
HDfm+LYxc/aCJblw50mUsddlyvpLA7/zdvz6Nuy2R5aXYZkvWBTMZcWy9lsx2CzDrJ6ofIoCArvC
mXRSmNO4sTVqi/CC9fUvH8qB2fytxfvP2fz3AfdmcwGiL3JUJmGWY55O9KucdpMBQkn0FkFVKUdg
GjLW6J6DjN5SlL1gj/U5y0woHdODGQyb1m18Zu/T93/Ybqftz9+FOMFFY0JnFgnS7ipjNi3xAAbO
r2SEj0auUHmupWNw+TdGQcmHsozbLp29V6XS6Pc4TsWrAuH2ogFMugGxfUyi+dbQ3bvJ9ArBSlrw
I3VEmrsXI0Q641Dz8AknAF1o6Vg4bSsjCEmkVMF9BHkO37VZTw+63ej3jbTBf/e2nnxvxFy/RpB4
CH9C/U34D97mFdL6aO2RXvFiQGYSC4bJgMs12vi7I61e64S9Dqe6h7kuEJe9F/bXhhgxbybAc2+H
rC0e6yqyz/G7NDD1AlgfsVk2bN57bHwz5aXWL4zsbNQHnC4GbtYzqgxkVL/d/X9tY//hsJT83+vV
f/1nQ7Z6s2f5WP7MX0uW+MOg2uIgdqS3zQ6WjeOfS5Zg6yoAHSwiSFw4YlGL/EV3WJJh0fO4bFmX
Xi771P9dsViwqNUhtpHYSFB7Gx9ar3a2NQ5DLkIR+BEoCFz+du+TiSVGykhDENO5mrlVoWGTEoQj
7pcbcmBe2p0H+c8iDOJ/jCNQjOj7is+oTUuzU2x23TSrH6mhj6dOUZJXmvdUHJxO5UcmwmU39s9P
9G1AduMITSzoqmzYlvnol10tdEXs/EtI41i3VMRHdI3UybtzVG3JkaF2p7a/hnKWy0OGhDZ8b6iJ
tiaqnxJeV50StlRMlR9qVXT3/h3c8+W8DYMiAqsgEk7kJiav169XZNjINI2xZynBin1dOAC60JRo
za2paTX4+LJ8CbCQE3TWm2I7Gk6/zQxmhha8yJb8vuyIbvvAHebdRbctuMGAcfdeHLqacBkAJNCR
kLSiTYcYEDgP7fewh2v+/sUfHEtaRNSgXmUHtzdWWKRYgBJFFcn2nKuqVv1d5RCbFpMrahw5EBkH
3lUKDvjDTUT4mEj2llAq4tNUqgr3NzHg50bjBXe2JEe4KbXyUmJNvU5nWZ9HesfZrjEgK9S60flx
YVJIJ6LBz3Wo16vSTIZPSZdNW6sKuiOq9QPvHIr1xYjAUWNxJOy+DBMPejZS2CA0HAl9XFyLwNo/
pid7e+Vsm7uAeBpRGZa13VH0AjEO6b6sczXYoRUltbvUsZPsyB3f3TH/NYy1HKoEW3f8QbvDxFQy
FfQUQCcm8BF77mHbsu9/LicspSKfMKCCciVxU5rm7fsv1qGvCj+Sqy/qf96tN2X3L/OEaVWKbNEI
OFoTkR2ZdDbhEyHUxy28C+NKEsIOFHkgJKi33Wgi17VpoTjQFWBBp280SDbJ7/+mA8+Wt86BTc29
d5j+d29H6BZkK6ZkH7u5DEi5TMd11br5kfnkwFvuStexHIlsx2Ri2R1Fi4QqLJh89HE1XLI5eWcr
PUY4xM5RzlvsicHzx6/LRaxCEYfNMMvA7ogBTSGCk0O5CpsmIVKvDf2Bos3646NQhnENllSPYtDe
NKnM2HDmkHqil9o4oWaiA6ZSc7d/YxTOkiZfBjO/u/dlzPlgGmPOdjZuq+HaQDGzceu5PqIlPTDt
cSqlubzo5x13gZH/OuXjqzcA4bCysLGwToxIYZCewNAoXPwfvyBOv5jmWJspiu1Pek4BooHMGs4N
zgRhcUyDNdXt8siXvtyWvVWZMi9bF144DFP705aOXzqHYMcorU2HdoGKx0a6ERCIysa8jaCh+Jlw
r4fIOzJhHriVKIQ9csOkgyN8fypzZZPVGl2OFSFsEK9lm2/7ebB9ysLHDqzLYrR/kaaklAYoHs/D
vgLYoYjX4eO3VhDvtllvI4iitRzpIaSkwjyv2/6YuWP5cvZHZC1A+82Oh1VhbwKVXunS1u8WbhAY
hanNW4RPyTEn7KFbyAnWxbvJgq/v73NMO69nUzlksheDOC3pFW17GNGfVd+LIx/xofdEIlvBbMgS
jNh+98UPASINtiLFZNTt8MwjOf0s13t14jG5XGCah0+gpdldM4fDVq8IRH3/6z50pfgNqTWgcrZg
rO0OX6JQLuwODpOX2yx7mpVdkm0C98UIqyM7m0Mvi5SwKXCD22zm9zYbQKxmdDcDj65RJLoWN1NM
qkfazK82Cdeg89MjA/7+rlAfo47JCdm1F5Ht7rX1BTOkO2ABUAs2PKEmTRJ1LTfv38FDowCsI/xP
oEHlJLs7yphabR8EhbUC/ZKvnbYzt2WGq/H9UX5/ToSr29T1kaBav3vpiO0s5jCsrFVT1vYtOZLe
c1+q7mcWzPPJkaGWX7z7jS0HfsG+m9QI03T23gkTPCeXygmGvSGys4C4HTCe5GqLdWwM8oqmOADU
yFWIYHI5CFq5/GW2Riaqk3JFPfvbTMQugkOvTAuIGoMF3J0m4ytw3gwevKqd1k+MPjdXQuQAqVQU
Uum2s27YgnqMLyfk3+na7AZFHgzusZ+wvoCjx5E+0E/gkx1p5ZvyLqDhnK5SJB0lQZtWnqEQiuUP
jCHdq2BRvCJcPHkoXWWDI6/41fxe01afpFFYd6j02NKjIyrabcgPfoq0uc83ZhHLC2jOBGvSTwzP
A8eN4CmzjwGY4rUa4iyYLKHfCznGaz3LLfeIE+jAG2VgBmafRhWJXeLyLvyyUctGtKNRCElzaKV5
mffVN3cygrMjT/n3h2wYCyxRUkZm+t5b1lPAGy0tALECajV9SoRZnLoVEVYIHNtjL9SBoQRHJ08H
4MunuPc+YerXm1LG5EWPeUbyXQr7K5hkSG8Zhc6RdffANtcxWPrYyvPRL2aF3buHDSRC2sQBqnAq
53kpP8dkulXeNa5q0NLszRD6OV4e+EajI9VNXHP6KaIWmeaYJl9q4NhHbvWeZ3LZ9S93kjBsyRKJ
f2mZGX95oH0lrK5kiwuh2czOSf1pydgRsTzViBdAXgqp+bKWvG3ArRLH9RVBgp9Js/TEqqxm+mBh
LPF0jIJwWB/NSPClHqFyH5kuf5+fl5bPUrmBsSEp1ez+SjRzJYpsdixBnZs/0BIRqFhp8pVDv/mi
JsP+HEZJ//Lx15DNP6cRmhG/NxJBs8V6VFLxrpCjXuSICMgSioEud6n2+f2hDl2fS0EBQSNtUPon
u9cHPCvhfEWBmmglYGIuGDjPGb80cfkyyeQz1tT5yB09MGkbi10LBgoHEAqouyMK4FE5ETKUS0B7
nraVNO8z/qFPvZP46Pev7tBYC1GVl551HHPU7lhF0Zdswlq26UbVnxlKs32pRHWh1fMxR/XBoXiV
oSW9CemWf//L6+yy2s0D6vTV3BH/RQA5b0fGya2zju32Do7Eu4j5kO+H9vbuSGrOJ8zZnKOg4olt
ybqK9Bkx7rbkcJoeuYOHpl0aYxTtpaMvU+PuYBgLPVkETEgKNsDlNFqky3BI/vH+czowisnCSvfO
pbiDRXl3FPz9xgCsi3SC2sivUqSip5DDCQP8G8NwHZ5cNATS25tyPF0lraZ4HYjpXdIGTXEBP1I/
/fgo7ErYlCzGc32fWsFERgUMx+ZKdu3wBVPItA4BQh35cJeJZ28/YlL+sXAYLrqIfdOZVDrCdnrd
UKkFi6KVvwYGbYGYiF+NUsr7l3TglUPOIJaV12X12Le8JjOY2VEwGAuMeDRKx916eqROmsj8eGWL
UiqHd/xSLoyRN5HFL98ReSGIspVNWIseuhftDEzfjdrhyHH3wN3DwWtxQGMvt3xJuy+cbDErJDNn
GTfTnVNXa/qzMR+t23rJ8gMUaR4plu65dN9WOypoNgARhAScRPfWkdFrgbBFHCn0qgjIMC9S80Ea
FghaCtJf5sqYf8bpbNwaZG8jIw974rj4fSfvP8dDl03znFICpBiX0/7uZc/Cpvu2GDHQyM6ndWKS
Cp1o5n3XEV03Bd2xrt+h8Zg5iF/jc4A9sDf/5nwjAZhRi5KPXpw1rmlvPQVUvSMSdMWErX15//oO
vKd0RHRaxZiBTbAxu9fXDCPF8Lc6MU6Vrdt7xhqyBNJ6x378GyNRPVta/CCN9qklhE1B0ACZv+pI
r/eVJEWUaPLiU0YAy4dLF0gJMGrh/zHf5uHdi0KmphkhelXKzNZ1KwrnXgvr+dJ2ceW/f1HL49+b
U9gkIqOit8Q2e3+yl5HpJaQgIbcxh/SaVeHWBV2LLaWhSRM5do4IobFPsbYeM7IeWAAocVHjElT5
UXfsbUOablQpzRW5Ijre/cpaFKzMLJqPvB4HXkd8yyxZeD45k7p7Xz0lDZjItOxXrkOClqvNjw4M
nFVoRC9toD4+QVO/YLKkgED/e7+GUSPr0geTOXNxCbEWIAiWESlEE/LUTUU15chrcugW0mlZOom0
vGjn7b4m2Txry5FOrtKmHm+y0MlOVB8d+6IPjeKweGH4RIUHxWV3FDZbWWUWvPfZHH1NA7vfqOTo
2eDgILhKXZppMOf3YSU5Ypa2DjiHllk0XdpYGz43aPk277/thyYLqv5UV7kahER771xRCoL+ljBE
EOruiRXb1vlYA8EsjUQ7sn4evCAmQbRBDh1d29y9a5HV2ezN2NDPFQLgNBy9i6TX5JFy8fKD9z9f
dvHUdujGUWPdm22xS6fsa3kDRvx1p2Ejw43bOuV2EPN8pmr8aY5WXTTQ8X2yhI5WSA6Mzu6N7QHr
1gKC2L1GIL+kHeoDn3Ce6vdZ1Ybf494zrwocRh8+QrhsexaLOFM9Sum9J6cnfYjsV7JdHAiebrV4
uI3KHoosydofnhIZivY76h2EnVzb7lWp2ozmWM5UrKHYwNwVsvD7upbfYZE63WpYiuVugTdkKrfv
v56/T8aY999IdiyE3NO977nBg2Vrbivgh6AaAuaf3KaldL9yBnUjSOCCTOrYiYlgMenivD/2758G
B0I2YLRpFk2rs3fVXkHEXM7pgkADMyZycoxPO3yLZ1PpzEeG+v3T8MBvWa7gRIha7o3w8ct+jxD4
BnY0JS1H653rtFDdWdDBrX7/gg6Mwm4cQQAFXb75/WmLImuVjBkXZE2h50tSH31+yzHRwcFR6GIu
mwK+9bcqzC/X4pbRxMTMdtzMsIHaBGWtyGrSN+9fy4GHw6vPLLJIoZdlbPeVlHaZC6PCFoirXt+I
biAogcQMv22t+ez9oZYFcXdG8RZFNVX1BVP0W9loikyVK+rkKzNv47uw792bKer676ECEcYcHSHP
NY0PL2QMSlNyEWSzCCzSz19P0kHoeFnYjBQ5wyD8Ni40+WLQwh/vX9qBZ8U2A0kK7A50hY65O4qB
Kyt2zJk3gmP0tp0na01TaFr/nVGYkjk+cebbH6Uq7VRD3SVW6JeDDY8NCUOezUdGOfRGULfkaLZ0
Vn8jOOEe1KK0MwWu6WEGKmzOPjxTwvpwzB+Zeg+U7ZgNOQg6bGnYYe8DmRRdMyz5vOO1g3Mb7Zte
bDQn7dsVZQRjkZjJpxgb76Y1AA4pZeY/Oapi16tHckAzjSAqu5HqJmkLc63kUWLUoeeKYAoh+1Kk
B4Oz+1wb8jcs4s1oqKg+P7VKR+eXkIHw/nP9fSfJXeB7oOBDu5SbuTtK2ARB7KV8gyGYxAfhOMU5
WvSmJAUlyn0WyPjIIz5wWRbNbMx9y82narw74OTCya5qHnEV2vqlysS8jWQyHWmoHBqFzdCb0QKY
xz5OydS6DpUy2mV8COIrP+OxJ2DiyJd3oBi9TMTSW1Q21LDeNKy/TJMjrwwY96WLUVbWZZ649pk9
F9Vt23Q48Zw4LB5y2Ap+kxflZaqHGQkkEa4rNSTtpXTI9Xn/YR74fKg0LEoxak+UePdemYmQjnRh
NoKV160bbLDxSWnX3a3VzcfijQ4MxeJD7W6ZDjy20buPETppqDcm2o4k76KrHCzthT1l7VbNQXOk
YXJoKMpQSFFQCXKk2htKlE7xZwuuLt36h2sXkFITUBnDgOf6458DYep0xxDX63hgls/llyeKf5+Y
gJamom4EzWk9j8nnSMNBHg+2tm3Jr/v410DPlEIrc95yLNx7Yp7FCcQ1sJ8FdSA3CVGVp7Y+HcPd
7t9B7pnkwK2zoEOq5Hy6e1Wqk3XnNIwy9TSC6g7mv+6G8V2SaR/VEMK4hd69qHEsHhVZYLtD2RNt
vzbNaHjTtfO1VE82Y9tVRx7THrqLl5thKAXDCae3QODY3sYZg9A8pAPDuLirZS5P0iXXFgvePAq/
J9R19kzE31WygiC19azg66zj0guJroTr87Gv7u23LJ4rOkB8V/sVFDObhll3aN4SilIihLZMlvnO
PSGWq/vg67Jo5Li/VFFQZWDQ2n+QdtGRQ4Iiw82JwvPsqP3Umpja37+g/clzGYVeA43Wtw67Ze4+
Q5FloLT49Fd1a4/fDDm1D7VVPH54EF5JHAUuGzJk7nuDTMSaVX2rQ1XznGIdgcTwSS7+6LaFUp3B
vLzEvVElZbDdS7HJfS1GxQ1LhVtjo4ymT7Lw0mOPxdpfRpdxECEITlZMvvR3d8eB5wHnRaTkQSB2
fi5RNH4bcif7NttAQBGuO9VrV3nj17QKvO9LyMt3EZcJfTGV9DBpkK8Nq8DIC6TupTNdM+HJGoxU
5hCpNurOXZpPFamwRII0JzF0n7NwLqvw1Imr7ro3Bmf045Z+0Bl74OKiKJKc9vxImvuUEay1wQan
nRZDKYy1Nk+i9ws+lZbimG62mzFvnH7dmKq+gCVVVzhho+5JNAH7vDwb+/AUBBy8CdYQ9zQDmPa9
BaSQQgjJE8sfTTuW20LPCKxeZS4A3lM30HTbL9mUhle4gdPP2eRM9wM4id4nFkleRXy47TZLiwQb
HP6damXo09yc6SS3BStst/lDidf11p3iavI9e44v86YWd7rbGd8rZZI452T1qPAWG3l+QnRbGGxc
OXbA5u30myJkZdyCgrWMLXHVhndZJwHzXoSVIDlLiEYhfpedXXgSuIlF0LU7ksWGnR4ikGZUBYCa
0S7cdZXIaDgxkVuFX6NajZ3f2BXZmqE3ZISj08hfE+uaA9ip+3KB0GlN5dt2rb5XemXcC3zGg59G
AWCWmWCsO6i1dnsWteX8HAkbyV3rjb3pM701XzCcp9cWyXjZqg3G/JFtC4nMKmnKwIcmhHGwSyun
9mXcKHLe3Ky+NDVh3RPPjSUGp3Z6r/PXvOfdYJ+2Wmo2aMXdut/OXUKK0eAFTP8JquZs3eVzysYA
mGO0Kkp4CBjlq1pbkShl/wiSwrwfAhKuTkOM3EtaWgl6qXZkTSJnEwWXKKvm1M+FJu5CHboAKdhJ
8ODU0xCcOkYV3ThD715XQSrOkqn3zuLIgo01AX4lBbhZYSIV3yYtsO8p4be4r20HtoomOtX4wSwS
WkBxDRtWJANICmRp+XjSUtn4qS+hJOsqV7CjyHGIMV3mjfaDtS19hALtVX7S14stHMnH6HtepG4a
OczVuq7YcZJdRp7zOdWzEECMsZTHOP2m+moKB+d+aMvEwMRdZ8/DMGb5CUb08aLw3KZdEWOenGZ6
tUTImBaRokHSGN6CfRx/dmPm/FAdyh4isfWg2YoqiR5Gig0FBDO7vMZ9aYFD0ssGjpExuoCfsqJa
UuxJYo82tCvmi8aN8/EKHYX9PWqwhq0V4Qz1tkvtrtuUgA8JUiGY2r5ICDFTV3B1hbjDQTZHvu1O
IR9DTUSuT+wNaWmZ7SkIYzbe9C/oJNqnaGlRnWCdiE30OFAZnogz1vNLYo/VABeiSR8by3VJVh9r
OftFHU8PWQtzCThViln8Wz1r89bwSMW9KGwc/qcVykPACPSyngiWj0peDoy3ftcVg+Gnsopw6Y9D
89jrI9Qi4jVH4hbt8qwQiUtOXNu68TnmO3Ned0bo2KscCr0Cf8X2Gb1ONrL5wuxBbg3hmS6UnKZD
RDEPwXAhwWoYp0ncFxdwDvJmNQBiux/mzPqW57Z+y/zffqs68rTWrqglJJ+hWuRLVfVUDRMYPKER
R7wRkbnwT1STNn6Iv/kqmRLYTCPJ4SRf5pwrVhJjx30Up+H1MNmk9k6dOferkBZ1Rt3bnbqVBoLy
NfPKbWg52XcjtsLrlNgn7FJwraaTYMy4J6GeFB7ReGWVERAZWeSpzy7pRbk31sGmC2Nx1eW1aa67
bFaEI04m+LE5nkiB6hD7hqe502ZTuAFu3ptn1EUzcIuzV6i7qQmGL6HRg3lwCB227mtrmNxV8t/s
ncdyHUe3pd/lzutGeTMtcxy8IwhMMgCCLG8yy9fT93eov7tFSC2GenxHipAEFE6dNHuvvYwzGK/C
sI1XNXIUnEbDWaw3122oqI6TsBh1dmSjEyFmkdQzN8p80Yxpajj/c7yxYHyWTtKvDs5/uKVvl9Ii
h3hXOoRrhJPhnx0fg6q/yz0CvCFZlKO/N3u6m1BWQVAmWCCu19j8T1vsTJSjUWvoxMWTCGxfa7no
HvPNQyYKEc5zTm42Tt+hcOFFpufW/FCupMq3z2NTyewoB2U/1XXcdco9jbpV/1hT1a04kOPFU5ZY
N4VNIJBrnAdNZsLW6PE6pJ9v0K9hsBcGQvfzaCKT72Rl0NMwKzL9IxFTuhE3utRf8W2Xdlxoq/+u
Ic08f76l+t7ZwhxCfKPNZdcDdiPLrm2YvXmL/7IWtNkT7i9DHc4WJkZJyoYCC68QxUcbudws4LrK
3QTqsXePl/J0542GlcZQ8sXJ0nB1wXjP52+3U5zAEgw2uvd8Hkly8uHiNLFrS3qPrR7zYz74c7az
ZN0DzuJmAjQbbKRXLhqJhOG8iHIv5zK/Gwwc6BOuMIXNjL86hymQwYNPmHTKF+kuWqgzf3JiI+XI
SGyOvLtuyY2z69/YYQzTWhp7H5eRKSKhV7sol27C926TY3VwyN+8I450wb+QvLRros/V9Yh5FnGo
OC8leGa1QSTb3r1loW/L2SfQab8ZFvFwkQ2KP12vCyy/q34pW3GDGHBeNnyYhPfDrhxN241Ejus3
BrTYIiHGlH28VO5Q7VnW3nCjk4bO2WGwSq9M1MImLHg3c+9zu+fsy113XHdZLmz3a2+Wy5rYozbK
vYn9Cruw35yCiBZzNe6DYHbMvVaKzDzS8rTjMdu8qsMAI5/RMBd9OkdaUM1vqhvm8WYtRguPGCHE
Gi51ZpMtW+FmlQhCDbmXALmbF8w1rB//XBD/pUkjmscDEoG0xz/+IouyyrLnOF/RMaxzi4EKQeCl
nZY3njunt//8qHN39Gc0lGr1PFwBWYIQdp48/FqtaiSR4mK82aEHy5R7yXVjV1msdZs0rR0ZtOMJ
uzXz2HfrlvT92CT//Py//aiQFgD4zkTIzxwC8gWzMqt72ph8C3ZycKwniXddTDKc/M3Y4y+9zDnw
iDaUT8lNS0H760fNyqY1Vx9acisYAGtkoe5lNyz/EqLghfqgTboLsnX2y/78Ql29wR6Mm4u44jIh
4BBj1NEeIE2Rtv7P7+5vvjv4nGe8ABoT04ZPaMim+9U2bNB3UbbrwNkW5Fgnz9fQz1zrmoMs3xVb
l12NhdedsCXzv/3z8//uhf4RSwThBADo0/MlZlVkAtEcBr6Q+3UVqMGJlv7Np/y7FYLsBdQC6RAU
pE/9fTfWG53UjK+UarvEXjQsbzwKi3UWwb9eIYDzDDOYQECl+kuLqAZ8kFTjQ+3IgyLZmApcub3j
f/+3r+38FHQN3GygSz+1en8ClgzPoIIBcQrNHF61OflLPC/F8JvX9ldchLi1s5wbVgwiXED0X5d7
nvuwD1Ieo/XVfEP/7SWFU08RDOiONIa+86+XfhmpNKbl2q0NLWlXfDKxLS7mo99PE0BzinebFjS/
GYact8CvZw6T/LOHDSX2mQ76aYvUq+yx6oVBY2+u/pZOjrbTuYB3o6BE99GoDaGLV/H/x5drQA86
U4VAaj8b+otgHVuu1PNJZzRRX7fnHMjM+s159tc9wWdDc8dIjlk/oXi/vvWlHOeBk5Oogqb2d32N
jae+/G5g8VeIAW0qwAwaalRHfJxfH8KFlvupy/0Afz8Is8EYvzY44oZGX3p3mMAuf3yo/xHB/xc8
uT9t3r94OT2Sw9vn7O/vtO9/2Lz8/Ik/NPAYsJydliDHIiUlb+q8kP/QwHv/zfdy9oQgTQCc+iwV
+Y8E3uI/nWeP+pmpd+Yj8TP/MW2x9LPXC9R5fpSMQr7af6OB/3Q5wJ48s4IYqaK2NGFQfDqccZ/b
Fn2tMXQ09Pq1KubstNlYF2dinB5mrcKiTG3Lrdfo8wVTrX8pBeDxcPIRbyGOpOWllvl1idqrNci8
sjsE5K5x3Tbb+J4DZzwMtCi7P30lt38cHH/2Izmv9j8dJ2edJ9QMGGvoFs9zvE8HXa0Je+lnj4z4
pqgelwG1cosTVSyN6ncXxF9eKncCnwrmBAIutGmfNp6lmkUp4jZC3cGBEpUp0EMZTBD+qavb3cYj
H93Jr3GkTLPgez/32JX+86f9fK7zcZmUseYYX/ssvM9zgj4fU8xpAUqoxouWLNg5wx8Dz3oihbHw
wG5Odgq/u247wc+sXhxQaKw8cWz9YuF3WpCT4G0f7ix7M2lm1dW/uXg+nYDnsfp5DZ85Ymce4Wfa
W7764BEulnSNt/VXnVZMJ60Gb/nn1/DTZebXb/3M3mbx4rxwDib5tMDkWHTEz2aIgrQmx1PZxwU8
tKat5WWAZr54S5rf1KPWl5Hd1PO2R1GELcns1fYHGXEqu8uVmd1J2Ux0YhKae8IcRFXxSBr1Q9G3
2NSP/GrMzdrK2+F62l+DTw+QOuZBU3tVrlgSrJlFxrksOvs3tdWnI948M8WwBjgX5hwv1CS/7h9I
0vXKJqtDcyQB18WPeyfZbiGmo3PSD9n8mz7gs0PA+YHUWB7axDM1iFbg1wemJHfPPvkDoZHpe7yF
y5BosBjRf2ySR+oL9dD6zr6QzMRb+2XW3ZPuo6f1h33jNlfp+SX22vSbxX6uBP78Jf/8oxhvcKee
SeefOfSeo+mONq34VConf+g4yZJarN+3vvQvFnsyo0r2VfTPK+vz+jUhzkI5ZFOcC/ng83GyTVmz
pKjIEVv77RF8qNw1FSbd//4pCP14ED6QWGN/OrTG3PF7eKmsnaprImserEi4vfub9/d3n4VbgMk0
lJrzIPPXLxVpgyum5vyUqUqPhoP7Zxt41W9YoX/zlJ9FFczJ87ToszBSBgTFkGbJVszlW21b86sh
lf3xmxf2k+z5y2KgojqXjHRwnPV0PL9+mMVw+xZV4jdSujjsoeo75cGla+y+u0bl4Earp8/oqSr9
QNWrmXFVbphtp5CltVgSYTGDV1iteU2LhCcrWU5ee23VCBoOvUu0d7RsQyuPg41Db0Q659lueOmB
HfPeq5y7elpkdWG6lW9dpmbKz9qjXLtTJpyOqwfD+i2aelGMB2TKTRk3KmPW6WWNfbNJ/F6BhjoM
78WYFYe0VEGwl1hRtOHEFyLDFXkl/vg4hIJiG2URq2FusESuVZGysbo5vemmFBv/VS3Vs4bpqhcN
raf1lxV2M9v9aMlNfxJtlpr7aVTDhi+Xob4Fi6alO6VqHOn1wS1qxkQVgssyh/0cN6tOWyU9s5Yx
KstzVzD1a72TneOn+9Xe1LPeaVMdj8SEDjt8Rp2bRqpST6AX+OOJch10r2yc1gC17MV6ZXfwp+KZ
hLA1Rgfo9bGNw+Kjj/+FHg5OhlWztkItDmm+BTkBYHWgNMPYkO7QKhsXNotYPaDCHi+5GWdXGGCT
gdWk0esK7WbVWkfUzbyfsne2o19CsAt1slle27Wm3e5I4SNdD5BS7owFT96YkA3eoFPV1ZCsWJ7c
DcvClZdzZ1+vZq6WMOWVYlfVDX7Pl7FqZbgV2/SyMGX7rmZr6hNctssgafnrn9SkWASVbd8bBCVr
N/wygl1KYbh1okp8hfdmt3Rrkpdiey7NfNWvlrbIhsRYGj3AyHhpdqtdN+Jo9hzCJxP8eMZt3yqr
W23qJVaspclsA7gNC3MKe+0rZi3tmmidrPFDqQhn962pfscVfKpCatIcEa1cSJfwCheKgtFu8gW0
vcJH1qe2PajcL8wYmF9+TJYcS9Ip8umAQ0F1lvC4WLfP+PIe2y0j1qA1HAYmrKUVjMvWMMck6rH2
sOFlEEwNUZMvxgzKsqImX6x3p219LcloeHTgMS0bd5m3GNVFZ4DK8gfNxWnWxvJdrtxaUYsD8oCL
rk3I7OLJoYxS3Gc495qeSzpvvfRt9WRgQzKEnZ/gkWK+Y9qw9FGvt0wOVL1odoyPyXBdAyN7x85K
G3WC/7FOt06Fvy6I6kwekFmaAnNkqfwl0gmLsGJvCjyxm9bMzZO0wWo6cpwSy3GT6J7hGoKlveyb
ddy823HqzRdXk12HF+Gaiidj6J38pK2dOKa1aZT4cDKViup+arKoLxl6RvmcuQCnPeG9xdxreKtP
y9TGYvGMadcHffO6Bvl8Z2UVNrshLuf+kPizdAby7oVT7GzQZTfpps5wQVBX7L6zsrMV5tYbAKiZ
lQ6ehanRy1Dpk2cd/GbcBviRfncEmyubyw3RKCUQZ2YQ+SiLgLjG1HLDZQu8MbEa5V/Irp9MOJw1
6TfbODXXVV9lbYynf1aFy1zb263pjwT8+Ka0P/QCZ9S9vax5tnOLJXs2sGLSmVuU3UduDd6VCVWX
9KpO5x4eF8ASkjd7LWoKv7tgpObilO6JK/BUH71225gixOC4t+KlwoY6r9TEti1UU4WT07gPOYkx
R81XzDpcvbKvmG82cyiFR4gPg+4yjfOqwMJYz7vgZGILpa5cqhkvLDJLWUcTy/gH20MJBE/bSj/w
kjOuydTx5LH223WOcFbs9ZiWetz2ZRWAMlhON8vbSZAXcHTczmZm5syBy8x2ZbhXu718U46/XjBk
IkrMbkvPiKYpq77gkEJsV8dptd/yBjYBWSGW3OXBeejgFPVZaSXA/r3NuNmWPE8T0HyMrLONey1M
TaeOCQI2TuzNGqVeoGkXjSTygBcRdHdkJJjlrmsUCuEUe+gq2jzs90ITr/A8xl56QMeCHugHe6H/
upK3+9Z2LU7u8yYRmnh15rJll2EAC8i6Fp8HkLkJnIMgRVB+jXawg7WvRzre+n24dJ7zGtilYUYZ
tPN+13qM0XDbzIYm0lLctFcmr2WkY86iRxvP/GY3cy92kigIIyT1g0wKgqyUjmKCaXwyWFb6teBy
ak52amZG5Ggt023VutpNKuogiOtxbR8EXu5ZWBh5xsIhHu2xHFDIBEsnftRjUPSRJqWpX9JNERRj
lSvu+lvWpT96f8rso1Na9ZeVCo7cjLR3Rlz6G7KH3FxYXsiE3vdDIZS6GkfRX2psahnmpdfdup07
UzGKyXyqRDaQqanX/ss2yO4Ow7jmqS17m6mlmWGMBHrcMWJvG32KHeGuTBSg+/h3Xldg82aMi13u
13lV2v78Qq4RMLXzifCiYIozn3kb54ucv9WT3fBNuLosuT21ruY7kGMQQifYILYSkCHcAefOeqon
n2cGHCOmMerawaLq55oaWb5wos9c1Ggwz9sqyM/f6tTI+trejAaH/qBcmBSO2BwtYaVWzdgtne6l
t7CPmuUBmLtg+ogx0+CdWv4dHBOyp8/zwcZb2WVm5aYrCX/eMvpHSeAPyEBrIl4ertfe+jFmNpTy
ReLgVCd9yaTlPwTz/wGX/uun7/T/22Lx6q16m/M/Y0s/f+APbMly/humEkxH2KQ01MiT/je2ZJn/
jT4ErhSAO3wmIJb/Ay5pASaKYOUBseOoE9Ee/190STM8HBvRsuDJiD+WBan638BLZxjnl+aMgSRA
FlahuAuffUp+/h1/JkjWoiiKzdwYyy2+V0QiaOV22eNXvhOlaL9kIEtzyGeYk8y31W6pfOdIpmR/
m5NBROdo1jDWFIDJkPu7pdTUSRr6Fjcp+dZ9YMjQcZnG4YS99KE9yeFEbd8eu25YWfRF1MzyQp0t
Ptza/G4G60sNr0Ru4n7YGrpEMt7bdvJj9jxwzdJ9sQd95S9ZZMgNd6p4ejfiRj7PN5ZanHglweUI
1l2FaTXgalSSwzGv08VPqMU1tB+aGTyPbUkVOia9lhnH1ejPVyemabA4koW0tlM3zyOxz1yNW6DS
cOr9eC2VeJTybWUjlwtWEDgJQkmy0cp10nhI63IXWO31YGv2btPrx8Wt9mkHDW7ZDp2Qh6EYYmRW
h9ZwqT10CtFp7qGiZNlNo82E0/RbjAY3GnP3ytbKJ6ExpsNkua6CG6PKnzMSKqSFqx92Xm1J/eR2
rxxoQ1gPmKXCq/+u9332oqduE+NitR5Wx9DiGvEumqDKosIgn2cRQbQEPhmHaX1Ya8hteZOV9/Q4
F9wExGla9UWJDjHRSDyCOALup0b9mzXYWTw4H1nnYi2o3XX1I4Vt7NS7iXjqYGjjupqZtTrzuIdk
mN77hrqWZX/qhuemPIkVel7Roy8ELC0whmyP82B8ZUU1EYO8CzMY7huzuexmxrPWZJp7nKlut2b9
rrwAUk/fHAMqsQO0k/d0Xg/lQFyRJ8oTGkICT7b6I8/Hb6nt3Gwua4khNQE2GKAXuSaiep1/gM/U
UWE3R0zrdlZN9Bixc9gT2GNxgNQRE+ZUJKqAFFVOeJ6GXNzFTaGnGOOmU3Wq+u3SbBA8N/Oc72ZL
3Cu32vWNEVaFhTOKyMuD3vXX/ZyPIYS3b2I0vjWtHZMGfbTK8VR4XA4iILpQGYYio44bpEuLWy6H
733u3BlYKpmzGEMvHZakNfLvtrJ2gblAklmRBHXBGjZ9/uTbw1NZ9NdpBzFG4/8gRwqD0tWITVNW
OKNZiScyegAcIN3mvR/zLcFwzn0jAfvdnqavE4TGkmgd40bNOXEo6jFordiCw0OqBlmGyIULMXyk
wxCZnsamp6ZTS3MrU2jZZEDBidNH6Dqp+a3MLPOUacSgNtSNuIF0LsyL6iRL582crYRelbUDA2s9
Bhs9R367pRdOiry8J5qSdnw1DoJkNxUYH+7qnND27rvxRJDGZizhtOA2M2qmz+avKAlU6NYkr6u9
RRR7vSks2cQOcsmrYbFmZt+gkmcvzNUUL5Z+2VTPVv/QLl5MuAwmoMBvcDNDtnxUyrfZ3hOVGXnd
8+S7HxnZkyTxTRgnkTMSbtQL5MjANhnJFnqdh9kI2J4NQueQZtAkMbSkFZVh1TojsOVqZeu9T7rL
epoU2ACvac2db04xnfN9bQDeAggVS237GIhFz16hVbhzHfkrSct3utvbzQ0cu1q+EMcLFSrLbZGf
AoXZRAvDre68g1jNdY0APUR5sVUrnpf9bKZmfGYVS47ULOOPGlLrHRDYv9GDLFexoWnT3UCJih2Z
Y3fHpWihLVmYAzrRQCeQhv5Q+NmeWEbruSqrxQSS1Du176Xlfkv1VM8jdEGbBYljQjbuFJsEM3UV
dhGRpgpENBWsnj5yU2h9cT+RRZgMo1YVOybZhhP3JuZNnewI7wybwdJJKbKq9nZDn5bgDu/vs8pO
X5Bu4SxUseF9J9KNLE1D156aK6H6Y8Uud9ah/FptTvXWb8Y1c4Eb2y+0K3xvrMcWa9Goa0VhEo66
PljGma9te8NLq/wmxkzgixXUBV3d+IGOsDsM3VLfGMPE1hnKUDld5AfLoTEVuHYWnOS2W2eCO5fy
YnDmKzsnFzOH1+XCAB05RKf+MBVFQrojL769nS1gBtCfknwMpRmR1ok64aRdD+l2MuZmiES6azyt
vpoCaKVlNzzmeU4+BHQ9/GmTQHTe5TzxL8b++2ZXB8+v9XB2swOJMYcZ6o9EBBkvRT6oyCt3Y5GH
0rJR8WjzkMzdKE7olWKh5j0u4s6rRwJXaC5WHkIdHcC5jeXopgSPYcyvJpouOz/1dEwzIZ7hMrEl
TZndU2xf+V262yYCfHRHD0m1hAS6ZvXlQpgntayGRny5q1qtPtoVJFlVDmFuLyIiwouQ11ns+Tb3
8J26sFv77yS5/vBLmJeWMvJDNq1dbARldbAoTiP8zxNVORgjAa10C3tvwxvfF1l9O9frzpjqH2rU
Lu102AOi4jSnX/vZi2UTCp22+UXdd7dD45C9A1RjjZDwiv2Y3jSVOyWTH3zJtOWy67Z7t2ImTH0x
xSBmXDouWdNdua+wlfB09UNfh1vPqqubhgfHzNf2vaF8kB3tcnLGa08NRaTKgDHE6Lb5Y2Avb2K+
ESX+aE6hBfuZsVCW11EAz5Mq+pwqC9igc5X60wfGJ1/sosijzuPwHxaDjKfaHHbZYu0AEZukW+XT
4C2nLZu2a4G9qaur9NK11p2Tm7eDc2bwBjVJT0t9WztluZ/s4nHL3pppSOp83E3bfPTEbMSrPoai
605iKV4QW0ar5UcaMQpn7nJwNAai1lt7TTzeQOfl9z2ZcIo4Lo9zedHrAx19GuWdG1xoZfbDs7ak
srV34jMPPhmeZgdut1Rx167REMg6UpIFMK5juS/z9Utnyt3apoA4xiH16pdUqKuuzQ6SFO5U98JV
a74XUxrNdZ1UE7WYzVPztny2HLSnJE0Sl3oDkMA2xEllB9G7OVrOsrdke1j7ZTdnwftQerGd3/bi
MstZW1KG2gp/2ucwDh77pbtkLkp98zTZIhG6ux/mZ2n1B311qy9jp3ML3gSbHuzroT1KoR1MkwQl
LYismsmS5z7r8m2qtW9BmXH1X7Zi0r/D/L4AdIrsXoQO8ccVzJQx154AD0RCJqy5b0q//tLNwbMx
69UDe5LgVngIYZtOV62j79PK/eEWVqIPlDQymDl9ibngqoRIl6n7nNZyjXsHhq3TPSPwVzjiG4m/
zs0epTFmzkNDXCtHob+GVHwi7LXrukCiGby6aWKWF31+h5AjKSYnDQnpzCDlb+nt3LXPjp9fj4Ve
xs5ArleGDUbK0CPKxXgxATeAvb0tdncBPnodlIZ2xGZFhUuhDiW+bBtNNLmTqIlklaAI2CH/2r7O
OTTSVr12kGIBGY00wUkwGb192nORT/q1PZyjbnCqPAhTiqdiFocgPxAd/XWr3TssvpdYY8oUyPep
kvFoZgeQWQBc4dGB58TnWTonQz9BFcbha0CpuStc4cXZPEc5kavwn5NqJT6rda8Dw96nAdFuuaPT
0ne1eiKLpIJI7Nrbt85vA0ARb50urWUq4lEu284fzDk2sOO86pu5gjVuPyrFFWN0zm1br8sL8QPb
jzznd5IaipgyuypYQ4kab4NhftpWSWUdnLxNHkmhl2FhqkgBHZ6zy5k0kOeDFXPn7lQzx+ixEseu
hkgjqvJuW12QvTqbvsDUfKxNKixtvZDD3CeNIMATtC4SufEMaf5CecTh1dNRDcTXkqSGzW1wSYra
ZUHmGDqSa63xn8d6+db1SNeau2DEMDHPz5fLV7kYcVb7iRjHBFipIIRBuY+4JWoH2FbkNNvVUUvV
wR3aC6PYrkw8ozn9IeYroFVY18nk6A+YNtzUxGLj8RlvuKsC65puaOpSHTrfoAyhv4vIww1nx7vt
fG2f2XYcrMM3ol5I8FQZCOrQRdJND31PZPM5wHvqeHk9gnAcqsv1YPjLk6WPNHO1Dxt8KB8DLtms
LvfKFEf0sE8UgqeR9J2d6BnrSLmeCBqnJniWeOVEZMhi19Db35xcO82cX6Kp3/HiI4WiEvttzZPB
ueNaeTzHNDOBmJPSgvWr1Jk45QCdMQE9dcv4XFrI6/PxGlujggmz8YPU1O/pou/GtPgyBuPlmOkN
OXj513PYn71O7O3gQHgfSfEHHNOpOF6Ft8sVPYFNedtCU1CTngyVSYwrzV1COs6zbMfgC1qJgXxX
/4BsE7JyNe4ged1sOTdyjrgC+IieEEOnZ5cQ1qayjdgL8mvS+d7kliek4qBRWdaoqIPIyI2PcQgw
IJbeqZ9upLlGwkPOqCQgIDEcc2ff+nAyHpB17QoF1rgBOLMhACOlj4YT9AxX/B/ppviIgrBFL9vK
EDBKhnrAiRWME6Ru800X5RjWq/UhMgjirZM5kVrqA4EozU45ZWwJbNCJRwgtn+bD8qb6wlh6qkT7
zfYazpHAp8N31gd/s95T1T7S3hs2rrjetIAt7IZx3NUVIdJwnHYw0+7nsds5wryfizSZTA9uf5G0
o/XR9Orgz8uDK7qv59T7yqgoleiRGvKq/YugsndqqJiVXTZ9fQcPUN4Lh7RzCG/KHs4lTthl7+NW
kfv9DIboXSkJhglSXLyWpa8S2xBLi+hB3qfuhFyqviWtNfuWZpiecmxX2ffUGrerwi5EGuptYxxZ
UVqbDMXIF0xBgtHFbB2zSQTJmvvmY2+Y3S3zQ/2yLFl7UkgbzXU+PtewOiKYbPqx8tw1VivNMzaw
V/Kcu2t3HknOjGB21PMZHTULODdTg8zOud9vG/iu0+m7OdDfsTVeMULUU+NY1swIpCOXg2QUuFeT
eNXMrHmCAqTR0KXmewVG/4xjqLfPVD3tghTpcEPMNqYCfn+0y7G9pYU17gSygYMQrnMAYgbIbWtp
7bLMt54s3LigUWfAnqGWrua9swkEblS/tDkaQNOj4Co7dQ3R05vWYOwakFgZj6TeU9WXzsql4Zbt
JVdLKfdesaGDOcMcfQkhM+sy46Yh6vZUN35e7/S5XD8gG3qRYg525ARqj2mfrcepTbXTNjT0HoNN
ioMiySbIzd2qB2OiM6h6LoOtBk02l699B10kxOuQC4A/894lUfOHoJ6Kc8YM+8ZC0KTn84Kbcb1+
lEhC+Dj1mqxtg+QSrYgfkOlIF9TyydpLbEWyxMDRcz9kuMt6KvX3GuuBGIne3QfOWr5zkJ8mMh8T
uU36ASLCsMTcVMt32/G7r8PEOIA5lms9zu45K3lsyHS3Fr2DvGyLw+RjhqNL24xrWvW+UDVHJhSf
CMk5/a+sH33uQ2gTeSGgVRbOVd30TaST4RGNAMyASN6EQOWML3YcJa71AAgjyogUiGvXHLz3BSnX
o16XvC8Em8U+YBK860xdPE5z1l60RYeJZ87Mujb0i1LLmVZC5mwSS7P5NbgjDHee3emvqZONL5ln
6pypw7DdeTkJUaE/19V7mjcUG0vfarFJdXvw5OCWYbFaB2kvNLG1kzsfyAmnFT2aNWeREEN5lOje
LlTZlydmC8VlQXn0lais9QhV37nQmLio0BMBkV2taaK04KnhhgzQ3jE2cijXW2k90z+1YadxyQjd
O+Z5kwxiO8Iyu0OjhJZPBfeEvb6ZQu2lEqe5VOme/KMJmpGBQw4xgn59HMSA+mPtRxCA1mt9P6rI
vL3o8pJjREzc/hi5ZsUWZU2w9/MZz3SxTI+uNpuxgs19jnnXM5Qeg+fQezRiFyBJiWzaaQg4MDri
gvjd+3Zusr3OW1mddYo79sC+FEMKUakcaXbSWRN7jefslN8Zcd1nyDl9b37zh/Z5mgLjVtMXmzoA
Hzdrho8Fd8IsqyEug6C4MwhFv9Js7761613tN3fr0k/7wdqG8dDCikr3ah69K2yBZB2rqh8fGJ++
lmSzsVPnbDjWedHbkWWunRcSrZ1fSEwQq2QoOVIrf1P7brHfHYGQAZTIX65SNLdLSPaZe0mFbCTN
qoG21rgSlwzlB3kyulaGYzuIvYtis4ysruk+KnMD89w8N+UbXfQlGht1N+uU2qZJL0UxMk4vWVev
UCbGauP0EyNRYSbSKpysdTvaZKOeSNJCNuTxe08iVUWSa151iSHhdCjM9DjgfElurD5ezWbnJxbh
to+WvZ1Lj82fjiR9VWCKnlhPA0AF12vZ9VeLQL464h11aXYCqv82GUjLZjpE9hYjQD0YhiOgTJLX
tIHNqCfYIOp75U3juyHHPO5nuuEC8U84yDYJXPJgM2s/yvmyHc353hxquvvR0pdvXtXqIbwsC0nO
Wjob/bWfRQWX+JH2Sn538j7bbbCKKv6KVEVV7mRXiFaWiw0b4nPIdjZJItXb9OSu7a3jO0R1D3Wq
7qrAMl9TejAMTUYJ7URbkPWIIr2wyGoIi1JNN6aXfoHw8lS2PcDikN5hbjpEjUYar4RDYLU09MAd
sKtxugxbQ7G6rYfB3G9KzC+B0NrLygJpq7zqZHLW0trkr5ahZYe5Ui9uXdzC13ichPGDYySaeZWU
pfTh2vWkiOqu1xa0xp5jqfdfgcD4X1bxdRAGziuVP0dmUbCWWj/WWzfSyN52KNmcCh2LwBP+Unov
Zms/gCQZe6EkioXKup0Xbw31ud3Xjsckv9UOaIC+9LLK4nSzhztwptu8WXY52GqhP1qbgQ+pU74v
nH9GpcB7Ncf+X+ydR5LkSJamr9LSe6SAk5GRWRiMOefhZANxEq6AgkOhUAA3mnPMxeazyKrOrJSp
Gul91a4kI8LdzQHV937aX+rG6u8sCzBdBVaxWxd+kRibuv3EmxRb1sbBf2nni9nnyBLesqWlexoc
LDXrFD0VQ0igmZWW2n5cwOc3cxzfzIrJIUjqT+pXr22/pdU8a/QWNhBjvFz2XWC3nwHPSsepvPV0
dWOX6FRyjIQxxk8TmYcq9MfDajfd/aTteOf682VPPGezep+oDd5H+aSyKLWzdlesk3eooue2goHQ
cwbmhHMtpTl42TrB+4rpmmT46MnYCVm5MPIWAMCwTCko4rrpbQcwBQcgfqltCzYWiPZ2AuWbqEif
u27Hj7oPOBEy2Bd6MvbszT9mdB4HhJhTmvVkF5gGQY6kGVKiq4n6BrFAMzwarW+yROcbFuhLs3oH
8qOxelWuvSuW6meupgEsMrqf7F4eS+a0S/CGY4uI86p0GPLi2MPk2WS3KGnlxkmGnySF1se1bZtb
AOJ7pDvYfyd25cwED4iYz5cOcLsvomQ32g5bsjnC6fgv5C2zFXQ/qjDfsxehlYrrn6aQ5lDlHb2p
JqeSsJCN9eS5cXNmkiysD15ovYIcXOgGrNqJzY/Y1ZD583y0J3XXL+1Xp3VBy7VhRGvrb4X0C3zl
e26cZ7zaJPZ5SvDES7rLRVAcBrLp9yAqTwZrysYW/Z2wu/Ic+Hm9wk7Z72sj1N6v6i5FlKu3vfIu
22V+C6uKrgmHTw40bGPq9hE03tqo2j6HhR8Pw+z7qVoU5BFkxlmw1Gnrqz5CphK0V60OvS2lM9tV
xQebIsat7fR8chkd7TD4fM4BWM78gktUbJspuSz16l5ZyiYQkOTGu1k7VjrivmQfXfbLSrEsmwFe
Oj2W/IQrLkzQsK6v7rKO8shZuI+R2yMPk9J900FuCD6wQ+h1QW1AkizyJpSWRIgU2psYZi2dxy+M
2cHZapXqYSEI5JWLfL5o2/xjtbLi1V9FfJ2p7NhoHhdhhawn/YkeQRQmuv6crSjrS5oLMxyijq4E
cgOPdyJWC+KM0tp7nrv1q/Yy081Br90OCeT73APYAXtYQFIQY4m3XCHaQ2VhfmKIR9FZvmDM2LfQ
Q4gxyuMKisOJlqWV29q7PNcBHkbe0252dsovv1yZ7xsYeZrQmk1ksj0Svad+GMOzyulS3wGodkpv
hwiDX5LLTM0el3lPhWXNG3wyCjx6/Jaqf1nLJKfRQG4XQWt5PXCpMGFsPLHKAx1CG7roz5vePlNO
AKrNEZ2z4RbYkd6C3hp2U6bMJmvip9V4n1NUXFhSnjsyOsqqPCQlc1WpgFTUMSdglHbi/rIgtfXa
EJCTlomAzCHcYpPY2bqF0lg2eSNaNDsJh5rkhwS7arvLXq9o3+KKqVUHRye5bPyATKuuKs/LDLXi
pvODFPn445LVz5Y3f8Ni8eOuN6HbkCLjnyaE/CUBYNJ4ULdI0hj1jf1QyOJpHiwv7Zr8zO/Xs2XO
LrLGuQqG8ECmBqu8zi8K35xzMeIeKxyJaO20WAZet5WISdYIdkOWHoijnVxUzkmrtQbPah15coyJ
N/EcOOfQIY/4btOJPua0t/rXDHZ7i2kJ2RI/yb4NOyvt6lBu4oC5zfvRyldlvnsF2WHx6OfOimWe
/MWfowjfhhFdW+QfT/F3EFgNgC9lo09E5NfnQccL64prRO2PpAG9t/aAsg9aASHmTqslNeIaXS+/
1j5ckJfm/l4iftkmbJiJY6Hf1hYJBcpnbBDOruXLBsq5m3pZb2o+B1mYfSb0BogK4Zx9MVJRc+xG
Toc1BmooW5sFwsKl1di7wNmbsE+VXI9JTX226pCD5XY2bln7r+u5drZV4MB0FfP5jCXwkNOW8RSV
4MuYq/OtVUbqBhfNp4btmJR1OFGcp4S3lDTlfNvnTrNV3foWyPZOyktTzrtadvYWPz8LTNU+9nwK
l2vpcIA74aNDoFC5SK681aZZBlnhwgfNc4fV/Du0P+U0mI8R/nAfRCVf/NYOrWij2iy5jqL4jhTR
tIy8G9mBA5mu/oFgkNC8U2dwOD1YzBrH1W45cPQ70QKL3FSJ+eEByMo+BqQewzvbFTQXRBv+2AFM
FVIjJwAFTziPOseLc2+HyIcTXtZ1kE/9ij6zMN53uO4bxU9MikOLRDgXL+4g96aKYRZdcbfWkI3z
7Jz3Yr3PGEF8G983vSCIwb5FWKUg2gU6v9UcAs3YylVz03PIR11z8OJg22t30yY0GBPMdyFMfYFn
nPVzDfWWZI2jbLyzpOOuLm1VfXKhUFaWkHrSWOrQFqDrqm2HbeL24DPQeHZWNze8WuVWt+s9uxDq
OEi5rF39LZb8dttW1akj0TyCAAN36e6IJX/jOF8M/kcKOK+It2Chi6ovocxVWA3PfpLx6nlJOuW3
MELpxJNcOhzILdpAsfSXDUNh/VwZig0oDgErAlMLdfGjdqq9R0zJthid7D4uu0/jVffK8JbZoX3m
hyPgY3GRdAgGHPGCLjhLO6f7rlvkCIslDiNXSOrYxYkqWwD9A7I/XPrY69z50GXYXrl6OJUK+xd0
Wult5aFlmPId+QrLW2jXw3OxjtPBWIB/EaDQlpnxOC7WK0KwXZMTruIHZosOxKSDXOFfy3O//qpk
dk0UBhbLnNtxfsx9sY1t89A67W5wx2+wTvhMO+PFypYnE8viDWnm7cKyagYA6m7alZPFOhT3F/E4
Xridvm3WV2GvaRfXaAecjVNFd8B2By/3DzordidljMuzmHnDYXYA78gQ4nRW8d6rzFmFBvvgLYpC
luJ6nGKUZxP/Jx6vVcfV3CLWjPwb6IGzjqysufU+rZ5zX9AT1Uz2Jfr0TUI8jFZ3k6uYM5F0NELf
eA0RbN6PWouNgPhL/Af0cOfjYp/n+WkU8E1G/ELIBmhv44YbMbZerL6GV3amCxUZ1D/LwfFmJiV1
Kdtszy2LEVSrM8d1U2s62nHNEMmzV8SHcck/F7VsRqoN0QVDthAawRlHOvSjAssnXoDUAD/Y+x1X
elLeu6p/zpc+HUuxy2WM0jLv6Ql38m9PcMoKr03nsDxjx0diHO7WFUmTGMXZEC5XxCzyZrmIUUvx
bFvTeekArdR3jJtmL2GJZ1IENrV8D4aGqD3rcazVzp5QfWZQu+RWkp+ZqsGBNnAvNCrXLlzH7WpR
adbV6H/5Nmt3qLe4N/M0mIpjQwSSh300VuvBydR5LVFWUWCSVfV7UPnPU7TcgLkh2APbD5uLaeiP
DUmUtHfmd5ZqMgv+hzLuyF7A6WW3/HQzVqds8b/nvEmrlQ8q6O7tpHxYg/OkQc9duQ9FM10bSBMO
9oGNiqSUOSkobi9LZBHtAaoxZzu32KNjnmyy75Jd05fXXtWvT4rxlAMyB3AFTvGFfx4szS7WFXuo
s34SGXAohvIhqdaHWJljoWN48jq5kmvcX/a2ltdIktabdpovZndl1Mn+P86Rv/QU/BKqYZU64aRe
4mLp+YtVrEumNSsbHo2sjYKbhYTvHtmmLr+aaKieSY8CSC2aJbqcJ0wWG4QZo7sjjrKudv/aw/Ir
3/gPCwtqvpPyLjl1QJCM5+Ak/EcLC958FdajQ1e7G6j3pMr4TTtggtWmqpvynuJT6wvYPn6sdKse
4tEze4hLRdfWGpY/f30z/9Zd/qd7anr857rLh1Z/vTf/8aX/40HzKP3J2nv6e3/IL8nOJL2QzBig
kFOx5+/WXtf7DaCb/zEoYPAOTs68v9dbu7/hifMS4ghxW9k8eH94e3/z8Wrzq3ewsRHZ4P+3xJd/
scURGkCMReRjRqVJFXf/6b//KUFA5HE+8+i+BtKxH1m9vF2DHI3RdAEQ8zP6/YoJDuFPH9L/w2Yb
/bIA/vH0krSIrhSHMs+vDcyJ/vMfvyyAhO8t1fSjHdpG7nQZi/lAo1P2wknbJVtpTwg+F1VXd8mE
STKtcx09up0cP7xwXXBMtl5whqOzqFisC+mg2xppSppDGTFqh2r+moqlOI/CTNl7T/r8E9LpZbBT
epzFnoXZ7Q4q9sIr0erpJRtJ7k+tBUPKFVO7RzxvXC43QvAxAAiFgTpYkTYRZ2cZfzb8tssrz7Wp
3SqwlbRpPfC9QKlaXRegVpkQgX+Pha2y10hnHoC2LDhNqBDj06ZUpC9XTG67piGg/GzlV6yqs5iN
I3zJkxJVtSPIGcKiMeNVlNuOfT/5pOYiAxZB/dXcoSSzPwyxSK8tY1xzmPNuCO7jovWufF5y8YP/
NIfIcOJktfZDX5xEm9qZEUA5MmBm0PMPK6b0DOhLrUjP8snr9gmRaiFyUI0OzWJMFFoc6nyY77EK
ZfG+tVW8S9zIVlv2Thtk3QczjpIVgEmYGWBBz1bnHIq2tq7AYLjsNWKgDltDcFKKqTa8ac1g6r2z
Dp1znAUBSWncWtrbOMiYkl0dNRmDcOCCYKVKad/cscqP+WMe1R/uYDpD5FdAhleRIJWlkzd868qW
TicphTURr6QZmiMkcWOaJ7rWW2c9ObFKa67KlDTwpSWw0elP0pKavdoPp9cxIrduoxdnAe9LONoJ
33P8bmdbmnsKWy7RyOMsO2DDYm3sC3us7D1hfB1o2xSeFrbF2kwhn9uhbVrUaZYe+wpmpcqxVySq
7o/ooVZwE19crFjZN24eyZ/amPpnrXEVAh/mmUhzWKyfijy7kysJCWQkmoZVhncxJZLRPXbo7UFc
67aijc71BVweuqIhdbPaXA5zOdJr6tOfQVhiOKN8KrLiy67n2U17Lxte9JoH3sZTpmN+pl8Yb0zR
nTfEZzz5CGl6JD0RIRpU7Qa4aXCLRGemQRBSY5cf03nxskOUkfXPpY1HapMvGCR3VUn639bXIrhP
ZKe+8GQU90ZkLhlexD9eF3HQ/vDtKex3q6XMJZI93qa4LIf7NnDQuVUljfOwOKI+TKij9jK3sbe0
3RwdnGEUfOF6Xi9ZEtds664NG0IFODyncURtA9onvh6BXJ7B1kCnCZFvLizSplxO/lEi5Yi4IvAb
h1jukaWBIjpYgQRaPTzGQ9HdyVJAIRfWAAk617j0AhW8QbSvzx7COHYAV+pb0oqLB1nq5nqtrVXg
WDPJN87wBE5pniPv3BFkTUNC9f2Ln3FXo/8Mo2vcJsvjssy8xOE0Jvd+FS4/ALSqd39K8nIH/QTQ
gaKtQAQ5VYSXLXa13MKcQKrHiaXGXWfNJKhUq0P8VzyD7aTKbaBkbfBfhF8OyfI72LjS3hOXRnH0
NqyCEt4IF5jt76BOiu6b4YEAtEBEw8/CWyCRRLSOV0m4gLd7ceuCOAbErKWdbDpAjVIQ5jdoHvfU
XeMBXMxV5BFYud8U+3UB50AEFQyB3mPUjO0rMXRB8FUDEgbnSvS9wmzYGQ8JCaQJyVm2oLYG8/eQ
dDyq9iz8Quzjde1MGgc98aJ75nLrB7/kAspvmGI/habM8a+pCqU475M7bY3ExBodo3Zp1Li3uojP
ZU9LWRx+hBrb0AEbSYE4EdSvNIi5Otr6ioMrAivYroj7lLxqB/xVWzWYcU3dlia1Y96w2FSp9gZA
YX/ul8bln/a80b0u/bgseOSncEkOXV3HOBfdlehDnF5unu1DgDeQiCRCUZJZ49wOaZK3lKOcrigH
8N+jXpbuKN0y/8d1whmX91Law2U0Fqu5IjCQKFwsa0qFj6J2CGNKvWJw7NOp2kSHLjylLKaM0vX0
mE1l7r4OdlfPO1rBsds6IyziM+ls6nsJ+uyHcYl12GgL6Vjrzp171tjC9CSZ2jiHFrqeDhMJgdx1
pBy+cNpl36sy+eUo7fqbdtv4TI5jjwTEgukAR4vJrJdtAA2Jg0pfAYwSaQkCObs7YRrY7KLPnzsh
KOay8/Fdo/wntDAq+w9/GYGyZD3zA0+9IF4QTy8hkwLrZrcNW+5x0MbAZv8ZOvuJwwO36+JO7TUn
Fk5ZHl7wxYUAyLMhcqRh7bCQFk9Tnzl0fHjeRePkJNVVM0vUpoia6L2HYXA2QdT5vPuz56z7gD7G
T5Vx97MPac3rXdb2lxfnA/EsdihTj4sOIKUqo3sxE+2xCxd3rFLX6/jm16SyPwcErusm6SrxQKus
+zGvPNObJYQ8557oZnsEqpsGLt0wbvJ9V+XIU8KmPNkgcjnfBSaOf6xlT8qm3cPibjs2omjHsLCw
RreorNJB9XW+raRAilU1BF4aL+LIauWSx5sK5xgHHbGiWTo6efRkIcFEO0EleLdLLACqLfuUZzAY
R1W1FzGgIKGwJE16SB++Zl7rYEMjXf4uQt4f4LnmFFoNBwOYVGnoAMha1riuIGAQ9YuMrv25xGVu
uytsjBuXLBKz5REByRFcoCHxWvsiyeckS/VQMINwIKNVaRKUm1cYZbCEMZjhlXYtji9GnDVkXrNO
X3sI7S48Q4ZuPZcGY1sa0MZCJcsQhwjqSNLtCeGq2/4Yi7zFgpeUnOjhsCBhWzHPsb5W4bxsY7P0
Cx5JDiYkn8w/lF5Ew9bH61udKdNO/o78u0gfljVAJj16othHdROF54Vd9MfAJ/hhO7kZ1mKkiCHn
UsyJO5hwKtJcZtllwx9ONuVoATtmSzZ5aYjkhI8Y52lwFCT3YBwmtf3ZGATyKbZn1LEAlQpBlBWB
boB7Y0Q2ORp5hDYjwZW05d1KZ4rvSH61jghyHNIuZrwfoegX9FKhFVwr1C1vKPRQeiNXICmAmIFr
Hs35jb603N37qOTmjU+N4Xk8TdENiC3ah2ARxc9uJHDHrIE1YtErrWd+8jDaxFJMj/grkU+pJQrG
1FG5IAFrif13ZAUNV1Ti/USp0fF2YqeXhBOMmFLnvCZUuZHWWyzj4XPBXCBTKoMSgqObQbzMTAu3
GST9FSk05TO/LX3WTQHy9CjuHb1xbfCxplhXuXWtwn0c+tXxUr/Cmo1Nd0YfTm/wesh6RbKMDixy
M6c2lq9GV8geKk3M1GEysch4/y104iLDIryp7KmEQuobjK62NUYPlWxHcWjzMGtSRnzBE1oSYRAz
qlC4VXLEbHIhT8IPRn1OMEQBnAC2R6M9Z6PMUrFMwJoRZm/wwKAP0Am0c3hpNBhpUOUSptrxJyBL
ct7VHvC7vIW+sb4D96T/gYrkklRO9NLwwN+qSvp3cPLx2RTV0ACxLPF85jngKo+CpdRZn0QG6Vom
vHhDQhJktO9l+XVQjsnPphbeW81ZM6Uqt6gBsBufQyFgBKfjwVqQ0CVl3Ttn7GzlpZzn09WD9qTZ
163GzpEUKAlSv+Rw2IxTYxc7aTmEL/BXmUL7sc16CNxwuHeKqj5JcEWT7MyIVx2MXwNn4WLvxwMK
HnBAhNW0JQl2m7RI2uFGhVh80i4saEBfG46mqAmwiGBDeanRtIPdFKtHH8SCz60dDbSsFCps9z3R
bz+bKBN4Swqh60uZlSrfKr4eDdgxyVGEVpC1+RDbmQeww5g443GrYWTskHBxJKUMeeuAdGKj5KSC
yyIcgJoywPIzM8j+tiJzHD2CJ0Z0yadWaEy2pSE0Yw2SLyeripeal+Bp9vqk27DcgAMiyEXc0FlZ
/SHiaH4tJsXHjabU+4hXd8Eu7buj2vJ+229NnjC3wj1hgWfseRpcJ8vSzMogole+IZiMlu+nlIX8
ICiRb8JFenfvtPBNfMcdaEvvRNHWDFV08NWEIooIXqwZeWdDMylH9z22lJWWwChohpA86qRBUtnZ
7D1jb62XJLiO9S7xtKkJakDmh3FH4SYvXO0dCecec87Wfio2xsvRk/AmRk+t6UMIpPl0TBWYvsJN
7lu2OOew5/OF63QJC1m54XZ2LawXXcfLncyYQna8UeW0G6OMGLvMQGGAkFsBa1ZIh+5eYuwv0qb2
Osgsk5OlRyhuewBp5UYkkWCOcKgXQwx1Ma0ERls58jdWkeb3GKh/w0v/eWoY/efo0ub//O+maP4B
VuLP/w1V+g3oz6EiJvFOdYbcb39HlezfIgAVsoBorSZ5klLzP1y9jvsb2Zf8DQqAXP8UT/RfsFII
4BScYk1PUNDvXuD/9T8/5/8hfrZ/Q3TUX/7/n4PUSCkEwfkTwoNfmCsXgRYuYSy94D3/iPC4YKNT
DMFuupzO+8MUECfdbByvdxp2CZpO1awJZJ/ytefEcwxAGayxaX8aa4WIZH2bP/3awSiZc+lEW68b
SPoPSCgmCDyuCtYnSzbIOfE40EC/9m6wI0qmdDYN1wk6wCZ2HkeMSNcEO1j5rjRkvqRdFffuxTAP
aGyM1mVzVRofqRFfuEPDYvgnj2uOsIYi7KqXPPCVQaIYtEQG+3oQ+ixSBA7cyt7CNtWNkhtqCkVp
pzz9MfrNyM6f3VxgsldJHcbnypjTGTQo8nnMCFuItG1iYOiIB5vxaOHdnP3lYsaBUHNLhbJMHVkU
30hq5b2WwQIUZYyvcNC6OkiFM8PwY8LqH/3G4Yzr/SF7ymiixyYbzImDZIA7ZOOqQT1Qjg2BvIhx
wf3SKQtHSdea96IfBhdpsDN4u9m2EWnRpVd5WwKQnW/P9QeNlYnQj22wyqo/5Fbtt7tZWtiCmKnn
+Ia0AToaHFJgOWPZN/Ue0Wv/kZQuhfNNqdyFiI5FVhjSdPdj7L26PSDfsLu08ifh7wLUsdeN70py
ExLU3VvLnyxufROTuBJVS7bs3AHB/4FIm7JAeeM70T6Zs+hN9tqALbn652Q3bnURcCeMN0Xfcl3N
GMA1v4agWs4StsvxqKdaj3B9yOu3TWZDHwWxj5VD6jxCkKSB/w5NrLPvJbNm9zDzib4sboaKv5jy
+q0NAsNimkyyiTed3Ufzk5kZOTnoI684jO6I8mMtorHclwQSyhQmjGT/kQniNpijrNkx1MpXHnbc
JSSghyR55hOjSqRGj5ShLnqXLpPeYV69/tZ3nAn75wj9i+EjXpFP6E7Umz4u2xpt7hRextwnFUDa
xExXIbzEZxWTrASPVrZQQ5Y4aU505GU3gQ7GT6VE9WCLzH5o+ICQ4YxT/hRIox/05LXJfqHlJtq0
damZweY5/uKC85+laQ1rMo4QZJndkn/YjrauiZ3K7DTRYi6xR0/gSsnkNC/T6novZS9z9rLeAhKw
utk7Eh6efRtR5Rc+WWFfTY9ue6Q+8n2c8I9uSKPKPnDteN9F1Q2vrp76c0XmxBMK8ObVhlPsj56c
cIkQiCSWfRv0BHkP9C+c41W1iNcKwoAEI98me2JLGWLFg8kLadhy2uI1asPF2rvZjGvklMtHDizp
HC322gk7qGXqhHnGlogfMgSOOT23MQITEYJ7pvQZoOTqgbMOkaiw+ADER1sQiOq2GJBub43nMaWR
rpMju46nF3zL45PhbHnIdVLUQHYDS2sWL/pn+Ot3PTo9ZunauLf8enGhKQehK3Dtx0Cofr11Z2zR
luz5oQZkYA7Phkdh4YBAB2xURcFPsXgYsvKh5Q3PO4qyMYgXzhvxY+PFCB9Z0nLjKxQUjM8sWJ6I
kn3pBGAYBnb5sbBHFsnQUh5rzjywYCpk4skWWVQ4IKzH5LPBjDouN8jGvXrFgOPA22mEbjmcviIU
6rYJfA/ReVveKLQI2B9OTQ4Y5NTwQXMlXQsW+hJ/i4a6HParEPVVoi0/vCRBLd8Mfjf4qQkbR94X
fdI6+2BhgDjQmmPpM48yrGRTt53j7eTSu71MkWgg2SDZaUIeBxO3HyZXApkJJ8QF17UJ3xYml/4p
XvvaxqIQ52dotfP5CmFMkh+AjDEVk+03OM+d5TrL50KW96vXA6PsyNsa9BEvbnubsEkOTKW1itJ2
tLKVVpVK3xAwsCJHUxMB9pmxkMOgTAUzDpJpfBfCdpsdBCmFAKhBkfVwgec22EgJIux6iNQpuPlB
EApawazkZclcp/420ZJfc+cWoLnzFDmX6GeD35Pz/j0k/Sc5gP9qSrrR4r35ev+HMen0N/6LfbPJ
SyAf0fdO2bFB8vc5yU1+o8/O9+LQ930o1D+mJJ9RyLeJ3PWiU9ptdOLl/hasazm/QVxRoJhA6BCn
AmX234k+8RwGrj+NSXB4zGK+7fAGgWG5jvuX8EZTIT0i2PG+J0mVCvhijKlWWHRuWGVn64p6ioc+
NE2Hr7bKBizFgXsVtF5C10vV5q+WiYZ5U4eGy21wwuJ0LWkSDPPFiURKxxxi+Uo6BqdmLeD+raBV
7RYngXmxSQ9YzlCKLAAHAnpqMyYFnoxxnOYdyknkDQ5tje9LWAtUDMJf4dh9u88zFCL2CD9XAntk
d8m6hpFDloFplLMHI226DhzXHVBuYQ7GktZWY788GHJsqwsRKC/tp7AmYigwC9/qCVIJUcLI4mHw
RTgcaAAkYmoyE3GoRrltvpvhy8RBFCMVw/ZUIyYjpqB+MdqK2ELZfnUqXPo5UmTR8tvWrv/Sg1Re
l3PdePynDMvSRG8iRmKlT7bCFZokRfEx9Hukx5xAywBHydpDPh9oBk00O5ze9jEh9XjCCC7LTxlB
0G2HbkU+arKxcvaTsb03T7r9U6cVFE4s2gF4O+ujXQuSjorT7+Shsn0+jz5WXXIhCwcD71DFTvGq
yUL9DDJuIFbEflXPhTEmeXVtq3ulixe5hBQeHS5LPlVn9eL4ZgdWEzw3xbi+R3PBc2LlDcqMiuq2
BdnKqcHI6giS2BpIw8wwnmxBwdZsUxLnfwmoWlcoWgYm5D5CRpbGLj0bmIYSdWMI4B22A099voUu
o/yp9pf1MsK96hN4WaOzwTJE0czUOyy9TU4G4QYrADBkJGjm2oSRN5+kgk28stCvDhRBTR1zajVW
mG2RTXhs1IG/otMB/qo2C2wL1umGTgCibFqTkPpGUBSWHZX/pLEMrfsgcCAh63H6KsXZAHgbsxoI
DF5BSUkXKsrrwcUjtzGJlQwM03LMr2gDKj9o23Ju51zTuFTNVvEVq9G4JCU0eYFgMJweizpy7w1r
ryF5pKwHKNnyd4KWafBE19Kb1WevSymS6lvUjNRIIA3Jk2eiEDwdG65NWN9VByHpIL/YYOtEDIv4
xBHTUOSrQ/6LO46dabmBIYJRFuuJXbZ+Mc1ga9MLxp3wKiFjvTvYcCJENRDCFewiqrSxQ0T+gJz7
RGK7dTx/Lb+Y7f4Xy42NDsY7ibq8OpIb56BZRsV0oCVq/MjGPHqkkxvCez3R51R2TOjsw2okdjIm
wvhijCxd7BZtzUe3c0FaBiYXiepnvo7nIiRejILDo1+VwHZ1LNZHY5SPVLFzk2+7E+V1kvXrchVZ
ca+2A92QWDMK82pP+cDR1Sd62TF15T9Q+0UZeUKI89PI75GZ9nAlTk4hS9rZeXcJ89/3eJK8lrE1
hGTHPtx0rwFsMX7ffvJe8yaUz33t2V5KZ5xXpGUZRu0mxmt/a9A+0jDQD5iD5o6oFpUE5RPEuZ9d
y07CYwzJUJ0zN8Ud5lwe330VR4wiFQ6zJUX5i/HXYfD5hlttZnUZ6EhP4T6i+oLMoawx9T3WPhYA
3ZXmPWMsuSG8lWgjgW2VyNQ1X4ptPOr6Smqf3WhmHvIP6NfQDYz4HpjfbQzNQdJ4Phb7QQEkBTG4
ZNYUyKkbn7KjkyoztHZD4S8aqSwxkWCXsaO2EFy1PGI34t+pR1wzb/MQYKBRVDxw1JPPYj4SeuYw
wo75/Nlzzr94QRJ92Gy/92GTI9JTlV3tknlY1S1uCr8ZUuUN4khQ5gk/rYrkEzamCbaUlpfmPB5N
S56FUBWEaSWJc/OyqUPSS38X2uqTwzSAY8OIhmFfbPiWCJqEGV3fRrIV2ZSTnF5lLaq22bohJBPA
k0tkJOQxubGu8nOxzSrwLxzcCcNW41jjxapLB86stc2PLhnn+BSGHp8DNoCWB8EAERMmjnL+jSf9
rVHAOY03/xxQunof2s8/D0q//vzvgxKTDYNSCJcBLsTEEZxypH/XKf3Ke0MeFMVgToSy/wKb/l5C
EBAuh4oJuCeksTdCyPO3Uck9AVG2HWAZjmM6xIld/wuA9K8AJT88AUZ/AEpB5IJZ+XbgwWeetG9/
DYOP10RYzSLeBwKF1ot6Kd36uvMlo0Ld8FhxNDfSh28ca7/bssuwu20IeEmURflZLIOqOFQ06IHC
a8Je9YJpaxy67LJ07ZBAIXvw9GmnrIfvGn6pxA+BF3d8lMazkhzdgEc4xhmw2gwaWkNmafQSvUr6
Z+GWbeX52wzSZh62vVvMyKFli1mS0DZoXKHjR98SLW2cecLo1FwR6MI2vtekCumHIZe6ul2E1sGL
R1y6u+tapJK3YUQnJzZRwhzfi5ocoXMUHtGS/l/2zmxJbuTKtv+id5TBHfNrzBGZGTkP5AuMySIx
Tw7H+Ef9Hf1jvUCpbzOzKKbVfZYmk6nEigACcPdzzt5r52U3ulvyuij6My/K8l1SRKZ5iuTS4hl7
bTa8dbb6HsbGwsWxZa/uHYsp/F3QDaa+rt0i/2Q0mEqO3kCn6GAWvVmB0XOjL2kxdA29YElmZOGW
tA3Y4Edk/yQwI6IZFB4WbbDyO23Z7EBFcHp0Or/sd6WUPktkXyF6yPo6pWVjT5lx0Kqw8tsqhR27
9vsGXl+stFPvEwYwh5bTdrDWdqOpbqOOAUtGtmiMJNXJXhYN1hX0WBOKi1bj9xo1V/cV8UtWnmtA
VuJCJG30QG3rouH3rfArgU1tuucoUg+PtYNfBAgPHfWWpDWTRIMvhRlb9gmjR+5/a2hupC8B8B11
zUAsaC/Mnr8T+xTqjm2Mq9k6IZCxb/shr/2d7avxtZAFAWi6DCEQpdQQdwaz8hgbPzOElUFCGPaf
ufQy0GoxxZ9y3HhcJ41ADz6jqv/sUC7ez0VLcw1SdP+gedXYcNPeR9qsIu/Go2+BjhNlFY5wRrHW
hr+E5ieqKvm9lyi315nZ92BusXFgMykdk7LVVNfKG5bQYnAag063HmCbugGSgK1sTWamoovaNFW5
L8lU2C2yueCkZTNR/5oJaa0tVsX5Spc+1p3Z5GXmgGYIZxsnxNqe006gzulFPnHSNesr5Fhheiqc
mtg18DNJdL00RUHx+ESgrHTtis+5T1gHcwExfzf72rf2JvN4oBuNwZknt+kybiZt5ndFPQhGO4Ph
IFTAjwcqKbKnaO/aidolJHE7G1gV+V3uDR6TmtAIJIlKyqh2qOZIVh2xNc/YKLIQSUUwcrJ0Wq0w
zztIggHxIhfZd/VU+YcurMWnhB4AXKO8Cmx6XPBUrGOrPK/YoDnr+dkktup20zE4IYZuIMaS4imP
EYuPdpMcBwxnCp7aPDw2towLeiIyu43jCuekP49NAw2hHnu6pJhQVzHEvWhThOOAprnIjctcQqBC
ytCgw2uyBM6lIAqVM7k/tf4aDyFicXJ6xQPLbXSPqphuauh3cKEks1f7IcO1O+yTjs70OTHMDm9p
mKFem8H2QarGPQ+6xoid+IUGHcly5lBnCc+jkfmbmWn1F+7yMNyMiFVuUX2Y5P0N0jDuaZb2By7c
2HZl6X8RQ1PVR3somCP1YUGDKfXtzFvTAKvLbZSg6dv1JfFvNNBL4mRTEN0z3Lt2LNWBPM++3dET
xWQhUcJ5NMkl9flmLnxZf5ZFVV6QV2VbN7Ie2mrXCnD1KHA0ZLiGs/qXWTkOgHyPlVyOLpyfiqMx
hhpwd989ElsPPat8/Vx0A1gr6ihcD0nDpOQy08QErqxBiGiPujN4mcKwerCxi+TndKAveWl7WNS3
rsconVZt6WNzH52BB76gF7BOekSEeBLcjl7N0Ne2vEKP7yHva2tXPnW1533x7TbrnlvMeLSVuTU1
YO44y+6dcAwAJBmmlRwGN+FAbo/u2O8cVEh0usfKvMcjRN6FU6Zueorhh5q7xPfkax9bjASCbPCq
rVBZZl2b6AH47YyaOh2WO91Ge/IMybI0z6goO43GgK7faH9rptimrzkUlOFq3YssGqeVA/yEFiZR
eM10E6fgJT2kjyS9YI+aUT/wfs6TB2pPJiG28JWK0Q6d/NyL6NZmc5Is0gtXe5cAqA316kcR4+t1
AASZoQyBrIO1Npwiqv+UHNcW2Rqx9l8hbJiPrY+9qVpNTp+GJOUaBUJA2BCy8a6Zm0wY04Ycwhpa
IW2i6oIZeEjRdKGpWxb0ddqnRXfTO7437VHQsz9ubNV3abTCPgcUiJNJ2k8odTJ5x2Cl0+taDnO2
HTE5CfRLozOf05bC9GhTZiOH9FAm7quO/WyNHlne2n7iIaegGG6iI/iKWewdaJNIJmnBOCAx/Ljb
0730Cf6taGynK1QQyRIMAqASyVHcxRTx64AUbP0tibB2XbQZPSKq/bAe83IXOoavv/hzUXKQjXjD
yo3oE9svKWaIYH1K83TEAkqAghvbwOmI0TnSm7E4pdchEXTjFjVBPF2VTDrCrRPHRX9htx0HYpre
g7u3ZZHww82xMu1p7RXQ0rc2uxyFBQuEb2+xskpMURVqjC5DJGsSerryLDE6HTbZUvT7SRrjxOG9
y835yKMbsTbJKfDiq7wgxfZzo4llv+oZ1XTXxLji01tZWILVc41CyrnUAlH3Ym8y3IvYSHV24+uM
837QDJ4HnYgDe39Tu6UxPTShMpHXVpkJ4sdAEIKOOgECf5xk1HhsaKC+1Z0TejhEcApF1ndCG7Ca
5e1glFvbUXn4KQycqtkWse890DgLrrhx3ryZPbt8rdFVI0ufmzHtPw9Om0N4REc7LbYttHgJp4Hs
YYpV3H/Jel28NqUO60Ne9Xl/OaK3zo6hmQ7JtmS2OtxkRY3xDn6f52L/rsr4YoosuziFGI/LA5DM
Wb8UPOk8hWYSqeexQEWtiq785NIrlI9E3jHtKv2JArCezTohlgPCxnoYaWKzpMgcZHwPUPGIfTsx
HvI8r4a7IaicwuD9bRIwQ3ZsgbDXseBL6Wa4w8sVDtsfp/3/9Ij/IQIaq/++8AGRV/73f30jbbxt
v3RvKqDlD/5vBWT94WK6QJ9pOmxKZG7+XwXk/gGmSBKl5hIO7nneG6sGedt0cmnlCuway0z/XyWQ
MP8IpKRysQli86mN/kYB9NaoQad6cWjQIsaW7bsc+t/N08GPTL0I0+vIZCaB/EkD71CyNImbt6gY
RkM9mrnCq/vTffrXYP/nQf57x9OPz/VxosjFoYLlhHvys0GE/mfV9HVyHUccc6ur3mlXcQEKSQ2X
blJ8sylX2pAuHFjfl7//0ZKV1ZUe4XPEsr37aBB9TT406rpPLHWBh7fpt8hl5l3AAq/XdoPJ+opT
PWFpgFDoPbnuwuyzlIx2H3wTft03tSc3n9ITqYUkkMTi+7y9CYNoI9ee4uuEAxtbJ7C6fNPmNG9I
SyAue7HYCWTPDLleh0q1pEkUoLewDOYZGh12lguZMmRbuS7H8g9+oV88GDZFOc8r6vwlQvDtd+OA
brikc5ypIsUA+9kvkUb2qnicRo0IW1jCrC56qct68/u7svyNfy7Il5tCLATjEYp7y/uhAPnJOuRM
Poq1Kro2eQZeIRFXr2MVuJtQjskpF4V4JhjHuzGCpnpCehutf//py4//l0/3BDoXAuxoCLzLoypM
u3WdNjinkYqfEnfUr5LZwy7SMtr//pPeNx5+XOfi0uId+BcI/+c3wIrjkbT68BzGlvlIZ6o5iKIT
H3zIry7HwceHAsHDXOi8e737CthJFFrnKKR7AS5mfByp6bdos/Xj378cn/fYkbRlTM+Wb5+XvJeO
TqzsuhNu99C0bnMN4bw5/v5DfnU5PrGs8Ac9zGvvc1m7zMkk4rFrNCpTs2qcuDiadmPfoeCcPoiA
/dXPEzi8k6yRLMHv381qGEIQUtk1dRnCFShpao11qRs/eN5++TFYGVjGbR43991rpoNhQumRcLOy
+SEt6uiyBTr2wbv83tW5rLYOq4dF9CSR38wm3/44QFSjGrnidZWYkqgxr+nLXRnCSRK2p15Kq9D3
JLw45qYctWTlTf3CXyuGbN7eDcVoffB9fnHRTCZ5veiB+ab9/qLn3OWIkvvnVpfqmEWzeeihMG5/
/6ws1/TuTWZpFQGP46IZY6L6Zoepi9xSYSPOUvYQojoY9BzBnhnBvBI//0HW4y8uyJVsntB1l/Gt
uajWflqzvMUuHDDpAFAXHTlDTvBfI+ej7WL5u7y7IgR4PCZY4FxBv/LtpwCSI9A0l2fykOUJ4T6x
LKqOF6lCtWaEilYTD9dWVjSggOOkzovjzkwB7NS6nDuDQK8kX4IedHoPLLVHQ2EqorRAqNw5XVB+
sPIsX+b9l/UkDzRzbdPloPL2y9o4IRspJaw+ZVzPVV+/upGDmmyCY1JMkXkwB9O5+/1P/outg33j
/z7z3RqkY3PsUm2fU8l3WidDOq7jcSTGwgeZGVs0+lbI6D0EOai5Ll0Eu7e//wK/eg48S2JkIfPY
ot/99qK7ug3AMcozAdHjlj4P+LU4Tj542MQvjg28Nj5xTFReiDKXb/HT09ZWArWjNs+cKyxr242V
JAIzFjZR3XPQvzgQ9j5R6Lf3XbBYsmYLfDemCZ8CCBgbzSP8DyASjAJ/zO+vX/zqBvDSEQvjusvB
9d2LMAu5hJ7aZ55jH4J7Fd8JneSImlK5nTOVPIFJpH5lxEuuYOGML2NJjl6c9An/LQhuEvRV3/NC
f5RH/eM8+f5xDDjIINjgmE379+096xFyD21gnjtmnCcvrmSKT7DvIc62tBCQkt53qq0+uXRVyNkY
kmer1Xh+k6adCMPgDL91IyWPY03qB2GS9cPvb9wv75uPf5lnhuOP9e7ruXXXmpQJZ0M55b4lvgLM
j999kOj5ixXRk9LkJADHhsLh3foRkaqUZFF/LmoBFrPRdvxYoFhbJXOo7V0J3+yD7fpX+w7abfnj
QGcyrVn285+e1HruBwbJ7XmkwXQhNADyNkvtz4TiyJtBEa+xAiOfufR7BkEugRgPtmP29+FMmPUH
j+Yv7jCvJHqTxd2OIf3dwS6r0sqKfXXOQWxt56T7bsox/+DM8Mvr9Tk5LgG1DsXju+vVpUSeFRPD
q0joQgMDD0cts5Iqtu4STJ5svXDSOUiEEJC6CZrmep50vC2VMj+497/YLLzl2OISwhSYi6Doza0H
ue0pXKjngaS+NbGAnyANfxt8ULtVQM+OaADP+miD+tU9ZnljQkEqLdXDu8/Mat8FLlufLUgdC2sT
yWIKK8sWgV5VNqaTEoV/N8nLMZ+fjWWdtLpbgjC2WlSfo+XM8bffKo8Cb3nnSX+iwn17D5iNNH2g
y3MwR+rI401LaXK8D676rxe9TCrZd36cAGDQvf0Qo4zUoKoGxJSMH3GGtQ8C4+bfvpJlcko3itVh
GZcuW8JPL1Il4JE2znAuOlt9tQY3O81OVn9wJcs3fbtG8iGLoG1BKNgsEG8/pDSAATjucNbmIO+x
gukjKOeSmWPvFB9lcL9TqC2NB4oSCzMBvw7dV+/dszK5NMrsWJ29nLbsiuFwdBvj9n+y2nEkG3Yk
GRM7lPUI46k7jlQuXyYh4xMg0CvEBDhgDK/HO5jrkdTJQU9Ztm2tth42v3+E/tKo4HbjcTODpT+y
SPferxuOE+JTl+cqHSFwaXgHM5b+PrlwHDcpEdM6WPfwiRdEyAytwX/SSj9ES0zd33wGlm9CnQDv
G++D/AuaJbPIJ4ub6YyRl6DJBRs2L7So31/v+2eAD/EFGkRhs4bRsXpXj0y+Hxk66s60abO1GlKo
WEx07KlMP4hkFsuW9vPT9uOTlgC4xVZCHfDukzrmt4PmASiYl9/ihE6dNd0SDzZ+YO3IhYUhObne
Xg3xrSqhcUHsNr7BlwxOuALmh99f9l/OVO++TfDuZ068KMKCrc+4FdorNhGSoeTQ3ZjmcNUgOt5i
PY4fc5BpeTfNpxqPP0L3URwA/sp8XZHEMH3wcy/X/5v7E7x7QRALJKkK1RmjF6NvFts/Q4xTt8Pg
tiDIvZTsXdvZkt0Ct7hu/u6qttwPXAJ4eiTyUXoUb9cCRnA+CeDt2cMrs/YbDaqphR34+7v+vkb4
8SEsNQEnAzxHpvv2Q0LIYQpBGAcSLe8q7Ya7oZmupBr3PN5qQ3bIePn7T/zLDr18JHJZlmtvaSL4
737n3CD5KdDNuW19TK/jIOVl0U7zvR9U6MWkIOl5Lc0q4njgJ3fpqBKxoWi2cXaKSgQfvG2/fAnw
YvBKUwp7f+HkkMOtcQG0VCxRcDH3Bc28BEMo0/XUeGF9EyuXUuMYlHBkxmDJ5El8SCHCLeF11c2X
D+7OcsPfP3OcW8hh55Tk8I+3P4juSaN1LQ14DcfsBo1s+wktBDyamVMlGvoyGK6qBicFDh8BVCv0
avdbHU1QsY0aj+d6tv0etAOhHfs0mSyMEbkp+pPNvPfbB991ef7ff1cWZpZEFkOOOe/WD3YNsxqr
4tx7ZTRvrcwmWNY3Z5/fa/ACD+euRrqrIO0366A19U0HseIbth0qX37Jwv1gp3h/DlierKUsQwvu
mD4L9dt7h0toJG2hPguDjIs1ioZh7xId2///PDKY8HyiOBFHsXi+/RzS3csUpzjXDSd3hagCv3UG
/IFDVVb6yDKK6ogzB3xID+66Wc8xTMpN3ViM98OIwCM0iKSW//7X+MW2gd6cyg9Vvb3UpG+/lK9V
BNsjuGr9KbiMSju/7SH6fk6Yst///pN+cZuRki3sKg4p/PvdC+zFoY0qg6A0xs1HuwCHN2aN8cEy
8Yv3gC6jZbk2qx8tM+vt5XgcyhE/+Fc1qjASJEa4BLSLb0m8Bd8D2TU//P6ifnHKCNDzMujhACY5
rL77QOTUfaGG/grBS/tiqpo8iBlSDkY4v8Pf2MbYiHftHAikBGkP6MPCwvhnSTx08sEvybrDxb15
sTiTMW8ihpU6OWBG8vbiqZ7isevqK4CNpDBlA9iNrcWc4QXNZ/DiWHp45GzHNCIG0o+b0u4HIFf0
ldqbkdYV0vnIjp2rtAiZGheBhxlxDiEnHYsgmrO9JADeeDYNrPunqcnNk9FZLUjGTnNvOwVqATxN
ERFU4urxLOBI3UPYar4yD7D12jEFAOl29hWw3xlz+8YejbjfOoVnvHYg825xyy1Sa/bEr7o1ozNo
nwkUeYtDsGpyVJ9DknuHcXImi7x0wtuvtNuPw67pnOIrLvccHjTN0IVvXXR3rY3Kak0kC+QYgbi+
25Fc3E3rWcrsT6+UTUQAjzDuGsyH5RrmJJHJJoeXY5ZWw6e6tCZG5tIAQF9lGWRu5F/WZ2FFpC32
Bs4dkhtn/zpBeNWs+XCZreHAlN1pTIOuA+1gdQdNjqwS6N9jaBJTg8ehomxmSdsHdSDq7eBPFaAe
rdBMfdWZWY5rQqxAPsWkxWgU5tNU7qzMN6Z1FSi/2Bd9BfKb8ENy21f8KQ+DX0nVTJKNYXX+Qdmu
dK5C9ARooIIxGXdhB1zhJih7f2+FLf/3wFbkL+D+Et/LNDGHjbaI8F71M0PtlQ4XVgwpJYTQ+PVQ
ROiN1HxGIYEgAysioSu6EtLfEDY68gOiQHJWIR6s/FGnQ97BOrazB9k7qtsEfZu4gK+IMcF8QOG5
ambXabaWjqDe9i2/zgYJp7o1CottU7q5vHUHEovOhBz90HZhClkXTguHf267Th0EP+4nQASRv9Yy
bilU46IM16lEWcF21cVYzoNEfGsNernhbIyfEbTk86k0q8nYR3aovlZu1s7nJpnKYi1mD+V5Funq
XudR1W4mchztlbZSJMiLaOcGVmN2F80NT5A5ESy56hpoQqSmjuiDKhWQNscolKcaPhSOO6v1hyWP
yiKEFzqRQBaqrB6hCHoh9DjjRNgqMqUp2KJKL9Q2LgzbupR5l3aE2qXRF1vHUOwjtKT3eBbHBwtb
dLGzkzTudwy8MM9BAM4eFhkp+6OZJbhfkrYna37ob0XFYA7CWhUX22QM5J9uNtZip/pAbos56S8I
fa735F3ylg59e6giK7aOocPfZt3AlV/BMkkfXW8Si1JdxQ9JU4pLDFPGBSFaMfTwVmCEK/y6c4+V
UeoHjU/getQhRK0kThpAPjSLnrTp47GRYH9wDc6DzRoSNah6arsfu39uqf/RL/zDouPx7+ULrKZd
+Wfys25h+QP/criZoAAC/uUxJJcoE9iI/6nbxuGGpJtqmIcF6Qob8f/jSxqAAPjf+Mtgb5dI8OXA
+y/VgmH/waRnGcjQguSfzNb+jnCBY/vbfYp8cb4YdSolCp8mfvSif+qJpIp4FtOqnybHNm/bxtkW
AXHTJP2YJx7tQzzlNmHBGrcXlt1m+GT5+6LSa0uOO+D+W9e57637Ec5t6mcbzOzEGSUs7AF/AHmW
bxDTfV9P485UxakqLhodknjSdxCGIvFsRSdL3gnjS67dg9Th1lKuRuLZG0+V+LPuxUbPF408lJ61
dtpXCp2Lbi6yY6nsfOMJ1ayr1NQ7lUEwF3rr+UB0sTQxyPsWAuotxbDyuxZrim8tkU+UA2uFXryJ
rtPcCvCxdsecJltQQIlKz6OP6Gm+S6yE6BUX1zABz1E/nJreONk+aR7Yfp2+WSj9FTBgrQFxt9bK
FDAKFN4RGvBL6siBpJu9Auvhtfk+dsyLhhzLsP+MaFkR49POayMwNrEb/UnWHUjD9GqwrypTrhnj
gaDBW0XkSB7k+NetbmmtJ+uW9D5IVkhSl+jDFfrtdWwYOJD8TdcSgicn8DHfjSre+MX3Lra29lzt
K/XoB3/G8JjnZbMY5uCut8UZ0zMAl07H+zYEvJl1V7jfH+fRdQ+WQBo7mn60C8jhDkqHvNwE13pM
CgfqBeGCwx6QJXvpU4p7pkFQXJbpwZ9gDYgJdpchvebKTHBDJ2lEbC4ReF+y0XkBmwZhSRqf5uI1
DQh99K4QWMHzJ+7AqjVmeSFfw24uceQl3YVr2e25m6uVVTpPHZwgSMhr6jZyDFDnOsU6jhzzoRnc
jReFT4JNTSSO3MbOs5vM4IyWDh/gh5XttafJmW8C/ED7xL8oic7m5h/pXm8IjXEucM1BQSP+/MqC
UzX1w84ebNxqI8D55gIUJ1LB7lsTEus3V+o0uuXWRH9r8ZBiJv8uFtYPRwEbPlnYJTsB6o9cA4F3
2xmxZc4dPh0fInpKtBTW9TpcYslh22XKWJil62KpBwMz2uNEg3CKp7r0Dx7pQfzK69QghiIfNiMm
UoSgGzrhmzm77Si6sCoQrjFD8vGnvUGKkbST69BbtOX9rujFrbSttenf2wmxlWqQ60gFG6O9om15
xFa0Vr5zQOrXgIU5ccZZp9YG5xXM+q9t9dB629h8CuNxJe3xOIX5FnNFcMNZqYTqahGtO6+nyWAe
CNsuDdZl93lccPXlbefURwngU5AkgCiyvkbMX6D9mw6jOdx1o7MXc3Vt14IDqFpZyMhXRgmczDfv
huo5JLlR4G5MCRuxY1K0kqLdmeM5JZfBJ8wW28lFm4K8Hr4b83Nivkgs+XkdNrdDkbFpx5rw8WEn
Dbz0R+3cZW0Ej6ewu53ubkUKO9Ms0D2fRnu475r0OLe3FS9/0iu9cdMSjlNxSEhuCL1rCdk7cWGq
yQh6CeXClL3iSIR2QlZwyBENgOMW/eI+TN2jVWP9zYybKvvkxvJ7SPRpbnMI7x/GMHkJHd4GfyZw
WryW3oATl0fEQj5MIsQ0vi5R7zgWEFLyptFPWDecnEL5WAzA3XjNaxNlbwM9Yf4WGt9L4sx6bLm1
c9e7cq9TQhRClogzvC86H5Z44TDMo80ZWkSvYoI1lrePletUzExIdzCyy8IhJw2ZMzS4sYkLRsnx
yUdmqRYHCY8LU8Ml9JDENi9OD71NntpEpBkc5HEXk4KC12TVYZ/QxPc22a2enwP/S2B0HFm4w3G5
q4S55bnjYGX2e3wNIV/eFja1TRYijO2/e2o+zb5BPu+9GR9jvTc727+1rfqh1ckGicin2iaUMDIO
mSA0q8KIesyrhjU+AgB66QtlQz+Oz8pJ6LE4M2VKw3QUiOKNIUkx9oLmxiuCzz1vbVLqW1PYi4fR
JFZb3qkyGz8zmUxxvwbiMsra7ZJ+Fiw+R+rYhjN1fF0Uzq1U7qp0HJv0+CG5UGl2VmQCfg5S+HCQ
v5BtXw2zu6kd5e5qnfTnqsK9IKohPWWy26GpXSi8ottWCZFnc9RC/Y7FelJki2vTy4/NAMZ8ncKh
urTqeHx2VdISYJurR6sUUCfZZCkm2m/9EMhn7APZQY00LXu3xbFYyexFlcCc7IKEZ46jm6gMNzrM
bUy0bbhvh6IjJ1rAEOwPduN/ZVoZXeA4io50X+p1OmAnR8/RnfLe6x7xPuoN1QWOAZ+ViJCIngQG
zMRx7z/H8BSSGO9sFCRPLWhYB5/VDnzarZMHvJExiFbxCIdrS0sHi3YVET3ni6dg4t4p+47SI9pn
aobS5RNNgFAeCOozMowQuA2Ord2oL6Ko/m6bSLO9yixfRVN7p6gNTeCtbocHMQyI1+PBAlRWmRHv
UywecYicYB1eTHZ8GAHDasi5ZAJ9TTSWCq7A3qFpXk+Oe8SMexTaJ4SNSnPldZBAymSLOoTUOSB9
a1fnyQ5Y1wYL+7NZDi+VIxFV12S5k51Tlf0xLpqbolY7o2qfMfOQmKlQjEgMZRKIwC4qG47wHL+L
Tc7eT02+bC+r2sQRTZlFpKFtGOS255SflEdJYmiCR5ZCr7vQo+t/L/xAXeR12ZJrpsunGm3zbprC
cdM4rbUVndF2VM/BxL6KPEzvsSDpW20QaFPYrX2dexht4NzETrKBe9Y9lDbGfKT20WfXbmJaiYxG
xbqObSjLKPOWcB98vjJC1VxPLNo16vuNU0/e2u1qeVOGSzZPkrZX5ZAxPLAn+9ZXWVKsapzbT2Ht
2vHR1XZ9GzpWBc7TStn8px6HRdZiUgD6ts/mJVFCktZAHCtBMzk0jpBoGhLiSEw2ak6UXjcES2Zr
VpyyhvcIRqfhXfBWt9dZ4Huf7MlAoN0W+hLWFN2jxgMCXJpx9SNyMHmFYK7gPRvdC1jNcNt3GvMC
4Wgi2nVBDbBHsb9CZ9T5Jf4mQCJppo+sic4W0tG0y+bYKlZaeuyi5FKg45gvwFNGt3Jg49BiKjGE
z8kqs7+q4CHzhgtmVfMTSV8Et9sDuMuMshLioUWkdDjcG208frL59mcX+zIuipBMrTTwyH1r3dtq
nvyroB2rW75KeITBfeflYb9Brc4qlaqnbBLBMQ1yf+Uwn8QKIqb5azdInJH0ruuQLIig8EM4xCFN
rNhqNzgW8HAP5HLWlnHuRFW+lolZPsVeVV06g3Z59ciU6iafzyuXVJWqrTvmbPHWgiDzCD9muEzq
Zk//Y0M44DYz8mKXWp4BgNFvTtCn1MZYjNtEukyC/MkgjAAeuwbTTLVtwdITSTNXpyiXCXnEzvRg
zFn1pZCB88QIKCRpJBsOdI2JShdxC19wCndy8t1HrwxiQMEE8ARI49ZNM6CiUaBmjpNvxNAVo9sg
FQ7e0C68slXTXVRWny6o5q9JFZ5UqZ+HPsGmczs37ac4emiqediaIHmvsrg+DmmCS5Agv0PoDMcw
CuNrHQbZ1h7gC/gw0RvVdryjxGjZo/2A+negOd9cQXGnAPqREeagcuqT5FszUDTgzDNXVuZdyma8
V9W4JoPix9kQ/wE3txaqvUwInpnz5CtNI0jMqfsiOu8p7c0lH1nv+tS5Ce2hPbm9fZlm33N+SyI5
kjuCm/SNmbIThykgZNQG2TaN5mfHIMXPGTna4nS50LTfI6lx0PbBXe5H9LeiiymYS6jbw63rmM9l
r2+01bYn3XZUB3DOI1HKfdC0j1Nvf6qWukVSpEQEewjZqFUyEXTtDtlV746UIUFJwRTY47iJPR4U
NzhBOMrvWUw5FCvwvZVRTJB8O2enDPkUJaO6KhJbHrHFBOmNF7T1Zua5/ZYusStWHIZHZRjedgD9
QXzmBKUavklzZJNl5KHCYNjx0rdXGdjbc5YkpAv2BRalgsQk3owi2CRjs4Tde11LAlHBKAIWOetp
3Pf0SLDQFSCbqaP8Ql5Os64k96RVf0JlBTaV1xUEC55vaI9V/Nrqhrttxad6gv15qXu6P7Q9CcWq
BjLMDUVHssYvlFyALl3Z84H2zPxiYI/ZNka/h8n9LSWtVXWNt8niSq+ATH2iKKbtNY9foirHTmJE
wfFHH+E/HZV/LKOAf99Rufvv/6q71zxpum9Lese6Ij/u5/bK8qf/2V4R/h+ubbnYO3DH4x92aJT8
s70ixB+obj2mcMiVGMHb9Of/1xX/B8Ah/PC+QJ6BhnFpefxvd8X5g54KAhFETh7mZsZhf8cV8kPW
8H9DAMZYSxsHzQONFRQ0EPrfDgGkwYwxVTV+2IkIu6iaoqtAgru4RLTelJc9rkROXDPcuu0QzPF4
GjlTvMR2l7Rr15J0s4F1QV6fp2FKN1hJIURH+NJN1qbKrTZdOk0Bc6uquMeqSXDSOKXEy2btlMC5
Yntd5xGG+W0lh7iAphKH30uo9Go3ic6m0DMriCix111BLAuZO5rAUA6dj8Bl79nV1EOA1h5MPm+O
qEODaHxaYjOLY0fLeHqG2NFMJzFpQ2160kKJiE2EfWA0Qe+idwi5AF5vCCDzhMN+tnld680A+QVg
aY3mdjXPqsIZnFTAgkenYAkkUDy5CoyJU7wrO+qqmU2QDIfOyF7BwnifTbeXzHAth6NQqvzgifF+
8tLQoZt20RjocwalhIIyyMX3igMsxZOnqmEd2JV7JLhRs2EnVX4TV8KvaD3Iyl9DUGX7mm2jmmCF
CQ2IukJBSaXj1w/s00pxSclkb1wLjN7K1tl8PyQJrIKyhBk9D2SzbwfFxWyEyNHFYXHv/D02PYVZ
0tKf26THJR64pXfjhq46l50LaLtpZ6PA+of1nyJtAEppm7WNS4p2wRfwKAQxuFHC4SrROOgVfeJp
482edQnqbu6g0kBrXHciKeWGxGUk9RaCR3rMptcUe9m4Amm/7yJLHlXPUWAumiE5JL3Zt+QIGxyJ
2y5tEloQMotpgotu3kxlTvFWBFCRV7LuKUPauiV901WGQ9O857C+5wxkT1sn0jMtDAeC3WWWM3UC
BpwaxS523XrcCFeZ/gZdbQk8MJPGC15jI331pxTXacz3aDaMQmr01cJtxLYRGX7TKLWadAOam5FC
2VhztYVMhfC2QI/fXU5pDCm9TWAH40XOJ3JaakihB6MYKnyrfQo5qa+B7wG81U1kPFTV4Dq7CHN8
vnQr2vSkssF4TopGU8gmGAkQ86ZRwgHIEt5d0sG/foTvkMI3qImx/kTiNdOEOO918pAb8ZBeZYj9
T6RI9cUFVlzZn6P/Ie+8euNItjz/VQb7no20kZnAzgJbjkUrUaTsS0KUqPQuIl3kp99fsKr3Srx3
1NMPAwwwL80mVZUm7Ilz/mbBMPCNHOJh5jhHuvTQrQ2mBdNYergWI5nu/+C5rfYi1jkldcUACg5K
ayffha3bdvfBPDXNNsXEKz+ASlpyxCHmgBJElg75pVNEHSf0NqNvakGZ7y6QdRi9qRoJvR4DEsu7
8vAcJLfDGdC5ICsU/EC7GItev+TYubeD2iY9SJ3GQ8emrlCBnkTm7Mtgrjk1eYON47tX4QIJM5YN
PU3QQcSmYuzqO9ybWblQ9hvc73hKLris2Mk4vI3JtSHTsSwI7Ae9XSC5kOhQUHBAXQavlMoeKEkM
Itt3jflX12vL/Oj5fl/fuhWWD8fZBiR85zqsPEeEIKvsUkEEhwE6ILGEow/s5CuSK5TJcEmbHc7I
AXTScDRVqjJ3apJ38H4colkftn7VVrn/4BfwlNHN95dgpxYdffBjyK9bep8vNSE83cTwPQkXkORH
C1X+6HUS/NAlaq+7Run2I3kx7l4rjz9QC0WVYbETxI1Gp0aYKPITsnd9Dn13R+qF5SbjoElP+D0y
XUlk5PqtZXgDf4d8Zbx24V02rfb3zifoOSKI0knW7yKTRBxh/kwEFt6V2nh1Vu7YfsxEK38M9mon
qG6gDoLCQ/CjcB2Y9yX6oAGpbOUzWbOq/QjLKXJJAaj2e9K6DB9wfEzSpqEWtUFJQRZGcTtHYGXV
n+PZppYKlNLW1FWXxd8US1pUuzxYDROdQmV06YKy8DfYpcr8UkYRkrFrkywfZtvP+hunzstH3EKz
8mIOkL68nCQ6Als2DAvTjcT3PqHsV3rWEWGowAuphDoWaqvN2N6MuiSTPTQLuv/QJwbjJFpP72sn
8p7z2S/Rh0SQ6t0UKsJRJEPSGXH50X7EtCG4FIkb9Ie0tZL4CPg5uZ3IaX6XYzUjUOYggb2RzkC1
a0gKXAgSf8TUsPWq4cYl3dXA7kMd7pCpqL0b59HFiYJK9WPLSSbfTp47QEl2fd/d+k0tb+ouydvt
6NX6XhoY9sWQx2O8CfsE0XXo7siMQt/xmus+wSAGPVbbfaSYTCZH1E2AGzto3OskxRFgg2ga+foR
4Zd8Y1v1+ojNhrqPqkV8LFDfx6Q3luQ2khxXwMSbsk9l43gsZiiOfHFZy+nvRVZY7CIbDo887ldU
ZryhelxtWd4IG+m/A1498vPgRSlJ9BnFZq9Kyrte983Hbqjnj01lucSuizHCg5b+dhSU/LaYfFBM
XHocDZFyTqd+7+ayfu8MfYH5kIMbMlnhOlQ71NKzS1kUbW9dcAK3LX/rTwXiHeT2EWaeOhf7kG6t
A2dXisIV2x7+4XdUAFr7sJAfvQdKpB67IgB3QQCE7onIOqxoi2iO3hAEDEjaqIzaEFkTtrcuWksE
avEWtreOO4Z3MDHIntZLLt8h2dI+lUgBo7HKIYWN2aP6jbotni0b/JaQ9fWR/ls4K+fORx+05beq
MV3pSz9/K3xhlReUlBUy0GhEvws9335yU52/R18rR3Y4ynt8hBGkmfaYcbnehRc77R16QbSsIhG7
69yyJh1LcuJLhBni0zoG1aObtsE16A6caOMKLr+/VO13JJJqe1NXOYIkRiEIrCEXRuUlxkhoU8nA
/9izDvf4Yqamk4XjHFuoQ9Z2NEY+xkJpzLaYUqhveRgqbG3ga+LN2nTxgs5JJPwj6N5e7weBTfUm
tIflwUKi1916FRI1qDQX09veJV8LqbRLn4NgTPVVpafsc5POiAhb6IFPAKqskkBQa7JhwSAURXA7
yr6hb03lAo04/+0wLzZDP20RGYvJ2ZaH1VtQwEFFpyAjmVaqACu0UpxZ2YyukFexjLtGt0Y7uKzl
ntxdAtqn4kzYAkicDxU8YfYgs51ubERflu0qmvlzHlTieixcb97I2CJTJ1ddRABVex89zRCgMCqF
05JQQUnBZaI54JY7D43lWyvF9eAAUWd+58dNWO1BLSdvaw7zCh/XNcVUsxWqJwrJSe+z16af8Jv2
fkg7Aydh2+T5GZgFj7OkVv2ewG9+0xAWTJgWDPo27lAK2AzaI92FXXCTb3SGSja6mLhcIaadJwEk
a51SI5Rz8zVHNq2+9Edvxhu1AnWAQnEUfkECyf9QtAV1GztDCh29irYZkU7y8GnLmrba1Vg6zFs1
KFQWpbPo52IYKVyRkwWPLXKND1elvnlVjHKKbpfpU9gqtg+IiaTudYytkgmaiVNzEpEov3Vj0VJy
FPVbqaz8G/zf4LMTFQtyjMQM/q5kgSXOTu2i2y9JQJmB4e+712An5H1aY+Rl1A6SYjN6sA2xcejF
PbC/8LOrJ1SPe1tk3+3MD+NdX0zre4c83PtVpdTLEozwMnL/yg42diK77+jnjNWeIIpNKAYmg+dG
lUYeApKjh+kH2bYvRR0aLbuITCV7G7WWfRA09bsUP8wWc1l78jHXtcs7tFuw2O7trKcwKrKKjLCu
CegT4FHfuiVAFi8N2unT0AOj2ejCwTF4APC7mfuSCqAc3HbdSzY4Z7NaI0UV1aNAvNVLV+OqIDUr
WhTY1sfWHxLyZYHKnmRcT1/0OqcIaOhyvQf1hKNMs4IZ3mTosli70QZWtPWDobmHfZLgTZs3FLWQ
eoptSlt+ciPztsFObhT2lQqiqbxI0HeGLeatoHEiLEvuKUgEwWYmd4DU0DwX33Lsi54zV1dUSuNF
pCiPpsvNYI2sK6oEfoX7jTffDtjzVAfhleqhEDr/lqPVh4NJUs0fBEC7j0ht9k8uvjbWpmB3/tCO
iF5vAYOUDwqV2nUbI4KIckg/lR/xD+FAZBUMne1IoHrvY0d0p0Mv+lyXYlEg8l0k0N0hmj6HYLAw
lgD8leJrm6I1OPUELn2/LuUW15bsKW45M2wsNJCQddWmgjwF/vAVfZv8ycq84kmpePhETp2camU5
Ubkdw6C4caSRRufPzbsaw+cvHG9IpzTRPL4JpK8+xUWB9hQJKqbGpxGlWMC9Hse3TRKgUrLB16h8
X4LqfW83rfUEqcDr4BPkwafVBYXPAdhl2OslWosDiLrxHQZ0lOAawp1bPdf1jxVt1o/LlK5P4aIq
ihihrZ7HjLT9gYFVX4UNdF5qxFMxYCODMdYmRXKz2M7Knj5ViGZ/QUIpCLfoDlEozJ1sjA6RU0+Q
BYMKVch6YbuFtteI94PryfkuLtBV2RZdFUdXI0kswE4I9f+YrQUZBxtfnO85xXTUqL3UL+6RC7VC
44wWmAWsng5ZsxIP1rngDw2+PBw93cq5w/VX1wQMQ/vRD0ai9c5J4nSvoNB+U+XkSCxPsvINQTF0
0pFKEYXMMbe9PXJp7frgz5ymkG9FForVZ4B05LlauTuXZZt6MZYyRJGiA4vYoYJFOlaBGUVrFFhE
PrYhOu49geK+xqcquSUvCS6iLwc/emfkIs2Hlsz+jG4Q2WUK0aPlTNt0qKp1O8uoBfexrqn7MYdB
+DbtIu2CqMOJpz4BUv8nJdSaIW+em+HndNiLSsB/nE37vz+kyaT90zdOGbTA/4MipjAUIlCq/C+A
67OwpBv8gfg1atqERaCNXlBIf6bQQv4JvD5GsY7LZ8KfAEqe/wcLmG3ooT76SEbU+2/k0F5DolEF
hwqMzjeYV0QsIwNk/gmelIQQdsIcTVO96DCWWwoaQf+Uy8TDGA9KScDffso1vj1l534WVXkN3KUd
TNbQfBXglhe9oruFqV92k+6eZy3NDcOldvsna7L5bzzPtrhI50pZD3/zprHjwjOEvEH6EcLvq5uC
Dpz8tpqfpCTCfRr6abAeREWe5iEe5Yo2dE2w9vdvivSASVASPaIg+ppvLyQrqpxDborE/kNmA8i8
TbLUK2/xj/PLW7tajCz179/0nzoUbhkJRDdkcIBy81+/KXJ1iOv6X8cghxCzSxCi7p+A7PDacNRw
oN/9/n7mev9IwYbID4OvI6kLlUCAmjNWPD8PoHSYSo50UL043PRPhZgKbnHqzgzwAO9XjbgBY/XJ
b6W7CdAR/ssx9etLmwHMngk1h+Y2LN7XYHAkuTC3ymN/kw05ilkI/JqurWRjc38cyhA//otR/Oq1
fdQChHACbsiQAhBvRvlP8wZUWyFDlD+3aP6CmT6KKp6ses8JftLtZVg4K1DTCKo/PzJjA1sc7IKD
W37x++b/dTZFJL9DaHuOgG7pQsx5zbLPDOJfNF8wSp22ZC/JCKGoOXIIZk9BPF1gVcVO+bfuyZIF
f4IUPhwKh7lkfJR+fvfUsrWPpVwFCK2ZrAevpgj+lEdNjW+LbqELP+iJ7KC9//1tf6WasRBSSkAr
g+415MJ/QvwXRTaKhLTDprfy2Xroq7zkhtgGazo5aXx6vKXTJli8L8M9V50ZCxVtwud+/yyvmt3x
8JHiGQCcugBPUe/4tQlAPKRlEcGjxDvTobFPbbCwgFkP1uTVkBGKxBJMwN/f18ymf8y2iPtiFcMt
gwAVlgh14V/v6+alr3pKIbglTYL72kOBr+omDlAO+KuFOnRft3hIisYxNi9AYs1rvuroWod2Hg7Y
VWJO7NLISzhjT7ev1BiL/pD5YrEemnUiH7wnh7pI585pMS/KLwodtPa9Zxs7PJJCEaMkfRkreMdN
Q9htwI6ZqSl0qebpZiCo5De7WXtGTa3Whis2EAr5YXcFFjRX08RB3cUdvJi7GU8AxP6c5VbgscD3
AzLz3PXPm3eURgBjEcEV40fKEUPeHksSEO18dPFbiG7xdyuWeBcie8kAGfFnMeMkh3KH5CZJScAn
AChiD7MtyBR0YubCk0AJVTkASUCKSMXtOkzhSnVJOs5WFmZ0sblYRfGYBTBTYg0fsHgoOqZgzd7/
fdaWMxY3Gf4BYf6okRWLQLZgvJOru6iyO8SFBTB7ruFWQ8ndhlihjAhUuJ+1eHP+o7u4ZrjLMe2c
TxGZ+u4jSZ2Oj/cqY+YlXJBWK7K54m8dthMMj6AIE5677UfT6Is9hXTfaRad3+w0fuemMBsS6TBr
7i/WmWVAbc5L+rlxcQFmlO8Gy4+q7qKiOlwPF3VhGZ3eVXhmeLgqLMP+UKpR00qlu/bedIWSbKrk
h9N9pKq99tatswCgbuL7XW8QnZVfzteW6LK5vHEB06MeTLXJLCrkilyB5n9m9pbz0Dm3h4jymUcO
fLR/4w3W0+YFCKh662Elf90/NWuQmksA2kNQFUHrlzVhURMpXbdzcBs5pn3njO3WyccZr/Q+EBzk
KXZDbuk2WCJZ6kO8xpH+fL4UOqDmGhpYEz+mrm156TGxQVBwmJEuLX3ukrQEP0rC4rRSDUZwNdgo
ndbNc0xKh9YJKibKkx6pNZENSyDzVH9+PPYgH9h7fIlaPpjDMOduLaQj2rZrGqjpe2uSnLZ3fT1Y
y7wbgfWWtxFnXRgTfZ/XpX/wV8cYyp0/j6Iqa9Lh1AkVmqI05zQ5ZoiEzYqc+CXcB8ITh19MlEQQ
+ESZFAHOzTBAypPDlsMsxgRk3zjfTst7cgC1F36M8VyIrG89vLoFJEMKHVLt/X6Bs/akY/zlgqvJ
TtxSfgARqpPou5a6dtIHNHhVrd+z1nmpugKNLDVkpgGTBdy5WzU57lcKFXrKL0/RU0W60MjingYy
pSnzwWSgooq+f7sg/rp38Jjuv6EtCcZ0E2dIjHZ7LaXFB88T/TTwozJgwzj/i+PjH35L6pUZhBi0
aWKNCjNLy1RWFc2f1sKS8kOWJxloWXCCWITc9xnWf4xcEr+mh9LRRHaz6dl3SbjiQHV9DkfIRQym
K3GkZKicIt5IxVBFDii3lp175aBmmKYXEfiYbLkcOZSOAM5c2SbQS5ouYmFCy9QM8dktHOIsaKX0
GqY1ZsYFE0qzgGxjN1+Hz+RLRXXXyNbALWOPiXVXV5PZH/Ieh8uHYuCkWh0CLyarcpuERMANZlOD
jdGHrmUwlDeoHsTiC6KEISWxwNNENhX8Yq6Hurv/woFPhPiCCWHHdyX6hVw9RRqRLRjltepuajqq
r5hAR71MDsWAExv6ziF6kYwLCRG8Po65iZp3VVgq5e+BfyyxvujdoGYaTRVBiASU2898neqLJnFN
qN179gZLLY8H6Xw/8bDsbFOqBbvYD8zbWoAVuEqCLw2fjBAiHy+jmBJrsxPFPPK3xAGN/yXQlvk4
LhEBP3JbQzs61L5sJ3SlF39KSNq8XAI0aZNQsVRjH91C/gpD8mH4ztbxccoqpxPbLCokl68jf+Dy
PcapNONSRM3c7uzYSgdnB5uiW9qjTTWfN53Qv6utY2bNDNJj4uieJ6b8RXvWQWO+DXpW9tkuDrpx
epvDE3ZsQLenlyeZaD1QPV9XGPXMDdPKDT58NDmATtqMpGfBBVNEhijqyUgmzdETyyKffI6h0+NM
fj76UdhJRsJojAD9x72zyuuix9gDCWtEJ6mDhxXo+VT3DHfAFWYYUNv3WDsKUDzVnY6kz40tMnSm
77QYjcq1zehpdk1PEv9O1REL726I5QTja2kB01tHT/Wh+HLqAkb2ZN6hrOeQfpzxrWGXyzlnLN21
XqvsZTV1zKDw6yZjRmZkeLkbogszjbTi+zaWNz2ClXRhj6xPdXdqxZIiGM0dwEzN3kzSoSh1TAwR
D0ceUaymjVaHs8FuqRGX0xfxWtijdYzirKv9fUw1hY40E8Fc99TCJXraPGSaDB11p6YfIqivU9iz
w1BQxi8EGnO4ggPbaUGgAthxhuk3XVEHlqV/6dmFYpm3geQk4b2DmywXqzm7DYxVu/O6O+CCLU/k
2GMbLR/VmJgX1gmJhYxaQWH+eO4A0dTmTVo0+QLqkS4Ka2budWVGVSewJAfpXSGGCI5KNzPUz29+
6jeLsIPbnP5FkWHg8qwu6ZDeAjBZRX7ERF7CO2gVGIViQ23OzPZT6xpCN8boEmJHlBzSycrwe3AW
lw8sDbHWn59L2oAM8eE8YucWjrjREa9q/gg40BdfQuWYx2A/YdA3mVz4QFHh1YDfDPxaGg6GHSzZ
G7zalyV7PL2PlTRJ7F5GLytasZA0p/WUpNQLgGY211go35oZlgemC8c8d/kjfHCfFrJUag2XhfQb
WtaBL+PIr2TjFB8sLeRP5dZPURsxNg1L4qNqvE6R8025GrX3t6kD93W6ygBmc0XhW6IZdk46EqFt
eg3BS35Va5jxTsOMwYA4MC3R6MRRBoPJ8E4UA+QTqldJ3WFVf17AIGzy6FAlX3q+IyWRX80A+7PP
OAWkVr/vqsT8E+KvZCS3a+24DSs0vI/ZOD4oR3GtyR6m/Kqu0S8Q2wmL5dQ9VlRn2LrSWFfsOlA/
Qfbt5yyziZgbEMdsVmxgDeG6ccae4gPOga3s7s8Hl04DTO1J+1M5rHDWRCt9wZmnTXV3aMfcI0zg
fE/Fe9/ja8OWREnb4dJt7pjtEHtss2OCbjbhdIC7KeGD7blug+53nzlRejlNKmiyewhQs7vc0ria
p45aK+3pDDwl5nGvrCbh68wNJF0vnAoeVXGtYllzv2z1zCyu82H2sB4rMhekjjdzNARuPU0mJhgq
l7LpTYKtkMByDZYK7hpuQtYYkjz0ML5+3r0nIhKuyXJtvoexKpHmucmqzOHggj2qsO1tPfNIw4Uj
MvM+SujRJrJHFL/V77yB8Ur0mUwD0QkJGBOEBovO+GNKnEOYdQqpKNURl1zBSUROYysaFcJlOt+6
1HHhzVcWav2UnqAJRCy3IxkDwj4fvT6e7vysmYNvdrIvsBRrvV2rPdN86eRGRbFjx9FjdUhK5ky3
laHtRRi39b15x8qnOB1CfXDgqO2Mr3hT7FvRyOSrTZAGmaX2k8H+Xp9CZkdL8wKup4iNgJmZMJrl
LOT1Wys2x4usLRsGGrHmwBMU5iGf+sA3WY7p9OAsSmZ5GrrFPEBu4pQn1n9zqa4KHNPtp/wbFrGE
JgmKjyQUTl3Jemp6dPasKA0u46UcZQuTCugsR5mXE35LGZ3LdmruGI0szSYhoHOAVytcYDlSd9Nx
awLGl4+rtDArAcAVnrNEIL50b9xmqPzuSnWdeQUwVqbrWinMCXQ+HZTOJ1xCPo8pQw1KEdkBETJP
XwdrlrtPK0QSP/u8UDvjeUr86umtDglnrtJLzMFi3JhLPJ9vihz/PIuTL0yFxJUbjr8NKtLRKdg/
D81ci5gL+Kd2OB9Tp9PFk2KSvKzlt71b31jujKnMdSRbdMkIB1/O0VMahpDpcZ2Ie2w0+qCKkGFw
KQ4zo/7MisSrbRaHscppn+GULGzJy/JbR0rTjDaMD5jrbRMX5iPZasfwV9ZuMmdtSP0cAUD6xn4C
wyqy2qjdwJWIGd55DsH0IZ8UGdXuJdOJVWLGNXwrSFlG0TVWbrTNQfHX2UUbCIv6Z8EqxVhqCHW5
9zk1euo3/5QylCjtmmbVrkk4IJtv83RRpqcw2VqpvVKEX9bFYoQnERzN6arHErp0Ll1Y9GBOQj8b
+ELPKTzKcSdmNMDqdIEv5BfnQRtQjWZ3mFUXDBAi4RO5AqCkoMCyI5szcc15wBZ2vLaQHjI9fTrt
UwlCEWt7XhsywlYgf+Arwa8eia47Fkev0oIf5yF1jphxmTMnSVx4qMdf+iIlT7g/vfN58OP+6vRP
53lfI5RKSwFtN+2QxsO0DhDurKlArM+uJvpTN4Ba0z27spk6elw7HCe9VMjJkBNMEljosOA9Rg7f
XES95MNDy67oHgrTUZvdnz43vxyG4H2YA8Z5GbLLyXzJ06D80r0ADc+PMkjMCfycdYQoZ9LOU1eZ
VI5rqgmc0NzVfBJhEdO80yqxP8fbxJVi3cJRZdPan8ec8KWb8AiiBIx7Yw1kEsZr32L1Bz+Bcmob
N1d5uHC4vc26GYrMDoclLPA+r9NCYHgREN3TzOfnxU/RcxSVw2pV7m2CS2F2E0NkFJL6pDVE8WU3
QgbJDpWHHWb6QIU8sspvjZ5blVymyoVR/DaCdqS9ez8LgenfubltflAKHniy82ueh3B3OpZSBjZr
tq1cpMHejBjt+t/bJrfWYdfUoclFnlMY5/kNxMYE7jH7DG117kE0UfVSU8OLk+Ae1CDr5u8zib+m
zMGGcg4jbUylAClggNyvc3siboVbI3OLi585PienFOJ5BdTEBXTq72/pvBKSIgYPyVCTLKcagvos
yPJf05eV7VrTnNA456xDa1sBzTifRosJVenD/FQ2oFjsduvDeMoG+AFAzOwYKRzGinukSTrvB+dp
IUALdOUySQ/WZ1my04pBKwa4StBIt+EGwfCariyPrZkhtPas3uSmZBHzzlYXJAiUGFR29F0mE6Lg
gDnRicIy5JQKizvL5FfJdztczDtthaeqWMuJidtZIULvdNskOqEIaV9KDsGam+wONX8TbaYO7iv9
4Zwb8krbdPdwGiXnDAFu3kMKGtRCaLDeeEtpNv8ESX86wUSP/HZKG6zebOZXPlaOuJitzmxo689B
Czhks4Wd/oZDWm0aYZxk88MvU03Gek4J3OFXn2I3Yj5KbhxoR8cYpIoVC6hzUln7nblVqvGzF2/a
VZkF5vxMzdCxllQQ3FgFG88xccU5tFzQV6fJ8tPOP1VgjGGbnvq0RTeRhwsYcnjaQhCx8aHUKKbw
Flkem43tvISfI4baR3uFEo6f5TM2XjWrtXcFy6vr1X45PR99bxaQ85JKZG7z0FHvm34rTjvx+Zoz
Ci78G8g587i+XMxHyn6sAfgqJ60gd2bjaNb10baRcN9ZVVNA0+6B4vLJJM9f3jaVZmCdd4Dz2+oV
uan+4J5Cv9YNqjIm50hCsfjUNCwEJF+IPq0v51n+MrH+C+ruF8/t3df6Wf1vc+1vbadlnmbD//n1
V6wJz7fefR2+/vLLnvr4oO/HZ6nfPaux4qtcKH1uzSf/s//4bxTYucojRd5//1/f2rEZzNVSIDs/
F9GNFux/XHV//JZ9/f7646eSu+v9gUgVNZngRUmZyvqfJXfH+8MPBfUT6uZI2Zk7nAvufAfNXgyv
Ue2yEd6z3f/PWaEUT8lJxPyNwgpVXPF36u189ZcSDmQVHgsUFxelMgQ645VwFafs0e8dcQVSsMdm
PXKSeobKlcXdZZTAYI5Kt7bsTRUNdfnoxWzIeQKiB92yDNJ7Aj4Td701foydNPCPQqhO4IEIeghD
0Waxr42z7Ds3XNd5K1KWuUPh95DtqnW1BhDJZZ13ByUbV77PnDEetqmVc6yF+Fbk3i7t0gB63VBR
mcFoZczb66CQs1KXwUxehfB7xQiaAxGs5xy7BgyigKHAW/XB/ID9bt5meScvmppExmbx7QsYBV7G
QuU2G+iwYoNOmN6Jsq83Tg3H7g7UVmPfIVnvJOSzmCk3DajST+hUxfUR5S5HfIow8uOo3q07AOBI
pNt9474Vrg8aUVMwkXddGKw7PJPej0ghdNGmTkKpIOWugWN99LjErgwt7b2bx3qVdxDdW+uTlFBF
wFHF6TsAONh3bXnQDqhVM4x9dQNxpw4yUHC196aRWZS9sy09Ai8uEqfpvi95UDz3vWVzLgd9Zryh
bVazB4pAQ/COLIzffO5SCXNCQ4Lddt4yf3dsynvrrpTtU9aH+sdQab9Hn2jEV3Qvu0q88XVlH1XS
AfYTOKzlB8UKchthY128CYRPtsdSrvumV3liHVcOohk22Y2j30d44z2DZi+7+yoRmSw36TCHqFZA
+37sMYK8kpYOdzZHyqPtT/k9YLvyOGuQ9AE6sMtGFWrZ54mbeQ9gtpTdbcCL1MshR3EUgGbVkeD1
tw5qE/Ft3GcxKEYsghH3Yp90VWI8o5d6gBKZsetf49A+jxOsljxtkQtze8TJwWVK0GsA92NWVNvy
EO7dhU3S0b5pHUBTDvwqZE0nf3w9pDP0A4oHCxUJqt4KU9BZWNekjOvqYklE9NZNBjFerQtV4Suq
gD15GOoA005lZJAOhBhjdQxl2TeXqp2DD2Lu0y0h2LJr20VdTANlfaiQXThRYBTdja7r7M6qEcQY
QPO0m5FMwx1WqSgALKhrAduwQnmYKk9TMtCQc9tAS0OumO7TrNNvChEGO7eEVnBHiDLez23jENgr
tykNEDX94ADjPboZGxC8EqbEXuka/Pc0dj6GxrJ6cNt4ZApBRL3sete/X9yw+5o2qficMLRIS4XW
WmxVhUsGQuTrGlDYxodts1at111ycoESHeVlBrfYixs04VVZWjewNoaPAjTq46IRvKfoQe1wcvtE
wdRGV6zu34OKLfLle0ZFP8GuDJH1DBfuTT9YzKZ5y7wEuvuNVcH3xn2i+z6EBld4mWd0ruplZHxu
ZruMK8iwiKVHzoXHDrwgcuLM6frFdVw1u9eZ8u3hIVbF5GwHoMSwuzosB911nyDY19aXJfInY/sD
zC9E5G5jlQnlvp2q2Y9vbKIxCNpA4yICGXzLhhlk9VLZXlxfc9gjxIA13S81GsvOgkq8bKSN5t2C
xPehi+cmrrYLcvrwnQe7fExSm8e89WaFJeSHOski7cE4lqEDPAVfcRtaGca56GF0ftpvxQRMGbQs
8r7vySUPLf7Vrpizr36cquZDjBir+LxWfls+RhBw0G2imihv43LIJRVqteb7uMwk8VWLaeT4ViJc
SGgii1ZuKPTW1Acc1B9A+YqvI+o7KYt0Hx5rTs4X8OXdTdva9ZeMzt0E8UJ5gNbfZRhiX4HktB4i
jZRek1U1EjF1UR4oymc7EH6oYrhc6HYNenkVlSJ6l5HUIFBdBVwlT1IIjqLRuohHG5u3ZVafPQ8l
m9oUMDeWt447vF/rA2d5ANS2apyLpY6rDxna5Hh8a+DrdmvHe7dV9g6duxB1gdC/JJ1ivRlJUQI8
dMtjIhpxobs0urS7OYcXrpfgy0Q1B/VC3B3rcTY61ao+Uspob2KWc7K4/aofS0khjEp7MOxh8Hu7
hOPIvHEpf1+4pM3AaWs3PpCRKS5gfTjvg7J+t9rDijpGPV6ha/qDLK3zGHZeCC4ag7kNEg3eJTn+
5gOeh6K+1rT1ReKFT4NT9vJLlrISX43oDfZIGHuqve3ydoHKVYR0OKkH9WFxpwwV05bN9nOODSNy
hk0DuZa8O4mzW3glfgo2WxVfAyFg5YllLNMbFFGa6JAUhZXsmCDujvTWMG5UyulyG6cUTknvqeZ+
CTW+wNKu9KYdRYOANmqaO7/xIRpysIIRleN8jgSKnUa3gBUU5YLSRKe1Hi4g/ultLwcHAHoMob6P
a/2WmNtHc7YBTk0FqyziS9FXlSj3SCV4B6tuYS04yF5hx9FfVGRavyBrae/62cf/EZPI4r6mYHOT
FKV4N8g1DPBFiFMjLNQsT5XlIW6AjeNXCOErhDXoWpxfZpiDa6BLJMvQatxSyBi+cm6g748NMobA
CRBBWb8pnFqzO3xo5vCga9jjF0TX+hrLD5SOO9Av4PnzDHKplf3Qq5/qC0Ah5J1YIMexfvtfFT6/
6Z6bh0E+Pw+3X7tfg+b/ljE0kLDfBdEP+bOUX//t5rltnn+OpV++dgqmLWz8qKARGfsGNknaAMjR
GcBKOO3ZrgmLKfBGgO84zp/j6fglBCcowG7IBSJG9uFMARe4AjpBFGP1BCjWozD7d8LpX7MYZC4Q
mQcNBbKBWJ/ne5VQkHpoapL8l2MVO181mqN6Uw7j8OT4WXtSCzgdX/4FbvVX6NXLrXAog+4OGpcT
vmce5SfEn0LBuO/75RKqkdrOgH03djBEf5Ei+dc3CV0Uk2khSPe/3sTtqOOv+YLihUDjxs3nvVX0
+i9u8i8aDdRxYNNqYOmgaf16k4U839pz6KBxh+8CtvuxhSZ0v/h98hfy+a9fB2oiRF8HdDPpEQ48
r2BynMWpdc7tZRFEAapXMHJSKKPIj/40av8TXXO6DVqPRg3Ijl6nlQYxx12Ydpd5MniPY4YULuq0
w/H3NzGt8g/oHe8B0BO0Hyg4lBp957UvTRGv46Jn/xjUs76A6QJg31NggHYlT3Wpva7/Cwelf248
QbrcBa4cCwfWiUHn/TTgXKpdcgw9jnhk2AeExMlX4Yf999+KqR1SjSUTiMTbrzcJh3YmCvSOE4Dk
LcnaZGPPPlqElp0jWFX+VU/9q0b8x+3Ea3QyNeAVyIIDrTwOAMTiP4NA2/AmQ9nkwDrS3//+7VyW
u9edhma/y7mdJkTw28iz/9SGq1BibJfmiMZa86Xt7fypG9cUWmPpwLaD7KwTEAhR+XYRCBru3ETG
YmMhGvCeXTaFse8Hk9ykTRV+7mpHI4hImdA6NmU8g3erWvGeEBoKY6cydRwx/MVyF+aLdS8XCp7H
igy58xc99nr2kqZgsfM8XsolmWqyGz+/0hDXiQ8hAeVQFVyE8YxMDADsI/Yf+d/UFzd3EgHLuxHZ
JsJ5tU5wzDLRiDo26UC+y0uBSko9PaPjjF/wsHb/j73zWJLcSrP0u/QeNGixHACu3cNDi9zAIiMj
oC60vHj6+ZBVNUWyqsjmohdj1msG0xWA+4tzvjP/xefSz9dz8Ekyl2ae+/sLXtAndnTNe5YwXQgB
H1mMO097gYj68Y+vi3+9tfhkUGFprXWHCJTfPZfmrMvseGj2JAwtQYevKRRlOgZ/+UXWJziHHycG
58Hvfij88rioo2pvzA6dnqNUPlJFbfvHL/JvrgZL4/vSbbKcbAb5v70adFiqcJCK/UhbEmBzcCmc
YrqLxmr+JDbq374SL2Cp6Ot5Hq3f6a9upTVb3VDQ1WRum54zrVe2VVXWGzElxvWPP9O/+XUwuIBu
0Wwu9H+RHTdS1WdNKfZSV0z25/kYpA5Crj9+kX/3cYgdAATN2A8Jyu8+TmrljYpQdT+VUK4RynTM
qDWOkHIw/1Ze/rcLBy5ri2ULNHJy8GDV/+42giyOjkqKveKlcldNRhq2ZvFnfoT1d/7t6bR+Eh3y
LkeGix3jt7+OrS6VafTZvnK8d0y88lI7Q32ZCt2+L/VR/tDquf72x9/gv31Jk5MdFZKFjoCR6a8v
iESNLajt2T5fGpzVKEe36qQVe7uV5V7KvqaJp8f4k5uKUutfPim1qEGeoKdxYmk/H/m/ug5R4PWx
2YpdZ2uxuxntSQWqmuIz7bjZJgwvI3r1nrETsP66fzPUNvvuKQnIG4mktN2ssvqbGvv1VU75gusT
NMTRnu32ldSMjKwkHkGwhnn/IJaBrDH10RZ3k+RoxQDLorgMmtpynbsu0c0bK3fa4TYbK2hpmijz
7p68JVf4faOqYPSWtq98L9JpcXwLCss7TLdSvddTE849AnDbDOxGj656q2VfqQVN7BhJvu5NC8fv
UZmVut6C61eLMM2nvbr0OshbrH4XFaiEs2HU1MeBoxXT0dAXp/E1dygwJRbRuNG8fE4PI5bpm0rL
ojfbkIztCm3UD+WcR1+NaXXmbs57+Yr0ihVWxn6UqV2TxZ/kz5Rh1A3YdgoLJ/Q2jtcwvjRR5dmt
wOL7uhONJArBnrBDEEhNs/fqBnVY3bTscpgDdvwgwNu0IKbnn/Z4muUU5gvTceitjswCXJopTDHX
mpINclnzdVSZGCHvHouvpJPwQHmciSAy+uihASaiBnEaAQWUcd4AF521H2Y84hIXnT2+qbFWLxsw
3POlEz22dHhr8ociayIJQImCMxiSIkIMlonm1EtNzQOWvIyUoqYEjY1mhnx7rCvwQkrFSkS4iFLe
D6Y9QPjI++8RNxiYNBZWgFiWdnzMpFPdJ3U0JX4/zYVl7JtZkeQb6JOWjH6TWu55dLA77GVX5HeL
WVXGBb2jsoEPo1W71p2FhlPfwZJfN4+2gnd476J42dVNX6vbxppsNDJjN+xQ3DMpaLjX7l0NMVFg
9KVx7N08ByruLt9AUGkXd57jF6r+GQgf6/JuQ4VvSXwCZfEY26AsfUCuzmsh3Wpg7gr9JhgkQuCg
dlq4QjqLArJI3b77LqPYGcM50UQaGpmdvg9JZv0AHSs12P+xhDVSV3VxyoqcW7ywWjRw2jSLr7jG
CM+EUuhOmPVF8r7McaUdRpas6VOtdHzbi2VL15/6Pk9DU7TZA5wcA1E5e5mexs1woITwSOlwqE+l
in9qnXA2lrpcYgfU5TrroDcCbDEDG9dg6ZHwoOyohwBOD2OiPBtOEWtwEB3Yo9XcCN1HfCWXratE
9bdkBHlMTtIgd3hXDFBJKGuF7yJt1u6WSFOgW7p2+wLaqar29lyBtpFSuM+iKTD8Mg5dzK1nLkOy
scfce0YCNsNoaVI9Z+ykwlWw1DjH/AEy4qlGzwL90tPIbsicwZw3TZIUH/ks0wemN1a3EpwNi+UF
9rTQsQvzS8hqRdl2JbDPBRyqhM1gNVXo8VtA+QBOmcBWyXmUpKwwP6BLxHZAjC5DIZV1stiygSYW
QegC9oIDyA8JEQLKj8w1YDLBIB2XoJW6TAPEnW2NuNXC1T4z2bU8RrnEcBsBOKYsOuOER+iMeQT9
S6tpWnKxdSbGP8+P/4Gt5f9vYxc6tf+8ufw/0PbE+6/HLfz53zeX5i9kMmEtW4PG3L9FTv8/3J7N
FIbEGipy/mbNofv7qIXEAqYf6+qSVtE08CJyEP+DtwfAj5OZEQkbTB4OpF7+lWnLz2TQf1YZa2vN
y1Bl8B5VUrq931UZVaL2gKacrUMOibprxeKxnC/qATnCzjWEesvBYz0g4sgs6KlEM86KZymBjsT9
B4mmaMpLHEPvjSR2ewXTzq8tz8SrtNiM98AuqxCQ3vTSZg7a9a7PphsT0JV7wkLaFoHpjbbJ3rBV
PkYTEYPvKcDu/aEAkh80igOfD8GaqNHAD95DZtHG+VTm6gxdaoXtjT/BexGefu8FDgAI7mXF9FU/
iX3mCu+LczUuwvwn049ULPh+KkHuz/In9S9VOKB9J62zRxhgk4NixwL8zY0HL3D+yQ4cW1xD4Wzl
MAVpcOALunWjUr+WWv/MijSej/WUl8Wmgw2b+01cWTz4GL5P8UXJKWocaFLVHE4Q/5fCZ22apZui
JoDt61eX3J9OTPghKZ1sPjq9+DrK8n5X/U51vejStg/gbJ1rrjrTC/lRXv0nxdpva2z+dSzXiH5I
HiVnlpU7F+2vK0RPsEwdde06jblhhEoFomzfVkOX7MFBpOmf1NnYQ35TGrJKp8ImusPhBdewOuN3
3T5esTyK0uG7jURUhI2Ri9fSc4r31PO6ag/ooSKaE0BDs4HjopPyYycelha5tNMmAVN0wkwCjHvp
k+kta1kahAk/WtN9Qp12teo1Rk5a7mqhxbeoUUGj9HHvqjtk/JF7MqTWT77ddexTdTvi2otnD1mS
QaaZ9NN2no9GO5drPSKIPi+LuL54WqL0t6yooY6ZMjWQ/fbGFC7kOG0gNphaIBRUjCHZMhbrqCnV
3MdoMmpgra1pFJvFWYx2q7rAz1am5QKlpm8BvbXGJI9OihcBIyPuw62VVcMPlQ3NK6RLyCBW62YL
8n4TMGCXqvZ+WFpZ7ylbFHdn4Ur77N3EOk5WPSUhCj3gNRmZJeTUbpoOOY0M9YaOYhwIlcT/EGSJ
Zl1bRyqgZxedTXWdE0WRNwvRHXHTo2nqZmSeocmO3dl5amHdzmXZecfUTiEUGQtfAS7TnBgAirpy
yzQmJc9Pd4CY0V9HTWCZFes9gHH6u5bELCaHvKAisZU2BWWTKFGxFTIv9ftl0UwvcEXigFOpq+Gm
M4rOOtt9MXaBivwMYkwUe6ysh9w7wfYA9rZ45gCH3SugbLdOXVKW8j6PZm2wc7W4+8/LxIYN+4Ay
PLbCYpMFjtbUt4vIjZeFCh1cSjtQ0+ugpHrSjjpKmdwskvVTuYC6ZyT5/bFXXL4KyAjzQx1HOtbw
uDYAmQ29atKelO68mzUzhVszZlGH76JhzJS2MnYwx+XOueoF8cCJYcwKYP8clmK81Gm9yxpcK4ED
8z0FPd+o5WbQMhWuD5r8Z8K0m09sP/lnYrrklo0K4STcjaSWHOl1ikOrK4O1Ogrqn7X8su8Z655d
L4W3tjACIsjMukHKWZbHOm0zbesaGdG+DfqOgFRK64V58vw0KW59LNSp39RzP33Ojj68wNxx9NAx
24zaCENdRT6LAQQAix2c7NoyEXEIfWxvbZhFbjCJpSw3UwnH0kelixmr1y332hMA80EB4r4IQFPW
ya090F16q0GPk1KOyo7kZBbfFt2QRchCzK8BMdtF8ZDia/BbvZwepMoueVsbbpH4Zi7TIUjjkiaH
SAsMQa5M8+2qmTj09tJ8CR4wpZ/RJGph01vtE3kK7AJLQ2/JTc7nT5Rdho403UYYw6yCgAOiQC2w
UYX45FfMnTCS8QRpKFeSekNdX5lhI+3oDhqjke0zVNRE9BWL0gWVFPPixzbgtnCEl/rd1QcgXMgy
NMJ4avdrZvBzncDyfyZLVbcbpTGsMlRbIRTuLWz+PgCwcgFoa+RPTFLbC9Dw+WtAn4EGB9jjK7Vd
Aw6+TMizoVHiMbWQL/bgmV19L2vJn3ETGTBJCbmSoUxrNrwI4EAkxVPrbEXvKOXWZY37UcZm/WIk
uaTtcZae8F1FF164UGFOgTVGXH+LW6Rkri2jtq3Q695HLpJIv3RSWIUTsVi8XWmqTVhGavOEcgNC
r5Kb0adNc5Chtmbw6QN+g6doitE9w/Sp3OGjnMucRgEjAyBvLlf+ZsJjdqZCre5UBIGsBpu5afee
QHu0pvvRcu0MCmp9OaE/7t0AZQgMwwWbI9LwQWMhIRS9AXYJpxiMYjE6DnEPnnPKxQrFXfAp3umy
Js7F4DFAREepp1e2oFMN7E+JLzP8f2dTe5iscoSM7l6RovwkjMGwtnacyKe2UYga01yl1LEJtikZ
eR1ERcPO6a6rONNdlFId7i9PjoMT2h10eeQZ4Et3LEoILpmayq6PCazsIoySnAi2KUrJPBgSV32e
ul77bKPG/WEVFt9qT7l+heCsvM5jhlLJjJT0K4slEZuRLZqBiByG7gEwSJOeyu0KbiF3sAjJwbv/
hYRUM0O0YEO1dQuT+BhTYr3yRaTPzUaY0FvhmRGTRqhCtHSIEJoZaJ0AN+6PZEJJf/TAzEE9X8rH
BGnHBxJb881b+v6KVMl5qQiP/yijCLGQl3Q1VY+xuJL71C3TkMDDiVibVh2tsI5VNl4u3zvK7TbK
XjJHgZFoezHpC+Y4Yn7CTxepvl4VROylpml8T+xCR7uhy4kSTuKqQprVXyMev8BfBfxYf2WiqCer
qKznWO3Th57rHdGztPK7FsFdjh1FjUiYwNcSsp4n/A1mnqKFpEcSkBiP5GQPypJUK0tqSUJiQYqj
NXN3+ejyTGQVWZnfTlmHsmPGc0LmQJ70t1BAqCdZ74iPwijhLWuUSV/NOJSv+RhHP9xcBUcGJtd9
dceBH1+DemCHSVRA4dKdyv4hEqujipxriXuKlHh9I/LZflxaYb+TgB2/FT03nV92PSBINe+afmup
mZqgtoN3jeSJ8DE/dT1qmXEsx1dCBO1X9JiLtQW16SEqIoIWjMApnwArMKJGs0V5gL/ri32Ho3GI
dfrNzF32raod48NyJkQWCeftSIu5JHGYrYmJYSFyZzzXpDS2nOlT0t52rpe9jjQBKzY2z/aFtkiB
p6UZmoMzJmVOPg7Tqa0TDeC5PWZPjOKJjC43SQSnDEF6IwYoj+minS1jXnBAoy3pT96CWedFxrBR
g1lJlfEeNJcHiGWaygdLWVPQJ6Wbm32L4p4rsmQo1NJtVEtkzmCzzR42Vm23lva9jBpkj74KsxKk
KVnmoAR9u5GlNezyJtPx7A2sxk1Am7VKZkCO3kEcG6suWBvNnRtD1oT+aE34tEbaBb9Y4WvfU7QN
LGRiYcxBVUWRdRbsc3XgpYXuZDFV4xgVt4otp5pUKsqIFTJpWcQOCpHn2QTdlR/GgGKT6sqtXIYl
P7uDp0RxMKvdkvzQIZ8p26LEOXCbt4ll/0Biy+dxozJNzQ07mwLBjTuqIEoBaWJ1ChZEUHpAnGqV
bmuMR3VYNTOfAruGpJXJ01E6BKsMTfrUQUonDAN7WDY8L7JZqqeU6Zm+FR3S9cchY9ql+aRU4XOk
FNHbfYyuC808vDhXv0sTw9Ydn8l7a9/DNbM8lHfJTO3tT5nDKaqUvNsQDStJEoQwk5XyRGrP4DVB
hyyM52OsLM4GmYvZXZSkSspziYdquiDcZ13p14q75oonM43vITLbRr0OzDLzoABlMt3V9RjpD3pX
u/alAH0Hy9GQ47OHRoXbL8d+6ueyoLxxJ/K9tCgzjZcpmeUXhlBApmrejqTkpI0u2HsZ0ytW1QF4
4uyNJ4ixqQsrMJooT4yW07B0O+VRobae/TJTEVYh8s5Iw7Z6PT6jCUQgCVgQdUzl5dMOA6eBGNSd
9Ndk0esmbLvB1PZNYopl41YLQTGeBYb7qE1NomJQTNtq4xh8+Vxfkc0zqnc6mlaT0HUGRHM1XJte
oCWE0TvmUA4oycOUoM36mBlFnG4AWMRfpEhz8kKCJDIQA3V7D7Q6XRhLWoW+IeuE0l5qor9d0ZmT
Xp2ysYhNjm4n4oMoY0qbMJmUwXjBCyO0XFPcT5o1fDAyNH4s9L3xK6SW9FXUbXyHRTtCfVqNeY+G
tWuBkZJai/cMI9NtVJk8sC0db7PPJT5IPno1bApb4/RGutx9tlwSia8pc7onLWkZ/bx1LZoJEknp
vF2rnQ9jQp7SzK7j2eIUhD8K6B+F6pjaDuj5brpzq4qRm4lGWd8lnSFc1uY1XxigZuuqZcykUZzF
8aPa2sXbQrlk+x4nBKrmrDbEtkFWyy2UwCtcnMwlZQhXcYMhOmKOMKpzah50K3M/cHLHd5GdzlGI
P5f0ObvN1xANwEUcSllBmlluIEb8277vf4dm/6Wtm57/PDY7f3ZVn/wmp+Ln//H3yZmHfh9fEdoP
uv91FPYPlZLu/AJAj3kAOypUJpDn/jk5091fEJbrJnAjNoGuozEw+MfkzFB/YfiOghRNhAN86i/J
lPjz366tXM1l3kM/s27uUSPoP6MsfrW26hzpNurMVcFIZATxmlsE1RN/FU9umBsDK6mivdfMdmPK
UZxxSvWbvhqOqtF8a4rxENnjvum62OeMGrC5jVsdXCUYqHgIMHkm4IsYE3jeXUqYcu69RM17FdVB
DIu3ibMjvEuU5vbL2JNCU5v9zaimj9JJ+6vSYS0iBzjwnB9uY3yMhU6w04SFuOhv21QcGAh/i00P
5Xqkd6uHeH4ue7jprkFmgWG0zxE5kYkDtzMlLJjgjOlqlMmpYVLI+KQ6QwLdYY+9tXMHR0LC4Vs2
y6F0ePOjboY1g7cwYkNFBmP3icvrmxxnVJcwLQE9QCkav5rZBnPMXK/gpsxycSXtF+liLcTRxM9j
ORmoEm8IwQ9tnaQkvTAjyLoaEPlD54ZTztEOZdryPqz0bFrxIU2eZ6UZv2Wq1QRO73LMW8vKBI/x
M0je5tjLTASo55XHEs5ZOc7+3DfYn0kyQEpL7gYHXkAYAW1ts7zaYnWcz+ZOdcpQGAYE6Dk5GTj0
CffsrlhF78xRvxrmOtLog06rLpReLOOq8m1ZhcFePR/JZEIVq5YXq4rgq7ctWQVKRfOY6ypRTlG2
W5ziLoEuLHKxG912DcC8MyNxMdCqK55x7Npk8B2lfmiH7B7bVoItVqm2Nm3aZCrOhzJHt4pjH2fo
PKFs+GNXGMg5e9nsFEFI+Yhej/FX0Skn7hV/0ECCL3a17wpxI7I5gKUz3Jat8cAYQ3lgF0oiN2Jq
1j+MxfRheVbM+GTm1UPTYoH1G6hwsNwDaza0LxYwa1SWPe1HtEhBxzbymcyGOCyNJN5W8BUOlO8I
cLNlI7BtBYUgPUNi5AiY5DYMZc0dZhdyFFldasbFHuoXlLVtCOeGmtvKiSdv9LNhJludTm7ryU5u
iW2Yg6zxLsxQ9jL1CqDcDtmMYJh6OdxoVkfmnCpaYnA189Zzp3cz7ZftGqdB1GDG+2qS1xydtgHr
Fmkh8QdkN1pnrOivrfCeVEVcHJEQVtCoTBFSfb4xy4IMPiIm5JC9TYOWg29ucBkY9TNjNO5Gvbqh
0nYCBeP0JhbpdyMbLgRax6yJ7GyTGniGs4swR6ZdqTkd+gzKbkFhhjt/QqFuztUJUWARdEAIdugc
WWlpHgufWYCQdcXHpDFjKqkdfNErVthnw0lr0ycaqBE8RbEvyK7CeJwQ7gr9xcnmD6/Mz2M/dOCX
LXVbQzPTQY9js2WDPzeAsfTv5YjwukvBYw0CJEVKslviWnsvJaMvHyQ1rdgk4prqAm4FN0jS35WR
svW8bxiYESk32Uc8ncfB8EIjbW8Tsx8Ckemjb5pteR5w+puEnTrxg6GP9d7IteZsKzZZiF5dbNpl
6ra6GicHLREHjJrjN4HEfCu1SHudvPbBGuRZxjIKzHlofLOM2av1NLuozUsMaDEYdkJhQpaN2KyV
mXxVFm1wzODSFx7IGqe6Gst8yZf42GjuvAeylx9HrdxwIdS3k6ecZD2eOuH9WBx2v9n0LIg0bukv
CVRR6PlHb5MS37GBc3SNoQ+bi340R3lCmUCIgSWHwLYzRj2uwQtVyp52DcYM9oNdB/PromNAcBR3
nUkRQgGnrlLGW0JnbjIICwGlsNgPE4MepD2nwXIJfVH0sPZKe7946nkoSICxETzgyFc/2fa5PkqG
NYDQzb4zEi1ImqsQjrMvdZd2PquiLHfoBIB1O+UUZt1sbQ0Y8HKkgXLEW040jjT2JeuHNZ+X68iE
Nj4iKwIIIh8jcSCsl+f3oI39s2QwBzJePwLB2eBAO2IaoeyF14ldyWKyNVkm/VEKcpji2Akmbak/
VlJ/IHN4qLmdXJV6Js9I9B2D0IRYE8G2UnXi61S863mphkDIs8DJ5Q2DI/sdy8wPINXdrtWwVpm9
tW89bZ9UxDUTT0jM0oIaDzRWYh/xnyCOSG+UNH0mscPeJPCmcyU/YN9aN9dEjShkR9uEQruy/5Sw
h8ImFic7InROhwGBmp7KtxyRVo34TlTOmGa4pL371LKdn4bohFH9h6o1wRKTE2X1bFbd5MII47Pt
xJNGbOSmMltri/2jxDOEn8JOZo24T1j16RjlW9lHW6+k/u0IRvGZYCHsS7x0a7Q4qPoBBP8I1zkF
qsb4LsDt9p6rRGqWGg8ARqn2tlNEfvE8TqBxgfrvQERc0+u1HTYxm72wy4XuRiRStbT8mTLITYl9
dQ9KZnmFIvVCACjEvzW4ibaW80rRZ3yeVr2H/T4GZOBkR1HBiiJwegQnp2AtgtBihc68xvyBlw0S
m5WLStbjgRitfE/5zODX1OWzJWX1xsakuFNzC7Pe6IStdbXirbSwQTEED+pRfTAU86VAOPOYMZwP
FuelrC0SbqLG3Ca9OVIgEbdbVTxkldzpN5bAZ9ZN0TeM3DRqNf4pxAJFSA7ntvOq46yqEO8ZeHc2
/BfNZZuiWEQHSOs9yzy4JI51KFj1PzRx/8IOjLPMAdc27PppNF7MuEpZjigXI8axGOtNeZy0nglg
o41h3XFairzuD6xct1Jhqp/jESSZtC9J/PXUwzDj1ik0liKkclmklvY842l+yM9OgtypzkWGNo/t
Aby5Z5rMc8SAsNRFUBC7FE2dB/NJ67Z0M0bQufWeBMxHOFH40QqEJg2jP3IPpmtv0NpgkuNwXj1Y
Dh0tCPrG3mSZw5lZndVB2cyEbJY2N4MXXd1keIh145tEuePJmbO1PUypiqPEfOoE0VbawoggU0KP
3Bc7I8XUGxmZeIJGCKgnZJgyYr4rFNBSgHdM/VPvxK7SzyU5VKknIU1gJczjvWndYhj8wLl/WjrS
e23G/JAZgjrmRnCIbGdUXkTDPkrrIwCTnXBRoEzkidr2kZRIdwf2jZ+8VPItUCCm6OZyj47yxqjG
akWFNbt4Xp4q1Oa8kwn+UTIM+2aYnmEd6KEpOdD6FbpQ8rkt9Xvs2CdN5TxjTfHF6PCSEvaztcB1
RWW3Z493MFL9ykVNyUesCRZZxj/edqrsjSjM/UgsTjq039vuXlGnh9rESdpFYW08VJV4G+v4hcTz
Xd2729FrD4sizkWsHJxGvcHGFc5K1oYVcP1wnmYoNWq6ZQtk+EUrv6rcfbVoK9dnQ243b5XTfppq
dLKmAY9vde5SsZv0YafgAUtWajJLHmBiP8ap2DBeO47m+LaguSLaHN4H1XwL1dE7G/mNt0wYrPRz
F59V8z62l7tq9k4DodYsW7YuA642ac+2yoyUNE8/0XiQVXN7ak1qGxkPlyFP321q3XzOi6Alfj20
6vI7OKU9hOywzi8ofxHYx40Vei4u97rkn5GqTXg2FzbVtHmWtkNF5V1Ip75WRns3ksrF8+NikxhB
/31rzawu23ujU7CCwu+HeHoVqex9pdGJt5dh3+pGOCkcJo1K2gwPnIMn3+ZRhYkgXvDhX0gm8a1O
OyGaeAY18FSX5HsvcRpvWMMGgm0iYJtbIo3f0phh1lgZbGuTYU9CxtWRH6ORhOCSfHAHkpwaxW9n
7zCU3nNvU7w0/XCULXE75AnsBkO5Gw3tqalfndk+z7b3wZWUhkWf3xNVw0DcTiLGx2JlbE3fQQV4
G7fOt7owzUspa2NX1sV+mfWbLFNvJ3sBcMv6BIhA5EfDlPuF82mna2bnIJ9ThQTwZkkCxkHcBlyW
o/c2UysRWUpYjXIWpROwbEOhsasVxo+Wt0YZmuM9+uWQHdeVrOgg1ocTYF0/UUh8NkeOALLhDxHJ
4ljf38bx6on6RsbtBbQSAHRSv1rjFfQTUy3shmrftsGg10/D8j233zNL+VyMU6pYt6q9sdEsrI+9
OymtfbcMl6oZjLu2yn7MVXqpVOuZMZzFtlZucrMPJt5dEik31pRucrc/6ua4Yb/0RQ7Q3RyPm6p+
1TPnEzPpvsjKU5ySRx+TS5tM0bVu4GB1o3Hk0KZbW3zyWZNwXXrmMyQ5bTiAk/HTheknmaYko1UH
pTJ0toiOHihTdxG1gjlw2cRNsm/b9lvuKi8tyMYc+i9T8j7fuC07WOIQ3wV2GGWKyX+jJIWyU9G4
wc1mnkQ8WsKeMSqx4qhtTPYy80Erqb8U8ipqDAP8TOp9rrjuBg+77aOywtgMmeygTS4psOyBmUE9
RnWCgyCn2BqHc6zpN3XTPI+LKAhbLKdjXdjRuo14NotFstoel9Ag0aOvzYdKMapd2efvCfg933Cr
Zkdl+jQysIVo1hyIjSWWTGlfAZ+9FTlROBTwMbNU8DEOuScFTSvhP7N6jKrKIUvLHVgI2N/jqbrH
1mmFbFpvAWnhMozyGoB3d9XV4bLE9k1uMo7NMs1mDdxwR7EH3gBCtH3Ybh3kjPgNMIlF3oRZ7B03
mXaZadlwhuZlp7pSbNOxYlNUs7dPoKIGnp2VR9GpZMPLNHpBy/iIEx7FZTrN6782XHOexDEHmLLX
22TLjwNuUAFeAO0ZUgJuSryHsLfAXwYK00aBh2Oe9PvSrQnP8DYRcCtfWNPGq5pPw9FuRbtsI1ER
C+9EgglInNfbdorKi4Np9KARzRU6LivAeZQ92YqVx2YvdUBXmcmGr3Tm+YBNuqCHjKlWoFje9lHO
zMYeo3NaFR2ollrRT8CHy21d1IAIMRujVq+hTuVM+q2mEd8idy4OtpJ2tGgfwFcCxpZbaXJt5M5r
pbjnSaFR6vSjbRVfLmetIbH7Rqq7r2SV85zOJsfHe/qtSKdnIr4PCrJU342N4wJha9UuEO9lnPWR
yxw7/onSFGgMz6qwZceX14hyFfNsM8I+OFr1OGg1tl0JeJiyjygyjpZCceg8tIjDj02oKysXWI2W
vq84ZcKoRrHz6K2J+mIGQ0D5FCQj8GsytoUD43VBCNy6S+9DQF6fHtEpi6MLEB7Db5vFZgGnwKhx
9GfMoN8HLw81NtuEmN2gRvDdDrYDl1rpKCRHdwTB1fkmQi4AoJMoFoIppkXbWEnvt9G6dOk5lrOi
Mv08AuBsRcMG8DuL63hva9Mphovtt57c1syQQ4A/kOKs8sTW7SajVCv08thO6SfZhewNx6OXYnwq
khOwY2FHT2x0bsdpDEhQ3pIadkTZTdQk8ocBQTE4s28RsoNOFN9JurxpRHIS8i1G01aV8s4w4+ss
81elrM913uyRq8CmJe/QS4+WqzKVzgDvkTYK6QMC4XQ2q+zWKHImScNtPL6wTb3P6pWhtiwby61f
mSqYB4eSmIIREjJLcpMRAZzkrYh7bSsymZ6VhPI0am6GSPeLBdF/NI9XoXt33JZhYnePZhyBAlI+
Teq+xRhYdLCmEV11Ssv0Pp9172acM/u5GVp1w4Is7JYKcoAwQkNp38RYEjfFglCvtDOQcyzqnFP+
ZHsn/DNPY0eQKIDe+dgl6V1k1MnGWk33ednc9OOKah+Wh0U4XjANeZDPyktfatd4jta0HRZEw2KW
Qdk2JBah6fZ17V7xOtbOrXhGOOf3CJiPjiD0Whm87Srqz0FBrJrUrw6GxiFSJ48cjVoyysmMATCt
u2/TfAWDcCy6NLvDtqvcZzNenvQVXDeiFzpFi3Mw4oQgcssLlCKxORgMdZXQZ+lOVyly9BrYGPmr
8SFZEhpE03mIy/khS8Xr2FBS/5xh/+84/79WK+5/nubv3ovv6eevRbDr3//Dcmz8svqN8QYb6PnQ
rfKf/mE5tn9Bxor6dB3a6xBA/jnNx42M2Xg1zeJSXgOp/znM5z/hc8Wo7GBf0m08Bn9FBcuC4Dc6
Q8sxoJiAD8I2qREDgfnqt7rGupuBswlxp8/pxApTZu43Yi6tO4PQtRS9ehaV9dXU0t57dEYYsYBA
Go+FEwX8gjdnlbe72RFtTwFJVLjixZAqowelxqLP3Wm8jFGqqzujUU3E3+lCUvFCMa5C2UmOTas4
yhmCtkrSqxzSJ8RjzbeWamPcIb2bEAC0UddcUiVRiaMvBAiL1nL/L3tnspw3cm7bV7nhOSqQQAIJ
DM7g/D0bsackcoKgGqJN9InujfwcfrG7wJJ9JLlcipo7PChHlSjwb5DI3N/eawf9prSHWz+PDAeS
pgmewxRez4bCr7FZH1kuDA1TDWJD+5yP2ZawGjtLWAdgF4aRyQMGWbn3gYb326C1WnfLoS9lAEcZ
dERhZdn2B/7K9Yza0PzA2h+sTYF29LljFZgAl+eQQ5YM7tg+LkXF3Mw1IcdRROBNOElQK1TwUsBF
qDYi9xGP8FA84iCkPZxR1dt+GLJybwF7e6jtXl7BWsVdSEGax+TPDJj+FhmuDwqvddlVIzvOO9E3
VnaGKDyze0PjQewO9Yc86xUmWy2bDyMNti5tpkDh91CyKXSh3zUV+6V20Dldl3uewWOrroDHuHR0
RjV7DXtkGHgCpJgzXR4TL9vGZGWnk4VSMm+jgUn7gAL4xRNYQ0gM1FOxi5Gg0UEp66XjE9yjvcVa
ZHXoGTnOgEAjeG2b3KTFLoCn8MAAYrbF+85JcIVCuMMuNixUdp1EK51l0/oDc+YRys1lMWZMGVWk
yVaTCUIuLXQz3Q107pxrwnzFrrDjaQDPERJjYsjmIEVk1KhhiRidePPfBa2fz778z99YBP7zeva/
RfyPv7c/rmj8wO8LmhDQEBTYHZYnWOmOg23+23oW/OYTEF3N/qHj45H2+U/ffP0ug8uABjD+960g
7F/DSVz9ABewsTJVZAZDFu6vrGeM6H9Yzzgih8zHBJZp8omsoD+vZyDiolbn6Xk1Wk2cP7R2x9GV
WbeXsxxMszNOhMHrSLQ0jLpR2WTHOFzyiW89L9dCAghHq3evQO/bT3oeYxe+ifZr0+3U0Lmx/ljF
/RSqfSjTGeHBzvh37Qt9PsK+VXBcBTR0M6ej88wmtRnKp4ThSoJwiRjJ0QA7SiIfVVqMJOpo6Zju
Xc4tmhvYeCSV8Eaj4y8hawywaOJdiQNLLBPFkBzmyl7u57zL2dKESQxUpa/TrZC5Rqij9gb+KMz/
L7EbFM2x4oCenIFit+pLyk3BlwxEErAMdpyB2bUuVsoxpyRF14RI3+/m0rIKC12l9JrsSfYTVgGi
b+3inzC/+tl70jeNjcN1UKO4t2pKEo9djvHsHczB8aEI67A7SavPw5sG6qC9T+hyhsdP+NZGzAYC
c9JBba/mHNgqTjnxu6DHeex3qVdAfe11odnluh4MKchnp4mRwMRQTy8Meau2EUcxywCJULnlcJRu
5/tbGGqWrw8kq30zHHoi/q3YkCPE4r7XHkOW5Zy1cOC8lXH6tM8xO09ngU+LBD5a0X7Kc5GM20ar
Tu/BsCbAZTY9vRMJvSKFH2PxoucGK8157MiseKOqs32aa9a3G5QvS1B5biE1qTDnsEIqTeD/C4ay
0Vfwhdl+9nVLq622wtndSJPnNLS7wtjWiWwJzUFwSYeAnTygR/IRASKpFi5iuIOklaOlTWrh+Icf
Zpvy0B12y4zz+jyGBIAoh13naJtJ5ujAg55OY+97wa3Q4TLviXGg8a7NzRiRhgA0wUiEjsybM5eP
vj/T1urRbV7n4eolZVPw6C/25GyzXNU3aH9MkXVc9ZdW1Lbv5oSQDzYi+EKbsJOoqsZDDN0tRPrX
mpq8fN/jb5ZnNl7JV5VwMj7OQiHXEM2SNswdJ+8YkE0TLRJJV/gnPyCKtjoDQ2CVlW9dExls2I1n
hAI4DGeAccn9Jh9xsYzOHsc9W3rF5spsW4kLHDV6JMuK2tZ9zuF7kz2E+J/zddXWjUBxxyiJlyDb
FCU8psOUWcLZ9qL2n5ktMhls/JiAYOiPJbK45c75NgiiBtE38/jMVJwa+jbYTydbxqaS3ytR6OOL
FP5LxzUxAmrrNQ+y3t+4mYjTnU2gD4VKj5QXx30/tihigRUfmrjM7sJKG7PLg7RyLytsqE9F2yik
62bBZowHB5mPUXT4Yk0goXd5mbjNwWpZMTfMf9qjZ5cRzinObu+9Kl9NjCXe2i1363JRAsd/yYLG
iZnrC2rO8Ifz/sbj3k4WzoR5ujT2Pge7FDeYiyRUTx80mjkuJqQt2Q6Re1+SYNDhudUteoDqZVeC
f0jutXE/tuRRH8zAA/46qseuuA2YdtB9nKuoxAoaDr2u9m1QmOhl5LA5RXSyU0Kbb1LOJcmXibRs
wI21NAuKVl3SoRH6Vrh4aPhpPsmdV7S2e8L56eQfOvqXylOIi1nioe679p4MauthoGQDeaEWgBTP
CVYKd8bFVPfNfZ64qthRyVGsSy4jZh2fxZJBH1JWFYCF2k8htlpoUWJmGK+5SEHpMeAlyrNVx/q9
p2jNUucAAaMaMYJAFvEXkYRXqSh7HARO7+GFSpO6mj/qESzdbUBXNcPHHgecwe4XyPpscmDCfkCD
6Z3TuvTqaG8CC4WYvacK4i+0FK1uvXGZLfaXYFNhciTO5DJGK+tyn9JxqCh4zVoaq9nFMebCKV2f
9fjxXihEc56G0bGs+2Hwlonl1EhsEr4ZbyAqi5dksbCALWz80r0ZpkHsmTY7yUehmRQcsPcaJESH
KALyKfPIXWK8kWqRGuz/0fgugbEwMHBYJGVz7GrlGN/7jhEPVKyzwcuCuQu2k8E0RgYmpccWgYnm
19wBJkiqXEWXyFfAMovM0vFOilrzOKmdkQwn5d0NN2RVQ+yXTX5bSyfRR5fp9yPZzKQ9sEtu0rOc
Li020uPADWaCJo32jkmmbiedfFA48lsSpTvhRY17hvZFXnWbtDYqUB/V4gnUYBmcMhR56xg33D24
FoqmPdJKhf146nMEgwK34bIhr7Ewva11VB1MZIV4CMsiWL2/VXGXFGvEz5Mp6SM5wvId6RBmA4tg
s4K+ZIPHN6/EgycktnLRWK7/TnTSEN8b6oAieLdYXjXkPn8DYVxAtyvRx6gVJnRAMiqJr80gGNOk
SkfZeTg2sAxEMT9axUQ3ecH7mF/NQ2CjRyoM2GhPaSII9CaS99q20yI8X3S79qs1FdaUNCNM68ER
Rb/Cnh/Ie3IBzKvWYrv2uoQjbnPUATKMkjYM9xnIZbTrRopXwyCdCI5VjO6OwGbH+NTUkwTfF6ub
IhsCbEPY6vNDg5z9MOsudmG2peU9PZj+c9KIFjKlx9B3C3x+Yt6ylHxGaqpFtI8JITvr7sZP9jl7
wDtQ4fgmC0eT4YeXOX1anAh2nGNF7q2Y6pVPV5dBtRfsqvz94HSqu2BfNbXXREl4kNNyPwh53oTN
lL4UIX6xfN8DmA0iVFxfj4+0MADMyzl8fcaF4FVbO+3ih15AG7+I1ZKWKDdQzD9XNP29ygjjwXYg
YUFlcUGQZYeDzBs24Gt7zkBsZEKsOY13SlvmxcdurXPZ1ZlbwnImkl7cRnLOrVPupak6BEPFzm8p
fb+6FrG7HvNAJSrycmVz8Hqr6XZRqp0d93Cbb90ROygFLjMCv64KzGvM/kyzrQI/fhEad/quzJH0
TzBWLXXWhzJ/qp1l7q9FUav6zoGJ195bidXRHeJW7WuIdt3sZelEERQWM9vn+RikJKaRBBXo6Xb0
9wCK/ZkIT1dk52mQzeFLWk4Ya3qSfdXNkhFc2uOnb72PdKR1xQ3xyszce5AvYNdtRt0O+WztLV2z
FUiOBD7qCsy9T2XKjM0otFyTCu5CPOYpbuVhid3ukrrr7DW2PHvGaWGr5OjMAufGMrQc8qym6q/q
1l7oei7oGaWUSmEgxKAyQ44MK/7IWPBIJCGyzsuCGpHqxFxJvuMJm2By6ZqCJiviFx/IqeW37K6Y
8ajYNYQQ4yiwz1y+WQANunmutwPK2VOQB6BwGf070Ta3fYLoU8juGQm0Dl7qKFlFgqqXlOXFlZWx
udIW5d+eN75Tw9Ayd+1kvIkiMbywa5kByCYJk8dlls2zAkb9oJoltynGbuJbghUOOFY/YlbrCw1e
ASLm8sSK2PSESRJb7zPyH4dooBdmo13e14ObkmBMx8I2LEwSVTbsRsuj9t3OXt1JDvWxHlZVvspk
+36ayMpvJyiOCWE/nTsHqhnT1yRkp3AwjctTCfJREJyEp2pK15Vjf4Jdj6ITGDin2zYu5/tK48Bh
sTbuFwXYgANQPNpE7fy6TbdFFTeYVrBRMrNui0pvk8RfTrEeyJb4pUQ4x60hUp4heftxrkjQbW2n
8nHGtGVJoiRp5EufTph2IgrD8S8r0+6zImObKq3BoNVWJCE3IQeN5L8HdZji60Ed3NqfHdXv//H3
8h9/j1+K79XHt5/5p/woCNT7NifyN78urM5/HdeF+s0jIyHXaL7r26Sp/nVcF/5vlKRyfEZoDAMW
bpTJb15i4fzmclh3IBk5oA9XIPk/senfotoQ1/8jTuhn7I7rSxAAirtRKvLbbx0L3xmJMYem06yj
Wx/y00e/dYtHNyR1uRUT3Uz4oYLpE8t3dPzuPfplYBzJk6v6riBdzRsAOXD9rb67KruymfBXeDvQ
Is6ESKf3zRynv0BM/ahDfLsIsW1fYdVGWv1JVwWE09BFFtzi9ZQfZ7adD3mMivf7N/8/voF8fD+g
ktaXomwba7fNZeyfkVmGc0trZHBL8Qd8kIDyqFsZpMM+Dkf7RB7+F5ikH0Pwv78oOCJ8pUJHuTAa
fnznkNpGduLqliqa5sKe3PuY+MRlZ4JfdRL/0bv33YXcNR3/3UfkE/Ax9qhux6Ilt0Yp+cZurfwX
kf4/+vYpdHcKbSQQRPnTR+TH4HlY5G51FIR3/CFKNqdxWc6LpbYONFgVxZYem2T359++VfH/989M
UTeNgx4+xorn//61FVBj56QIbjvttrtRknlC/ZCSVKTnHhbSNfempRKrpLfwA6d8/+ARgPkEH4Xn
pRsRz+FYrC9UGzbnBLlFBO9NExv589/yD9+bt4gBuAMFV+zHX9K0rWnCTN1WhmJPykgWuQ0yqbba
DtJXx13Cm5pd3unPL/oHnzp8DzRFmglWqOdP78yMY1Imo3M7Zb04d9qRMC6NlX/9xiQKwc3P7IRl
J/wJrIDaPySzsW9Dja7iYHEklG5+haJEuvy3T5kqGi7B0ksaw/15aauTmC7NOr2clmFl4rOt+Bhm
QVGdt7RbVTtijBioCzI8sKkdypT3tKph1ZANAtFptu3mlQRIxKNck0LA3CrB4ZF7y9SxXToORVmb
RJd+Q5XCbqywZ23TJfTvcmqa540TuhGbvLIHfZ70U78hY14/Kl/Xj63UmKQG0sWvydChbXpxYCN9
WG4n8OBPOTgsq3Y/0ETCyHRy+uyhr20+fC3FGehct9/HNk5wdttpR8uzgweo6xtQENyx02Vsje5t
jUnT2ZXYhV88ZpHTVqolw0iofHEkluE+UpJSBpsZn/9d6zbudAATxJijRZS9zSxuwWPOv3A289gS
xegIJT6Tq0J4KpqSOZDX1BpwGbE4jQ055Y80fdR/lUnZWNscmt/n2DjTKz4QeRaUvcp23uh5wzrp
Se55H8MzZyp1eCYW/IhbbrH4woeSpM+qOekfbPbG2SEu++isBCZiMdV2ymrTeQnNLHhEx+SIU24g
/u93+SvWBc1+F4Up3qfwbqtLZ0zdbpOyhOEkTzz82pRFW19bfBk5Z2GJ0ZzQtDqPjByDwwTd5JlA
XDpRojktFd5PzpebNkhwS6Bkhfdu6jU3sY6bq0pzhVWjK0hy0Du2qQIreOShEh/520nQBLU/PgXW
aEgEFoG7gxrS3ixD5100xMReEvghAJwo8hFHv53yj5xTy+yQ5h59ix1280tcC4TvcK23xTZZ6jE6
2lCg6p2GzZnvknCsd5wyMbLWlBVZB4ZJjdh5fly+cByoYV/gDCFtgCDxSXeRGjYd5elXUPd6HAP5
hCBswgRGxpIp9NKZRPFnD0tlis295igZl+38Gf2DURrQiXRPd5DzQdXG17slychoKxlEy7ZqRpfA
YSWiqyo3TvGuGUesN5q+z3HHrn+879O8p061cl9tvqHzTe5hqHBirA5Vhv11UxpnlmhtemlI8K+F
OGtnEEmDJcz7Y1l4uKjDEYrWIfM4bmxCOXKqHjGTpZtBzxVRwN7Yd43QtFgSlxjNVqDTRKROqmGF
TU2IC7GdqNcRYoDZNEPgH6zO5r7pQIClPFcA5u2Kxs6yfeSa6XM6CfmIQtU9j32T3qtR4acYMqTa
LUQL92Vs5uJRUuRxu4ZVP4WTDoZdKnEZ7LKwys/Auy/6LNTJdEXFT0XzVCmrM+qArGnLa60/pQ5J
DZpXPP3JtqP4id+g+1AOqvfZ3S/qfHA00WfIMOFzWMDq2sx089XbOuw1QJbFzE9R2S/JHuMaWkMf
h3mOA9a23xW53T6ncsFdhuKffSUJUGV0E5fDg3Cy6rOfW9FTUAZNDebAiZ/rTsj3tGnjE8/DrLzO
yniw0SJzC1duVeVE+SVPQkxf2XQTWEAANuCN0qfISpJ3DkNEHMxYHvyNGpfEP+CRb8fDqBuXVrjS
rcudFSvvsZLD8GAX63dwss37qcvwkc2dHZLwSdeBQ486CYZvkeN7MQGzaIiV5ccmBQ63opTy9Ig6
7XY0Wg7JO9tNOeiQavBmLGGDLLZ5VGIZYaIqsgOqgHgdW+NxNmNZnnYkfeJwxwMs7TeJ44w3fR0X
9GjMc7KFSiMwMHlevfGG3sWr4jkwAoBLwXHpoC5iYR2H4hYl3gTY3eui3Lc9XuRu1OSoqbddHgU6
pzwfsjE/Y5CqgncTK3n9rCmVxG4pHTpVMOJbSCFQU0rmeVjBCMpeBm0bU7PLclwikoLhgaBiVDu6
92vcGX+RTT6+byUGetq1Er2zwEw55xZJ3g4WYY6pmrjcOumonTrcKv5/tF/vinUEgk90p8KlWR92
ccuy6YzzjmByWuwHSzkXwk3Va1mZkETqlC1H2r/qmNE8xcOEMpp6Ow5gGE9eOtgXMBsd7LSU/T0R
D58vZW0HiIqLP5Rb4/rWlyGnyb4YIsjLHaHkfo9GnT4brfMbuyyGrwSbxFf23xKMEHV1kLrbJBnP
TBRTxGFV+MRBjwTytnaSpNy7lQMb9H2QdvZDMzdZQTFjF6enhmavngqAlHN+/TbthtSFMJoQmi92
/VTg/1dF5n7xpkzMO4uSlunke5Ih+vQ2UF/ehutuUeewEtfJe9FNsTr1QZGJ/ew2pBLst3H98Da6
H9YpfvY20HfW2T6+Ocb8g8pMfxGFfH12FuDaHAzA+s1Czsf40+iatLB0kwi34oS1yC1L/2VqQXPt
ozevgXzzHYRvHoT2zY/gvXkTJqnxKUw9dWErx6O29vaboUEa4/NVtCck4SApos+oEXLTo1SUhKpa
7h0iWLAZ2HpglpjpOMwAR2C73ao3Q4XMPEzE6s1t4b05L7CA4sII3xwZKceKfgM+DKfGiEWYDvk3
GwcH1FwyQ1ktHtmb3cN/s37YbzYQmBpYQqKu4knlQ7jJTmlEuRLxH0ae5xOPgpBISp5NZ3r1nCh2
Zmd+0mlSYtZKQ32zp/T2HEdbKKdUYA5xipelZMAVPmiXsWd9vYgGx4tezS/0E6tnpxmpj4rCZmZ/
An5hGxC5z3kIuVTQb+iQgonYNB2vDDfFUm+YM1jXCIxi3gadm2GId302Du7IfGXTRYO0D7HphSZb
w36P8FmZNptWSTSjzkV3Jr4WAw1t3Ui8wrUnDOBEHbDESTgBWhrdvTfp7GL35cieoKhVU22dRpHp
ex89DscY8APaMmAF8UPER2gvbXEYJY+YDfG2Sw/C3ZF8Ee5rw0OkhIXTGjQwbgyiq1AXp23XpkH6
ecA1SR8IvmWn3o+CaqRjM8QNLsCwoQdhA4GGdimqYWyVX89ZzlgrL88HVLThbAI1Y7ZhiOy7JYLq
lluZQfvpeKNzfoWEtCIlaqi1qTXVLUu9BzrUNbO4NLWfoWKxUzFkOIyhW0fXMWRyi6KPbd8v/nUm
eL5SibUUj7SGZXCvmGOzLjtUJBxpS/X2U5BYD5Mn/PZC+8PQn2FDyhmcIvF/NOmgirO3E8t/PW9/
8zl8/WePyC5LP1WmT7/Xndaf+F12kjTQCSUEEtIbw9HloPe7SUSK3+jn5HhHaQaaFGH0/xOdnN/W
Ez8hdekjK/lr3cc/RSf7Nywdiiw8J1Kfprm/5BH58ZSJd4VOXijmyuNvwpHi/KQthPCODGuss2ko
dWIW7YMLVjo8fvd+/FJk+naVgMJJicdPIs38eIBuMs5j48xVglzOl3HcJe8L0Tq/OKb/7N9b5QvO
lsAyeX8cR0B9/PE6GENYUUefQK/p4Rf1PKDErq6j4CYwJuiOc67AdeV4ujaTdNQ2rnv4T6Ec+hsG
nxz6egg+D9TEEinUtkece4i4b8+bfN3nAxaa1AFcmzvuU7aVrKd9FOLZKg1TuslzDB4TEaWnZWE+
IDCxwRuOezEbVs6pUvwqA5PfnW0i7y6ljqq5iMPajdjCIYOQ3peAJ6rSK0+2YS+6U2npi70fTe5n
YvpdcJJTL44qIkK4KWhPnzeMl7Nr6BvQCCt/nC5G5Xp3nmLduraryX4/O1j/N4Gf5cQKNEaUmO3w
lXTGvjj0MYvuwcoY4h85Mmq9H40NmUNOY8XxM/TQsXKon8EuW2jN2/Iv7HrPGVRIOLUTSuppipLo
fTn2+DY8J/KCY50HBNsZ0hFqN9pvwf9EaTlcWOwamLfgV8IZXM4xZLpx6S/ZdEn5IiuP/Lbf9VX5
nkrd+qLNFgnlp1LzTZTaGroLu7IBAsfMdlSBufU2SPgM++sofOnqcHosmcm8DtolJdZiZn+mM714
Tm3jfR7SwX3F8OmVTxahTbL9xToZFqXtBKcwYeiD08Ey6UksYhz3fTDW2al28F3chRStT7ywApJQ
DFcLkS+bWloImdjlDHh94zz3rSVBfjkTXK7e6WW8l3jrnSMbmXrczzBXiSLFBt+gB0CUjhk/gicu
PZ4WtDdnlJat7ufxY2AYtm8Sj6P+qWHtv/aWePi99eG/yzODAWTF/7w+M8t5KX608L39xO/rsydY
n12P5iIPHd9+44h8W59ZaWGc4i2GOOQhibKmf/Pwrc4/SpPoOZL/svd9W58tgfWPloMwRO52POYC
6q9MBf59gVZC0png4g4LAp4GPy5pRFfGDgiJs1HJ3H5KR+SUzNiwDr97R/5ghf5Rh11XaC4DwcSh
PYOHzs9qI4P0LooW1kyfIdWlhQx01o69oP4yrsFpz+r+z6/HmeEHTRCzN1ZwJRFUHYdxy5vh+3vl
N8p7DgSIUHjuOK/QJU6Uk9mwXWrAmYmeLQQ7ZTeGGeGoayJ9QVcnDQwyBUWMcQhRIHKw2u9vKeXU
wbkUk6Q4Tg6kXI4UgoOS2fYAEJYW6ocVWcB602zsvVVthJK+s2Ti2tFuUnNUuts8LpBYGT5aZmiP
fSoySc36YiRYk9Y1SrHy1BDzx4t1Gjx+FqIeBmIrDCMY0WgbbXWAIuRy6NgVnE7UslZJad99akuN
A3LXpLaEAzLZtmWgc4Ec8BskHKVaAb0rBVdAxqeI0XWSvHSjj94Mj+29agTMV2zmbCNOfZvy57Zt
35EOtWXjuxkPrEUxyi5zt4qQY0Bs0i2Hd5Oz8taOMj+OaBlUOXF9z+OItgkYJORwLLCe7uyWPbkD
ILdQIy2uqfYmD7k0ZbUKLOlih5QJA5VdnjdOgCwVkPe5BXdoJ+faDNhDi5wXHm10WrX6Aktd8UEC
9/DPYvaZQKrqRVTIZexl4ucutjVIzTCYqaBTrXaq1znr2wehQd+dWeDo8ddPi9PCL3ETRClEqhCg
jA6cByk6KmmozCwNk2M/zb7AWCSu7NuWWku+wflxLqDnEQAaLaSfx9wJ3K9lBSgSWQUCCKpPVrr6
okdPtnaLiyQMdI8xbvApZw6Xg1Cf++QgcRdAdC0cBusWc3xX6KtUjorHDcey6GKS06Dv6sWyqnNf
lRa7CG0PNXJvEzdkhN2pNOZ+bZnwiSiasrnD680Fc5L89lUx2qN7UQkRont57PgZM+dgEDaEk2t3
rzkmEerGkztIosToYtUh7cLIv/B5UvvXpL5rjgGdLusVE1KFTrFJMaD1Z2JGdKK4pyA9tZ9GwwR7
L+N00OwSMqfmQFrAPakO7F665SkcXDTtTZtLNDudd/D0e4jI+TssY1l44xLeDq94iNYoTVWQ63sr
BVR25TEZFQ8SEwJSHGhH68yKFppcIDdhKEL/SASgwn05gOwnIDVGRXmVDhBD3w3kvX3e9Nmrz5oJ
jH/zbojlGh3C8BY27VYRWIcyHiz1fIYx0/XPM79f5is8ekmAJFP7Yjd2ZmAX5cXLsnY4NM2YCToV
u1SdaryM7dPqiRlvEc+oeNwt1DEO9+gPskiopCUaboAQFflz5WW6v7CGPA8eYTP6sC6aRUR9tMNp
0OBGmX38mWabGKmb5Q4Xn9fhleoMhQfDvdTSauv7OezdNLxizaJHYNsi4xXmFh8VlRkXTa3mNvi0
9MBlYSE5SAQPpq6kNd831QRvEACAO+1oJkGdXk1xcbZv8MQRSKrClu5zhUVpnXBkA3aFEdslXmVR
j1BZcAOL8JrxaoquAaMAvXBD25bqKG8kB7BBEKvjA3nOqD2qrlf2NSQiizSKhclg73Z9EO2ArkXW
aYLpgmScWcTWbKxw9ZnPwiEerdyiOROsk6K1N1CRPMdU3V6UsV3lu1zycaD60ThCzwcUiGA3RwgB
CeH6ugzlqXIBSYQbt11VnQ15M9lmT7E1UOV8MczhgOgXsk8bo3fxQDWrRQCwoP3nF2PMHx+XPFUC
FztHSJAn5GDLkeOnx6WTmp4xY7JxDcLbXmtTzZvCX9IPf/78+sPrBHD3gZU7+Al+Omnw3Lf7QmK2
rPKaJEld1LjLqjb8S4/lbw9JBrLAFHlaKnsdrH03+qVnJGjg9QEtbazQP4MNyPSiOeuIwlzKRA7O
4c9f1o+DuvXto1EAhQAXBEcozqU/Xi+CVjQtPptZqDlmg2/MoDkgREPSER19MDChKjnbLzkW2F98
cj+O098uzZ5gtSLAUyOu/tMnV9nz4Ec537Hei4o9ci5HlKayDzYThd2fv8p///B4ka5UxDZWEBzd
CT+8qzysPT14XEr0bXQ9J05+GZkg/sUL+vf3cn0hRNakYie4ZtN+uIrB1t3BwgXYOy4dad+J9hc7
0t5HKTFlBxX2fIDYIPNpFfn9Y/zvVv9vNP1891nvXvqX//e17DEIXb3or//zt8v009c2ffleiXn7
iW8OIPUbQRzqIoj5sd8P3jadv+/1iS78hpOHpYE/7/AQRlb552YfmKBEbeGnbLbJuFf4pL9t9qno
8OiPtGlOY0ohEWX+yl6fryDfif/r4fCwGLH75uzAMH7NDL399+/ud7L10oieNpeOypyDshhsbvOC
lMY2alJm1z0J/mrjjMyqNpxnSXlBs81vONrUHru1pvdhuI/tAeoA3PyI1l+MieBOczzXEX3O+VIz
klF49S6pNwbD4FfK3CWOBkI6lx3AttDEi7W1YHkdh6hKYe/UKUCLwsqrcDcEzMGwGAbW1ymKSADX
JtYXVdJCUjPFMp7bo2EPD3OqB01RCDYaqhuQNol1hBcjLSYfCre3PtCalYiTrOPsARe5/oo0rM7A
adNNoy17r9dD+OQW07wPS9h6PoJnupvrKLvH8Fw+jCkkBKLAwfjU54VzPuR1SsY9MzzBK6Zcz3Eq
DeMUctuG/mGWcPrNyxWQ2FXha9S5wyPVfZ53wfBUHszYztRLL37qb9PKIarceligMHR2wb0C9BVj
kJ4Y4lt4VO7YbLkvFBzUZx3YA/t8ZSG9kLi2lq3OC+uypCiZ3QaeoQ9TYdLymBIErbZzKoBGuCqW
BKQzd7iImzZodr1xzFPmQP+iqrokxCOSYNn15GFumBsXJdChhXnqokx2zGpFpTQTQ9qbvPGOh29w
ES+qf2rA9zEnGAKAgx0sb2cTBSv7kLABWRq39px3WKLFVROmyt16czjXQMCL9tpndfJ2Y+b2F1jl
84/KKanXAMSkqvOBF3ffS41Lq+ldzptmXgVoOG0iYGpGVHZHeHS6Llab8waYq/zqT+FLiSiPd4Ig
ZomX0htxYpcFlPs61OmOoFn3MAXh8mWw5+mWNVeaI+Ruyt5TpLj66IwYpP2AqYeLDVNspCazfhd5
afm17ObqC6UaY3Q2+DaQlGhgJtfTxHht+VVs9u3sAEbsMjk5J0CK7ikqi4wdSxf579yF7fjZXFut
szdF7BM3H735A0UITB4Ddv/YNxlff5iD2KlotbGc/uAkTvzYISG2B7Ae6kH3U1Adam/iPFYTx3gS
S2Vgt2AJsDbswOsremFSBpa64vO2CcJeezrCaItUpYmDJkvwPNsMXek4U/m4zz3PH97NguV/SzEm
aqjJBRHioTFNsAM6WyQHBd0Z/tpIoCvI+Iv3qgkX3AgoRJxpUAwIQ9FdHm7mDAj2xjZk6dA3uxUZ
Dqj2YXJt/SqoY3UP1KVDvbZjY33sGadZ23Gq6Php2CkiezJ3rQBfjeHHyskh9iUzWL2NLUbB97Dp
7iqE1Hct9OqnyOmBZjJHJcoLU9kyhyiq8ZfEjd3tYBWAi/AcokcdnayGyXdhtshiHjSossRTW1kw
nnacyZZ4iznFIizoSs55zpr/yTFgbhev8N8FTBuhh0bsi051Dj2EOqyCg1gjzYliIbD5rfSrGnzm
Uj2E81qsN1N60NHEQt+e3/FYz95K+HQTRTMjmKmw70InTl5w47x19lHUVUE6tBf4/OxLCHUMNLzf
Ecgz6aGnJsTckDeUV1Qa+eo28HOQE2E7B/NWsa7QT7g2CPYcMTMSQG1jU1VS0JeCTth+ZN7Tnvvd
OL+NnMdrGuntq7SlqH4fvBUWLmGQfopM3T8NE4AQcEF8/HxqWDYIujE6N/5ofw6G2VJ7ONNhc5c6
To67IbGX90Ux2B91VrC4DpEJgXLSc88IFFB9nV2PFBjP19rqi/lQjAzxdjHuZgMtUokFb/6iSbH0
RXhNEaHKAG1V1Lvtmd+X6a1rVRzeAGyC48FXhV+96IZsvly8aP7/7J3JjtxIumZfpdF7CqQZR6Bx
F04fw8NjDsWwISJCEud5MvLp+9AlVUmZVVmdQG8ucFeJzJQUisHpZv//fecwMW+b6lS1he36IS+y
VxrHab/WOopiF4Qfqs/VROgILaBVDVtJhoqvTFm7FIzk0LFWxcbDvk9YWq6tSbQE08polaMfHJax
cKnpV61bZ+rSQ+Wl5UtDUPw2yKZYP5KLLQg+tjHKDzdgIDBRT8r3Cc+t08Ruer4pZndsdsRNUjBi
IXGqpCLKz2sgbcJtU6bqzlYKeQ1FecFuMSrGwD2yqhDq2mGGrx90R8UMcHqyV4xelxBFlBWmvu7d
tL3R+EZmvj3wSJsYRAXrKG57EF5GOezPh5W/dW777+ZE46v0Vyey01vfxN1b8fv89fybfhzKzE+u
5MzvLSez77TmnwsyjVi2jraTpg+HaNKDS6T3xwRWcJYje83pmpOZ/r1g/XNDZn5a7oDs1ITDMoh/
/J1D2e+XBWK+QGTQ3S/LNvZwQiyT01+OZMJm0jj08WvsjuSjoCPC3IJ9+8vX5F+MX3+//Pz4IOBx
XXKiOqGIP9y7zDynLa3C19FNo30xdezIaaRc6NVo/4cb5b/8dDA/E2SnBCGXneOvn07I4ptFivdi
TAAPF8DvcNdNBRf8v/6E/vxhuEUuhStm4aTa/xgsnZmGJEQynmU95C6Azbx/IFA4BP/h6/b7HWv5
uvFh8D0vKz+LQeIfvzlsulxSlM9ztIT5rEA+hW6y4NeEAWBD67aB41T7tJjy019/fv/qA1tY4y2J
ANoz9T9c7lJ+APvG1J9lzvOAQSGbKb1dSINp3W9sWuikZuzkCm9W/R8kykus/NcrwvIpWzS/ub/w
iiFO+/s3sIxLTTTG/EzRtUseFezgwB/tFgho2QuNKTGDTbKo4HiybWmJztnwZsYw6a8//z//wLJC
4bxuwF4By/LH2gDChIqYh3juE6D6dh0+1BXBojTNjb/9gRDZ4Z3QmUhTVFhY8r/+vILQiiYnks+0
6WsuNHgGmL+HvqcA+fz1pySdP31TbWDx/GdWNo5tu39EuZOh0Ua9jq7mSYaZP5lxxFoiULxOWGvm
95TJSAQ32FVMYoRDcOF4IZEk3c6ZjreTTZ0rsQeGJ22HeILMb5C8B3BbgRQ3tnzLx8VCGzJzKPy5
qItgbRMxLjcDrxHkXdMsOFiTObF8DS6wfZTkex3e8AaPce2c04Ucg9b44HqKcxSWC8c+M0hIBksj
BfkLontgEUAoRdtpKKPaYwD98+RaM1HWeaazlaMvjLckSqs3EszSPLWaF9DjRaL8ROZpdnzEJnq5
F0DRCOwkCeO81JADwD67r7dmM7owG2xm+yvNNcx7AmgQ1IQwu2pTTUHAHmScU9SKTKK/sKJPrE2G
lxfGvSmah2kYIQownNYooqaQyfYVQq8DI3uUGDNneOXXDV16yAFlvA/D5aYEiHdSm8FS0/DgILSQ
R4qGRJ9hWgyvkVZEXxrKtYuiDVUrWWjmS8Gb0bh6+A54NLibB0sDid9j7fMVu1ta7IYNIb5gbaAl
bJNqLFSRfm+6HEP1Nfd8mJBlb7cIq4xAcc0DKMrpbk5vuISkzZj4uZZlXuZQPug6Q9tMVdUQjDIX
q5F2pc2W1jQvVVXGibwVM/nqfK+z5m7vEr0xqNtnnNsC+34svbJTO0a+zeR3sk+7+JgbTVrrW8NM
BkGuLIVFaBH0k1pIfnOVs1Lq3IclEhZGCLNmnRbnNnRivvlcG60IXrdmpGUGnd8WoVM/QdOm1LyK
TYThITsAJrLcnSqbWi32G1YHD1ywoX2suCQ032a2XGDuWGzWnj+orqmCy0GycpluLLaDNrQKWUlK
plBkLeR1Vq7je3lsI8p99doKPHasq7KuZLU2OVMC7cy509UHBvMq9fuu1vOryOOIf2RvZuu7lgnD
t3Eq6QJbsnFPXmSH1aE0cvdJNkMIFci0s69JhgjhW6VYQ121E3dN6EMBFjMRDto1ycE42CmeetHn
yY0EQHMCxmLnNCqfkZJYwy1vC1Z4rdBWzSujLpIXVXIQ3g0NIk1Q0uZs8MUQXIWeImFUKJln25WX
HeBoew+5A2TtaClyk+RyjeRoFFH9bIPtp7aIzTfeGLNtaH5neIXYaaNyqvcQiVy3RRWm5rVybYNf
aipd0VYfqPY/Q/sfmi1ryUB7ZME3yAdjHoLgOu6IXG/dSerWczKllnyAeKtHXzzuKvZHG9cSOGWG
F9FoV1bP9uypLg0sqSvFy907JXptpwxmusTrTrgcc9BHg85d2eWCBxWAhFjccBOjHuCMD+jSCwuz
cRkCB9YYlVqXGqdovpdRyF3MSOwbNKVEbZk7Ebsl9JvdthZAbNLCOk+d4RzSNTRCfAhRWhu2ZF+J
yzGrCNxWRpPdGvSib3o6B91KneO/AAZjtTatgLtNsiSEKYoSFsYnG7l+cQ4RI7+0p7XOqbxd5UvO
GPMXGuvpHD+uzlHkOFd5uhNLQjlkOvQZGRSxZVUQlqDJXaIOy3KbtyHiqq5DMJTUM85r8s8aLpm1
Geb4vLxzRJowOZIj+tfMLkTBmAYrVROdwpJsdTuNEm7skrgmSkf4mpAUQWwAwYSy43NA24VScz2e
Y9sGcRQyMGS53a7ngmItCW99yXr3VM6J3y0BcCcSCZLGJRbONaZ9tZeseFWDiAJktUTI+5768GYk
4vqCrJyQOawxyFjgU2nBAnf0Xi2viNN1AVT/OE8hQXUgsu1TO7bRy7Tk2KNzpF00Rf0OiIKgux2P
5aE6x98jW4xXiNUJxaeaqfdb95yYT5bwvLXE6IclUG8s0fok1xQrJxeOvj8s4XtjieGDNjcfQbWM
HzyhSOlTffbcNW9zBlpKRhfQDpdQ/zjpMyiImai/Oqf+uWzSAFBUFIArM8fnJzAji72alsLALMxC
8UGWHkHFWRFN+blf4J67BnzS9A7ycwchO/cRKqcDWZacewp5v3QWinN/QS5VBizu45HNBf2GyTLF
t34pPbTaMN6DDeVabfPGCpD0e0PiXJZIZlGvCavRoSi8mb271GCvralJQ9Bi6EHvokxc9YHejTaG
eW5mqKWkMZ37Gt25u4EYlWchSyI6Hc1S78jOTQ99KX00o8WUEi8KVYOumfI3Qs80RKBL0BaRuMgG
uP5OgdH9XCtB+EnFhF+91E3O1ZM0L/vL6FxIyc/lFLSD6TMvGSorsE7BfZGJzdlOZ90IekBUFuTl
WM3/s0z4WShelkz/Pje0aUdK2sVvuU6x/JbvF1cpPhlyaf/aFjcpwdrg570VxRBVOpYJjkvuYymk
/uPaqgmLZKdLZdg9E8P4vf9YJmjnO60Di8kgPaZTSf9bF1fjfAj/5arAvYsrM2dm/jKc06lz/H52
liG7/koF2EQJjNRV9WAq9rF+MRTatGuYczC3daF3hQWOjp76CdOd+Dgmdfqc6an3qoQ7fZDyb1G+
eCJZOy5JkENZxddDD7plQssFgYcw+JhE+AZi8o3xu2szbbQS86Lo9JhjkrvJByZXnfXAx7J2ZZHg
g2m2y5lsDZj7mIj+uW/qmz6USO8JYK8ZLil6V/mD7APdl6oxPwOOqTeRntA0gCmUM8/XUGvuADB3
0UOSi+AL42LV+rHZZeU93kD0cBDQ2ZSbrE8IiGVATDNUQLpmhRPnVL2+CgsHSDOMixuNdWC6ElBk
xM4NxqFdqcGqQ3ClsugfDK0FZRRzUos3HOyN4YtZ1xzltJZM9boBsraUcDxNo0kYGLyxVoYR4eHh
6XgqI3wnHCc0PtfMToen3pSTt7GJseziVEAXqnBKFBvRKMCqIeuU28gEuhC1KZwZ2y2dVVPJMVgL
Obn5pkIV+MCZpe6vlrDJTnA41WiquOHJLEf1WXBZ2JSenZ/GzNjxsW97C964U0oUIxPCyFHX2r0Y
SxjysILHFK41Iy10MKyuD0QBArkSbUDXI/bHMcB9x/iwj/bg3ZA2OMQex9oxj1RgNnQ0KHslR0Bj
D7VTh0Rcm3tP66ptPMzzrWOk1CK1+Gm2PJpKUZTsGmzdmp/ktijWHabYyq8n9BlPNBG9/BEsBNpU
bK0RNlQn9Dr6HYUp6x895/9/Izbq5h8lyAq+b91/neKPpmzLb93/WT7AP//77/9Ky//Hx18Wkr/9
C0oNHja3/ddmuvvaAlv7CQRYfuX/6//8seJ8mCpWnB9UAni7uPsKtqT4bdFpMQr490+zExnIP/3y
708y85Owac4DKzQtnmgMGH4+yahqfiK6B/HEOEMMySD+41HGk4yyPfM5buYsQc/x9Z8TOP2TYSJZ
4ylHHJs/929xWV2b5+UvMw9Xd23+ZoRlbck/iXn/YQjgGhpK1LTdmq3SrT04vxYdl9Lj7lmO/M0g
boP+gB8F7831Y0/RHNEgDNRHfuJ6b2fZdTXcSVUJ55STdk8O6Hy64VuEs6k9OmMwbLycitmhzaCz
HQRQkALCkJ2pA5S9RVxIQidg95MV/WeHtlUN3J3D3L6eKV6uATRE3nPtxMuJJZhipNRuzYPgizsq
RiMrqeDArQk25u0XmPPxdY5AsVqDWxrjL6qlVuw3dsMLMJmoVl4DrYk3c5Qa1LsoITmIN2dIJ6qY
s2RN89YIHqjieggM0FOu40l76Ebvg5zoaQAWupZNCqBHu2xkfI6WZwnjC8tEwZFTuOHQoHdd1Z7c
0nM/k6147b0KXYYyA6nD2gNiOuvOI6OPJ2hAwJZqry02Fb4fvqTJ7Oa7nrXd5M+VJEZdhA7PwYhi
P0jEFmR+IDVlbrOq6sLj6KX1hePGUfvZ1BJt3tlt1PpzrIbx84xPlWIOn0FTHFJVymtwP8Flz2Cm
3Zappg4ZzQR8L0aVH1p6RNgG6sZ4aFsTXnsUDRxPgblg8wF35JVsx03jTuYmoHcjVqWb+EYZqXfO
b7HaYmpV+k5NABrh+dWB9DPEpu+ipTNLynF2bhvak2Hug3rJmC1M4kXU/fSWtm5zSxUAKFQWnUbu
Cmt4k5q7IpRj33na8Eh1UBxY7cqviI6jeZfQnmXtUSk7iraFIoPyQZPYYhXNAz3ZWaiX+1NFeRfL
XecNz7EN53Clo3Xd8bxvslcK4vW0C2oyabxlNpW54W2kDu64x7pIjFnlybUxhKnzNe4pC31laGOr
+3Tq6vFA0dJrrjKV65QShyqTImSrmXZ5t5OzQ7Uc1yXeYrlHYU82c+WIJNUPla5i8WE7Ac9w8P36
mGz0nqfwU0WCzXlx9EmPb6iBBf1XJtIL5s+VkDBXVOJL2JPIgLEP2KuOAmG5FhkMzB64lQM+rOFF
uZkK4SWbtGzb8t0Lxj48WPTtnXtU8k38KMO21cdVDN+oprE9l7gtOlF37Q170ji74obvEFWLdD0z
9myPXWNDPsOSaFN6wxsoS1ETc8lqIilyxMEux/KYJjb5X4sUrxjb4sqtvZx6vDxF1gA9M+2T6b6b
Q+cVmHt4DBJDMESxhldkNC17Qid9z0dajTEtEXqxhON8Y55Hn7+Zt0VsW+w1hpy7hMEZ+09oLu2K
kAE26kSrhB+Maj6Kwc3ogHKDenAdwTt4MvX8+KZ9/3nq++bIMy7Zk3C0LwosYOvAG79Rzg+vVBU8
QPhw78pFV6ZnDl/3M4co7eHPkO3l9dAw2L/OKyUf3DO0KKYwsdN5El6MLuUBFDPJyB53mNhZK/tR
t5r5FpR6e4Fgubtspmag99vY69Bztd2imFU+8+2B3K5ZDZuhXthJ8ZmjNM4NTTf6+6uule5Rp0AD
qRiF8g4g+7AnrFm+QCvlligwE7uDWW2dyGVQZcaUlGm1uFxtp9HvKiTxumi1g8hi7dQP7Y3RcWJK
+pbxVYH0GyIi6dUgtW2GBSwXufarB8eq+rWXdP1RNcrbZCPTh9nIobkN02lSmnq3Bm3cW1bd3HUt
WllNj12fVI3ua+z4tsDiA0x8mnE0Y/QkUzRGzyH1H18rgc0Guo1RUvWoDnLgiQuNCo0bIRkwZLuZ
Ff+KTGdyRSK6vEyY6N3FWhUfhtieXsBvwtqypaY91FH1Liyv2cakbp9D1+lv6476bx+WkmkTngwH
dYYg03bU6fCipGP5H2hIP+0kewtnzEQrg1+8/Mgbp3BG20vnYAH0tfEazL3Y5lU7+SYLzA14CG8P
sY3arnLESUWaiWBF2EfTHarD0KBdAq59HETTrmfyMstblrUpm77Ymzg9mCcgSeqZS11wtCWCWUbB
TtInBy2LemwKhmZjtLI+2BX7jFbk/d6bu3eHb+HGYvd8R/1zm3OKvkzDpNgb9iSP5hy4L5m+sMR0
cqhbM9Vi8OJBV/oeauKbivzFw2gL80XEsWLo69YhyXqrOJROJ2+MaCp97UwrgxvRG4ACxuIz/qxb
AGS8I2q6uNNMwA1aC4LW1isOhCLPbgdHvx8ay9mzerFfGwZGPv4MuY11cGZTKt0LgBryyZsca50I
SlKhpT60rOfREssGnJqGVTnwbbht9grxHGBwpuj3empjnj8T2DgN9Xcdr9xNBHMDgVvp+k1h9Js6
IJmCulM7dSGKi/pMcINU111FxvIuzpoIl5uWBFmzLWbp3NahXV+KVCXfxjMVrv/BiAt+MOOcHwy5
aayMqOt3Y5RkEvGZ7fK2Ez6TSWyM8Ia9Q8+MmYRzYGubKEQSyQDa+zGQHrImyBiAuREMOTrs8vss
m294w2RbF4ZodXUgFs4MfEiRzF4x1mvzr5QWGZYLuyfRhHTE6l47/KWHGkrqMir1tiorOz/Nu9es
zkk9eGOyTwiu38DajbAeRtlDCnnRRWU1S5KNDiuEjTewcC+KMcn93s3Lu44eKkS/wDgl1Klojy0D
/opQ0dbq2nmfzn22pttFPdZBmT45XCrMoSUy0LmyQQPUDwcNp8wlIaP8MzW7PF1llVN+gJfgYGWV
UbRw4Mp1UBQOqsPsseCuzsgbkqmMwbY11KBPGinrt6rO5aPWg2bfdJ3Vb1F9dBfZeV9RVTM4Gdeb
nlqawnvAcPlWjbP1NZkm07dFDFFzdt7GoOIUFzrGrTuAoXSpntw5fcljgz8QcF/SO/3BS+JIoyrh
IGKkSE+ow76vWvAW1nmdYk2a+4FdoEVNPTqP2MSeyad09+D1PGaYUeLctmKQW4rL3YUO/3VcVX2Q
0U4ere5YlW3jrVXYiPsRyejSDc8K9LGykKceudSrUt69kUfuTcXpFyMhMyxjipKbGpCMxaW2Dehj
BBV+Mi62CUMxO39Vg5mfGPCL/Vxa1UmiCvMdq453WeRk+zIaBN2jxu0f3NhWl3HodH6kzcLC5m0N
B1TyqDKtmuHfPL9rXoS1Y0BmahVm8dw5U+w75wWWTEtlrWZRqhEtkGFN+66NwQ3VeLVv7dnVn/vz
GmyxskOiDAf7aXRr82PO9faRd0ZYB52asxXGzfQqKiKe4UoaB9LyxkM0ueJkYXn6nC8rt7QBOcK1
tVSPA6P6vcOwk7dyRHubYtLEaQqz9hTZSj/lRh5cpPwRnm9qlX4557P9UKAWOJqTjLH3AvUGcjpz
jqmsKXpkzsJF+zxim6XW3Q/GKHad1Vhsa2alXJ+zRtC+YhGKgRcL/LVfVV64d/xNnxotKFdJGYyp
9EEhGeLdrSkJnBoG9NP1FLD9f6pT7mPXSW8MMKaV7S6QW12OjCDyMq5O9E7wwRBqle06Csmq8ETj
BgN3OivTZLjw8pr3875RmnUyBiaimzCXeooUsFLGhRnChdk6g5e6q0G4OP1ca8g2dtBSnzdolas2
DvZEdA6urHlD5l7gJ239xOdVbUKGIvy1FxCixhsgKpm6OuRyrC+1UZuOY2+9gwNQp4nr/m1bm8mR
agnj29wjXDayfbZ7ZA450SkUboAFWJ2Fa6tKjhE9J8bjWbXvohibEurag2XlL0Oa3fZiqNfoi3Xf
mQaCZ5zQK17Va0XOcofu2TtQwYy+8AKV9yGPbkpho3jpRhU9GrWXQpc1gl3s1PaJhynVUM0iAaVJ
PX5r7To7qmCQb6g3nO5qpC37oVrbmfdmo00RVyU1Godh4jq4NjK7Sa44xduvFjXv+WIcDPJzQNC7
+tro+iR7yuNJfQ0Nk7c+mrFuBrrcHuoDvAj+ZsyPxb4eRucVX20OYMMMvGBLtLEnd8QaI1pPnmkd
AIDw9dDikissyAVKPPo4DQkloUQDmRrYZb2np0hVyHXKGD1SGPEjjC3E7Q89IWDzQrBsaK+JqNXq
zWTZR7Wr74OPGJYge5i6HKdVK3nrIfHo5O5lX7BYf3MQL2mnIHKd/FZzBr50bhh2vpf2kse5xSLn
YvbYgIDy1KHgM/wLHCZ0lYTIJPvQuc2ggmZ+MrZVeGtYmROczKGprHU7BKBK8zkerY3GJ/V1sC3K
xy5XP9t3U1al236YGTaBPXZNbEAa323NiczLCNOmvTKE7XBZbUXd7GtjkQiiEuj3WtJ/tsjUXgSm
6W3k1GOMSzz9uorKeFuTggQUkTQf+txFrz02wJUzZ/YTKbUZlYlR7AJ81bukwHbK4dxlhiUoJdM3
VNk7K/0wWRUgjPemnomjqwpvU+v2c9ZYAz/5upNfMAzVLsKRAaWV5vMK56yzZjlIQxhX3TvcIJxo
GWDXjzweKPgJkXmbfMphvLKabfaa1XRf2GOWJKWt4L1igsIz0KqwJ6f6bCI+rgoy065eM6aFMITj
zuQSmOiy2mn6PLFZ7FONGCd6ShGKDlyfERwnIxx27AHFzaQX82YsZ2PrhN1nB0oKTBZK5DpSrSPS
Nl55cyEu3SkVJ0K6qMrbqnGfvZiE6iz07l2WGh42HUmbEqw98tQVX7Sqa44RMxrc48RxVnrtjtsA
S0qxMni3WfVWnwF5ISQNwkJyf+cFv7VydujhTD0M+uOtnBpu1koGx9FkccP1Oj2Q6mg7IGKmd9lh
RVkHbAfvyylMH7swTA9FyxcE2FbQH0BeTyvSLcZhAkgDrVgFx2jZ6gh0rPvOIOZr0VjbMH7uTnoG
wH4fBHX1ksRdmiKlG4reu9bhCXUXRE4txHbCCtWFZrFzJNwQeRbo5IaO/cqBq919D+z8rYnjv50j
/jZV/G8X/Vtyav9+4kgZY/r628hx+fXfR44MD2kZGbSaIav+kDp9b2J4n/iP1CA8nbXZwsX458RR
yk8UgxgrYoKiiiEIJf0cOHq0Nxg0uqTAvv/fvxP5W8aJ/9ybOEIKIKU2dWg8LWSOsLD8ljlqJ5mT
a5iJvA68nD3ul/2GymN8Q5O1uXcaW9388nX5j/E/h6WSQZSMlRCfAtEu+Yc0mYX1JLWxRqxCxYyv
MUyNO5j2PhRcTP/6I4llv/TrJ0doUgd3IDmP88lRlPtDfkw34S253QL2qiYRGpusIu2g31cekd0p
9zmFATOOFr6GATlV6cmMUTUn6p0Z27yxkQLGHFS7FDtFYCQhFdBOunjWxvaLbHl/L3NthiRSlLpz
mdmyunK0gMkIx7MYv4UF0LNzLW2buUp2a623M3npKc4TvFt67FkiDoDsMLTcKD+U0RQIPbmxhzve
m3FlrYSueB+E1QdtqkiMNlvnacqwLDNdXOxtTrDpKnD6vL1hzxrjy8DOkp6SKlQfPSGCYxPPlfOW
J6o0TyitnJvQioNTNTm4jRV6Zp/iMfIuS7TVpNZUXBBFYFUK247Tq4c04TpL9OBUktySXDQcZoTA
/zu+lms7aICTrkaDAvqllTv0BLRWZuPaiDQ7YnyxDIP3y4/3RxgORvZSaFHHYXDU8qQ+qqln0qUY
gdNA8IIpN45uRGcMvD3zTMTrZkraJENdbbeA1/QEg7LczCReTLWDUJ0y5u1iN42TNQGvcnyuo2Ss
T1ZISufBBbdGkrQoLYtMV1Lrg/7ZGVXKdKESUrWZvxhNPPy24CVndF+6VSIhICqF/GsFbUlGEule
PXpyk+ptM5sXBAUinp4d+ZS8vY21vEZAUbEnoHiDRit3dTwU5lR1fhlZznzjdLVRpOsYp5+TX8/c
lfS7AEZ8/kTtOOGsOlUULta0q8f2LStwoKAQ63Cj3PIJUHUAQN/2VsGF1Gyb2rd4vyfQUusRe4MV
icmpvnNk3+Y3eayZ10Fnae22pSuL88Kcm6c6nPghqod2yrd4aEptzffRRgQW956FubuJhrVN2SRd
z52d5PuBWwRBeUTv4Rb8YPMxJ1U7b7qqT7Cx6ZUMP/dNXjbWij8NtQCEwK4PrzVGcaD1RZAXHDcB
NK1FkRS8xTtITtd96Tn1yoaYAttUC11vB7Mt3suxpdCg1yHMXUgG8tpJB3ynnSTRvy7sGET5aFhj
dTG2DKQgSIKzvMwYo2bHeGL0CYFSpyng6+YcITSUXdvug7pefmmmYAQIXhXiytZSPQGgFY22tTEp
Agu6Bmmq75OpgrXKxc6uvuplZqZ7q+yn8MhxOBz9VhjNO3F3NEGg/dQh7irkQdV3k1D23SvUfLcM
tU3aNgaJRW+msBKos4+otJRl+12K3WdHmNYJ110QVcaOwS/AtQ7vAQG0xXEkppZJ+8Q4KccYQANr
FYnIQmZWaYDDdKtu020+9JAnmwREDu0vZErhWaxUnSVL3MgQLqVn+VK1eJhSIxThKeCF7O6sGpXH
fYghCG8TET4z+VyWgbL38rvdSX53PSm60pifKs9AA2WflVA6WK14P51VUf1ZG6WfFVLyrJMqzmop
jZNkvaPbHH0p2F4h5pgtRFR2RjGDng5+KqTMFNPVYq2KzwIrSvPauKpdvFbcHQlWjmfd1ZD3qK/E
WYOVnpVY/FQysZzOqqzxuzfL6LIQ8aX53akFchcB8a6pPDOZXyZkZcZdEBmzi46UeVb5GhVcZMSL
oRWhx88lfS9OXuE6r5gec580FnL9puxmtx+/hHVRtDUwRzMIyvZ9qK0Af40vp0Ezxy9gbtq8fjy/
Jf3P+eh/A2z75d35T2VVYr9pXLz9r+1bW/56TDr/th/HpE8m9GfiJYwWLHIkOu/mPwqr1ifLIIDu
uQbEFvruC1T5J52GzazL45qQP2lmfhP/68dBiXOSQb+ZvS1nJXb8vP3/3Ej/OKf8FbLecMylL/DL
WYllBaRirOSGJynPcnj5/ayUpVFu9LWA4lBmNLqGer6SuSe/MvljX0B/CPEtD0AIwPaOlIV44bK0
rYdoT5+dhWOuPNhjk4HaqNsALAjWqIv7FeuJfmVUnnOcg4gRbpZuGhJfW3vy4j3Jc3AIUwiHMWj0
ddcmpV+Yj03DnH+EnZnhVtxkrlPvezqax7JN7plY7UZFFRUPGGnLUjWwYWx2VO2qmYLwVDFq27iA
Fq7dwUT8u6Q5DC2mgNk33V1DLZ48f4AbfXoKimGd8LTtamebR8G4tY0gpEoYFL7hFJeTwa43T2d9
PRJHe4auFe2qOa9oFZoxrSqp/MCuh1XAXCsfEut6JIJ8yMjgrhw7/5bj1d0E9dje6HYyf7O0+JUQ
ToYABt9jy5jnwLSj3eR80OvE681j4Y7pLVgj45BjCyHK1g6PyHXKkZEBUx+o2fq8WcoTd+QfISKG
1i2PS8q09qs3ZMYXheu5W7WJysc121b9dsKVGa7r1gwuXaEqg49qzidozvJEQ7ooNyPwlW0IJ/4b
JV6cVBHx5Y3VOaQ3vCoPXzit0EuWSrQ3YSqcp4yNq4vzZZ5uyjrLr1hQx+R48+VoEzry0EIaq2/a
WRWnuHG+eV0Wmyusl/MAX3ecDhN9bra3BL9J2RO7i3d2yDuT9JPCtals4Sr1Ua3bkBNhIq7HMPdY
jZiuem/bMGB9UDMdYOVuIhrNhPFQ66F+NTTOLXl/c5PPRlyD0cwQ9IChYRkTKo2vXQ3JMZ4bWKoS
PmzDWvVCCZqsg8d3gyU+M7Eunq8Dep9Q9bgF17JQV7wzS1gN+XTB2ZIjViHSi5ic4640zP3A8IQl
Z8ByrhCvLFPIAur6MteMn2LGW+u5LDidSXASurVjKybXgaAX7QXz9dTY0QUVAQyrMDbC20o3JwYi
xRX48Eve1C4hYQMXGZD7Tc9OnSzrpE3oxkfozi7BLSw46Fn7PAWDBCxEFto+go0XcWqsXMefYVE2
BHvrkwPGUg7OLsthhKfwkfL2gSUr/DKR7ZQuMF4N6kqFsd/Zh07eDfQPrQY9y4Rn7gOU5kZNE19P
/Vm3kvauT/trpGXg9uodjyPm7oxk9EAcs4ZBwsQmSha8LbIwJZKzqtiSdUVOHGN29+Cagn0GHxqm
Cd9VCuRuXBUHvlXbIVNHhpo+DRmxG1LL8Hs1Gf5oywPz9/ZigO95Y1E3gkFMwF3LQ2fD+bS652Vz
aSQ3UwiKUH+NwcBEOumt2dpNRJ7IfB4kUx1vpizcJdeCIm/FznBq5qPJJDiKv5k8VRxlRAfy6+px
hKC0ovyz4gS/M0vHZNrdbILIeXSyYIkM5xbPOfzirGEuo2QafJXG38oswzBVtQv52yXjUT9X9fhF
Yyq4AbfrHITJ1lMhgFTZFZ1Zcj3xztDUTLXHeGetrMJTNgdyPVJD3E1JEWS3ZQrKKtVKYvf6XPqj
V+/Y3GOYdUV1BfQeeR899gPo1kZu4eZpa0SK0bHNo0lb5RnSq8cQMhB8F4/gC0igKF1r+rSZ2uw+
TCNW//p7wXDJp5+e3tJJx2SUbhjLz5vCNrVV4vTanTkF3AHn5g6oTHDX5LiOua5oV0k0lHKz2OLq
1aB7w2mpk64Fbez9WJUO8Oo+O4RhZXwmmkRFGGrts0a4gGlSE2w0OOR3HLOYXXEDektJOZxMGW9D
mshQl8W8aSrIjW65dDYs8wSb7R7sTuFbsfucaezpuFOzAPNIItOcvWxIG1xEsmKDwxIPQHRSXQZi
4hrHqC6pXL+t8gcjG2+yelhHHRvuZu6yyzooQC0WxDI0FgETr4xS757qvGTv+RaX9Oqj8N6JJ5Yl
pf71/7J33lySI+sR/S/0wQMt3AJQsqtaq3FwuqdnoDKhEvrX82L5aDyDBn2aK2a3uwpIEV/EDWYl
x9RNzpWqj2NeHnB5s6tY7nxJx7ah67j9jWXz6pfDb8k0KEwU1UtlXT52hvG71bAAM4Zh8zHyo5yJ
GEyeGTfbfA0fMSxJYkgr4RKU4GKOsbhTgZjh4QwWoq/CAsJrDeYUZoDNcFA3v0mK0K3WV+dZD4qf
cWJo59TVT9DV56nsdLRClD7HDhvO12GFEb1I5I0qmPuW+9Wu6BYvHCuqzDw6kNsmorQYcz2k8Ld1
/VQY5FsSQRmfdsdEYnvoMJi8B+N0B+AJ6qNdxP0wHx3tM9eqg1Vubffm+o6Z9FBon26njkM7XRkN
vFCY0O1ojgeRiQ9hpd2jdrzDoFePnRj3dj2f1tTldTDd0PbGByS/eysdLnlDfiovqm+PQQLmHHU1
V/00qO40VXa0VOIatPZr0mYf+KLO4zicSx7iOqt3JOjojQzCoQLzZqX6L2q7bq5sTvaCdO1d4S68
Y7A6m5r1opFBZBCm3dCL/6zjc6u8bG/gWwAaByJiXOy/buLEsBkOiflFwWnkF4DJ9DQNk9l5RvT5
WNRfisSPo0yv+D92UKq28E1xq3G3NAlkDdPPHwoyO/T+PXCOp2kiE/C1Fp3XHAcIWKe972fXzLrg
qC9iKX6Tsj+ljROjV0RF04TDYqx85BOVgiRW/dDia4cM7FiwqY1rkIyHVmraydfVSfjlTgPyBq2b
5l6xy9R7NqcXa3mn+vrgy3Q/zwsV3VAlCp3bJ/Dp7Zo4Po1tcBzX+XHEhhWS9IyHJPjhpSWibR0S
QaO4Trr75LQ4yvJJ+3Gb5pQFwZ4PLOTRCBeRnWqKIvzVP0AxJcumRbr7QnTqi5H1wYKsvrJspDpT
tKzvbok+7PSqfzI7GXobLUFrT9tkxJPYKew2MlorxwQLR68or76i/WAV8rNUf3zh3ghxfZjGsh/a
5WiXzt5pVvoTEJpERQOrOBDKO6XeSP/AquNeyLrgwE2Nr1d3I4YgkeNkLFX2nWebd4vOqEA30kfU
i9d6ssixT58r4XrpivpojdK7zEoj1uIFy7mXP3yVJ/ohD8nWvDnIK68WKfoiGhnWuIpagWAsb12r
43ObvEd3pMjDGzBgWYNzbby2BMDkxSozn9Immfkm1FPLQWPsxwctY1ucqZvIplO3ZjpzQhXhdzoY
sxO59HHCiXyeLdOJ6h62H9jAJkJsGSIbht1xVfZHEIzVy8iUNrYcFVzw/Lg7d6RQhP4Uh4hQ/mFA
VljnW99Yz3U9Rw6wqUHrHzO/vbimeef1025SJidOO4gAw537xdi5aftod+YTtUtHHM2/SLQ89IPc
awFVIFqUrTqdjSSo+eyFre7k5L8QRBz3q97/bAv6XlLJwgo6HgRUkLDrX1vwgDrC33Y23ZcNxG2d
XTvIkhhq3W6iDcMbaUlf3u0N9qHbYl/lzoAv7SzqakeL5nGkSSfWCcrFi+PwqDfbMF7GjEt+p913
lS35gaN6xqNkg+EzhzdQgcSj/V+mmJOz44kYlZolwGC9MIt3kPJxDosL+wTfW8mewbqAtQznIeCL
F4MGETgvyVdPycowiptVU/TBi+RRVIuuTMPFtMcVsJvlVVrJDeNXkv+qag4k9r0oFQXG2slR7afC
vC6FHbZmEzKc/kUkdY+Cw50n203pig5Xx07t75r1v2s39rX00VZMoISe+AIOeSjg5/g5X4ijvdAP
capyKizc/MD9E7rOABgi4OGZmlA25qEC/37Ia3aNwo5b4biY9igb62HWtXby5LW/Convs/IxWqz2
k+VLK3ZazJBT6ZOypskQX/2YO8zkdX8MPe+OC94+YTSel7D+fFG+tdjl88U75nNwQ6/zQ018B4YK
beOLSp+Hxfa+jfQ3jqL54GYUk7TFeTDe6SP4ckq6GSrrJe/KbC8JqgJvpvpS25D9Nmytmtjrr4xR
2CfsGDbSyi9abTeZy2GFULLLt7Lvtuue4Tcnbxkmge3vpctVzY2z76nAiDu3r08oeGyYqkJmxg4b
WYTlWSZI4trlN8Oij4n1eZemCYAbbXsk3TEmavZgLta3nD08W3n7bICIrkk1Mn1W72abPU2O3b0X
evlDB/muSMo7TSMxZExUF+WPztLrsdnkt2TQf1SrnbtcWnSQkILdBotJ99PaU7jwCAWzfzVd8wZ7
L6Z9QgsDhbVQ1+sDO388ptpdylb6wCh0jU1DK6/V2Ba3JugCtCvH5HQquiCPRxoPmckXhexu3HS1
/VgF1mmYSudZ9KYCp19lH73rlb8SclyURoObyW1T3bmCYz1UyPWXlva0FYzj1uJg+Ndx1YIjrPKa
7kizITuhksnd92LV7pizIH9b2qAb0KpyWUfUQdp/xyZrRgD/1XQrC2u4T52tzsxZfZ8XqgaHSEnQ
hn1NjS7LI2NIpjqmQLYx7mhE0af2UJUaUuqxoIbTjxK4k86b1MFNhzga0u6A5M9E203pfdlqPlO6
pHZzXnDuWDmCPzTTCIx6YcmF85jktyCna5iTb3+iAgCGqmIAsoO+Y5x9k4KHELEto5tgLWGsgHIE
RsmFY9xpo5cS3kb+QOLgYPE+sI7mfG8AyENbaO5xtXxcE9QsTLge6Jov6U+ocHLTWEJ7RSZsTDMl
h43JYPHmkNof3SJv7JsHidKk2MzNT6vSYGCqdGHO0nndJRhE8FJLdgJooVrFkaxeZYh0zBONMs5E
ljJ575b0SgtzLG58g/zD48Dpd4cfrLpC9+KXB2vSPCIhCUA2k9Km4t43NMfFFKXW9cWxc6KGy+xo
3CC3AfUSGPlJtlzXIltLlre2qpkHuDbvUkcpNMfOdAG/pTcKINXmIMaJttmJsdNqW2B98xnDlNpM
x7XndFiQi7XUMSQ7Rmvgaxkt4rVRTvRmPiVVUIm7YiI0y2mXdGzIBMoYNwl99rA3/2N1Fv/Ynot/
LNBc4DLs0DRMhQCpqILJnMSdP2S+TsyV7fWoG64cOIPNU0gEPD+aa+0aT5CEoHeyEhiXhDElK9M/
1uuqL0RycHowt1RAC4SKltWE9Yx+3ivOYuzabm8OTjTOdO6SEEQk3tEnJQFdIfzK0F0LdXXViLs9
wOQAfLgsne+a3EXKRD/ohzO5cqfaM8xPTgyMMvDvLZ7Mg0wTznpL78DPqgedwfTsO00Evl97cpUA
aNsEw7fJ8PJxIer0p+45oYigdKK+a2h8qHD5NvpYfxI/ogFvLh1zPU3Yt81wCBL4xVIsZkwVdUWp
k7m2T1leNPTmJOkjJaUJQ752dXNmPmm3p4HLPFXwC0OnzfKPHCb0ZZwFORelA5eFIUzlNcsAFRVr
wv0ButgfUk4B5u4yeG56x3/CwVZfTcBSj7ptONzdqsk4d6qhB9WVTvDeT4Xz2BKc3a7dRTmFwlHM
mtyWzlrC7sVydqVstm9/YmrR5E7wwP3JCWl3K060tFA3knm1vXMSmP57OEL+O+Ck/q/e+TzrVM0s
YW5l1XMF+/q+yjtt32LsvxAB5r5g3BFkRvXySs4QeG0wHq0LK93c6cxLHJGazyXL5QfxluZcGHX6
nPQd5xF7UgFS1oja5nAYv8ncDD7UQAEsafekCECizukXDbDZgXnHGhcKYAMVZbCkccXJt6JcHGTG
FA9OwQDrBmK4+2Ok1T3PkdhZfVP81Qrf4EGd6L87mL1ii+Fzdveun990gfU4rlhfOLSTFXsqWmlM
O7R8+9P6J34hCOv4d33ju+8GFp0Y3QN/+j9RjUEaXN8gfPdUTw2YNbGdbKGOqs+mVzRXzEHmpI9H
I+hws9UYcjL7HksnyxVIgUOjWwnQg2EQe8oOFOj83Do5c+o8dAaIit1q1Sdr/ZV1T1OXFmHiW/od
yufiefOzN1r5ueUtPEM4xqjr9TXVvjSkRJIO3T9GuXLEmY1kOZuiSx/S1LefJ6vigmCvNDQx7H2Z
9YyLLxK0ojbGma9iSG2urc3TWtrLzXBa6msYQ18cWk2OfN79o8UKw7GjqwBovVglCoGJxHCkPJuR
R19r9LE7aud2SJJ8F/p8KS2au1u/G/fCwh/cUmUNx7jSQ/zSKKr9bZjovhJsp05x4LUSkd6VH+3i
wCTkJFwftDm4zDL9qWxxUMLGVKdCT4mTDJYjRU8cKhKOHWuCGQckx+Qr0Nw5VYCNXZs8nPh+KKvB
UlN345bmS842iWIuP6X140qgiUVqZXKv15P7VjKDnywjHs2HpO3zD1cVl8Vvu+8ZTshVLrP1d+Lg
UOyI2Y1AiU0CnXiB/gjbEp/Y1OxzsmgRiLUu7qoEaz2KjNcdx8xvglMvNAXnoimr+cDzKTOAe4H5
Ibyq+LF6J7unAJNGitVtKbj3tJzOIlu8Mrg2PqHVg8FTOhOjqVDaV9q1VDpCIz9l5B9gHRgVHHct
GO+xHqyPk9cnyO56734XnV2ezVzv9vxLh8HZGltn2/1pDOHdZZyQjHgyy/Gr623kiQnnnVUJefSJ
jR/yVfO4c3nrocIpp1nV4zyjDw0YoxbYDQKOGwmROftYOklyOpNmGOhDFcr6HozAEiUQLvGDpxRc
p3lw0hNm3SymrY6rmo1c7opgeyXnvN9nK/TqSSq059bfMbC9IGsVoU85V2wLrOiQK3BWENh4m9Y5
nivrSJlE9tN7DjR1wmb9nJdxQtz/WCcg2MvVsSPKeu68AMU+dYJnqSkus70aj4qMImeFjI19jD1C
7dg8k1f89DA4bLe4g5Wh7+amd2O3Xhiwq/qTNOufYpyjQiruKptVyq6q84AUH5rjXEdMRM9jL9+Y
ccZW0lpf3jIgLGWFtnch/Q7tcAAEl5wav0CImdxXw+XB78bEux+qAqVFkzjbVR0vQ8+RztfaEIEX
kGTjPJNP2ZIAa0M9pJd8wwi/MIyI8C2vB73WPtsGBbOGhGFLHuOgGTvsEdBJB8sjPvID0pLLRWAe
m0rJcOnHxyR1gWdUfC6jkF48+OP7nJYd77FzQ7Qp3jh+lgcoH2PM8g7nk5jynBICqPzlybfIyhVA
z0VW70cG8bFt1AuQ6tE5ETc04JIMvMpVN34uppAcrTvECivVHoTz4fj1QQ3dOUXajZftcmO5Cz2/
Qb8f0+IygAc69isRQPpsCFHrXQ/YX5ZpRNaY869t3ludi0wMwdIoeZdq6uSEU0UuQp0//faZ9CJ4
6Huu182JlhvcA+iGgPmNJ5H1cY/RMIZwQi2b0YJUT38tfr2gsjWcmIb+3S43D14ADmminLMlL/yg
+UxyBeewkKE7wdvE4w005pOa+6Ow0R4LUoWP08QTU4r5xkihZ61zi72Qg7iTXdk8B4l+DQJlnAZN
vihjuTPT+WeevXPbtBd/9e6KpngL/pH6pv6ZEzwGD3LVj43hzT8pwp1ZZN1Njb5Giq307l29pO8e
cgssn2aIHSHExZfY1SuTX2Ya6vXRNcvvfsASkfCmwWK0IjhwhBEgITLXSW+yy15tRHwd9iX6PYwV
MpqUdYSrKh8ZER6l7x2JFotw9Gd2p4njlyWPuBBipQ33ldPHzVx8bB0Jj0tLk1a3VI94mp0vyuH8
JweGPnwfVjpOS7q4BPgO5W427ZeZm0AIZ1HF02rvOreu9paFjimZshzGXlBd41ln0HBrOOrTTSVq
eAuCMrtPcJ3A3MqfKLBFcusxJQ/NbO8M8E67LPC/2paxYtjWi3mdsCfTMjYmJ722EcSMqBf6r2Vt
jWMFLtGnhwEhcDpMVmrA9rJegKxouP/n7jxUsv+ei8XjMAqdyhmqJwvfCebPO99wnzRlfJtWehAs
iZSKhHyjZ6sHNxE8E3M79SmYUqzSJ4w9l7S0T2bF+TyofzXktba6HhxJPQfxro/shuyRWpETm0Yg
rbOwBwKej2r039ZYRY3gtymK9geq91PTlZfayu9FRosDScYdEr974La0HN1Mz/aU8rwtiI9jZlqv
gwzOA0IeHY/Q5uU/siAvwpyZ6m1eCvU+Sy0uW6YufqYaXFKLuSdi6Vy8rv0s0uwCeZNhARPuNWz7
eSDORSUt+3JOLG/68JT3rmT9zHVWvPLryJ1yJtp/fHzWOFlsFOM5baKhSO8sh+ro5lIgID1Mg57v
h8W5L/IfU0xFvisUuky7jHsPW9zMhfAT/v783XWzcz/mU/9Ded/gxqoA609ma1PS8zYge8YraIM7
RSTdOZ4dPMoqwXRX+nPwlnIF0S5MyLV7Yv3VZ506zpe+aW6Cn9LlX9reJx9iihZybutUbAbAShrY
UxJD0dJzhKmEGpimGAfHxGBtJWqkbo+ciQ9O64qLslyjzmMgZeNG/u1lHDHQY+QfDqMpc8RiDHtP
kBbyhZGml9RieIkY/IdSwB2x2Djv6y25tkJRwA71aQ3TMl0T2AWIm6roNAaIsxESEFr+G+j3/2aQ
/zAItf/vXtkdW/r0Vf07uZw/8S8bCKZY/Jpctk2LYgOWuP+xgRjBf+LzwDsKC5CdQt9Y9v9ygWjQ
M+EDmvARbXYT3fExj/zLBqKZ7n8GOjYQJmqQNWnP/j+Byw2YIv/mA3FcqOoBFUIm/RwGC+fWcvdv
nD6/T9kHJYtRt85j1FlQQ761rIQxzsFo0kPbLVMVeQkmsHtyxjU5rcBR/vAA7DvPI7RE5tG1kVI4
mvIh6NdcUm+2o6ozTfajZQRYDaQphjs4WmVw1nvFddmfR9W/ejNeEq4fXfqeD9yNj9zm+uQaTKn4
0qe1lSBPMiPYSSpcvyxLworMguEhmX37y8MNFZeJAqzj1c7endztyp+Vn/bINR2wmfwOgmlT23Ne
LgpOb1oa5B8JqA/ATD1lOySY3rXKoXAMh3ls44V76AREKToBe+7KW2bN3uzvwNOyB5+QQR4ufKU5
XjdNo3HbZQXXAQnthkGzX7BctPed1Ejyb8i2R6pH/IsMcueA/3W+eRU1qWotem4tg/JiIxutmzFx
Xgz9dnZ/9FZ9Bth6Q6wa/S6ZOuNBEfypd1AO6j1OjooDTYEcag/tfFh7zpY4WRLjrHOy2Kqsa/+e
41v+TUOaAftOvCAYZKeKydBLkLIJ4G7w06PlTn68LLn/mo86f66TqogdP/nb+Q0RWdgfy7ByK2qK
4awM1w7JVIOyw2l/0lxDIHY05auLEq5NjI0ISikaJ7ZtjpNplLkVMMtkaC99k8sDX9hW2qPUa4mH
9B6Z95rX5WtOR+quX3wScQTq0rd16ZKLTHvOyXUyyh+a7fOISep6NCxmrOBaCPG7kzYP8Jq6OvQK
oM8ZPxv6meE290qN85kyeQ4DguHqrqZKiI5c1jpqE7XnAH82mqtBHswuGH1Xbn0Ismzdt9nAKXjR
nXMiTCjMUJv3VmnGmIkD/n/q5lKpsRusbNNkikPqNQbmgcWL/NG6Vt2qRW4ZLHdB696ctrIukCZw
cYhFAxXWES8Tm4cRuBc15568JfDrflYuX9hy1SBPos/Hw2yBpknA/7+5FZxr4JKwVQI/+61w60Vq
tTh04f2N+ophY+sC7SIHd+n42B5yy1cnJelCxCLVnqulzPedlHeohM0RVY4TuD8U+i6dwGCQMko5
hpoNX4Lk2ObjRd4VRPJil5MV71SmXiheQFzTJvNQFGnLtGd5NXOyjZBHGDAVdbZEdBeeB+qiLisW
4qgyjV8Th6tTL630CREFJSIlBkzUyIU3g83j3kc1jTEtFpGujU4oAv2wMq277zWENGRu60o7eXCv
UHpvDAfTMGWmdVlzHQW7odaevijbChddTSfVzvmlzTNvb3jqw+iMNK6J+u8W8vrXwiD5hDTCBu1v
o/o0EByjSaH7ezDdxjnV6UWg93VpTrjPXqqkpQIqyDoPMGk6f1B4nzCyWwj8UGXFRDwRv3xMQ6iM
/DGwnx3PzubFWFPerdkg+687935GE3xeZkgxHcSGJK2wlJM5L05MhCGUJal4n9zBOreTYV/KGanc
AENxBmLGVKv7McfyOzca76FdBoYjVC1yOluYu6iq5igli3U5eFmrJ3uImgFZX77aozZVaYr9lp7x
4VsZZTYeXIMHlVqgdIaIUiUGjIDqFgzT0DHacYxjzwXyC7UlDUVvB2GL3HkFMSn0qBA6pp4sb40n
TwUejiI+w66My9EzYIenrD4m9iuupJIv8nFWsOG42KKQWpNBtcwo9lY9XGdMgarWcQJ3zQk/1r1G
Opgqg6E4MqsxDoa0ojJf3pp0RE0yiSB35Z2eYxZKvG/bRqizs32DGEitohm29nLURXZLTZmEYy2e
e6ufdzO0txqfvY7qwz89KBiaEryS3tZHsVU8e8tvO3+mRYrbrfPZrkY4pzA5u/FQj/g1TK6/xco0
S8aWzDdA3AVfOk53ovfSutDyeeBOxH2mO6wZU+qiOWQbhILbmdcVYQOeSabWvtocXdYSVxDxENhZ
PkYTWoGgkAYqfTMzyNeVIqDktDvDQlEAKvhE2zGLg3ks2YiGKoG3WEeavTz0OPXnXrdfWOAY7Wh4
EpiLEiYpEFcz5o7l7DBX5gZrycmCjYwwaMrssZ2YZI5+dd9a1h2Nas+lLPed6A6dVgAglLp5dHRh
34Rwsh/NtNf1nJeT8Wh0bLaZRjKy8hP3FQ5xF8TUR7xCK86OoptYBAE3M4V3l55asnXdU/4u906A
6sB1BUMNxA0cg8FfE/8/SmkAALYy7io7/d24LCnuRgUds8QOuTaRqZ6n72QuelKKugrnobNOZZsl
9+5cV1Hrba5Hqz7TK8EBnRR9TCbG2QeFfWZZxHk6ofjljZrQ65oILMwxbYL72gO8OvRDhmvKr6PW
ouaQ6pA2nvztTe7Hn2Str7BkTvhUhu+1sqKuDiD3rOYxAb7Dy1Q/O3ry7GioQRxevnrK9nayG8lF
QvoK8eaSVWjgyLf7qdBuxqyvV+GhwRZiehzZF+kkpdmvYjERZH+LEdflPHrnAekpTdSjnlp37WSy
SFIE7w9WsvOx07xPRIEjThHTsUczvLaEOL8mAj9nlE3SjX1Cf0lAoGZPGh4bAFzRz8wGScN4hvRn
TlEGtgmOQmPj/yVsbd4hs8uYvHf5kUF4/Jy89cpOgsA4+FgNkzqw/+T8SC5k1VNPZWzMGohU43BF
9Vz7V0KWOE71wYjR7ASuUzRMNDb/00AcDoH6PE+Ci2xRsPpteCd6ZkZsuHWHTWSya/ngmjTagJzZ
FxYbE7PY9ySQE10L4n4TVxoQvr/6VbEGWpTMdNbdOK3FWeDuGSft08jzPWlJKtt8tc+IRJBZth4d
WBo3WVh3csBLKpmHHoAXsVKY2l/VTDbuyOlp1cungeIcTikGz29z6YW7Z7AYzVlQ/i10tgwNLnGU
WJTZpDl0H2SkYzmOXpRxTMW8sbgc6mC194zGXoG0EvLE8BwyfuR+bVifviH/OkmBugu+57g0zcX1
miCcZPvOpM8JUxyhu67wCLwnCGtEH6w8gqra8jtlHWULySzOq8Dn4a3Ti2lyhHKl/ZX4xgaoUeup
HHXafEagFKPxlCn/vig2Oxb8oOUO1CsYHQ8ST9lnRsyJmGqQhAs55qf6hysoJjMDWf3V0PtgCimY
T78IouEC9QXKVp5KZe0ABVJoPvePsGKnXZDbLXyVWQc0Nwc7fLsW5cCMmSDO8NfD1K7aEZlM1jst
JUeSKEeL+qH26ATmOwXP2o6LfhYu6dZWyoxOiKzFRVFUtfVYkZX6RSqG/6G5+vdJUXbX3tnsB9Oc
3FJ3Xh96nN/WUVYt/sNGuNVVLWb7S5+nDIhvapxKTx/Yjebx1GY6DxqdxDSQaD4j963E0Vx5tj2t
tA7Sb9o9B2/vPHvFB52AY85IHuFZjbZxYbpkf6gFIlEhhLvLe6fdz1tC1s/yhzXDB+LM8zfMF4Ps
8jxXGNF6vcGL0/kjrjhfKw5Nz7Sk1DR3Oq8djXgHfSzqW7cMy2UwtlHrzpgXHe6FqitP4dQgsvsz
O6vCLppn89XoDaZ7NMk8JXYupyMwpEVG9jB3r+hkvDBOXxlfY9BSpG0lDEk1MTt3jZdpkwdBo58O
0kvT7sfSStfFokEdSLQA/xIgEOzCOuuDzN1rXddVdWGtRj5lGc+1SMsrfNBdXnO/WHxgivg8ex3d
AmEl6Q+daxf63vSQ0JhduG3wXs2tr1At8ZGEIKhn7QmDU9ccberGSziKlZkPvOwu+Ea0WbAc65CD
jS8xltvHhqmWBqMjARIyZJWCX9EgoHpS5l1Ujqg8J49tx3wY7bVncV0XVQ1cprif0dtI31MMf9lv
eGFTGOIJjTrfNg1rL62pdUB2XFaaZ/oHEvPGRZNtGhRAOd1V1LEwnMXD2TJeVN34VQFwYlSeDHYO
MTqQzdnKNKc+YZb1mYrkArvlMubzuRzLZrhMMN5iq5P8XqQtd2u3tHJnpX0adZXGRQar7Z8F2fZk
9Ub5LbIqwPhkImhrvXOCrOs+ZMTjQtqD8j3fD0xET/lhMpK1B8QYBAxmtOxhhg75kqcY07DN8Vie
SE2uUQmhGuPLVuXlaa+VQEGS494sDfeUWMo7tthGrELV92wbzS6ouM3KrPsgYt/E7tC2cU0j4q7E
iO0po30acpSeEGzarZxG+VHX/leitqZxd3yrZqsNpeZ10WDXxgPElewZcNKzkPycXSNf1yGrYwn2
vUxa4BNpANRpeuhzO5qaxthbQrsYZbf5dKwXZRphYTcUSCnxNuEI3C/5XMZr0Boh8ufjUtOUiyTI
LSEBSWUyx2kYgJb9n55w0lwvb9MU3KaleE+GxbZ37TD36AfFG1/1J21iD1ntcN3T2i9RP1BMc3Kq
/ncBzF669Nes+LDHQn26BV/AHISyXyM7w9XqTnh5oJQXLWMLAl1vSKFPLWSqbDTuB/wHcEOqM4iu
P3qwkWvSoL6Zmnq2BSwxocuH1J6eSoZCRmtuWq7WQcYbr3MCfd8zH/qZmkt8wn8DE2GkLc9lMi93
lgUYoR45zNdznGPro158fFxr8bEE/i9u59PRKpOT21q4xlxuSLyG8I8O2yZYYQhu/+LP3cG3fwCc
gIHeikU/7Fl8x3DS3V+iXy+0nc4wW8coweu3x+V5WLlupML/7petz2c5+aZFVizbVeOUfy6ZIpYy
5adlTT6FX/y268q8GHr1C/0DsBxeHBbJSC74zsxavs2pqceDPeLN9b60hEpWePRkOmBO7xHEifFZ
9bFjF2zS/uY19gjn2Vy/QLpnu7wq+LnhKUwV9khmU7zLOjkORsNRrfiRTf5LBOA+Dd2qsekQ/vN9
8dPl2r7ucTpS4QsjDBo7lU53voeTvTFoQl0bjBh4cTCfWk+TV7xWpfOoCGu2jtM9otly4/f5lH33
5AX5yeR064M/h0gTlo3tHfxePDfAUXvYPA30nrQwn3WO7nBZbmQI3uZ2Sl7FIGOY85FnknIKyldL
H6Om98/ZqIPF1ZhEdkdvdY9d14qoQ6CdcQ+muFIOujldxh6+ClNufwCho8pXYYIz80Vs2OkJ18uz
6ZMJSCZxNjpsTzTp3gW6ce4b46Dn9gkU+GtSM7ZshvwPrjcbdXy1DrrdM8ytYsx8TxYGfGIdvODs
8y1YFZx8BnZEXvxQLN2Dv2r+/ei29+goJySbD0z1PwkHw5UtOvL7Mrnllj3c6dNo7NjFP7sMzlfQ
mNVRN72oAyj7VIx0MRXZMkXIwMHDNDG3HiFg7BpduTH3qLd5NqzQtoAf5USMI4oS5KPItsSF2Vxw
8FmHjnKqHROXeyH1Z1cxAi6IELjq6ufJi4NJd52C4GlIgcZWGmbzpYHybrToHAEZMiuEbWGf18Y+
G4y5sJzEdtlrRwQe3KvCjPE3gvjjubWbkL2NMJPWXlYAhftyQU9C9nhMLHw4Huv6jEJ5JODJzVAD
Zj8enUpWh1b39uYkkx1OhW96bz+UFpy9sonRm3hRcs8I7bK6WQXxbT04tdSich/qd6nrnT2xxr4k
x1M1p8IPsFCBE5l17ap1N9wGeF4x9k5kmUqMa6Qv/agMgrCyk58qbzd3Ko19MxZVukeKZBnfOsYU
QZu+q9riiVUHxZZdc2dkIvzAek3jR8eQFThzzzleepZ2NZ3yKUmCPdZFRlBPALNOXeu/6uYajat8
MvnA7aA7wc45ioozOvgjZut71xvwWa+4kb2abPuYMJquRmY/XMFrzhDtl7/xSJb0pZu4imMKcvdY
WYado5VNqCAtjfV/sXcmy3Ez57Z9lRtnfKEAEsgEMLiTQhWLxUaU2IikJghSItH3PZ7+LkjHNqtI
k0GP7fDgj9+WsgAkEpnft/fa4inPtGPS3Z4RUHlphzEgrhX2NQAkDFB0q3bsryO7Pw+IEcRpyg46
VZfhYv5xYmeD75WaoN5WWOur332VY1AYfiZxeJ4OxK0ZRCen821domIgRlv6JZuVUlGYyQu6XMM3
SHJInNrTKa/OB/YckAAWzd6PcQbah5/2Ns6Si96oPatrTvPK+hph5TuXGWsH4UGsYAmJiXi+N2qS
91NtXSSy/ppPYlwZBOGw4qetV7fGjo3Ej7JwUGOwFe+Ke+ppu1FlW78DG5X4gbnz/eFMdxvdqxSl
XrF0ZSH63QR+sW4z2owOf81KgUyK8cKvSF+7cvTs3oGGsgYhdATYn3y0CEl6Qn+qlblxZIgATW+V
PaQGajOJ0rIbu87ZGWFMadWw7q2RDWVVBsMR0CRANhFHwakv65OStJdNDjULPl702PEI1pE72NtB
NcfsB5HKazrOHpRZePXw++Wl1zd0rGJ4aiTMDXcuxyi2spE1QQU8mtN0SCv+VoC3aj02SP0M5xjD
gJbqV5AzstTYaE4J0UCDK1CbJjroME+OZmzoJWJ62K9Hg2b4l01I4sURQrGoOMW7nITb1I+tmzlT
NAdQ8Ul7Yw3KuM7KNMyQoaZauIl8aT/Phk13nPzvruHINfi/kSoDKEySVj5HeWtfFnM/XFa6kyRU
JbWR95zdk006ZskaERCySoUTLWuzUUFd3i8dViIM6kmDSEhFhC9dNiRfI1XSW3B7ccPOecn8wVoC
c38Kp7vRLicOjoGvAXnMupBTfcg6wW90ohsx+sSp0hQ2FxP/YJPVALwX0FFV8RjdMc6ZEaUla5Ss
4Ww3u9hFkbjisZvjBsxxR0E/h8+Jdzv7iZOx/T449XxhjEkQEs/Bnve/TTeg27vf/+9/jPcJ/3/C
6X49vTRf//kTf7tuyvwi8UnbdN500zZ0l57WX/O1VF9omQmhmyb6S7pr//Jea4b+Bde1DcAG17ZN
PACdsn923fQvkmQdAenFsKROz+pT7ut97/WC1pa6hLstkLu7MC4WbPavh8soDxou/f/OcCDzJLFH
L09s44T4ivEGUVYdrhdSoje3Q0e3tlLruGppgLfFHD8MaDefqyqcdi+6lf/rDP8/pH1/K3h/+NuB
8rywgf/5KYY0lqtayDm0Afd/CurbRnOwv3miCJpjYtPnNdKw7tguU77RmRW23+lq+78qaByr94fe
B9rQ3zSVSQwaDBBLt+nX0AF9eReAqoAMMedijdz5h9Pif/Lz8SkenSNCSc0PBlvamEU6BUW+TKc/
g0lX8uAIfsCZ4h4MxndK8bnjzJlSeoXK0D2YpZZs37+itweB9UoGGXPMORgEW1UdpFJjrcwiY6cV
cb+ekbFevT/KMjv2LsXm7+dJLQmJhCg6B7OnbPq2gGractIuvnO2ZA8UVNfoKSDZzfckRe/YpX9D
Brt5f1yLl+NwYEd3Ef8j5jGQDi7/+4tpS+e3xkOgunUKZQbzXRXl01EC7vHW5/tHZp+YCViMCv2B
0sZ8PnImvg4tP8Fj0hf0Rbs4W2hhFZ9asxqcm2mCjot50R1vI7NHZE6/jjMECCFSn7JK9NbaVXPr
OQ3c5BZi9XWIsWA1gJ8rPL74nLUoo85fUbwDkRbdjPpeiEYUq6Ims2PVd8jgd25T29BVa6uTHmHG
2g/SZ37U3DK6oXXHgg8K0KYKGi9pRGbZUDydlKTn8MHde3XzTMhXgKIM3RbSMJY14eXNkyVpRH2A
5yxvknOMtt2GYAX7g1FevVO2yTTnDGjyPiO6OpiBbTQ2GTWodj2wF1u7Lf2LWUetxBZDP+pnkXvv
X9W+eoDXio4QL5VJKhwLroRKsXdVSstK2YUIjgjo48nh9aGFUVlrkIg67Xh6lwaGoc9fJOEoJqu3
hJYh5EE8Co0X24KB267tpPvW1CUouZBN/GC63/IpSj+4xFcv9fIZkbqN2p0Vmxy1/Utkl2f0aKWR
w4Zx52X1YKw7F9L0+zfSWJ7M3lvtAnvg2bEGW3y01OGTo6Qf0U51ORMk+U+HNBYAvE6ZuKuqiJxr
aNFnWlcrYAOBSBBaVnaGY86q6Yrbwr6mZiYvIojfzt/L/6+w53+WhfPfC3u24YGqZ/m//91fGF+M
BdGi68wGy+FbLv6xv9DML8xJxwDu4lhIe/QFu/IPuAt/zLaAG/EfRQ1E8qf+d39B7i00PQHy2uZv
s8zPbS/+frT/NZekjWR7kW0bts4Xz7UXEt/LtUYmZU9L8SHkpINi5g9yQhVKeLFhRtpNTZn1LGuQ
GXGKBtFLjpuOrI60aprP01QAiA1NOazbyo4nr8ZBcC8S3BvHdZhZ1Ykx1zGlT8QexaqjpNtiXsRH
/w2usexPGm126Xtmccfm3Wxxd5821NqTsymYqohDb5L0p/SeyLcuFd+wKCzIfoBZy99mLlCmXarY
up/g4aNlyL9przUUVN/DUIGda1r9SVCEDM40osgA2VUjtQZ3bKvbxZEGbM017PZUhAWLwkL+kg/p
NE/6V1j1ojzGYUKdl7xCXLUUO7rCi4XRc+TVaSC6MZKYXRHzEh13PjdmzXEa22q2tAV3dWeFW47v
ab+23RpfhY0ffYO8FiQYuznM8HET5sEily3FqjQ6agJIgdXZyFtN9h+n8qfcyLVTKXNCAbTUnACf
uDGgaFuf5Y3TZAhgZjp7JwV7QXfl0HMujmVSjfoGJ2z1E5NP9kAkfJ96DjkWW84wLmf4YMou3Rnq
P2xfF4T1FFrUt2IjfoIbE9BpBl5yXupO9t22yw7F0ozXdhXpdD3OxjnQKqAmk//U0XzSiA1X2o3m
t3R4otShaesOes28EWS4b8Oioveluz5OPWUkBt1wFxuAaq320YotIp/KIravdCMeKeZFAliFzwFK
eW5BKNRmtmGCHveTa5N8mjntWlq4vlYAb+tHJCRIcGaeSwt2S0vup5kjVGlrYQ+fpdW1VRVNRCNq
mMFWuLHxABHVDgggz93+KNeMYUejeZjWZi6tbh0luXYhELRpUMYjao/YF+LTIQkigXwgjMIdpUN4
B6pHpbVU5bl7wP40iEZdQbaTahuMmnOSZ5EHayL8Ns9u/Gj2UdTsAvjrTz1bpNmbpGgfFUW8u9pU
HXgyNrIZX97QTzZjWA2nkOeKRySysQkdJSq+E3UQk2QwyeipU6X6SpciSGlhZiOYocwienLqnbrH
lR1kv7XW5njaTzZ15ijNEO+anElvbN+CjLJonHE+J05bnMqiNW5T/M5fC4vtNB1Ma8zp1eeo8FBj
JVdl3UjiIUJVlFuiuU5VL5tHcyiS0ENF7N+BlxsUZUSF1nmMgSJ4Q1ubz7re4Et09NDGozhbNGRH
VwrC4WnghNtBj+rfZK/TLIrcuh9XxHz6i2uuRVTf+w3BUobqgudaT7SUjqmI21WHy4UfojfVme9L
POWB6c7hbohgUHtNVfg8koD2LAZ+jlBbDDX11VwUXQskvxHYlemxRquqRTxN6RAgDw2R6Hca50Ci
8aEMxVGNhyr1ktoaNnVVkBw/9L52YlhD/oxHxKffluTiN86AOLlCTDQ823Y0PKOyaexVCIdlWLPt
RujX5Y5xx6bWvpPd0C+7TcP5UUd1LzeDbtPvlHHxTRU1rlDyhOJnCPAiOvJn4T7A1YSbZWf5gsNC
QHyuAj94QkdTjpd+KbgviimZepopsxPMmfO8QYSkUfrlsewEpmtKvHU5saGRrvZz1qT2vXSEO/0g
BxNWx0Q85XrugTFnuRXGiAp9RWX1D1mp/YNZSt1xzI7zrFT1ZWsKNd2n4C6qE7xd9o5Vw8ftWti9
8vD+QngqqCLf2j6e36+mTWPgSEthRFEW5eLyrsV6Xy4QKSOJtH4LqNJ9NMTgELSkwikEhjHUF0bp
BtGqduP8CEggRlV+H7E1lhmypuUMhn+qsDCkTlpLNZs6G2VQzAA4Z1q0Jgk+e9ghxByPx/T1ymHd
jDZgiWL0C4Imq+Ai6v0BKMbo15e5lqKfhy0k8elVGmhz6lrW9zLOaWVjZBeL9pmqMQK3Jrdxp+oE
cqYEy/G+DHCesQDV7XXs2IkLhwhSPII8I/iaSvooy3MvzjrlNKjp2qz6zcfAztdw72GYSyIDJhZc
zLaeYKGZj6RhoaErFYvaqi2pbkM3q8GIuQDfeaPNyCA42Ghi+05guWGVtC2tPZ+yZAh3AfMTWVuJ
qMwbCjQPXlLZVFyhPVg/6PeLctMhBEpOB2vqb22B8d+jXZE6RwkxdaRy6GX8Sw0RROmVL3jdznp/
bIwfY5LFAldLEUH0T0Nz/l7WtApo0fDxXqdR397iph5pNJOoOoB0caVG6o1GSgJMk6A/C5KKZdk0
gxByQEgFOWVr+j2A6PU8OgmoCyvMKuWDTqiyn6h+xbFB36P7mhvEGN+N/CzzOuUElzArdFBYuRy7
aVMEjvmElYhU1EGSoafGmPgAG70m6NKuWfOunWW3eAERDticbq8b2PFQVpgS0VnNmksxnayhnKxc
OJWrwpjHZz8ltYq8a0KguNloLlbdAi3eOQ1JHp6R++FtQSL3YxOSH5iG2k+bJu63uq2JlgfYVF/5
YVVqZ1ppLEue7+R3VUAQEKCTPgDdtzawh5DxI+bp3jUr+Zvyb4FGprLUWSBdEx9N7kbAfqAd/bey
t8Tp/ansWe9uu88ffj8ED82vh3qvuLf8ob+bb6l/sVDMI5vXlzocZ+p/bL4tKNOOjcLdIgiPOoVN
LeufknrjC/9fi80wtQv2xgvQ+p/FPflFsVGGYQpOjXRPpPifQCseHBcNtoSuWH6CorjGke5g7+2U
xKwZuCZxLhJDNzuLZBva6frFWeTb3738y7LdwbmbnFFKP4CLTM6B7nLN+zt8x4JMjWAjx+RanYZ6
ddN3/S0G203hpkiTLADB7w94eFkMRe2CggL3Vi557PsDjmaG/Byd6YJf1C/gvvpb1x601SdHEYbg
uK10DvW6oTsHRZI4CQjxiqfag19FEichAlurMa0PqN0HNU/MDpyzTE5gEDptqrkHR+2YOmAKoZoM
1Gy0PHQ+iAWCo4S+LY2C6zGOf0Fw++iAf1CZYVCB3pyZC3AIUri13OAX9Z9pDlhCGw1qCoVP4BgK
+A2Cs43UBMopvlEfzJClcPuvM6DDeKZJ/MQCQxe6I5aX4eV49oTwx1EVifOmfWf7hb1mOCQjAQe2
zz40k4Ak7B/0PE1FoWR/JH+qCxHH6KNzwuzxKFmJJ0rygT4/CnUzDCpUHjnbHrxXfTLA1fjTga9C
BBnxxDeSyVg14wcDvXq1BEdz3mFd8bCkOJzpsUXi+xy6LT5CkNgQVpKt2xfScwDqHpVaIZ4bqvLH
71/dG08LjPwSSSyx/Ejz4GnB3VJz0QHGboFObhQB20e1ZWlHOALcT75jYPZ5wShSSAFq2T2c/RSh
FII/mnsxQNAtnWh6nnC/Pxjl4C4y+f50N1hsSRGlvH/wJpPfFBZOPydeMvmXUrbW1mdvUQ4R3mp9
5yZu8MFjO3i/lgHZBbChpvqhKAserIicJvISGRrhfmj1FsMKT821TziNk41FSOMHD+yt4QQh0MxG
Xi46J/uTvmoGy6mIN/eEUrLZ6E4Ou6NHf3vap70G19LCd//BPV3+zhevNJcoKByxsouln2Efpqma
ucLUmEREhg9K25UWrtBKNp++MMENxBHGTQTQevjgUMhWjQRY69njwGlXz9D6pG0M57cyNuNg1h88
t7cualmeFI0QJsvhc7OcZdHPtJgdnIGFk77TJnUD7T+4KurTVOQo3DH12U68XA1zM42m0iBedCTO
hT6TliICFBOGfVTgepsYm/ff5zeuiu/Y30IcLafDq2Kf33EsY/rPfgbl1rGSDdvo8XMfZSYEj4hN
Bv9ddgPOwZx3pyLt5YRCoYKEsG77BvVl1xRH71/Lwdq0jEJ5Ep0EmySY1Yc1/la5JH7NE2WnmrqQ
4B83TUAkd2uSU/v5oSRB6i5bNZqS+sEFtcIIUEzbAF0I/4HyZI1XjeEiYBZT/PD5obhzSxeWdol+
+AJ3c9+l5exi8lHBdQlz+bSPRAfNdug+PRcWzDaZJHxTmHuHezVfXyCiAUKIHEtNsuoV8grC7+z/
4IJY22n+sNNdLmt/iodmYWMnTLHSU9A6n0kdMr4KynrBVz13y5P3797r+c0+d/nY87m3MKIuy+OL
3cywYDRqmz6EnhJxwdvVn+sc8XafHoWGuzJdk4WWBv/BW5tp+iAnXlFvqInVipv53ppS+4Pp/cal
OIoXiV00M50++P6lRD0xRL7BIHSv0s0SzHoREMt7/v6lvPES7Y1y8HREGYCUzwBhRv4QHiNnMVcz
roxNKgb76rNDIVFQgrTLpafA3mz/giRWyanqTWRWg4B2x6cwIdROxrep02kfPKHXl0UY0NJTpyHM
ocs8eEJukoBNsxZgj4zRxdqA1FsCYx44S1gfrA2vn5OlrOXbJNiiMNbBHRx8oRVTwVAF6+pGIvpZ
JQJUz/s37/V33VJolU0Q/ZKTnHkwG/BqDtgcSdAKA/xq53hcirs0oM562qNRK71EaJRgPjsmhxDF
iRF/Ez1G8+CBDRyuxFAEqVdCY1j5iV6Tgi7lOqWVjSATMfP74y0O9oONBJkEjgEEhkYV55GDAWnk
uwbVfMqyEMaAHZmU77bKLbH2tO7k/NAG5SZbYnjwEJKP0sCTjkv9XjRlc9caDpVD+GuB8Mpc+PRT
3LC7sDo3A72PMC7dWgT2aEedpanTmezun+//+tdTDvEMm+Xl6IsNXj/48XXcBIFh8jkaoPMj5p57
MBMhCXKP1C2xn35+NMUZm/41yx23bP9lamp8rDUwI7hIdjsdZdDZbmqramsPXpkMPxjt9eyThm7R
Scf4RV3ycNsgfBjXMDVSnvpiwrBCFcORSXHvYleZQAES+vv9/Qt8vVFnSAaTLBYIE2xz/wL1QM14
AlXq0RA8ijr1NC083UQP11EFYMWyhqv3B3zrGnl7bSHYsOic5fYH7HSrabSKzyEqY7zzgXmL6+0c
45rvJSnAufdHe2O2cDOpFNk0ZOEvLKvKiw+VmfamrdV4xQN76R1obVNea3QtdzENoL+BcUS9BU+Y
D/6oiV4WZd4aa/kcQlRYxFSHYzmlhHYypBDMUaxsaLdopxncoZM0I4Ho/ct646lBiFhOwsKRbNYP
1l00oYFy/GbBOJflusI9ciMIm9oUFlHrHCHjDdjP4INv2OsnR6a4rSic8AIu797+vSwcJDZRROsC
/WlzTvaRv5H6AJIJGtoKlZd19NmLpI22bNqXgzGJ0Qdvuia0oAodtmjdQL3a6aGuEUdRd2dpOOgn
IFnHb8R/yPX7o75+iuTa6WjNsZvyD/JgD9qQc1jYHaPWw5xu54oPWZWAokjJt/hgcjrcsP0DHesX
4TAWWxwhjMMbasaunfZ5SUtC5B0svsnKvlVuree0wuf8Rzon6VXSEBC8ikigLz5YbF7PIcoNzFd0
DH+qRAcXmkbshiJocZ5d1+15kWYS8zWVS2IUBmgZkhRwX2byoz3+q+84sBNdLSpMFjpqcAdPNemr
acoL2E+lm7m70QnSM9cElvr+U3xrFNZQtBQEr+lIQffn6ozWacKPyfk8A8ZpJ3XtubRyP5ihr+YK
hS9ehOUOIi7kW7o/StuOdW9I9o5GPYUA8Sz88VPL4wqH+T8ZipoKZ0VFxOLhhyidOxpSssu4oEEd
C9WOa0ufso0ea+P20/eODZbkK4QYiWTGgzUzMyIUoWLMvLFEe53Bac3Xfg2I8IMJ+MYzYhZQEGX6
U/M63IYMokERmMNezZuhRDKAH+mnIkBoWr9/Pa8m+vKUKJ1wzmNVZpe1/5QCbaQBHsjMgyEZlasG
7qXmQUysvWQ0tN1YYOU6asVU/ifXx7qnYMGg2VQHi3RCpECs8mlJM3erk9rXYoDYJuDU9y/vzdvI
fmg59FmIQpdJ+uITF9RzXNsKhhoHkE5S5o1oWGuUwz6YFn9KP3vLFffR1A1eJtuhWfLqeuyEXjye
PM+qV4EzbVQYXOMgLRaJzK7QQSZGFG9Aw4Jvd7oteQvig5fgrUt98Qvsg7UDhFkDEMHgQNhpCnJO
p/Lbzprl5efv6MthDj50qonGiZi7zOvNcTzPXOfGzIr+g5LU29eyLB+2YnKKg1kpegDc4G7ZaxGd
W2OGD+DFZxqMlPcv5q3ZT/FBWeztqFMefmTyOuqTrhL0r2NcO4M1GpeQDgeqUuz4wOXYFdE6Yf7R
IePNyyMdlUWR3R4V5/1ZOXWycPWCYa05ymldz/F8mwad+cH29a0VGDE/ByNK9QbutP1haL1rVCzZ
34FkcbEMkTU22e0CryJpY/r0R4WXGQYbomt2QdZC83r5pmGJtvqBsAC4/sAy5iIsiQaI6uLzbzTj
sInkEI/dju/k/jjSLA2suyxY5uwkRD33VrCVYx19sJ97fe84uSPf1VkTBRLXg2HsYrRKYQUkqDRT
tyLLc1r3IYo3x0BU8f4kXCbz/tLBlkow++ggUkU81CWnUKQ0JKr4J3HnHcWFVm1LInEuQmWAZsiz
5oP6lLH89r0BsXC4hAAvGsilxHew9saylJPQuhHIoUjiixIYSvGQUutEv2C6NXEYstRvcxt84iYp
7VT8QOzY2Tv2DFp59f7Fv7rP5H6zT6ehSamEZsjBfa5zCJtlgZc2sSsNjLKeYSvViu+hCd37/aGY
JgcX7vC6wQNijZZ8V1FJ788dnxxIYCKRDeQPXRxC4Vzr3Qsb73Vzl5slgTHrhNy2Tq1mS7P8gfA7
Z54voG457dbi00FyPWXY6yoh8uohnpoa/QtCQviocyG/ppy0LiWdRXmSgHonhq8cjHED5N68g6/V
qtOxQllCagOhSZ6ogTvegKUhRIPuCNhF6p8z2z1INi24A3yUYyHQIGVgSng07ii64WtUUO679N3R
amOPCCLfJyYAgDOpV9aIZihOIv/RctNOZRu+Us6wqBrtCAE6hFIzjlcRchHzkXCoDGzLRCxs/n1C
3WVXXhFoRtqsDKfOqMC5td1kp0WCO3zTtYaK69WQ4ss+b4gw0wpAOE3YbbBzA/olAxGi08Z16wVK
FiPjRLjjYAKM4T9o/niCDDf1EReZ0/jLdIIMfSEooYGQ2nzsIcoGzTBG61yfs/jWHM3QqlZjNPnq
0u5hB+xqoq/kt6IbXPuompTZ7FoesPDaqXCNjSqtCTJGYOVmuB4KdKNbpEcK+/+cTthAYaCRhoVR
bbpACpoi4gwIG0Bo29b9tYNJHyF+ZOgnfRDmckUm2Zw/ke8+PcVFp4kzsxuynNCiCB8sYJ50PldW
Etc7QTJUR8RXQTpaFFMIvkPxmUiPZVCRHY2w7bfFpsoBnYySUF/FlZWTRDQQMxesKQaG0a1mhT5x
YizKxaq3QGP/yieTnj7ORz+Mf/K2EcnlVzL3r3xA+urEkKUDFjoRo7jPRiMiVifPa/UwkjEEZrsH
LYeeB5Ym2NAE5la2SsJ6JOMehJBPPG/dqIs8EdVARGClcz1D7j7XgDif6iJtBpB9KsP60elhyoYQ
9MZmSBBVHgWFrl00HEiTFdChCPg4QQOwMhtLAu9EXl8/VZGv30MBQCyYKn7bClFxy4cAI0xFBkOO
c3RSgOgo5+nzba31VQs+KuqQH/mD3XpGxuZlZZCjeCdqkS5QhUJaq0bCzFt3FBk7QEhBEWzAP+vM
7TmxzXWoj+Yvo89IgJXurOWApwKgFzl+xEXjVsQXTRsbv3TRJNG6ALxkgm7VxmvXz516J/VuaDah
sPXRCy0iIb2kySWIkrSs5FFe6uIpIHk4XjuBsElI5iAuIYnOI/bhIWnv7TgzYRVMDgNPsyJuByGI
wgIcaFOxqZPCuC4HixDmAhjFcGKXkjNXHUKLOnH8SZ+OkF4Gv4aCYwrwKmRzGCFV+9OeY9mCAuST
ilIVqhlKL8UuiAJwdQUATZ/OCScgKK4aAIBTe51b4p7rvrKTr2Wh+80RyesoE9PMCfV1rwELOQ9L
6PVegECsOYkrQPNeEKFFm0lzCG/nSMFVtOM4nkD+5/TXY3SyNyz84W3pjv4la7dINnmjVHyj5WXO
cuMgzjweWDMRsVrtveyzejylaBDfu30TZaeTPiCx9XHqjWv24Oid9S7JnnThGzdhT6N6RQeLtCUZ
iF7bUkSHcAcTp1A/+6KP9O8j7ODmljxN/RJibHsByIbi0UBg2XzKOpRf9LPs0h0em0UJ7tfJ7FEL
qq7KtgfRTF6789xPvluQeTh21daNOxGdlaGh32uhLoNtOcWptkUZhPx0MIwSMlTjDnDtK9nBFIxL
bRWyY3SOSNKM47MgH1zjxBp0eQv2t1HYeSxxF+sc2EGmO6FW8bKPTnQyBbpzakxTNp+V4F/ydSOL
RNs4Q2AWHqH0Q78EoYdqoes35rfM10JjnVQNYH4dIbGzyZxh6B592vnVObBfu12ZHTzMDWuJPQCv
BITvkcc1f09nSmo/a73RfzoA9ZIbJE+JcZo2mrKOJytkyYdxZ6JT74xWeEaX4OljLSHyKnMaxLZk
oGO7XQdaNEmPDNcsuEvx4z6WfSVuCf9y/CPL0IjuiU1gp6jW+QbUm7Eb+mrJRgiqS5zCTXadJmbt
3gYJ4ugtEZEda3fBUQSStikuTYGmnhAz34pPDR+p4IpTEUJJnTx1/P2VxNlZQyPzIQUWcX4R5H2Z
3oJ8NMU2cVNnPrMJCutuwrYERDiUJV9JyH4wgxPahA4TMa5bD17hEBJHEWv6luzb1rnX0i5UXtwS
jAd/aRx21szD27hORFY2spzEhyhWTAlSYFSNzzXd/okzU589DKFtP1WucupfYzIYCKB6pAQwTQoS
Colyh4KRlJmSP1g2UhN8l5/q7ndWKxIkCnCP4wl+DXjeEWmbJNHBdNGhRgdp7d+KSlXRFfGN5LoN
o6OmdaSPTr1d+vz9ZWJYZXiVlX5r7YzCKJnSmdNZGSR5O8+uHUIwYZvgL++YJXMcFed1OAzJSVPW
bgqQ3IIe0M8OiZWriPNMfZtrbdxCbYMbQXwIAQdG/5O0lqx5kG3QBJdRX2bNL3N0Rl6hyA/l1yoL
nCcL1Cgfe91t5UmEbANnCnF6ALFUTzCCX7Asb31k5gmKAeVwh728ICXqBzujimlMtHlvH48qNaxr
K5l0A/IrtcRbhQs8uBq50wR89tWQXtTWXIEAaBG+b+NgMkMyB7oFDCms6XIiQEeD0kMK6SPd1hZI
dzJZ3U5GotJ3uuYAZyryzoZiMMEtlw1At7sSmLa/gFSyeiXpxp/G+jw4x7kdUzwfDTevQKkRWrJi
kSAXpAZRiJTVATV5QTLBwBJUwmYwvMZqeTFXIYkK2s8sS7Rha4QIYME4MMKZhR3NPuJcmRrnABjy
0RvbkYy3qseDcoQMBW9AFsxi/AYeKhE/emVqX6u6K+yznnZu+6t09X4gJm0qqLbYiWU0V6FAP7LK
moHAOCjapfGNbIrY2eqt5T5oLYaDH/AAhhyNXAnjfTV2Wic3fJ6oiGpaXFgayCIFgxgKOjithzKY
Bu0O2m7Ep3TKpps/m+n/Wt/+R1Ik+PfWN++h1H481e1LBe7yJ/4KcDUhvigMzvT/IYwpSvScd/7a
6zUhv9AlQ4kiKWngjuMP/cP9ZmOaQy+AXRMjJUVvair/K8A1rC/L+YiDA31dNiJ04D+jv12KM/86
+eFDpXC5GPWRCGN9o7u5fwAKMiUGrEXBCnaL3CVWxj/6javuceBaJz1LxM+S3ojw0tpcMjSQSEZu
YgL3DJzsoTDik9DvQJBoWgEkI6YJSwITzBtVttaD5RTitIP4QehLNBDEieWjmsm6mZw7n8Sni7hL
hmidQIC4df2hO9NGopiL1Oa9EYZ5XBsugWNVQUBxXExb9gfyMdYt7cHKJkiRpTFAnl6+81CVFpPP
tLN1Z1gnSkR/J/e/bVb9cWvv3ScSBOj5obShJsqJfCngvCgbFmwOAFGaz4seByBSjgMnreizyCVf
ywpSlpfcyKBuypzlMVTdLwn+elilyLMXTmAwXmk0ftj026L/oauEZFB8QLVH0C7dhAIhF58q0iba
ug78ldF10SZPrPnsxdT89vcHv2y6vXkd9LHpuulIlFx1UEcz+wYq6VA8V2UYXma+/xSaybRNIViz
SdfwfAfF75osB8/O4bAEfagu3YxcxxbyAfjgktCjNjAe/dTvT3zZksab6Wc91oudE4T1aZL31jcz
D0kbNYrogzLFfllk8Uw71IcRBi3NZaQnS4PoxTOoTT2lChc855mfneW6Y505yISXFBVxZiRmsX7/
Xh1URZbxFlkVLmNejKVedlAVmQdkcKjXnzozvUNicBOmM873kgQ7kALpKWuvDhUHBjr5zsz9MTt6
/wf8kU/sTzo66YtgzWH7S3Ph4GFlcTPW7Vg8RXMKSlmLZQZ5tCGHovBz8TynPpxKIhF2CuRetOFb
Mz3iiwxLb47k9DAYVdhvUNE4Z+koLmRu4wzE9l/97P0+3czJZId0RVocmHOmRRwbhMo3hWFrP4pI
2/REm8ijwGyxDwa1eTm7mtYdZ2RX3eZ5HlxqvhMkqw7k3un7ly32G33cd/obDp0UDgd4FlDn7D9n
C7NdgGmR6A2OMKsCS9YJNYXhjvIIe7pZj0C8m5H+zFlPLKmEo7WsBX5DLn2qrkIVhgTQkuFmrDC5
TV87Nu/Oqp7K7lYBXfrKLh5Y7yid7ziX5A9cvcNX/lXthWFlQSbril1ehvW5IYvoenSc7zYy2t37
1/hqKi+JBBgDeAlpTiEX3L9EXo4i6Gv5WFb2Eu4GTIuwy3BlBACFS7bGHxS6zLfGY8hFEA58gHPP
/nhVDGbBnKrHrnXHO+kHcgMjKVnnaZvFO0JKxIOZuPZxrwHVa/1yYufQXAq6rfVK9KxHwkaPXJS1
RhAtuMXjxsgJAqoRXW9T9nI7TXcqcymOcSjvsBl68ySa75FT9deLtgFHahsM16S1rVtbtez7dftU
L2z2N33OUaTWzJ7UH7c+cc2oe+btNy6kgoFGMcxVH9yM19ML4wvqKJ2isU6nfGkBvFhGMryZOP7m
XwM50eskqPX1xB3Dy1mHp+VqWjV8XT4Ycr+mucxohkQQI/+oyeHp7A8ZRpHdynL8pae1g5wbLiMe
4WAtE9/9aNF69UHnnWGR5DED5eHlObg6PtWZJurm1+T2d0vuG8g6dI73+Lu8eHZRKqtgmI8TunAD
gcmYM6M6Ts4nwFcfWQPE8k3cW76Y20y4penLD6Krt3/VEHLBXAj3sQAMd59Mc4an1bXqbyKmULYa
+zLpoalO9k3sD7q50qxAu4OPOtyJGJVung7VxYjtPF0bejczS8f8ifAFSfi7xJi3snu/O+4r/LqU
jer8FD2QWRIMH5JnI3xfMWRmf2RMWbZrBxeFVp+3FnsPsnnm7v5F6dHsVMSePqQJDKCVSpc0iqae
IeQJ96KfWgp3pAezyyGl0NiUvD1PI+KnVRNRO1jbZCt7Vf3/2TuX3baxfc2/irAn5xyg5S1S1A3o
PkB08d2OY9lJJROBthmSEm/iRRLVaKAn/RA97tEe9KyHPas36Sfp36LERItW7MQkqnQKWwUU4shZ
5Lr/L9//+2APRuxxtrxe+6t4pNgWZOeQn3k6FYrpV9wqTgW1jhhHH0rVsRY50fXMTLXfUONafKTy
V33PWYxy8hRu3snc/jCz0Prrd1KobPo2NAYw2cZmR+mHE987VeHj/ewEdVUbBfX62JmtO+f1tdq6
0AI/uUR5zsUfWEypB4VpFJ5iE+mHD+BM42jYcxet13D56vMVCl6QgjQw88B7WRvyCDYXMbRvpqqH
qtX4jD5p24OVTWhjNCwXUpnIIzw+VHor9wIahtVZx1rhyKynzjk+nDkdAultzIk8TwaO61DqGbdu
53Ck3UYQQFuDIGhCbrIy28lFb4WGisAw+R+yw/ufns7flBYn049dnSsd/HBs7Ho62b/YuDpa64hd
AZpaZPA5g8S9vfF0+KYh8ASQdfB/cnRsmm+1hvhHIqNGDREQN2p5+C6vNVRUZH/IxVKD2CCxB+zu
V3wd+Q4UD6ZqAuwtByTQRN5TXnf1uYJvP0OUAd5H62RKjSO1y9bsGJTBIwGi14qU5NNPPI60Dk6f
gI5S1dMWB8nONaNBZUGkmoKkOJqopK3bQX/SssNXUoUFI3X7mJawJXrgzYg3y4+xnPp6XnegZ1eI
UI06i7kJ/S7ha3Rjmhfp1JydQHXsRWhtqNScL7uLaxKZ6iu3TuFU3LxFG19VZObpbjEHi2XWSFbB
Ev6PIPQfpk7D/LCenawJd32Ffrv1FCULpELJKJzjcKKZgKDP8bTuET30UOW7QYlb/dKykS9F/sJF
VGViL4xwge5e0iIlk7RIwK/hO74EKsuN1vAd5UKpAxNGenQG3UFv0kWwNdTOzMViBVspZGIDyNFh
lpg2SNXMm9P4ERnlljVq2x2eDyTv2DfV5Avx2OUXqK1vtF4wuW4HjoLqBVqKva67vOvUYYBS6uF0
6C667hrzZhluMaz/PEv+xgZ46Sy5801/9yDJfj1nDOrgmELIpeDqAVkW9UfbkEnjiLo18KniA7sa
IHBulzxoAmUQZEBZ3rijYlPz1fYkaR8pWCLfyYTAg/1C0AQYPZvqu2VDwKTDhqMuVhAUAQgoFkgF
jXXa6ky/duyZ1j7xlk79Ep13Lb0CdtiOBiGcN2s96OB7ND23p1zCOw2Cb2n3rOu6ilpCx1LJzEIJ
O7kx3dXk45Sj84u1nAX3eJNWY6SqSZNV3po3kRsyGyo1jr1FrIO8mmMmLcEG9BuqZc6BkVL625+1
Fsn7IK6j+hL1LAhFrG4HhYOJpvk3TQfSq1N1HjaCUVqfNz8rSzCbjx4Bb+WTkkwn1kkYLTgPzalg
5G8TqjzrwVXQGC6nSnt+7ymB3zMHdVNp3zfr6gxNKJipj7V0tpwPF44/W40WnRgOHkK+APJHnWUA
vUPHt+rJWTtVFgFcrj1fOV61PWUKlCYItUFswpUxQQasfdlAi/IK+jOSWdOOHyMVu0i7bZiWovCh
Pl2thX5BTGzCnPmz94SZydZFHdu+WWCjWOYgnSghWeaYmgDIViEcSd+HSQTPhrilwkE8Xy96Qwjc
baSPyMROLlM7wBDW5p0E1oXWzB70VORYj9fztBF5JMTdRYRz7dZN9n07uG9Fq9Y10Vw7aR1H5Hvn
ZDlUM/nAqa88QeIBRUpDsKVoMYnchdshwz8NYVOZZ8Qq84xkJQDzCBEukskadMUoyHda0WzUy8hZ
GpDIdo/TjLRl6U3DcTejcmlltC5QXkDxssjoXuqqoH7pZTQwKUqUl0TwIYcxsaHj/jwjjWmlE/Nr
klHJJBmtDNwnUMxA5AgzRHvaQxnAn6/nT9ECfteTJdFFsDLx1NagVBKkNeuMwCaaR7172B4IiPup
XYeu2IXnZp1x3pjBfPJb5AQLe6A6U0TlWt0Lu7cCOgeSQ1v0YdGdjSEvBDkOUchsPliSG4eGvwXZ
DrwZjU9q14/8i1nGxrNoRZC3q81lB4U06oYHy4y7Z5Lx+DQFpU973o7gSQeauh5GvYlg/ckYgGJB
BrS257axzhiCIkEWpNpACEY+qIsHB13JCwIIPSSIM46hptuKo1EK8dRvK0FCxKUIH5FvuR1DzViK
UkFYZPYQrkszFiO7g5YNOGZyD301YzpaBG24mzsbBqSMDWlmtc2zxZYkKSNM2nAnZTxKVkaplLEr
kXiGaYmo/PIMERFktzMmJjdjZUoyhqZAkDUFGW9TnETMKpQ9zpemIHaq407ElL/NVJJ+gvrJSZsu
LFCCEAra/45KSE7wRBFnhTOql/FHdW04oYbrjFcqRiFx3MzYptrrIH4I190edNHaYqocrwU1VQ85
qtYAoicYq7oZe1WK8RQNJhmr1SqO6/fo5sF1tVzYE8MhYj0/BjRihqgNCGYsT2nGQoBh5X5YJ0Qy
NfwMD7UUZ2qsBLWWlbFsBax7smaB696aaQQPVxSkbawDwc61CBuOngjKLlYM7F2N2azrn3oZq1fT
nATngE7g+mpi0t+rGQPY2u+u2gMtYwZzBUkY4rktY5kxhymCRMzP+MS0jFvMznjGgoxzrLMWsAq4
fOAig51TO/EyhrLmYgUlc8Zb1s44zP7pLWzISTLX7cfewi1Kn0+6dMcLX29zxzcbR+h8NqgygVcC
fk8REtnc8Wr3iHQE1ItUtFKZ3hW1pt+chSMRSQAXR6kZGEb+9O2Kr6tH/Db6nEQp2yLUAlvxL9zx
gMCkO75FzgZjGmZCqs2o14M8VjasfZS50rjXGcczqyVYu9DhbJgTaPCDZfhRBZA1Ik3iEE3s+h+8
ddq9Wiqt1QN6lK3BYjppQoDpokWRNKPrMF6sPkOXvRynCDJA1NQMjsGZpGfQ300/rlPlDlTm+l5Z
QnzNzWd+mKBZe6HFZKettL6C9nxhpsftOT97gMbOmonWGXQQaL5s2lb33I0nIm9AhYKJTR0mjWGg
tiajuRUvfpt15ykSaZYVwO3kdVpfWq6ySoamtlbbAwfc1Hs19LsXU7Lu7f5kErnn0B30nH44b8eE
xIJg3T12ISaGKMDpzcI+bnp9mAIQOKUwi4In3EEflqdYCz64VNxbZ3EjST5GbYUc45zakA8wjHdO
eJXoyp1olEz4E+VGC9LOINaU5dBPW8FZe2XXW/2ZF5NZnzeIeXhTcxgHynmEYM3JpGlfI6jRQLlY
GbqNYHWzBFfVTFBgAdcEnL/fns+/zptfWqgCfTCXy/NF1H0IZwiQeOT13Ys1eYjlIr7vuI1Ba5aE
oyUi2o1GOIZ57qk+gT1xHi5/A0vgniXBQiUH3R0Aa4Ilvxl1hoSiHlRS8pdRDCgd2dCupY1XIKFG
2iI5BrFGtd/EMh+QpHKGVtB95FolktzqrPSGGz+1ocwawNmrfF61os9IJp8t1fo5cQwqTc2Jc7tU
0ulJa77yn7xGe9z2wq/aWrknbjKetBqn6QLJrjA8jmAMHnioJR7P1UgbJshXEPdGCZ6CeR/LKegG
pykCQKOwrt22A/cudJX55VRd6q0mybu+PTmdwxMXB0kyXAKMQYwObPBFM5kiA0qQO+KKWvap8TRR
bFo21BGKqo2v/pL5InSrtTvT2aAOskgl3oVJClPtCYJwQ3uRnM1BQ31cauh9wEE2AFvWdxa/LRCU
Sp4gxh6jgTc0vc/zVgyfcLyIgG+5mGd+2o3UETmo7mBV1wB8TCxBO4yGyaSL0IKQ1bMnaXLu9epU
ma+aoAgulfk00uuNjncTLcz2CGCAedayVGUGqFJJEUldgZokzw5JZuR+pBgKSskFejQWYce5mVyn
doufOr2bDhZpf5lGp0st+kRQYhQ23dsml7RrquMpAmBzJ9WGsRp8SEzHPm6togah6Vl0kQBEHKAz
/7mBQDSMs0m/ixHRJ858ToROHSVBculFlnWKdgkgQYjduvE6Hbha95KUZLcfLZbzY7BqxxacEdfu
LGycr6HsokoW5knoLFCbWtQb/VVnzf+0NRJXYG1PQCa+R9+ExOoK7LnXIDcXuc5lPV5D6+hRIx3V
3cWoUxf6S26S9qe+OXaxeM+8dKXe1d2W+QEPazIIZgwlZCDpMVREDlR0cfLk2OYnVKjO6s7XOJ0p
d6Br5iP4yqB9bmvRGSGFUyuYfwo8TT12XOBsqyYRR7czhPQtOVmuGI/GFGHuaApbw6IdLoeTqLvu
RzA7QswOcyHlI0l7sG5qp9oKH13xlsoJ5H6dB2Vido4TAX4Kg7X6OV31bs2ZdzqhEqNPiu3U8lYP
pjv74FtLrd9GJcyaosfix+NoAYITUjj0UhpdBCJcVH8SDXBpNH2cMHTDyO1Ew2DSerQWszOs/qFj
WR/NIHoEAjp7AAN5iok+JxQC7xuKehPyAUOAsgPG/72tCWa21m29TpUsKqzNgaolp6tu47dGyHZs
gCyzZwkpKeaAgky8lQnh3tA5BUbcukZqN7ihO+EAoTP72m01kxHUopPTupYsR1DHnJtxiujGZHna
MZXOqWbZZILXQz9W1c89m9r2vtaxJncxYNlzmKnROcWW66/aNmDQeGLeU7H7CdDoSdywmsNm+zOF
J25/CbmudwofcnMisJnaJ4v786bZDJr3wRLgMmm6B8VW2bsoNwD7aKNPN53DYwiAUbNRL3Sdhfa4
XMyHHD0CFRy3oEtBExaby6pfNElKJ0S7Y/dCg0b9wV+RKeiv1Fbr0VPrnobWNcUD4GUJ7fW7s8Z8
CJC0c2IrNpEmdHC6V6rvK/cJaO7BSpvW6yduA2A08LtrFwZ4lCvDSfNmFSrxgNS3MuTk7h0DlwzP
lmFretFRYAjrI1zJodGLnGsyB9bxEgpLuCmXqFy00Aib1qFTXC2APCot2z5dA3U8QfS68ykwzZHm
utfaJD4NEyB+7qm/QmdSUafeaXPtLNCW5whsR+bibCH0qJz213rPn180V43G0Fw57UU/WlEHZ8+1
+mk3Xk6PKamfHHfoCxpO64vQnSs3UX01MNtLARlGCHTV/hivlkteyA5u11GrAZxCXwDOgo8z6NxT
rzU5XnXcaBg34niIjMDydKpFk9EEltqPZmPm63W8pjuTorLRCoXnq+Z8Nv1YtyFBxDkBGIm65fkS
heFzXMX6dd0J0w91uxt8ttO2CUQRU4TbM+1OBJhD5cKO27dxWPcuXbvhfYwV33tADno9tldNBGHb
K/RNIaM97rrdyQ0hF2cItnxyFgHvevyPZgdvg3JDPdZHnmDY+5AYYXprRFDyRLmtKL7N5B/u/Lf9
0ssN1YzsyXdpYPyXvz0iZBWLNzBt39s1lBVBQCZZ1tkrZe/7UguOTreSJ5ruwdLXIDIFh8/mQ4PU
MJjbrzsE1uHZISu5/RrrluftjNCPxuDl7m0G8+XfeakDm9HJmA8FF2CpISCURkAQakNRhZ19CAju
jEGrhUwJNb35EIgCpcMaA1GHW2oIUGlRYWEg0U0sdqfrze4RKRdo4drQjYkPI3NYXRdeX6mu4w9C
1wFQS/BYZh/W084QqM0jKCcJ7YLr2XwObQjIVJUegy77PCvplucf5CG0GbAeCrGfw5p4VbDilJt5
ZIuQ2sBrp9Q8+9DJnZlvto4Q0gECR+w+XxiHNgZlV3+T1U1lHlJBHCE7fe8dkUwVrKvbkRHwkAPr
u8gdlpp/5aglqN7gJdp2Uj72mypnIjSDAhyTfQ7u2Ae6U3IImtx8HZjaBF9GfrjtrIJ6B/EuMPME
zLafg1sGZUegrihHoK5bHYgZN9MsrwKlcyTghWARDvb4F3jTchtBQ78NVgoQWNIhoHIKCGApLD/f
VseBHQLPcse/av92OeMhGqEga3sIyOegAiAF+7e9PQIO0QAqa/vVG0cd+g/qZWvjkUiXloECkzcC
5SBh1G875LCWAfUSJbcAqq5HUDoDLoCwKvvIx0BTOwKpRBaiuXnSQTlAZfuOicsIArrF0tnTd5Xj
AYAFUIaDuwGfsd7/6vbXjkAiQbul4PpkH9n4VxgZ4lGgsg7u4gOeXXLelfZRE58W5oitZysveRwj
Kj8aZNg2i4I/Zg88oKWfAW5KXX11yqQoEOGCFzfJjumjcu+TcaS84PBmnoxluQtfxd1vQbSCMoPU
6XrvCLcKtBRg7M3n4KZcKR/r6Bwh5wjLpXzLcf6z1GH2yD/shsO65bZn0KYW7Vv48RdifSoOL3cc
hUJbhxbDcXfJ97CEQc1RqnSgk4+fUnLls93hPhQw4cLKF18ALsbVz2+CQ5t+bLSSna8rXToJOxEC
n8WZp9CFWhDBIHRYix7uoJK95qxDM1iQaucf+Z5jU1DgKOK/302AAxuDRmnzFjuHol0cufwyl287
QtyImhDw6R7egV/avSWHAfcopo6oxREfbvSdY69OeJ+iZipd8zjQwW0CoXdayswRLpxCSR81BptN
IG8BnB8BhOJu/W4JHtYW4LXLDoFwc0X5vKjj251+ch9U8GLkgwnbfA7tDCx77oOUE7MuuDK/9XBn
BETxDCh57ILt5+AsH6FFXWr916kQAoWIp5MHe+UNoGlHFIuT5eAgyD4HZ/Tz9qXH4AiaKeolFNnw
BWFJdSsEgvn5d3DTD21j2b4TyoRbEsu2LU88W4MUAAaxKPLNPoe2+TMW8pKLn+weVMrgZGWDX2sf
aZRioZ/2Pe5zYMe+Wjq2LboI5VLBvSexjegeNNbgebPPwW34Zzrqvxra4tDHmeVYy+1aDpCdU79O
aFtEvqk5zz+Ht/TLBjrI4JLVl+Eru2OA008RKtqU+dW/WW6HFOIqa/r3SHIj/CT0SDYf2fHlXhS5
H2gdtqvg4OLbgou11PmnCNuXNGch4IPdJyKfVAdsfaKDu/egLirZdeA7RPIQd9yecgLGsbv+RfKT
XyD1s7lhD2nhi9rhcvOuHjU6UKuT1yj0+qiNH4yy4cakOqROCwGCUp3Gnml3xH/5fpb7ruHpdQW3
Cy7x5pM974CGYJtge3uUs948gs+UXB1o9W993Fn0mII9uAWoy90ssAPqu3BNS80+uVwxr6iL52iF
QrCDDQ+3XA83/2BzuUJEutQgEOaGaECDxvl7HHtn/gmCihpvKr+34KaDO/fLZ/aA7RHKozquEOsg
0yvcPPZHfjwc2vZvlT31O3Rd2HPfohnylUeoi1gHC0CoyrDMDmj3E4ErufLr5Ku5yzF12nvBTKD9
CHRDu9HNsa6HNgZbO+Ttpz8joLHtifN992l3Nn+dSKjY96jHHFrXBddaqXOPrvXAKTVBsUj2TnMD
4keh5/t5eGArX+iYlOp7XaS0CeAC1t077y3S+cLW7yIYkX0O7tAnCFNyDDrUQwslEBiVNh85xyNC
YG0cgQPEsBGgKdl34cgI6XVUUKS1L/Y7twHiHdvD9aDO+7LunQhrY+qgTCJywzvHHERajAaaC3nR
wsFddqUxLNmMi6Sd8n1H744AIwNgjYtw6wMcXFyDC6rkooeUg9Sl4DvrFU585Yhui6DHwc07uKPS
vcbIEaQO0EHs8+9AbGMAKpn8anYO/kJK+ydOh28FgAPLdp6y0j/biPZVCP7oF/Kqt+ffbyveRFkb
h1b3O2N39quiFnDz9O+1gf8ulQZm1uzOl/8ZO2rnR+l3o2e/vO387rN2/0rq6t4+5H95ahuhHj5a
afZP0m2vrnWXesOB7uky2Yeo4/n+ks+KHb+ZBS+1ehIahudAI5I3JYZQbIqyDV8ZK/tR4h+jJKR8
s2Pd9uLaDeMUGjVeu3ZlzxOD4ytvOlsCghixbAfuPTs2nmrjWI+NKG8ua11Ev8q2PqCBUHdq71wj
tB/1vMGsfZLq7LwfPoGX+ampHeih/fBg6NLQAAeA8UWInL7S/r4F/M3pe74B5bLUX/9++zqi/4hv
IkmWb4ndTVXclBT6enTj2X6Uf89/ZAxe+Z1D2ODvvhZXQiYWIM/Ttss/uQTeeTHHSVxYYAKyXZz/
X2w3suUlq4h0Y5k3HSWhHxh5G2IZcA0J9E6ZRq/9MLb2brHsjijV9rskEhu4MA6C0b7cO4/9ZP87
Z0nXcm2/FztBfuM2NFCoLmDxaYCaqegTYc8yY35Ddb/pF58C0VNL42YmfkZVLJoYz56SfK/T/9kD
jjWjFxYi6eouNP4k7SGPpPi6KVJXcnfe8KC+7rCH9lwFOMZsJkDwTfpHWJSKxwoed2VEfuDHuitP
VYdyCwCoKrUmmKcAsTFzyvftSkc1wnjIWxI7D25F8GwsB1HARg4Ycq786z2sCj87W9+uo9q1EVtG
KIwO6V4V5bSgDTRyDIK2H2GC5quP/fNuqX2D9DN31s7ye3Yn7fZma7Pu/tVIEFvkJvMfcxeLG6hs
r+Tb+CBuWsfE6pJusApMunee6TtSo8+ugp3J/8kbvO/D1Y7ln++E7Gasol3DsyXDUGiEGGKBpXv2
+M++bBIm3pOdN5QZcxU0O7B0yT15bhb8+rjeGkHy4HCo+19rnEY1dMtktmQB6C87HkPD9R9DGGMe
a68/r4IVOMBRDH3ZFxKFfmX7gXajH/rSYS2ApaWbpYHMB8oMX+/bGOUti/Xz4oX6k8sS/TCjhoDY
k2RfvmiC/GTLw6n9gL0mrXgRnys7MiMzDeK8GTEMooKpdKPzRI99zj2ndpLgOElnisAKlX5AaMeh
3KxIzZRuNrZsP5CPa1HLVrbdO7b9ie4+yC2LPFrZlk/0B3kTCnhC6UatwjXw3NNIvtvQP7mAny+E
rF6g7LsOfv8/sVF7+hc43exQ2nVEHssPxYXhpdLq3eN+/vpYXNoPRasA/p7yb3uJOR9bcihM4LLL
DjLvWxgFAQAp2+oVQUZTjx71MG8rMzmquEZ+KG5S0uy40h1ke6TXFTmr8iPhFBqtYBdfcZE+FuKi
goym/MsmnL52Il3SikiUVNNyMW6gVHHNXflrcf4SwM1fM1trgpOi7Ftf25j4eTNZq1VcGVmr8n2R
EQmWfdvNMVzv21GkJ9Jbi/xu2dZvf/9HAkO/ZO4jmFNBwz/gHy+5n8dG+mgZjlMIu4tazrJDsY2u
PYu0ZkxwpRs3PMPUnfwtxarL6q5LtyuyHXrt0vA9aaNkKOfSjfvusyimwNKWbjd5kjMPBHTKt7pf
06bsevv9f/m1O9/9/R9ZRukm/P1/e4+2HI3OqqnLjskd27AQsARuWcGo6N66eEBnLH9lX/jefCYw
IMjjyjbbT8KZ7em1Yz2SzCKwxeUbJ1tqF2z6LHVe9qVHxGHIN0kmQYZEKNvwl2c+SMbOUrpZ233Q
H5byiSHQLmUb3pyh42f7W8Cwyrbdt8PaHcacdIiSlSjf8ruH1JDmjprmriCvRZ4UKAwH9ev+1L5g
7B8ThwWnBD6rbCR29/1fjy8TtzUNX0rl5i/wEqKgr1shSfp8xja2V/7T22OLgzRAWCpvR7Rahdl8
oq918jqhHey2rAjCprJL+SyU7z9YgitoNAp1Q9ocioBjV/Cu87yVbMKEslvZRs/9sGACIF1YvtmL
ZKnbUnBMqeJ8uDQedK9gI1cBsHnvFpZBFUfwB5KssnfzPG2b/HIwaKwnT3btXagXr88Xk6g/GWka
p0Qe89nPTGOhUVp2jW1BOuKdayN0NJ5hdYSoUNmHfDKiuNbXvVneVPb6VUSmPxuuIZ2UaHvmD3n7
UXnt11h0/xLVirguyvXLt35CksurjZOHJxsEhP0obUVqZas4ljGUH2pn0bMUsdLgGuz0Khijdw9J
7SqJpBW5bb2CMfqvt6Px6PbjaPjfamLxGCEDVlz/pPPBVjcxPag3EiJcr4fYdu/vkXB6SAb/MfYH
BWFg0vLr/yVM1s6xUzK//Vb7w3DstWz1VnAGDPwo1mu3BSSVgOSWPV1GTm2sOwv9yZdO9E4Fy/CE
hI+Bey+t8ufYr50p+8nD/NT3ngT4Ju99ZjNUAbq8ZoBD3UykN0bYOn/Q2w/FG7InrtyskGx4efb+
vA23D1n0x26/fX3fAWtLLzPaHkY/9f12zMWaae/BhUkNb72UFyAkJQ+ZP6KX+4Bbf71e7oPe/bG9
fOOFcWL4oSnbpt0KQs23SVSM9Qn9m5cPnE0XXnKv737/vwTPUvmCa74aN9u3zv8Y0+Eb4vw/xGJ4
FyYP8i1RfspAYdtcaVlwua+HD0TO8kYzTyL/4e2XG9CzxHbke16QlZVdbOJtMUzke76CvSGgF8SJ
uJClpqvwCAd6ivOzz3nQKgiUDAqro4o889B3CSvLNSDtCk6KvN39wCpRxl12eVA8VKxJqsI3w2x9
oqQnkTMwVWRCT4kcSUFg5FvKD8M567gwf8ielG/3Sg9FwqGYHq8Cenfle3EksoqS965UEdO4QfIv
9oWrJOd2qog9bKq/Luw4jrLT9NpY2PIJIuSWyi7rzVMuk0fZKFCVKk6+kBl90p+y17/zH6iVyF84
uwsEtU7Z978jvbYZnwHr0o/2HYbq84Kd5A0BQ1GM99H2HnnlrEcCSrs5FQAYyjNTBTipLzAukcUj
sdj2HvIEVcoP4P34xSe86ja+bsX1fU8vIOPUKjz+AV75oy4vqSqAL2NdtooQeyk/zGOxekbUUZFX
lVM7EFJU0HxWKooJE1u//8Mx3DRvUmw0iA3yH99udmUduNJ5ghzFJatYBWB3cw5tboHavx6TT3o0
/i1/a9EJytRfD7r8eZa/KmCZZa3+F1z/P6kQ+91XEyguwW85sVOBIfFubWBv21O54Qq2wruQPIN8
m1VwT5ISMR1MtcjaXZSCQ6fsDXaV6p4rZ7jUKl7YSoqTVsEx1qfoRYYWCPKwskNALceD/yTPWRXY
m3Fo1y7JZUkuaBUwZ5ICcplSFWAeAs1m7UL8b/zuNh9UcfTBS5P/+Pbz+8x7AlJXiNIoggin7OzR
sjx1imAkLdvquR7IR4NShcd8kYZmui4eZ0Bjyr/wpgD7wi9UhcCvUr7tDQxpT9sVLIwLYCEz6/mQ
VLCvL/VCOEXQdpZdGFfC6Hu2RVoVjDKOIlWNhbVcRdoL0P6TvZB9BKWKoISoBkiLe7oKc+zaCGRw
L7p/5afuhnzXo+Hs89GUKsLQN/rsmami9CrY2zew+NhB8MzPe7FY/CfzixjWph5wbOTjm/nGVUQ0
7yzdLsIi1Cpsizt9aj8faTCGeRfefk3d6TZA+7ydbCiqsDBEmECYhcVjDtGn/Flvf+f79YOxZziq
iMF+tI2YXG7+jtl4VHHUvQfO4i9qZzFVzEHt77URxZJ+nGx35u7jMoa4/C/ePkbbB14knh5ZAF//
Xsv/aO97KEJjFdgQ44Cgn5PuO2/gsqjC9rmyn54cozbSozgfIzFHGwjrj6+66CfPhu2ojS17BkeG
x6h9++MGMbT7UJhuoMro5X/19rnKbhWdCQpt5//99/8ZzfRUJ9KVUi3HG5xS8EkMeN+gApxBFLIC
3OOdTRF2nWLCWDoVBV15s4oo9tjAKZjlyz36+9DW/RR/ya59oKhfjin1kP1Wq4grDf3Zk88A3ukz
3EhbBmigHg2tSgWTd6EndmhL8D2lAdoL7bLyK+NGrzt2/dGy9XoUJXl7YsVvn1HB3I/xtPe0XIk5
GsRWwazZDM2rl8CfF1jaR1r0F4wzbajhgA7qri+561XELvtG6BYT0RVYhWPfgSxib2i+Cody4It8
xr9eGID8PPPf9h24VeQZMr9VoDYJvtoAx/Y9p1VBGmDg+7O9bb+6+V5PMRzbU3v3zKjCWTk2niCo
/E6LKNhTruzH8HkU5UWGwZ+86Y9JLz9atRvfSZ9FaaqABG7bzwIJYrIFneQ3xjwRJCvwU1UQiCW1
LRmuVcD2Tw09fNquoqwPV49D0ktO/ncYVpv4wuZOqqAXF9ymDyRtpIaF3GzZOMbACnFHQIVsu5O3
mL356yCn1zfFtbGsDXTHIO5XiGlAOVn69a/tQiV7FfQnH3UPGK9sWFSRfbvW8XPyPmcDXMWeFQP8
xSAEIzPKKkI3uezquLHjR7Kmey8XuP4qeIAeANMSXdjDi1KNregU6/sr2I5cUhE23P4YUhVw700i
8tRwgPv8p9q7iHR/BJ9AdtjciR2LG4YfNEg8S7JToGAsPyl3/swojBrE7VW0S4wpb0asf6iv8x/f
7ifeJQvdkbYVijnlm/3E9NobTMdxEhMwyJvMXrwKFNozI1OtwvMaiBChwAPlm3b3vYWIXKcD5yNy
U3hjWkuQrpc9JLYVYeOMthnjxPPD2vuEiAf24l5TqyO8THRNWt1utwcL6utMWH+e47PhgP0Lujqh
KeZdXtZVHB59chcL+aavoga1H+pruUZdqKSWXboDIupG3ozY2FWEjQbCISsUdFYRLR09gtKUS5aq
4Hff2uTcvwW2syrYBY51ZyYsk33nQKeCONNJAm5BOpoJAeUT+vY7ZUzQkYC3tDSUF8l/f9LBErkn
gOlp/oobK7ACi+TGKJqWVZzsYVJ8WbWKHfIR2p41GgLSxEFDnI/Kjybuz7sG9jEll70UdnsjevxS
YekfUzgiak7/kvgxEI/PmOOVCu4PolZffScPKOXLV2zqNpqdqD702u2eonUxuF4npNxdD6M/tNY4
kycou5wPEDa4V4uhdcgAzo0Ew19wKhy4PmSrsAIf7R1oMioqdvddBWHcTGdCflelgqxV33BMO5Fi
kVVwvvT9iIHNAgOnRrg2TH9RsOqrKHDg5fUCGVAV5Qz9xDFFvH93BqsIOg4NAWaV0o9V0HychQyD
HGargjlzFOGty4NQRWx0sDZEjnR3bKsA+R/bz9SrqogiHOuhb+xzE6owuzdI/t2R6Fawo0/sB6yK
Ai9QFUCvEwq6vMiQvITXqRNej8WfkIHUPbnZKsYBRbNHyVeqgup0EPokPKTlC2NcPoc/chFeH4TT
hChkKA2C0njV9Xi93TMwhYXDAWG/8u97FuuO/LZVVMWdG2FhgaEzXf5lz4lLQzotF+dk6vVlQzWX
elwIK6EdW/6FL+3YSoqmiVKF3sXY8RcgQeUFXIXGxaXNuU79E7CkAulfFfj/y2RlUAeRhDL8pQoY
4ZXvPDEm+aRlsY8qcvogpnW59FVpVXBQAECL5ZetAg34AykmpYpoG+7oshBbquJqBg5QPNiqKDq/
QSsuKbA3K1UIYd6CDCzYU2qjgrNC7OhiURcVd/l6fvuVBNgsw714chlpFV7HOCgwg6L0VcELk3J7
AAORtyS2sqpWMcRL8C4y8LoKJ2m8tGMq/YrLOFOfL3sx3c8E+apk/qCFl4/M2xfFNq12QRbtyZfd
xiqKxz5iXD2y7gboT+Uvm03jixpwPxnmFmQHgpo9lBd0FV7NmIJN+VJVq8B8AGQ2MmyVDPtHpL2K
7FWGbmOLP+6BwQhV8HwC3r5aLvzIX0ijTYZXa7/OsPy6Yfv7/xD7Zp9r1tGawEx6PViduzBdNrXX
H/fGIOe+f7ZDfbYNnT86ALP+/f8DAAD//w==</cx:binary>
              </cx:geoCache>
            </cx:geography>
          </cx:layoutPr>
          <cx:valueColors>
            <cx:minColor>
              <a:schemeClr val="accent2">
                <a:lumMod val="20000"/>
                <a:lumOff val="80000"/>
              </a:schemeClr>
            </cx:minColor>
            <cx:midColor>
              <a:schemeClr val="accent2">
                <a:lumMod val="40000"/>
                <a:lumOff val="60000"/>
              </a:schemeClr>
            </cx:midColor>
            <cx:maxColor>
              <a:srgbClr val="FF0000"/>
            </cx:maxColor>
          </cx:valueColors>
          <cx:valueColorPositions count="3"/>
        </cx:series>
      </cx:plotAreaRegion>
    </cx:plotArea>
    <cx:legend pos="r" align="min" overlay="1">
      <cx:txPr>
        <a:bodyPr spcFirstLastPara="1" vertOverflow="ellipsis" horzOverflow="overflow" wrap="square" lIns="0" tIns="0" rIns="0" bIns="0" anchor="ctr" anchorCtr="1"/>
        <a:lstStyle/>
        <a:p>
          <a:pPr algn="ctr" rtl="0">
            <a:defRPr>
              <a:solidFill>
                <a:sysClr val="windowText" lastClr="000000">
                  <a:lumMod val="65000"/>
                  <a:lumOff val="35000"/>
                </a:sysClr>
              </a:solidFill>
            </a:defRPr>
          </a:pPr>
          <a:endParaRPr lang="fr-FR"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data id="1">
      <cx:strDim type="cat">
        <cx:f>_xlchart.v5.5</cx:f>
        <cx:nf>_xlchart.v5.4</cx:nf>
      </cx:strDim>
      <cx:numDim type="colorVal">
        <cx:f>_xlchart.v5.9</cx:f>
        <cx:nf>_xlchart.v5.8</cx:nf>
      </cx:numDim>
    </cx:data>
  </cx:chartData>
  <cx:chart>
    <cx:title pos="t" align="ctr" overlay="0"/>
    <cx:plotArea>
      <cx:plotAreaRegion>
        <cx:series layoutId="regionMap" uniqueId="{7F155083-C7C6-4CEF-B787-43F54881FB61}" formatIdx="0">
          <cx:dataLabels pos="ctr">
            <cx:visibility seriesName="0" categoryName="0" value="1"/>
          </cx:dataLabels>
          <cx:dataId val="0"/>
          <cx:layoutPr>
            <cx:geography cultureLanguage="fr-FR" cultureRegion="FR" attribution="Avec Bing">
              <cx:geoCache provider="{E9337A44-BEBE-4D9F-B70C-5C5E7DAFC167}">
                <cx:binary>7H1ZcuNI0uZVZPk0YzZQITZEoK2qzSoAkpIylZuU6wuMqaSwb4EdT/9rH2GOUO9zg7zJnGSc4iIS
YmqpZI00Y2K2WbUQDDLo7uHLFx7uv1+0/7qIZlN10MZRUvzrov3jhVeW2b9++6248GbxtDiM/QuV
FulleXiRxr+ll5f+xey372ra+In7G9YR/e3Cm6py1r749+/wae4sfZVeTEs/Td5VM9W9nxVVVBa3
jO0cOrhIq6ScT3fhk/548Wfk/vhL+bMXB7Ok9MvuvMtmf7zYetOLg9+GH3Xjaw8iWFlZfYe5WBzq
8MKGYS5fLw6iNHFXw4fzpwIb8zfNX2j11a+nMUy/z4KuljP9/l3NiuJg+d/NmVvL3xzwi9Ra/H4r
na/V/nr1437bpu+/fx88gJ87eLLBgiFt7hoackD++CvxkxURfp3+5iHDJqGc4gV9dWNAf8wEpTrH
S+6I1Vcv6H/3cnZTfzVvQPvV4yHl5cnjU94CgVMgDisC/Drt6aGBMGMYrWQfiLsh+4gcIkaY0A2+
+s4F0e+zkt1kv545IPz1wJD01ulTIH2mfZypckWGXyc9Yoc6AbWCCdB2g+YaJofMNHQKQ2t9tNB1
K9rfvZSf0X418wbtVwM3aP/x8Wn//sdfWfUt8vNqdnABlFDTS+VfTP1kj0aAAzMwmdN9+aJbTEEm
WAGBMEGDjfD31rabPbd91oBht731BgvHj8/Cc3ANvu917xiIUEQEWrALbPLGFgJu6YgZiBO+Ht7c
QXeuZjd/ltMGrFg+HVL93H58qltpnILLsT+6awgfYp0yoOxyo2wTntJDLAg2qcEXqmuwW+6xoN2k
X08cEH/9fEj+l0/AZvz4j9tl5R6VFDYOmY7BE8X62jJsiD02DwWnSDfxUuzxivMLw3GP9eym/nri
gPrr50PqjyaPL/xnafV9mhx8rw7Oqj2qHn4owFeiBNGloQAib/PAMED6b4QJ917ObhYMpg8YMRgd
suPs7PHZ8dp3Z2olj3vwnvghJ8zAOtsiv3kIVlxQsuTNDS7cuYrd1F9OG1B9+XRI7dejx6f2pn8A
O8CCcDbdH/E1/ZBjgxJsiBWht9kAvq1BkQmxwzKmG8TMD13ebq7s/pQBk3a/acgz6wkoLOvH/ypn
B9//93/9z+M69dUe7QY/NIU5d4ZWAQWY5Q2dpbFDBiqLXnu/ZCUry4jjASvbzaqbv23ApptvuMGi
48ffVqfTCiKPPXJGw/oh5gxob+x0qBg/ZFyHCBwvd9pgI91jQbsZsp444MP6+ZD8px8en/xbe/nH
X3F6oQDFm4eF/4COw7BpECXw7xp32tg0EKULDL4Y4Wjti23GGL+21t1Mu89nDvh5nylDVltPIHT5
8Z/S89Nsnzgvgq2G0Bzl3XbZiDg0AAFDYmXNBnvsXkvZzbCNqQO+bIwMyT86f/ydBnrf/7ZP4s9R
LUwIoya63i8b2wnxueeGkA5g49VrELvcY0G7WbCeOGDA+vmQ/K//fALk968OOaYrM/zr/rJ5OLcv
4DEvQ8OB3wweArw4EqthuvpqoBOcO4CrOz91uXVBP6H/euaQAeuBGxx4As7Yj/+orvTUj7/2aOzB
KzYZMAFj8K82ZJ8sqG+smTOQ/futZTf5N+cOGLA5NGTB6P3jb4JX0wOwXlUCx34rYfz1faBhdIiI
bhLCdztc4Atjg/HVPtAHrvA9F7WbGVuTB9zYGhuy4/3o8dnxJ4DuS1drr4CKBuevpmlApMi37TKG
AxLBEQU4ccX/hTK6/0p2s2E4f8CJ4fCQGV+fgIEYFQ14vom/Isw+NgaAiwamAvbGtnZCh8Q0EZx8
QNS46eHeZw27GXA9c0D664Eh0c+ewMH312m8X58I0UOGhAnHSgPJh6iPCVMINiD53SvYTfDVvAG5
V4+HxP76BMDzq7Xd6m88LMtDeyb2dS7OMKXjdKrSi9Xu/nVdQsDGciww0kFzXL22NIoGvj6Zq5rV
qDkQ8zuXs1vKl9MGQr58OpTx0yegxT+40+T7HmUcHTICMRZbHc7NU5U2/Uw4vIP4l5kMvND5a+Db
vKnuXM9uwq8nDki/fj4k/ocn4OGfT5N+mtwe0jxQxYAFxZQjOJ1b0FcHx2WT/uyQCy4A61se3w0y
mZYrujXi2M2A65kDDlwPDFlw/gQM6qTyE4iwNOkXxbTan/5B6FAggHQY2t4AGkRgkOSB4AQbcsw2
fZn7r2Q3A4bzB2wYDg+ZMfn0+P79WTPt/QgU0ooyv24HtPmB9bNPmW5kwQ4t7xkkU/74y51G+6M6
ODqUMx0yyLYTKeceEIVUS9A+q2y/1Zcu4qp7rWW3/G9MHYj+xshQ6s9ePwGpnycJrMjw6xI/dzIh
WRXSVdmW6ofUDEA+uWFysfaINvXP2VWywm3r+Andl/OGRF8+vkFx+wlQPK1Kb56TsU+6P2dlbOiY
Rab9lcAMk/BvqJ8rZswRj4s9+qHPkM72pYd7seJ9s99gQEOHpkENg6BtVUT0Q92g9DrXFXykTVV0
9zp2q6LVvIEqWj0eqqL3T8DlsZ6TUufXc25cFvlHr4+8n10lc18cpJcHpTd7zk1aJLZfZzAMd8pT
yE16P7s6hzn4b2M1TS5m/32lMn7dY3o+kNlxS+5eBuPMnyk1PXg1S/d5EQKSISCzlawzuOeHLxsY
hjaPreENkPo3CKHvu5zd1mN79sCGbA8O98fZq8d3al/NirT09pliCRGDAfAp5sY2hgGnZQDxQQa4
vjuIu8dKdnNgPXFA/PXzId1fnT0+3e3A/wYu7B7Pwa6wo3kqJLrOuNuQf4pB/BnRjRV2PcDw7rOg
3fS/njlgwPXAkAP2E7iT+Mr/NrsjMeRhKCqApJBxt52KssEADVK8DSbY/LLWzlD6HgvazYD1xAH9
18+H5H/1BJIkrnLQ9wliPycKre+qX4nJXRH0FQMO9ucPQSLc88WG204qIQO73O+5zTwHm1Gd8LlL
s61qMKh5yPHduOuzGSpfJUvPF/M3jmw25w4UzubQUOecPgGdczqN9mlwjcP5NU04llnmXG37Oxoc
WsJxGtzqWZ6p6ZArsc2E21ezW9kvfsMNws8/6gbJn4B/eZbGQPQ9QnTgRRp8/m91JWQbJKJwg1bA
BVsGF0cWr22iL9bzN8R+PXFA+vXzIfXP3jy+lwnCAlVOVhTYQ8wLdRUggOIY3MiFVG/LPCGHJtGR
ScXq7sHquxcHNXev56dCf/U7BrRffdyQ9KdPAKKDHwyJ6HsU/OdE9GUlnnt5N2d3nks9zLl/Ph+7
URdpeCQD4Ua3R3mHI3iBCaXGxqXwDR8HiUNIPwQzQJc5K6CJNq3rfDV/Q80vpw0UzfLpUM+8+vL4
Kv6rH3+bfmtu/akPE3UNSEsZXHhhYjuhFpAdTg1B4XLZNq3vs4bdiv165oDi1wNDon99Asr9bNZB
bbEo2muJCihpxABB4GLlMG7n1jIGXKE6lA4Z+JH3W8xu+m/OHXBgc2jIgzPr8QX/bJoenKfx7ABO
Hw/eKj+58LM97gIIrYiAfMT1fYpBTiIkCJmQcQ7/W/qZAzxtubwff2mzUrvP8n7CoMWvHH7MkFe7
33WDbeePz7aXs2SfVgIdUrivb0Dtlq0IGK5GQqULAufIu+u53LmK3dxYThtQf/l0SO2Xo8enNlzI
Vx2cVE6LcqWyfz0KeL6Vf5sn+pAklt3bduHG/DqfnlXYEAO9hTe3DA0dXZmWcIsp2aOvO4/tkCEQ
F5BiffUCb3bD2cWQnWdiqJHEBp7XfZayW5Vdzxxos+uBoUKTT8Dzmickz6bPiddPIfH6dNqlJVR+
+QdyK6BcGwR/OuXG9ik+ZVDXEy5cGqviFXxl1lYA09WSVg936dDd22H5W14M9/r6+XAzfHkCvtTp
9PvUnRYXU3XbD3549GdCUG1AObYtHUSNuatlUDjYX6uozYD7fov5GfWvf8hAHW1+7JAHp5PH97DW
+O++rPYzwP0AU7wwB/uTfii1wqE2DgZbuyX82nwADhaYgJpHu84VlhdlblvJbtFfTxzI/fr5UOgn
T+DywQiOMtVsjw7Qc4WJVZ35KykZ+q1DqzTx9up+Qh15OM6BAqgrLGPb6EJCtg6YFOCwS9E3wTJs
qv47l/MT0V/8iqHgL57eEPujx9f1p2k/v0kPxSRWv3+Xg/FQewt5QVAblWC+PKzfdv0JPTQRBViQ
DACm+y1mN+U35w7Ivzk05MHpE7h6eZrCje+LPSYsPt/5Lu+nc6bf9lrPRj+cn9AbJluV1Zpfpt+I
eSGf0YB3AP66uxTn5K717Bb95bSB1C+fDgV+8ucTUDqLKGufGuc5uNpuQ/Ju3uZlaGNHizp++3Ry
nuv4zTvp3EvbLFLJ/KrYo9w/lyx9QGR1vqgysU9P57nKxMMydC3wsdU0Oljcck0OVhfQ9rclnpuH
/KM3Bq1pNjuA5jvf97iLIFJ+7r5zLxMy2XPVM8h9pOCNAjh0DYBu+KvzGi3zXCRqsNUGXWDSd6/j
Z57qomrbDVd18fiGr/oEap/dmXT1sNj4OQXsXoI+yqtpmcJdpuhg73gotFmDAorDbhWAhs6z3qEq
8vVdsy1AaFEf6eDHX+ul3aoCf7IBdn7KcDvsfNONzfHu8QO50bypzko1/Dpw9NxT5wHerDVvKJXu
M5h4bij1APKfzZLZc6mo676y/3cLVywaVO4TvHvuvnlPGMNa9MC9S+v/gz1vKxX6yfRgPC32iJmD
8tM5XCaHfKUtzBZOigxIX4YeY3CCtOkQyHsuY7cjsD174ABsDw4Nvxw/vuFfH+UuKPLrpv/5lPpe
fvGS7vf2Qh8WnICoP7vGe0qEPYciPcXtl5Efxhy4iAjN9Exovg0JkxtBOlQzhNZ6ZN7mcPEa5I/d
YyG7VdR64kA7rZ8PFdP5E0jjWCxujyccz2T//R4nS2CxquT7Pq/lAjIFbQ0BfVolJ22n7sHFLZNg
6H6LB9DUPVayW9zXEwfivn4+FHd5/Ph2eLM8wb5M8XMJhoedachZ4u+xbK0JhctNQjld5gjo24Uw
oATDvKqtvi4WMMihkT/+umM5PxH/5byh9C8f3xD+J1Du6AqF3qOqf0bD77wQ/WlWlDOVHJxNvam6
k/T/XAx4nu6zh66AXgCQkwPmZulCbXtYkCsICT3cWHZquNHI+K7F7N5wi1mD7bZ4ONxs508gKfxP
6Foc3cnxbVcBTiK3HxxEUE2orL5DF7ur4oWcMw4XHRdUR1tuLdReYga046F4lUy1HX7fvZ7dZF/N
GxB+9XhI+j+fQMmTPyNo173PuhtQt3BOcjzvv7l4bZEeuq3CS6zOBG/IO6xn3oDwbxx/XM8ckn/9
kUMG2E8gQXPdO2VfLtZzc5gHIO32bNlc+GKdLvJP1St+7jO8ra8fCur/3OCvTYE9LaejBKxAd5Wi
uJCD20dXVmQwdYnG7sQeFxv1+PsfL+Dui5g3maSCwwUwaIMlIJD8bfMjt1DdP6HEyjqM/en8GVw+
/+MFhk9qwCGC/wc9Dwg2uYkh7Z3rTAenPElV6f3xAoBN6PMEmhZKlTIBPXUhXi3mlf7/eAFZ8pRA
l1dkQCMQIqDwy4vVut6mUeemyZouy78Pkip+m/pJWcAHQ1yQLd52tU4ChWWgZy9mJmfCMCGvA8Yv
pu/9xJ2/+3+0LnMaLSu/dkmbGSNaR0aurEK5OullG3KOLJoaSXbsFY4jFenUCckRjXwrjDMl3hch
cyNHElVHmfqaFnD46MjGDxW3VcT1zrVz3aP8YjMo3voZF2nWKd/1ysWvWv/57zfZLDmDyzez8nSa
/T6Xoeux7T9h5lLE5rKw9ccNmVqRciA124pnMHg/kYKeXreJkPTVwTnU9lq3kZmz52rOQmzg+oPO
TWHo86pjIBNsLUaANV3JCjehIgqgGxgqQCzFCMPxBLyQCfAfFdChEyRsKUbQRRU+BwYJ9EiHriaY
P0iMwO3aFCOo5cqhcxYDPJEw+MR5p8lNMaKChVj0HZGRWRfomwPvaQrZh6a6dDLi5YUMPFNx10JB
WKLMYi5tXVf2dQCbwCq0OnTHQawYe///v6TAkdEtqmbt81xrq/kZ05VugasCEHLA7SVozQc1dECr
rHSNBlXBQXKoCd1BoTsugoJRaymB7sU61Kmb/4M6mQLPu8otpQQqIEFNEQSdbwT0udQNuIW82iFb
uxTuaS3/3lQ2ADkMxAS0Kbjn0L8OLvmATMwr+GyKCexzR8Whf5I2Wu6G50ovKD2t9ZaFNZJth5vW
t0XmIBVLnThJHkxcsw9by53/XM2UmdloJXmNzU7/EneNS8pKxkZWFTavC+LGn1O3bE0+Mqnf6bnU
A3impoFXIf0d566OPBlXnd/gr6w18zr54qnI9ELZarhtWtl7zKMfuB813I6QX7VnpEhYbDdxxWq7
7RtWj0Rv8lZmIslflh52GhmgqPbGXar3Z11YhMQmpue+NsIy8y1EwxjLFIq191ad1t53l4gon6RB
oHvHNPC07BUyfN2waorTVPZFwDQbtb3mH3GROIHMTVSXp12iaZFmUZqwPPhCyzZrPcv1VG8ccVwZ
wUea4lwvRlHNG3SmZV0rJkVIiXuaV3FzHpmZWRxRrQzNt7nfmPrIK5M2lsB1Qx83ZWUkR7HIdCv0
6zIc46SFtUQeYpXESda7Mi/jKLarFPKgJPW67KjNzKSVIor7RGapytEEdVS4dsZJUk8oKQzD0tpS
M+KxEK1R1eNShYVCssghMb4axXC33e1Pcs2vnUwGZUb1k4j57bEwNBZJhZH6FobIa6w85kU8yv3Y
q3RTltjvvXxMIsPtIruDcFEVJy6mQaQs6tKkPesynbtvYwVjY8fVaCu5GbYJlqxHCQhXneTxa930
U1eWmcLNONZMUFu0CsMslgRVunYUOzXPZFLHtbBirBmJbDQhsqMYkTy2IALKw3FotLwfmWlQh5Zf
5GZt912RNydubxSvcyYKbaJXLQ0nNXxOe9SUUBL7HYrNvhtFUYRq23HrPLeKWmBmNXnMkGXiLvlg
GJ3xzmVp8CULzVJYniHwB6PXW2wFIc/e9lokchm7aflKc5Q67TwihOS+Q7g0C9oFsmKZUdk9ABem
RFGYfCxF7dFj3cvcS+4ZQTLpEG+FVI5L9VdOgMPCioK2TW3dKyLjyBAd0NZzYtO0i9TQ3hhamjPZ
BI2PLE0FZnLCssj73AZZg0elHyt9xIkhKkvR1EeSJU3hjPW4LS7CnrnI6mstDUFcY+0tyliZWC52
q0BGiW4W4zbQELbAJBhfkRlXhcwN19Qt02iSRLoa6UJLCCevJQsY8Iy7fqVLEXuGZ6WBS2FdHteU
7OHG/rSA7/xct7F2GYqgNCQJkOvbAIpGjfTipokstywbJVUhNHecu0nw3kzjqrJD4afkVdq23pdI
5RxJM+/LxtJb33dHJKvMqdZyntth4pF8rCnQmDJ1UjVheuKkI15X0UeWhuAshUmR+Bbs1v5lYhT5
NBA5diOZQJEBECkF9HWbke71tD4J/T7XR2FCkZvLrqdGPjZwG1STvjJbR+pmVoqpJ+rYPNGKPq4j
meopgv9Q2GvNqFFRYZxXdRrob5ysKaJ3omOsrGXInSS2TbMu43SkRFQ506Zu6taxXKfUqlD6xPW8
720OWgI2Vp/3lldkCXNt09DMnr0Rnh+21GaR0smRW7k4/FREnkiOTA3nVGphWaizVusUG3lO7fgv
eV+l4VcvDATpZNZmZX4WeoRHtqqDaK5yaZ3H7jHsT9DeoC/AURCj1sRpbLcF6rrmJIYviVKbq8Kv
PIsXoL9HTkI1fpKZhpN9dILaoBNRIs987aOkjO0alyzspO9lafc5bhhJ3gkHnA+JSjNsKqk5gmbH
LUYl/8R9XOKjueqNnVElND9wZVBz4X6PNdhaSjZ9pwWyi2vNkJqHWzL2VJIlI1/QkFtBFqjQJk1M
Dak3eZodl0kipmXg4y91gzXtrK5Z34I6reg76hhV87ZrYzT1ei0Udt9koT+q6rZGIxIi7H1GMdKL
cdc4FbYa3ES99DS98myvYk30WmRa10wqg1T03BSVEiNwwI1WNrRxzwxcofNIR10rA9EVwmqr1osk
fAMPLC7yVskQE7eTXsmdV5HTNr6MAi12bYqyGMxJhpta6gnLctiQaabZiubhu4xiL54Q1Tcf6pR5
amy2NPePwyDyTNk3NWywSuS+M8KV1xY2xWHNQ0spzmMbMScnx06UmhQESelZLUsnQ18cFSXiKKg1
pk3cHHaPFflRriZF5+qRbMvQiWRUJU4vmUH7XjZZ7KTjytFMLL0kEkAVL43ee5EfMJtRX4112rTu
pInAdFh5olz3KPFonh/zMEXnDEG5RhvlGjFOUUErKlGdCTIhJOovY1HlhmSOQl9Bjv1CisLHrp3E
rue+qWrU9NLnsROcmE2enTYo6j5oUZuG4wjoGL7uaqGzkQOdAb1S6r6HipHnUaC1rvuRedLHSozd
PE+TCfYD1YEGjLzMal2ookDPkhCzEOTN09WbxCipbhkx9YAtel2fBUZQlqD+KbqsRBDF0teihtiQ
W190o6TKWioD5fK3UVCLQGaxycJx3rr1eRcXLrEpHOqc1YEyvno5Uo7MmeG1Vhl0bSi9PgEe8TZD
zsilEBvMvRvDG4XgA77PEhWWMsJxDPpNqPZbj51EjLHmkHeozSpyUmWJSEcIvCpjVOOCFy/Br2rV
GzPuwZDbuK8RPcnNvIVsbDMvinBUCuQIRwaBETcf2qBRwSREqXPRpxpLLd0v3PMSmR166fLeT16X
dZZXF2nLm0vqIGBp7WEjsqIo1Dw7qgxWy4rmZSZ1cGRMK2A5O/JVybJJEavSsLOAJMry3BhF7xza
hdpRyHyfj0WdgufXJ4aRvkEuietxETUtl0aR5GNWanlhO36MbdjDKrRIk7S6rPzO5zJOoyySYdxU
uZUKw52iuNZTOwmVUkeuSjV+XJo0/JLhvivfoCjj2Xscd6U60zytUBNEUnVpRkWfj2iCIVz2m6rT
T8JG+NE4i3HCLc9XjTFy/dTorM4souDEF0FnTv2kNWNZkg6lb/uAhHjka5pinxMSFtFbLPSgOmMB
eM++L5tY1WGnjbQ4A1fAm3hCZWlbTYwUfkYBe1cjlY9gF+pe4LPQqnuXFK8c5QWXrsb0TrqBzr0J
7lAQgW1WuJdanpavM6X3ROaRG6VSCzh3JBJtp2RppvCWJgKTeOIRhQl46IEfHanCoKdgYb3eAs8H
QACtN7xPfRSG78C7ckqw1aRC0nEdoR8TkCxD5kXXZVYNDWe/iFAIZbUsxY4V6kYGPrgJ3rNVVJmY
Zo5HSinSkqYWclMtAOcq1moJBq455XWt3lRJQV3pOKiegtfStWPf8yJm9R3Nv3JAFM553oe65VS5
+y6MGtzaqeEkvTRQ3Be2CtL+C2jEvJS16enxKODKGTu1BpY4JkDXMfE9/tlvIr0CxURpAL5VozFZ
ET24JC2ts0lWx0Us04Cqj21LwtJq/bT1pBfFIR4LV/mXngmewrjKCVglQHqEOEKMZ67dwzWDb4gZ
TSZF5XS5pdykg/I6aZiAsq7Idx5hDgGQ2+iZxY1M+VaUuhBC69wH++6qKI0tzzP6IzeuXWUZCcA2
k1DXkA82JFSfuxQniaXj1CikppIksiovp3DI0uqzwHGiWqY+r9QoiAJwU6lWV5WMUqM2pAmBhicf
HoKf+heQdZ5eltvIzFUseQ3b/L8G6dyOCW4dfc3RHHj7EgIELEdwAO8EFBcWoMzXWM78rj9AMVAM
AG5PwXvmsOMSy9EoAH8AsEA7C2xCTU8o/7UO0+eVigHImUM9gA/Nh8hD4vT5Ra0NNEdAfR/4GujY
AGuEgihoXpBgM0xPPb0E3JCPeYBLfaKi3owjGWeVX0UTQSL9LURI7Kwr5qY5aPvyuNVMplk4N7vv
rmbwyko8EU/zjkBUUhVh+1n1XvOmY7X2tfQh1LVx4zWfVMBzahVl0LympeGJl1FVqtiiJjh7EsVK
u6ip5ilpaoHZyipOksDKNShMJFXQRZkVhZV5FrC2UpKDjmwtQdOuHtXCZGTiNMI1P+m+lnDZg2d2
nrJQV2Maes6lG+pubIdu3HYjFFWNaelF5H/suiBPQfP68A3cz4JzDrEMt0yNsdROIWzTZetUVWDX
Sm8DG1ALQS1GcJpbIsv12vITVH6kje+2J1kTJvGoKLgfytxNmQn6sG0a91QLVTThelKnrd10Iutj
iC5x4I/ijATJ5QY2tANx2cZbgJEMQ/tuwHygjhmDfkvz8Q10t8myHneGcezrCX8T6rz55DitmVm3
f8tQXKDFBBdYQHkW6AECqDkI7ea3mFFSVjVGb5o6JMTWUprHRyqtCu+odnvff3v7t0E3u23xBDgc
ZBOkEr4QoCSTzMHIjV+VgAviOH71DbAmFdk5CaPPicnjqW+aRXrU+1rqnZhpgvMRLwycQMTumTnA
S71qRl7rZy9TtyWJ7Euv+RIoQcH1BqblxQygCYHSz67bmckki5D7tg2rtJKlWwodwo/OES/BRpcN
eBNgdCQ2HJA9tzUVkSQnEcQjqm1PiGoTMHxx5AUSfMzs1ESeVr4lJUo/Cdr5RIq6JI3dUy5Gfe9S
ZEVa3pp2BQhTLF0ItMW505CMy0hREo963hPwf0WmbFr5BSDzWamyo0iRpjvhvlFntpbFBI1ZAO0A
9BhsVweyFVpMiaCXSUdr76gAnOmo6hXAN7nPNDFhLGKzUnjspGFZ49lNWIW9DEIAZcxylBdt33Y2
ziGgqysrxV2QWAGAQm8U7zRfqh63BUQeffwtzPueSjcHLEAWraHVNiVZyyemHrO3bZIU5olv+KSR
pAcSgCscht9Kt3aTMdgcX1g95qFuc4ac3GI0jXPp6ARPked2jVWFcYcsQ1M+lYWnOfE46sIEv+97
gC0tEXm8AXKk1euCxAV7ZZRxXVh63TgnBXNcEwxyFZovFY4EtnqTVp88Ysah7BTPEnDzYJ0nNCN9
YDHY/a/6Bgz4caC06lwBIOVKzTUpHoNXQz714AcL6ahK6ywcCKMceXHBUyuksTf/VSJUsgUMqDwp
NQGkMJjZnmWug31wUzPiS70qdSo7koh20iLqA3hRB05h5SJvwPVXnctPSBLyV2kZxYntEdJqx14Z
Bp7t9pmfTYLcgMCCJ57uW0GT68moQoEOYR3gLh9DAJRmjduFM4+Kqpe1BudJsBt7Iz/JXBUfK6xV
zApFkRk2qL7+qNQZfyVMv25kr/TIKnr2GgfgO5xkvgrQWJAgPOnzFmKWouvZJyL69gNAYdlJrDfl
KGvLZtYCAPnJBypim1MVALJvUD+13QacWBn1cRVbGaMUsElcq7eGCDthQcibJKMm6QIsUQXolF1C
+tqbEvX0wgAaf4o0zWUvRWaavoUVCoXVdV2tTXpXeZpkeVUyy/Fd4EaEfcFt3U8VoCs4ac46vYir
cUYAIpI07PzK8t0ksR29apQVic4Px2XDxXFp9PllBAomkUGaNMjOS6Y+9EJr0SghWJ0jL2xnrGog
cGqIURyzFmnuxGRcMXDd42gGXAy57XQuHHSYELRkI9HVKbXzznDepZFHgqOgz2pPQsikFVbaRW0v
XQMKygF4kYpvAlfRqdZ1LXpZ9Zm4bAkz3jS6m828Ps3USMsJS2xdRZEGe0v5noyaKOktg5Dwg9dX
6pRnfXtZxaD0AMCOnc9ZXOeBBPHwhe2iDNRUjxp8ZtIie99lHbwNNhFxJa5Mv7M7P+NvXD2EQDhy
G8XHUcm1ZCy6zL1IXJp9Il7YebLkfQmxvoYj0+4FAViM1Q7IXy9i/6ggEAeOAZcy3zsi0WOZcF8H
gtVtBcvtqJ7biaPnHxwwjyEgR9SZGT0zAmnASZYhUzPSO4tGtXhVYpKK6iJpE3CltTwPYumAuMJ7
miIWryA2TN/pRZv50svbXB2ZUaxXRLpuT9MJSSHK7l86uJ8jplU5h9J1ptUneYUYQNmAW2k2JFAy
LEE9cC5pbPKXYdT1GiCHKnuHu6xJLAJqoLZFgv03PWdNZhmp5p62ge/yUWYy42vo6rE40roomfkG
hPdjw/W6DyrXHAOCJS3BFgRj/lGZFEUiiREGiZ26ARZqkhQke212dcVtCER9QEBU16FJFLpZDPF/
amQQW4EvYDtemLp24/gAu1ee0D82RYlmysnFdxYzoGrZud4bwrD2ua0DDELuaP5l4HZwXusYUV6d
NCHABICh5bSTuShi2EKiYpUVp151mWAMMImr+VU6FjEF7It2AHvKyMFtPopoXlRS+H6eyLp3/g97
Z7IkOW516Xf595QBIEiQW5LuHvOQETluYDkCBMB5BJ++Dz31lzKiSpWtXrbJTBuZVaS7kwRw7znf
udyGbFm71UBGxjjUbJax9GiYUuz+pd/qZyjKwVcIwvxjuo3jPdo/8b7pe/K1llJ2WQpZEVVPuCUe
6xS6S+EGuow57ckcFa0inc8SXPchR/dl3hsRBDyPUxWVBZ/npcnRbEmSQSaMukPJefhFxxWDks/8
ghLOsy7rAjLeS2y/EJXdiBqLa8PJdVQ10TtFxvJpxPPe59JH9rG3DPt+64i8X8fULUU6TpvOgnIN
aKHRJH5s1RyhVwo23RSQ5zZd8KqtrqIVqyuD+MNVgUPQPixmmHDo+LSJ8tLq8YFuqCUhn1L3tQrr
ts8oyqQf3TzVH+ys5LfEEjdksVHJh2SecPNpHZB419jVmDHRxN+cjgZUkWvreRamY80Ozq7x89a7
+PMIDfZjNWLRZfUwQksidujGY0RgImVMbZB8oBaQMCuTFLXMDMfhQ1XL+MPYY9c+wt9KRbBlznar
u7bL0i5NBmEbmnwEfeNHRf0uXPOB3a1YZZ8amDhfI7GMuwIXyDkT8aZVYaqws0XlrJhv2kS4Hmf6
ovuHIUkNRPdthBNUWgOTZIN9wJdugjI369rmaze74SjkZN0htcm85YO0ooZ4nNg2l1Hn4DO15UZv
onDdxEmMLhiv021o2/dehZLna1AG85tV1+mcq2Wpn6IglOxuCYa1u+iDbcQTWXO29ug2mk3yNZ8j
PtI5b+M+ol9q2anZZIQpH9U5wgNQRrK483U0nWxnmO+yiYmUt/gasKXe2xIl5VUXtZWXONETZXVW
qyVajlM9o13IKttveOlVBBXwwisXrnnTSBnduBbUxoKajwlIzChxZPUQxH5pfR6gjGB56KJIo8uH
SGKWvELVGoR57EoWPPht2uxNMqWBVPlKhk1/Y33kgmNVcyMebA/17hvm5OD3JLIuS35wHjvjJUlm
ktYZ1aslU74tdcpyliZNeWwl69ui6Vb8iqhMPFoZGHxenAYxdeXbIYUg6ArTJWZ6t/lua95CfK/Y
0Q2WyOfJVFFIMxtuZXxEKcKggaWD6aYsgt7JHksd4o1FGRVRH78pNzQfKi/1itobVpHAKRrU+LbF
ajerW8jxcTO89f04pTC9dEywP6pgEwcof3y4DXSj65u66+fldhCdGJusDRIrTKZXNL6XkvcduZ86
Dj2rolG4PLbtLNkTG9okvq165VjuQz+/S4Ndz6dWQqu3vkJ5kyxblVNpePh+0av/McAyrHJi+3m3
zTrmLmoVLh8G2k7yAFd4vu5iXybZYOWC8iTscRrWsPOeA9TWa1YbssWHUlaGosAbmboxsRgINkq/
kbyB93CqKAvDvE0W9kFvrO2Kfpg4veg0d9shabaovUwjnbIrunSa5B1EQXhIIS4+ni8ZY48axYCm
lfutzLZqbab7bnShPoywQezB9yjJi7IKeHtlwkqVB5PC2mtAgUA5T+rUZGCE+jckqsrtwg9RxQ5c
EpT2nrrxYU1CfLPm2syV4ji6hcQPCeYSbcLCUQZ3UldhAeXavVngAH9lJg2/beh71YeAdOUHcD7q
ERSStJlqZqjIcTj0K4TEdfnGyMzMg2w4NuyIaQE1rU4nj5/ewPONKU5vyK3D9x6PhM5osJYXSb9t
8Kz6JEIzQbxD551E/Xo5azG9XXk4votwCsKc2boaovlcxgLq1bA8Jk0zmIyvMWEnPYQuyQN0u5BH
4W7cUyNgvZBUqWfSx9XHDeUS1C2cEEEB3zJ0x04HGktIq+3LJkyi4Ftp12XNIKEjgEgo+SWLTPK1
k0I9yrhcZWHaDY5T3NsKfRneiINDyVSQSW1I1/F4bnL/ySG9YCf+0L9eE07/f4pmoD9+6fd3lOoF
Snf7GWNN/xfa3lWz83//Uzfb5+9i7hCyXUh5MYhke+f/k6ULQH4DY8MbYEHMoYRB2OUP5SyMzpNj
IVLwGK8pEv9i6RBaEphkBAyKJxAw9ljYf4C3cNAwv+pmAG5wxHMCagtDYUQU7YPjfxUmki1VQe3V
537iwXZdeVQcdy038LCreoJTpcra8DJTY8XbYkTBH0Z47uJ0CODOJCZy5QlnQR2TfApVPfmHZUWf
L28s3kPZQaTqw6nLOKn6H1CuwMVkU62S8dksYZBqGKthw+UleMa1VdCxawEXLO6GtHsPe7VxIS8k
jfTaFx0rV6ty0wQEx1vBICNPyTMPVMPnTEMRH+vblK9snI/TFrnpCebB5B68mqboA1RKxw6wHMLm
IQZ4gEYXTBE8jCqtzBWPtPC5q6c1PqTYu3DmCGXdsawUIUA1hgBH6jxi8ayeAw47OycTR3P4FIV9
2r5JpwU1XRtX7iNsCXguYmFDf0F+ejG7LWPODg12Z7g1VVwbAachgYsTbRKOjlx6VvCzzxPtlk8S
OC+yaErq+YjqN2nuxdkhsnNrxDE9O0dQHUP32JwdpWTuJpRmZ6ep3E2ngScszcezF6XVFGO3OntU
K5i3DwMa2tvw7F8tY7/+aGM5TF+5mmx918qV0Gu6G18BbDQIBUkov1ISDuYUQoZa3rYRKVOZtcp4
GGglSbbyc0V0yK/CqnfJ96712nyAGbv193AO0uGanA25aWjS5qBnMYdXle/447y4Njny3cmrzqbe
iP15zMzu9QVNJPSBUyBGWeBGJg/l2RpsFUqGrD9bhuXZPtzCJPoU7Z7idrYX+91pHLHU7LE6G5B2
9yIFk7AlARXCooTGtIYFvElYl6pp2I+ZJTA07e5tlmEDt2oTdQSwaHc/e7EkqF7LqV5GcxDWDS2Q
h7NXKm0I31SfPdS69MmRnp3VkXUwoCwp2QAptXPb7VgnQX/YCBZz5lG4A0Eo69TemYm29jjvzm07
kfZWn+3cKmrRc5syKdW9OFu+6mz/jm1MP7mzKbwRuv0gZ6sYMBoWDDlbyI6DtCz8SNybql1ocrnA
/olO89l8Rsni1Qk6R38sz/Z0uTvVTiwCqsvZwFZlHzRH4HQwttdYwOT2Z8ObpCuq/2gY+/7URFvS
5bDiRXCaWt8kF9Pum5dnCz346aezs7k+nI326KfrzlIJC36CDC0P5GzNu7NNj5sCy3452/e8h5Pf
nU39AHzPI5x0WP1Qb0AcoaxdZ/BOMXAALeJaFdVPTKBywY07wwNJsoME3RkqoLUCYGB/wgYrBAeI
TYI+g+5TT7yegMLJZAKkAL9z4c+AOMhyKs8gQ3mGGpS01ZZtZ9iBncEHE4Cy+zCfgQhyhiPKn6DE
zkzgKi/Lw9rE/BHOOAH2cAYswOrNF/jhwWHa0QsUTqAw+JnIQI2NvsScSY3yTG2ocic45hoMZLYg
cG8z01K7jdkyrHV/Ua7NPBxLMVJ3ZGPnRJm1SFWyYqsS1n5iVVNfE45284EBq2mOIFSqCIXGWKdZ
h07k8wZM9REyAnZyBrZNnJqtXYCQGdX9EANnFzN2+fZ9NS1UHxJadsmpROVKbyw85zELF0rVaZpY
+sFL2TxzNQD7MKCw1xsu6LYdYlicIq/mOjHHfo0WPPAV4OC8nI0Cp5LGk9d3ywxq49a4AGpsBkmP
vZtaIT4nfLDT+wEuyXgMcWnaQq7QW58i6P5h1qNNLC+WuKTRJUqndT5GKgqaOxB/5MmKECZjVANK
uNJ8JOQIbY19mXUYKShciwAP0Fsb3kNgXuiBBO3QFH1oK/TJXgTsMA3bxgqonN7nQweG6HvnNa8a
WNYURnM+U6tW4BEqTVqfEW07/4B+fTIilxXIH5vHWynBgI2bFyvLWCmbiWW9niDlJE4ofc0tDIUx
32w8ipvIVEH/JVFKqjBPQcM5bAquX8I8iCC7f2PjmkDpJUMDXdE25O2Q9N40sJEhu67wdSqJjWUW
rBP3vZo8v2gWV/mjsN1IisXsqrnx9YC2f9/QczObanqY8W4Mfyprj/Ox4P08odVzFPxEgcrEzNCG
IX2+qQDEjTlwm80e1nWlFKLLGm13ZtB0BfpZUp95wSd1aoBoTjmoXvbIk1IAQ7VotdUlQX9ETxHV
zEJKM9C2wzDRwMOUSuwH28wbM5lRppxZ7tIGcHimoRgNbZ6aSo/fSxX45hq9XCTEoZHt6uqjhO4/
fk62qgYAqLDC6oLOJU9qgJme1e/gCK8hK6otiTWECNzc9tIZiBnu0EpIIushHUftb+tVCnRLWlfz
NR+mIbkaQC3FJ86qEjduAwfEfS4q4EkHjlNukDk2iIQf8KJJJoesIWi3bFGmZKodJCK6gjVdp5rO
J8+C1avMTo5sl3h04YZkzKdC37oqDOJP0Gn9cDtT0k73Sw2cosvCoJT9+5aFbXQz0oSxWzb1QXyt
AzPah2S0TV2k3SKEQ/XebPNDG9eBf+4khKiPY2PJBm2yB9+Qoy7y5aVnqoMBr4A29m8iCQt+gLCp
wh9Nz428dkAB6gOPeic/yjRqukOlE/GMGEl6iwsnNjj8vP7SiknC3oR+buZPSzSgtam1VP46bW3M
r0pUA/bZ617Pny1YvS9dDW7qwjWzm2/WGMv4UhIwl4caL3dcHhC3mKMc1qaIL+BJ1foa0givrmSQ
LPWFsPU2fqjwpOMpJKXq36+ViZ76aqo/QmqlQEirHfeoE9/zU7uRtrxQNvJzvqz1DKkuZo4UbF76
6ZImSxk8w+1sljcLJK4qwPrtyv4CRlnosnnUFF9q7JY3mmDTP/y38Rn93siwPd/z78H+X18z+y+0
//xHP7ufKP4HIv6YKoU3QcfoPXa4/mfzgzdSAdqHAYuBU0hgQkj6o/cJwn8ISmKMeWEUCFwC+P8X
agBz2PFqMQraAEW7wF//J+3PKxeYISJAKE1oLATjRJyTRr+6sn7qmUyZzCbHA/DwCZxRmJjF6Nf0
N4bzyz4r+flRiFYjOoX/oed62WfVOPkrzgCbJdLrAsGANmuFEz/BlZ9htd+b5/gUgcleYYrwFxMC
KayXn9I1nZ/LDu4LuNaqiPuBH+pAJadf7vL/3adECf7xNI1+JmhefspE8Buk61WO67QBPQ8piIih
/Kkn/NvfQvGstf/Kee2XTIg4RmIdEACc1PDVj+GIgC2bq3WOw+tbN90AoMzWmmeTmXLD4N5uYG0r
lcGmuokmWUwVKSIF7AFyGgF+vTUoh8it2PTT3//+nSV5+cVSTuHkE04ZNscYz+6vPfOoIVAlkGZz
U1GZI2nw1KhozNJELwWeJF/IAW3E33/m+QF5/aF78o4CHsBHRq8eIMjSC8Q0CK1pbZLLtQmay5Gw
IferGE5RUrUFzpXlkEClvZzTmeQ9je9qHa+nOKz1JSj6LlORSn5ufv/2LkFv+NPFiAQUihSBqgjr
9dVd6hecdONOkDscUL5oUn/kPWVBIczUxNlEZ5yGinr6ZnPrU7wyGF1lCqrAwJMmPFxuEiP70yY0
4LhEqO9BqRSyLCFq4mxqG/UJ/XxwnXC2vZnZvNYFBH4EMALIyRIqRJX3Ycmq31zuPy9X2KJQZrAt
cBw25NWvWmIxovQmOvdiW+Gyle7UKb4Uf39TsZG9fpAiYCh7AJ3GId6m8vJB2mzo46gMNYo/sh3A
s63FpiqAok3Y5cyiyPz7z/ure4UHM0Fwco/j7Zvurw8u52XXijXCitJOwMObg4xUPi7As7f/DxcQ
Aw/COMS2j80ifPlRPYgH0nYUZHyMwA3ejQ42Fj79756+/Qq9WhX7e6KxIATBreKvriCd2lEbgiu4
8bS+Kxey3otk7A8WHPxpbAU5ElqGx2kCWOxcIu6loWAjYANly+0sd0FiuWzt06jhxms/Vg+6SmFO
DUF00THzCdhZCUM0mI6cyu3AEjZcRxCED86Eczarrs2BacSXSSrdb/a/P29/SJ7txxIKTDwguzr4
680iswUiq5GagpCOwI5Ihpxt1hUihXMwIWZbBHy6tXYof/OU/MWzDwwJHx4RVPB8D4H++sGsBzuA
alLn2of6AlUoaNvJNL959v9iE8Wxu8NePMI0vvAVsAe+2fVAjjUKRBbu0YD1tK2hLOo5jfNk8foo
saH95kP/6pqCUIQki9VGCX31oYjykBnHo84rNHn5thp7E6SJfXIzgytX0vL9FHp3TERdXv790vuL
i4pzGSUG8sdYDtH+zX4pNYAOJ9viyzL3k5/yoA7WbBDd9Jv18BcLHJZJlJwPCRRRrxZ4MnKo/AKo
g4sIZEzG1gvREQ/yHOmhv/9Br2LY2LVQfOERQXgTwgKCmq8fE69RgCAGByeEfmpL5K+mtYiDwJwg
Z9YZzLMnJcbhCPimfPA9vPcKoSaMSWGnukzcqe3CCWkXlwJpqs1/eLl/fjkBZT1MkRzdU6W/Xu5U
8i4JKb7cNkX6cdm26lYOnvxmpbDXd/X1x7y6q0i5JPE2gpCqdQou008013Mb5cHmty+wJPUliK7h
hjQzejendNZMyGbCNpse0bZFxdjLr2sKlQPmaHjZI45zDHz1ERc/OYhkUY9zahbY7aY6hIstoWlW
1YFO6fe/v5d7Rf1iG0VNjTqY7Xs1lj6y1S8vFzZmiBAdiLgxSQ7Aq7pva+zSd1i4JSkAXn8Z4d+i
3mGWNFkjDPJ/0JiQQvCos9pBu4/tGCA3x7F4KU57oQ4WnhNojiakT64eApL5JqJdPqUjvG5bLhAQ
KJ+Bq6m5dLxgfIDlOwGxy4HBm9+cRufj5tdzAj+QYWhBuldr2LN3Q+XX56HbZLWIwUdZN1GkW8tm
+Yif5Q5rqdMrVB1NgT5mzoEY9wc0OMubMgIxktbxQVZBDkqP/2Yn+osrvofZwUVjk0f19Op8HFin
UgsNCjVPs75zUfgj6KIgg6etDjF3/jcfR1+m3ffViklr+OWcJEkY41R+eQGqEbQE0ouQF5c1R7Dr
xsbxlE+rDfJpqvqTRUGZbYOM8z7p7KGx1U51rL9Zlmyvm17eBywJbPqoX7H74r2UL78GxPd+z+Qn
Wciq9rAQi4TNFAOwwaN/M+l6K1a6RbfMDc01IAmXLymGOyAWmBzaFeEF1Rr6uWUVto+2sldljzyE
C3j6PNu5K8aIf8f4ipu/Xx2vN1W0ofDgOMMSibHg01eLHDgWMCfkEKHE+PiIvMFXp+iS2bqxv7lL
f/lJeDEDGls4fDANX16dsevafu6WIAuC+kdVVd2pBc6dw90KfvNJ+3V+cR8Q1thbRYbjYh/B92o9
+JZ7GvU7/9DR6OLT5QoY+9ggcFqsCCv+ZvX96VmHtYhMPh6/vZIm6asPo5ueunRpUMkMGztxPes8
dfzUAD904+8apT//sgQ9GY04+noK4/DVwkrbDgoqePZcxpvcseWmPyDT1WXERf2jTRBzBSdpfnMS
nDvrFxcUCwxLDP0wpD/Uva8eEvhdZByDHR2qhyIh0zMi1LfNvIfh0mtTLldW8JPRyw3qut8sqj89
NVhOwDNiNMwQNPCK75dPjfPR5NNl03mo5/AQylbmBiYfKu/ld3fyTxcXH4UZL1EEXZhBOnmFsRuJ
oKxgqGKcqhkyBSlCe2srDnU7BIVFriFbkFA6/v36o3vV8vLaCo4liAuMsTPIn7zau2bWV5GcgHSW
aMpOiOObwsDkueoQTjg1FpB0nebChO19q0Z+0/USWTc1pZe9sm9/813+tI9iDASuAX499CIRvl44
STl324p7mK/jGhRMDCDK024iGTK0iHdIgZiVnAncYFBQKDQJhg6MZPr5AqB/23X/+TxLQCdhO+I0
FHjMz3GYX8pJsnCO/EfV5gGq6wdsJe1tzNrm2KPdwjQH9c1GvTzpfikLZlZ6j0TycBoX6gsoB9HX
tQpP5wvzX/rjf4D1/vKM/In++DnJ8Bf5c//P/znb5B/78BAEk2gKcxdbOvbzf7IfGJbE0X8gs4QB
dD/nm/whgCJRRUO8W5VgE4MuCRH+D/0z/gfFjoZuEEwJXPcIRfl/QH+weN8M/7WysPvjYca/j8oA
mAn+vVcHTks2HwnzA4kfHp/qBXaqMDX3txOkmyHvRdpvn1vR+LuwrlJ6o4cVivxSpvouYLTCbAYG
Px6jLeQD6Hz5zrCQfNKLbd9itpMmB8YAhWQk6hBd0Yqg/Y+R8f/cAG4Os2ABZwjCUSPBmFLMXMps
NE/3KCQlcEvklpE9RSPWZ5Lz5iF0vJ8uWNeT9uDBmX+kC0ZHANv1PX1P4SzrUz8gGXmCu6TXW1D7
5WW6dZAEF0Pj7m1N2wbHHYrU+G0YMGsPLQ3AH3i7dMXsGrvCVRvjzuR109LwIEBAAuxqdDBdxh7B
bCQZ0oYe17im5s3A257nowKGLKeAxzdEqeoWxYntj0YgBFrY2Sdxtuqh/xIgbwaoIx7NlCnb2PsG
4vZpQc6qfEAk2WiVe8yPAWkKvqbajkvZz/6+nwag7FEoYtQ/3TYDZZ9AyaNCtJG8AQlfy5x3Ynp2
NLIlJnHUSXrcOliH9c4fz8O3BqUrphcFcfs2GtboDold2NzHQZcwoLYQEy0eYeHRb6kq5Qwpbql/
8LFW13MlsKmZHhMburFNXN5xuzTHdqZI+iSV+salTEGViQgESDrDvIGK5GgCAR3zwLKlNv1TYoGu
n2Cbzr7ouwYH8VxaafOAAeG8TGW0kZM3SK+MW6UREJ1bsB8A7gOHUItUPyY5qDab7IinoPdOIjIK
OH4FkJwaeHHd1n3DHJJBnxYQ8iZDIK/kmSAg8IDRD2Y3B4f0LWasVNnc+DLIElN5mPpGLUiStJ38
MLh2BmfuDP8Muey6TNe6PWFFAieqwf0+dUBuSiCV3Hb5gkR+g8dTuDuEBsl7IDmoT62bB8gXsMkQ
qwoX8RYDEBabL16wIZOj0D4Hill9i7t4mBE/Z34rBhABkIwS4J+HMW7ju63syu8bItUih4jaPLKy
KsNDM2zNF5eo5RpzL1J7kGmgqyKsonE4+M7VH9aIjV+Mshhg0OhKfGdzWQ6XfkvNF5Ua/YC8ESh6
WLMmyDsbTi5jOgCyNbcx8BRM/1iR7285cl1Wx+oSs6xK5jBlwZjrpSw1yVAdbkGubR3cszriU5Ei
H+8LgzTFpdnYfHQItjQZ0B8MGJiCdV3AUnswpOFIgmxEkm7GDJ7YfQrTwH4MxrHZ48aWASZQvP/i
fIgGg1fJWBjSCAZjGVziRdKwuTqkaq2hAZUsDYqNGnzVMWDxU2jAhMJvb8cv/ZakiMrxGZGfDTb6
KV1nDbKdORGdkoX0YGtTQodcyhG68orS7O3YyS7Il7mU3x3QhO7oQ6P6m20jfJ92EiK3jwlB1eM2
BfqWuzaoC7M5833V3L7VmLkUZC2ee6TL26p6o/yQToAYfHzaDJtdjoCl+zwhtfwJTwwEQmJt0lzU
2FFS/GTZXmEoEHCmcFXxW5aaDkmXBnOGcsR5YpZVwOuv+Syj70u5hENG1RzfNHQqAc8517KsHHSt
Dq2r++FCbDtt3AC5mLChwh2tU+3mIpxXfXKRi+1l3OA9Cj+r+P+e8P+z6+7/3uXMmnFYPtefXxCe
+It/BqMx3FDA4kTGGTHS3ZH83zOeYnI/9IIImoPAeF+Qnn+c8Dv6CXeBcZy/u7aLOYZ/HPF4kv+B
4Xdok/BHIDKh0/8nZzwN+cuiHX0eGklB0eOFMchUFvKX/cGSjIr0Y9VmWNLrDPylH+yXQFth8WzR
heQ8tgrjyCTG5N0HnjRxmqXRkEwPC6YmlEXUBZ4WDVXGFQoXgdyC5MZQnlQtSh5nGLxA2irmphuk
Pmx6RcbBJVmyzsP4VqCxxCiFrVfvy4muw0WMQRTyNl2U+0wWnM95PWuaZhiVkHwOw2onvNLpQa4J
tmUDgNzKwX4oRYPg0hJrEF7afuRzjZhZJKsvabog1rUiPIZ4h7lD8rH8IFfg4YICh4kghr4P6sh9
KgcH/AGdw0PvyjpHST0eOFkRruG+d6BGsGUiCichz+KWlpmHjpnjrlnM8thhpQmH/DMY1e6+r5Dn
LFzXqEfsocl1lZbRaYu39U7UzYw8ohldZqYBMQF0Y3cIDw1zDjgt/ka64WPKIJIhST1mYD7pw6BA
KGViwRSZhm/1wUuDHBifOmjho61mHPySXpFoGqGyxU1yPwhZfqE1QVRXuOeohbFX61U9p6oFWRp0
iboI4yU5eMQB3pYzwd/11WAOUSJ/9En7sQIMBQV6W9CnmelqoDHHeQW4LtRpdBkgDXQChWRxki3H
YGkK3XBEBcNNITGHcW6FjmvIBBhRcY1RcRi/E1bYocNheGvHjt5rSW/Lxr4tw8hmo0/6tGBrqZDU
6OU1ckPY/ho5V9/6WZdFgIz+BQ2rtcwCzGq6jZdgRagGtAtaOWAvGt8NoQcat/fDMK9Xg8DdWt0e
223aVF9Osg8yUNfBUxrvgsKwz9LhBnVdHTenVOsNwDzGomCeSXQlHQ4ek8z+uA8qAZKf4vOGu1iB
tZxCjLZZLeb2iZZeDqEXRTKHtzXOvyK2qb9Ju/gu6urwmmB2VGacx7k49Ow0OqZuJVvaZwC91Z1s
RvNt41s8Zn6YqktIG/NpDT3GQnHdvQM1St5sNQyjDkbx12GoumLYQnOq6wZCcE3MXQe5NfcBu+5x
2R7KMBkuB+Rych1s3VXtof/2VXWzgatBAITiZEgmQ5C9RjAByiyEU8ta3IQKIYaEYZCGiTwOiN6j
+Eaw7ZnDN3jTBQs7GXB/GPzj37IyVRk09BiFVaN94ZL6asJgt+sN4dCiZvTTEnJzOVaheiNNumAS
C8fMkqaNbQF+d71P6lUfQgRHCxIA9nEpOeFAre7HIKqPiHaGt5IG6f2g6u2uxgDFHBHE4XorCWJs
mA3EvzWKhzmK1uVywGCe6w5DTI5UDB9oT9Wh6SwKXuHrfWjLCOAsfqfgyK/XSqVOQRs0Y3Jcceuv
FAmQVk473156xZ8Rn+qxQWlERJECWT+MG2a8bqU/AD3GLdeldJ8SeA+5NPizsa97PDvrmDebwtpa
qUX6dp8qhomDSMstRd3D7ZeqRnw36HtzKXtYU7FU7v0STyGECMqv7RrYnGKa4lWD+UVE9N/YbL+U
tBUPnUdQpgqiMkfBADJxqJvhHXCnzZ+E7og8KniclmD4aHURLLVSdTbaYJm+DNTq+RRTPKjI5Kj1
Wiy1BJcHrxPQOYL8nYroxTivzWeIySp3IwLmneHxrZxn4FHGwRvFz+3oG0woEztzEiINcrCzoDeY
dIfdh4UDHzIFvE4/roMCZEeVUzvyiTlCM8bKNNMtiquLoSHtBesB1zl7H2yoKEHRmgsE1DBJEfEb
W/p3SCNedZiNF+Mzbkg5H1IpvvA99MP1sRX8aIAsoJ3wF8TpO8UqiRGT7mkMxxVjKlDKuq4gHepQ
p08DJcdqkfj/zYXDMLFE+K+8fCKYwRUk0cduoxhXRY60n0/NzG4T1h9rsyFdD6ukKjHlJrlu0SpU
3KGhCa/l2pwajASRG1gD3V160yKDU98lPctEb/J2Tg+VCo+Y7nWPWNahhj+RphrbB1jFABUiHRFG
xmCBFoM3hiuQ1R2SVkgH2UC+Cc2KzYFdwHUukIe6WTAYLuD+YcQUshX20DM2uJRmAZ0xaXjHFM3C
SljjtV0Re51i/xhWwHHl1IYHVunHDpMEMROkvu9CzPhT5slW9ti7/tQHBlGIirCLiDh+51ykvwUM
yDbYvIU+/h/2zltJcmbdrq/CoA8GdAIuUECprmotnYzu6RlomdBPf1ddXoOkwQj6NI5z1MxfAFLs
b++1jZ7NNtUKtas96b7C8ev9qDCKVyFECnthZhFEvoQj4a5DOLGYxihEVez4pRYNRUtoOhFO5Az+
PxPo5B6Qn464ZtzVdvKndVlS3IZp8JQScJxI/x39Zf6RSz5cZKoryG69dSy6VN67C66+Tlh9WFvN
afH8OlxSIJpMg0l35oQFVsLh7txxsG3VvNNJ/RlNekha/74R/RqOA3S5QvMaWBlJixdUdBF0FL7k
YfqVW3MxIG8Krxh/ttra9Y1/X1mbeZCz3/MxNc+OLklcVirk8AL2ziVcgrIe3A7HgBqtGwo6JjwV
cz+6Gou+XUpBBiQv58eJfdF3agshl8WkXJL3fJqS3TKJ07hC7pTqUU+su242WSSn8uCNFqauXq/e
56qB1rlO82HoivrS1av4nm3fOUEbq/dykAoujL9ksXWLj87DaHymYJpal0VcWVkyRgKAZVBNJOvJ
9pl3LiOAyOmy4gOSqPaJV//CTlJmAckQP5Dg6/6Czzq5tW4eh26sI9bAGXu+AXTStb8kyYYo0Ucj
cmad0esoyno/p96nAUI71IR8nkvIdXnO6gdVx8Z3PIHlaHqVgO5rqgfQfc2NABHnFhtT1m7v0q8Y
R/TlfUFKAHcnbJxNsQZa0PZ6626at/xUqv44zdqnkWWxp3cjKo6K06UrUaWtR2erzGuVW3fVyI29
Mg1tr+UbK4Wp/VPtbF+SbX7a9OJpRNPklGLw/rbnoXRjbWx2C5fhfzmuISasmruT1kCkL9v2+eQ3
hwIL+i7lmBqgOoDS7Afoq0y/X1XWcXsvOYi1qzYHg2F9eqhXDiDRuKty77C27dkVrR/iGn13QZCF
ydRAZ8gFrhVZ9TGwLyvbIXV0/DNhFbkQlClPGJqMndjmF+bs8LIq+1t6xhKAZdmOBYG8nZi6UJuM
p1R593nuWCQVO2O961OhHpQQfVzgTI04EYOEkZq7L7yi+U1MItShoRPTN/TBn0MX7Ok3waA+mLyS
zHyWVMoKcFvd8J/DY8MvFviZ3enwa/U3oi5+4Hi4GLmmb8cV1cQPxrnbtINR+DjbtcQuDlJB7R3G
RrRRxjPVg7KbAL+BUl/Drqq4M69p54IIqRvrERJA+UXUij/Q3DwsNEV/YdTWBt28yGviLtvD0Jab
dajqbpvDtnTriyLr/qUvc3rLexvHQugju9EyHcmP8qKZ0gk4GXh3GrZ/MBjgYi5CK6w9UN+bVlaI
0yLyj7waJrzUBq5yNdnGWRmJ/aHWjgNPWbpBNjhdvGSVigCAPmwppBaS7z/LPBqHAj5s/ZAMg97u
4EN605uxeJgT2kEKFm3NnU9b36tlr095c+2xZZxHw9DANxjLqjOGxpiMsy5fms34xQavDpp/UxaN
Ad/FjoHkk7Szaj74WblWMG6W/pXUJx8MuFjje/K79K205DaFYBmdu1ak2gzEYRoI24ok6X8tjQls
MBcaD3+FsVlGMG9y66SPVeZemqap6zNrda/tWcYzbadlYCagYQBaCVbPZjS6TQO8gEBfdTnse9fO
9diEoeAw3iZ6914voBSeSpDLc0iCbtGeFpWD4MHaaBcKJ6WZjXzsrkuuLSF9cdrGrDU/CvCL9qF1
vUwLe5zkzo6xrPpaltZTgaiqrEfbhOt3FGw75sNkbwOLKyTheuQyxf0s6DY3H6PNNbyWDzYhLywL
x/mxdVm9dKbWT0eIwdOEwkaY4cpFk21adG4x39Ur8LvAF2vRIUiqfvqu8Y2Dd5OjnT3izKrak5XC
ZjxuPQzIA84BI9iwvC6nYira8TxLjttWX/HPZQG8hRzUQUhOhmTX1xoXmbzJ/q71lBytwSh+StL5
O/LO06PUBuforbWL/csjEz1uWczz0cJcQCyVE4zKQGugC3uLlj4s6D0vWeLtSkxSvJZHz9G2XZFu
LrZEpe8Kob3WpXZ/IzmaheEepaXEoQO9YuWquWfbuElN3GartP/IS6+N3LHrIri+LFP+GAtldE8j
oZGGJgP/WswTlPDG+5ZKeQfbnd7qBX9gpYl+N9qN8WDKLn2WuvtcVvw9+7Z6RSpuokoSa5Pdya8S
YJTj/ADHbDe3rQGMWjsbBfTNXLNelGmEhH+qwFDl2+y2bbwStYw2vzNCvbEf18b67CH6ckuQIb5j
PdDaZm8Ww9+hcaOlWd/m2b/Oa/4uyaPYOCwWvLBO/saj/hy69CFtwGNoWvddQmQfiqNTD38Q/Q6V
u6K+Vc5hytWnm/MAcF1Xw7azUwFxccZI0nbHvGtvpCLtzaz1p07pcToZ96PfG3BR6pP0579gh10C
iX5zNTX1TGIdWoFePWDXfCq27mJ05hIqgLDh1k6XRaqzFOYD0zucw/rwzzcRRrriVMhlJa4CGpKp
7RnvHVQ1dNykmx63pvxYfe+L2/l8sAryqp1FVMTlhsRn6Ort/rYJ1tmh6v7lt3Ap85DSYyuzrAg+
V8ziS2pBd7/KYTunI3LxDb4Nq8SONZnvN64bSen9kEHiTL4e8el8roRja5yznyszFwKiJDw2+Vl6
+R8bStjZ0Osv9I8jwXoyMdWwq9YEd2JTvS2JqUejPe1HXXxrMi134AXSoHezOZ4YG8JyauBPoNYm
w1W09kR03Ny+B5vXkagvf+8Juks92sdxAdXSAXof3c3aNYq/ssn/k6nqT0ZTRJK4uAaeV/72mRY3
A5qxxYIemkZ+Xkr9zhMa8XMjh7EJeR6Bc2ISZD3NIn+tC+dR5dO+c5jIkwXixu/xK2OjFH52ZAZ8
8Da4EPz7RWuLvTeUz62mDgMU3FbUTHjMZ6YcV31JrnmxvC3dLF/LsYrKTO6EuV0tv3i19GkHjfqU
TvqRJOE+23p0U/fQ9x2QZ0V0R5QRHKR6r5vzeRrkoZfr6RaASlXxSmYydL0yMuzkWPv1s+mRp5Fz
eTL6bEcsNbtDXT4NrbHXSd1bSnsl9lWH4Ab/Ljame/Bi1l63h5Nc6ygx/SdrleqQrnzg7PNdIAjy
d0bhMDUGMrz2D96mefeT292joxyRbD5ylf1KDoYbW/SOPJC8ZpY93hGfBPVdNZ895kxiOWZ9wGSz
61NWjHyqjV2ervMOGJj/AHSkDaa8hhOgKzfiHgX107DCW0wUzusCH1oO1SM8ARO5oD1nPdtvP0CE
A/1yD6voGRp4hE07yF118TL54hROvM2+/zQmKbqFVoA3BcG/GB06h7+vJisUqDynrbVPWMBCB/SD
XQzaAYFHDxoi2Hh/npn4HFe7DdnbqFrRuvPWeXYM96raI3s8Sms8IW5xC0ehPFArwM1QA1swHZy6
qvedLmJzrmQwNM7PZqcfSvNPomgj9CY+lExgQiPIbOVW2Ov+sUtYrgo1QLESJ3GDWVQ+h5r2mHt+
lHjlwV507aL1177p7qq5KwJMmkFxQ9ZgMNkVvh/Wtvyt0eH1FtdSu3icJhhaSMgdfdIS0kreVWPx
xqq9YstuuDMKx35gvQ6Ag+xmJ9+JgXN8JSztAlf5ieFZXGIsW4cneLzHvvNedXPbTVv1ZPKD235/
HE1uazVndIMjqVnE4CnHQN/w3onG8gnsYkerp22OuYITVSy6by/domRNXvqZq3hW5m5sYFoOHA1c
jdK7w9SYf+tKO2xEh+E9hRDmMkZ8bsk3LW9/wA0ZuEwvmZguicFfXUGfZrD7lEKmZXjmRaoGJqPp
Qwd3uvuduhpq0/wF6O1SzjIeDLyf5fbet+Wn4YPpwSnCTuQizNQNfKL5wUusqHaG81p3F4y9kRgr
4v/224K1Kihw3uZVcT8ZlCKM6lx39jXLNXEhaFEHjkTE6AtKDYTEHbc6n0TC7nE4XOvVXAKDMTcr
fjmE/WAcOUi8wWuPAc8DG2g+0dOOi1vt5ZgRCiZ2eSQBdgfHH4yJi9RLWQJmjtF8TWSzG6qEESf/
N4FbLJd8G0VA+vrZ0/FkFra/A0cbq1mtAb7IKiws5zQ4tREbZmIxH66+S4M8ijOpYFzG0TsaaY60
atif9nLzNbbJHJc2Ejc8757LVtuTX7H5WVJCLsh7PyOPgIThLPazqw6cBz8LpemhkfYRnCxJt0EN
i1j5j1VevjKl9OcPn2sUR9nMXgFaAf0DuAY7r8oa6UKqFx0P88DMViv150rhwAVyA0BwHbVQZD3M
l/HGO4o3rzLbndkCCYpnzZBPKvVWizAtTsmzncPD2ZfwaF63Cvsoz4OcU2TPrvECeDitwszGUw1h
xhH/NkNMbJ2ssIor1yx/GyHnKS6KwflH35N4Isw4P3W6V2Ad8kHXBUAJNBEoD8xVkJT2iMLZapuK
3KRvP2crMYqwpRuj4Sbl1ex01VxcM7dltuBP5isnZ98mBOkxijXXdP1YRLtycUykVsaiGhnC5nQX
pPwdvezVXG6wGiWV1YKunoUbMmrc5KHoOh4jI86aN6IlJ9nt63QT6pj7DYZWHru1RGOhRgR94vz7
ZW2qLzO3h8cZGsy9AZoiDWuDM+//9JX9/6Hbf2ep/79O3ca+yOrv/xZ/q+Z/nbz95//sv0ZvFMJ7
mJUpPMOhSeiNIdp/2Wuc/0FeDLsvRng6poR+s5T9F5TYcCAZ32DBQAdvUQCX/0jhS/jPnjI8OTaj
NzyyDgM4KqH+H9w1uGj+d7MY/kpbEG3gXz45Z+w1/8fkrSzSyhg7MxRzw41+wDp2tSrf+jtoIg0g
jAE12Gp0MPKy7J6F+VknedwhtmpMzUKzWpBnutUAOzZEvsjlbtbSkZwZK7vRggPcZIoiXxZRb652
7K5+duAeDuIbDZxKg17fDSpv2MFe+344rTPDh9JMs4ggTHcYle+eARI9M17Yz4tC+gF8fg8SHMOJ
78Z6ryD+yeTSYteJPKOd773JBqvqaxogpKys0XyGp74RlOis8hHe5buspx3LNnMrEVepnGPXkMm7
n8k6NER9txopV+diw5SzueYH3ScpyV5cbGZnZ7tNQSWTLo5yqavXasqd+xnG4rG0oDQKt/pXlcKP
ZDerB93Nt3+Oln2ZHuQ2czNK1sYiP5qZpW7UJnmf+6N9rr25eMT5ZBwrMPBh7avpNRNVgxYmF+ME
bJXYlUGs7clOsHkjpj+22bxbW/fLn0qu/XkphkDlS8UIwGj1x5XoMYcWZcs7j3GgwZ9qb5du2KyL
z1ivieaErTeppPevgztL54I1FuipgmSpT1bxs/GUibi+mOohKUzxzqpuecD8t/Wh6crqavFVsNdV
wAZQ5y3iA97cPahtqS9ZL/75Q4lqJvkJp8gc5vW40pLHalTD/8IE46fZ3k0EJNMwrz1O7mrK8tCq
Zze0xpwGnzmp/A/WLW/5USqRO03BKAPDqzAzAQoxXjo90a9TLx5rV7OjagMFAeytRHnQcuQgHE8M
Q2VX3DUcqKMbfoZtvlyqE8MU937ybzU8RdZGyZBt97Jvr7YJeiHAALZcS/zBzCir9bQl4o1JhomB
27TrfYPggN6WBd4m1xhn6Rcc4l3D4Dwcli17zyTAz61B86QcK2h1Z99tjrWTprjlrtDrezc9rZsZ
JfxXrOSx1eFIkiO/ytm+swv9jhoi/EfM7ob1Q3Q5GmPF4S8716Pp7YRHvUGaRGNVgMNOlsCqNY7q
ABZz5iWeCEEDOGhvTncRori3JrEvGc16hdwtlXoBmxfi8y/3i24CfpmW65Jk4eAeB+tpap47p4e7
v1Ig9AcuHQShld9T/9CdXD2NxXhPG00ABmXPcjTGPeccXZpnEMrIOpILZI1fk/vi7RDW5lQX1RVS
6eYdsiyXh/LGNO07nqrmnz0cYUceVTyVy5nRXIhL2txPBS1N4wKOGJH2iDVOnSbb2R6clD835fYU
0LQiok6U7TOfzZ2Rg0ziPqB/EfZ/TXUIo5uzX70s7PDT4k4L/K0+rkN+jwcqbKmaWfvtDHpkl2b/
bFYVsRiEXqxseZ3JkQVGNQRV3u3tRtihkH0kU/EqSgbtheLmr/nqS5IDv0tzgv1Lkf2DWU51CLet
LRdeOOrdR9vNv5r0ZdTxNR5NezwvC81eS3mtO/VdZtkeKhtkYMv4WRmoJJcS3/duztSIw6yWQJII
4jBLaICf6FvD1LDbC/0/kdZmex1uUz9koeSoakSlOG8l99apSM+qSpn8VyVtJq/42KyA0DadKUU4
pMVO0yEJqfIZzuJfqDE/9cpPZcBTfqyQ2zYuPriAt6h2ba5PYtSebC6Av/ggnnRNl099JUm3JqZ2
zdOpsaJbDVAXQEWcLo5cC05iWn+Y20a4ASmVY5K0xht+EZxvlWo+tKaeQtPuJcDCzX/CtKW4sxjb
d9Er/2JbWQzBmXHpYG5R3yoj8Br4tXjb8Ajrz/TZ1SFwxY9S87gGg884zv5EncKk3/VZnt2ormRi
EtqxbDNv76S5eiCp/ShvPeaX1YtRzg/Ixbt0uA2MCGncdbLO7yWHM0A5r6h3kgz28N5VDez676yx
QidNnkW2Mmpr9L9e5h4SV55qyOe4AvfGAPK4sW5j3alrI63o/uCCvTDc+YM7AA+XolMD3+Rjbxh/
OnwDIWwTNh8DwQXCcTgL2F4uVsR+hcC7FEiCm022QORLJBNBt1VKatxfa9jLlluxFJooorK2kC3b
P4CwKM0Z6tOi+/kvVCoo40396/cNF5xej0GBhZVjh5CK6QjQ0wiF57pW2X13s6zm/YpWVeNTYXwk
Qde0XIprG635bds+1U3y56KFb/Ojr+fg9tKB3373p/mOqirqU+w8Gsbl4GifUP/3FuCxwDW3dyZb
+1z7JMB/GDv6Q+zlJdGoAav7Dr4y5RwbXEcgWag89WNfTrHdLMctcfkcTCxlYkL4bu+tZDxn7cTE
IK9/mACW4FbVxdz048iMZq6hRdXlxe/sVwTED2lrJxxlJ4YQjw3WvmTIKQTzwxviJLQS/Ys+lqtb
ATFat7ASl01A0V61k4mGCCoUz02vXYVf/92QdpVIY6adXKdbIl7Tav9zpRNZubOX5jfNdTt0BYO+
EKbqi/MMpP9jVf8qUR5APF5cOK5+j3Eemu61KY1Dy7w9ML3sIR/tgEKnB9ok7VuI2Quc9WYkxdgo
1EBxX3pJrfNsyTyqyj+dnh2T1olM1SJFtcxyjY2ffOag/5V5HmhTCLDp4ljRahoXX6JIVZp29HR1
LKHwoM3RlIhFOceNot7x2UDSf1/ndM+FKl4WCKmmgdkHItRJNxcItcn0NHX+YdqWxymdauDt4M6l
/8tHuwP4uJclozXwlesRS7QeZrP2i956TH0/5gcLb2T2tUyPTQVlePP2db9GtFHtdPfF0frvPtX3
Vo7hhmUj0bOOD7C/QgnHtjk8mbRQCAtcisZse6JZq/JDQpA7o7OyEHYN+Pfi4inB7LesuFb+9Ur3
SlblwzTWeOzWg42447SAYFJK58qaar1yD/TsmIgJoRtPR2invU+zhsXjZQLiF+MOMixLlX1HwOhu
vSFddQNbFBTMBrzfrpo/t2rcVW7ZHKypEudFaTn/oP56GqpfHuWR4q+9vFWqjdWFTwtwLUUVhX1y
FeMhfyqufYfmQaHFoztVPZPyOY+s0bm0AqFmy0SkUvMpYRbHk1BPHQeNaZgetPTmCTPQaeYjJR56
4OtqZ5IcAdmzcylaw2D5DDPI2TUDCZnsxk4AuzfubK7pB1TZD5ro6peptusIt4p/phQHg8yko2Et
mvOyWtmH0bz4eL6G1npuaMVwJjMeteEx9boz2ZE7Ach8ViYnTkQDm8LHYUVSSLpHuzefyJAcFjP7
mnXvYRirWPPvzBlvFZZo8FEAEptdaSvUKO8FCMoUkyz6vS3ocWVX7AfNhMnTB3swvHa1ebyRgG5n
07hosXzq7Np+KiMqInAaVEwgh1is75jMcUfbZVxnAIRhH5VNHVCPdpjGNMWrkhnR6ji86i3yFmFT
Gs3+JP1Pna7ZnqN6yquETlGZ41ttVZ/G6n2Z5SJPGKJJi5osAUzeEjN/t/AtZL57hGDBcyvYM1gX
pls8hwIYdo4MydMS8ntwJpSH8mo1FVIJWjr8CIsxnsR3pgp889WlsuTVTq4y+6obDiT2fVkomim1
o6O6TzVhmS3tsDNJwLT6l5WUcQFydZDk+lHCialGDgpcu9UaGnZPtM3bDRIsFWvMd+ei1tCj4mU8
EEd7EfN2rLM2bN1sz/3zsFjjDtGWl4dIT9WSV641uSczGoL+irrScaMCWWM/3EagtnwS3VdeeSuo
olrEm/0Eyd9ibq95SHNeLAUVVckaTpljHHPYx6EQpM5dyFaQBSmwwLNSvHXTsMtWAerNvzprBxq2
/PExMNvGtxL2w2qLHyP5U+o3ngfNaUGXn0bj3WrMbwdM7lhbL+i3mIw2wa4N4RW6Rs3BUnWQdTvr
C2ue/PSSjo0URFsHH8lc9xudEUF2a3Ht+v65X4R8SxtJSiHD1XOBXO/EA1P/qHcHYCNjwoap6iIw
bc5XVuJsLBPu2bIxkzrWx8z6DNse7yUQMF5Jd4pUkj2Yq/VTLSIjV9g9G4uIGxwkJ39W72aXPs2O
3b/nevGb3/ZSSRofbLlpzHtg1Y8OLMMIyvZVjvqv6rRTn1Wgp2tq8RilAQ357ew5RIkJ/MW7kNm6
lrYdKUiXuAEbEeh6s2fnj6ZEu0vYSh9yn+sejoPiAkAqv7Z+799gw0QSm7L3s2iiygqbTk6r85Wb
rgaQz7eOePqdZyCUKva9Ov0YXFF8SYDrtIFuJbKSqe7ckmP9gGr1pSUDcYFp0iJKj7zLtGn+wfec
hlIws0UXVEAN4qHctDvgSADdLW3EcKaJrGp29HzZ/6Y2beGX5/V8LXJrvE+cHlsZ3EWPD6rpXPoY
1EhiJjF6TJTGKOcmAhPZGncN59wZ3arAKOEfcuAR3k4iZDtvlV4RIvEcmrf2NO1qF+km2Z43jTxt
Dcp4yXLOHRtH8IeWQpyK0Q7g7XSU2dWnA4XLtzYch37MgklNdJwWFO2ePLPfIAARau8oVimyW0um
bdDI4hhToE1EqqMJ+QOJg4PF+8g6mvHcTK6iiIXuYSNuDbwG3NISlpQIF4HEfQ9hGVDluktL241p
BWiPs8HizSF1OODLaO2r6NrSDJbczY6b0lKg18jeh7UX/dkfS/+lqdgJQJeCOytEA0db7xLeaOLM
hEJgBoqrHJQWZi6JCkTjLjnQpQTJo0/ry5hgwMNcU7SPSEgljZ+z0ub83jOwBcS0AW/bC7WOWbFb
F0fjBolBLFh9IztW2Ezkztbk+tbVTWrFrs231MNe5tiZkJXJ9Vadk01nA6OmDlkWc5nQjD8e27J+
HEQDqRlHv8MMhgqOQicfRVreaC/aZOH13GUeP9RRMosq7/J50aHa9QZTRT3fDPo6OrGI/lquIM6O
5Sbc5TkfndL4ywUuFX/BjbL8MOuyTyna7fIBZXu+GwZ7O+CvrUbOYMscLr2XHcwNvfOps8de4o0c
jbMkqsbKlNG9uq+HvJR7Z2CAgEGoRKjA53RbzyhevOQufcOBO5ijs5sWwiJY8FzEe4jWaOJYEnkW
7parC2EY/IXUj2zgFYvC+Wkcy07CGtI1k58Fa3dMLE0ee8dKZWh1y+RgSpac9dbBAWHeMNm8Zw7j
tDvXN7QnV5XW37r1xx+TKN/jaizqbzNwQin94kZYaNM9Vi51avWp+WwNKpVx+zpYY2acE5BU8Chm
bCaryXiirYd9bW7dU5rl7QnkYvJI+5xMdx6mhixwlwQvULaYR3gJN29Zmn0wbFHnaSnXx1EBD7D1
GexByjKAI2iT3B+KxPg7uNI/Mg7zn9vB8Z46hPWLOYzOo24bgAYK2lxOvWopuHMrx38f5tx57GpM
gly782IG56F6sOUdZYRBtebrCWtYe3v6MyTHNnP8B+5PDqUDeX7EI1MFXSoaG6Ge1HG8CN17X5ha
/dN7j3d9ljSYQB2qn2vyX/c14Ne4o5viXNkJ9wXjLtPJ9Chw5Bi0jLY6utAsSt4P3cpx0CXmc8Fy
+QHWDWOn0STPcug5j+AU95GyJtQ2h8P4tSK/86FGmv2CKsM8vFvlknxT7ZfiK+RunCtl/ClEibdy
mIzqLS9WB5mRAmWSSWlz3RgQ/jWS+p73CIv+0Ob/tNwzeFHnbcKAMCi2GH5nN8arctUpyRiimvXl
RphsxyfGMYT0LZXYnxaI9D4oYXVQ2gJ9/52+UE4ziVDMLy1KbsfK4Pq22SYZoGbEIht0zrKh+VG3
9Yrmiu/ZnPXpYPg9mEcKc7bUvqcsheUKRPW+pfhdBNY4lvG4KHVAhrMo30mch97wsIxvVkME4ivt
n+Y+yUMJN+kO5XMVYnkWk5XhmXWrk8WY/cZ4behsTBqOz5Qj/gUCyxFnMZhNmxDXHgBp2s+zVXNB
sOk6MZkkvYCp4uKLBK3iZHSWSzkmNtfW9mnDE3w1nE7ycVne2Zm4X/F7D48WKwzHjp5Go+XFKlAI
TCSGAz5FM7CHRqNo18HryUyU602rL+fCwtLceT2xLysHeYazBfdmrZN+kyiqw3Wc04tesp06+Z7P
qsTRWXx0q/Pc65yEm722+OeF6GBtl3tV0sjM0Uao8lj562HEjxSYkmPHhm9abuPd7AEDabLcCFu7
waNXMMkm4EFlRNNPF7uhKcvuV4fLT2H9utWgveeJlVbM/Gb3rcAgOVtGNJkPkn6vD1fl59Xr+p+F
qOGlWhfr38zBAT6/rU/nrjWLj7JZ17/wk5ld2syv5Qp5eGHo1oOknvmKVoHXKKXc6UjPh8o5Exb1
suf9rNLj5PrmRynq/NcanPS+KDbrj02BFRVXQstgRtvlq+5axqfb+O3VUrqFcT1X2nfSd2KEBLgc
07QYX/C41Xngaf50D8xze5zFIJHd9cH9IYpZnMyMY+zNCDfi5jzoi+3+tkYpqBlqOb0zJZ6++8FG
npiH7t6qy+rgdY6O70ET3LnExryeUTid0wsO1GSU53W1aVgZUpMa2yX9WPvKwB1ameGNcEr1zn3C
FriTbebeGm6AsyWZf9SlFSsW007fmJCXnNZy//ZJLtkQp1t3mWY8t3ndgWqdkjOyVh56VuJGBI2M
cErQeLfRd9/mbYmW2jq0ppb+DsKhFaFR54GAYERb4XBgekmEdmPMvWjiTvgo9onjP1casCviWtNB
rexBFLmysU8R83aKuxr56pp2DuTazYnOVTQftoMbuc26PQjVfC5Z/zefFlphcPWYXc4li9owXC5w
tTDQ7wojOQE1fSPnAkShs77FOiIspbkWu8yqx27cg+KWx9bLEWJm99UAEnftJymods1RWjSMomha
0ToyP9Y8jexJMfb3bus8TzOpGtRHrExEeH5oFjozjMAcMGx7vdE+O6DfB9ycJCJ5jf0W8rDGdGgY
LRF502/uYOvlonVoa4pA1gHDWuKS/6j5XaayEtHoTe9LUvR8x84V0SZ/4/hZ7BtnmpjFanuZKcIz
CWW14FSfKEnbMReKkzJt4gnrbGQbzXporMk56p5rHH3E3sNa99PnapYVR+sesYLyk4fS+XC8Zq/G
/pQg7RJY4nJj4V/HWjrEU5Kfx9VKDgMkry3wbiZhkmciJGiV7IoSA6GyzXurd5GJM4POE74loJts
b/UOLj/Yrz/eNjsIHnrM9bo9EpHDY4JuOIvCwMs4RIMuqshMmDFrRhcxjflavQbPatFyYhqHd7u4
8dBJdwLbZ5ZmO/ODdvP4l5zDwuE269epxwhniMZqGQ6ljfaYp1n/OM+8MUW5XBkpUCXouXlcVmN5
R2SqffalfqGp0TiOWvUC+ejOTJbfZRGn7j/YO48lyZWzyb7Kb1wPrgUCCIjFbDKRuipLdOkNrEtB
64B8Iz4HX2xO9uXwv7xmpBn3XHdXVQoAEeGf+/G6OXmLe5XW6ZP/S+ob9Q928IJq5iK/q013+owQ
7mQat2cSy8ZbmmTujSMy/JsTiXaeu/1Gga49eUWJqUbyZkYage4cSeNgT5Qn5E7DWWoFdEwIasAJ
+vRddC7a+JHAKOpUVaDfS3b2/YF44nrpsjtGhPvCc/dxTF5/8CZWp5Htl1Xss67ddEZ/gxVjU0/p
ix4W927GpW21c3mXYh/9WU2Dd0+QkJb3kCcduyWRn3xNwn01Sfth4iQAS2/oNiNZrNapyq1FSGhT
MGXZDTrXV6NrHSUi3hrD2Zlhe//k+1l8Exrdlthycm+WC5Kbxq/T19Ol9Zxkdux7P5uGseK6qWZ5
PY4mqk43hAcsiAhiZqBz8Uajirkvsbd7iS8RAsfdiD9gW/XWQ8+jJJiiqT32ZaHfpxS0kkOkgYui
vMdcD4hjuYIEe2905ru0ol3OIxEoG94Ull5yctL/kZVMbaIEh/goD3NonMhXH7AdHuiTfqspdkzK
4TQahWYj3gLSrqts0+HC8QnfIa3zYPfziT7oWnxYQxnUOe+GjPunaVn3dZudKiu5wY9LI1dCYrzG
8M1pad47sYi3g8yfZsRHKsWtxx67ZY+QV2ZjvuqLX7IgN8IUS2JDcLVBJRt4zJi6eDHw7Hac5daM
F3Vy2+YVb+7JrlKGBUy4l3WjJxylUxNtWJeTtRDjC1U9z11R/eA4mz/ydqjAVGOzrr3DSIows1GM
J6xNUMKvcLiMcX1KEZBux14k235WN2nyKfMxxUDUocuAnN26lDdPHAhfcfNN7y0E+JshGfVnEo29
s+lSawqmiXDoukgaP1wb3ILE+AxE0pVybfwsZYiTOcMASsBrqYwTE3L8s7NXvoJWVT/FRXPLeZVU
JJGKx5FUixZyVUEz0gbwVxPUhZEXARwzzRamzDH4DQIUuRxRncNuuJEcT2gBj8W16TjZErQuAykb
YPeHG7PFQI8pvtiMRswRU3KXbk4dpUedanTCxYkUbYRfAsZ3xz4IX+64k2zM1rF20ldC//N4HdrW
jLiJw9pggDhRj1rp+b9mkET/Ak1fcEn/JoHdt335mfzRBnL5gd9dIJb4zaOSmig1I1Lpupd48+8u
EOlfunc8aHaKK91RF6fH300ghvyNoPLF6WFKSdjauhhE/u4CobWaemtSy1TAgHQSCkjZf2ADAa/2
T5AVBRqRF0b+mgWav2b+Gf2cIpwYwqqfZphodzxgN4WP/5bOWnGcMHTHc865HDrIisgdkYpXy9sV
0BIsOW2BHm0ctg8WevVMgDULNH1T2J04rVCaNZJN84x7vfyo6ZMXbXGsilOjw6uqZ6DHaRWFMDpa
8t40fuba2Usd4o53dND3g/FUmZ8wPQI8yY3ccxRcq+7daFqqPYvsULY2qFGzbZiOCo34UaxiQtOu
x/nFCQOAkF/MEVGeRxrh2ZWBhq/SoA/hTbSoIk10k+aWv7G7/pATcvILtXbS8+RBp1/uEysBpuBE
P2KSjtEwHiHRHm0vhnvm4xrlFGLCo1sVWgdNT9ZFULNKGkcwSBt2YdvsDd3vWom83eW7WIlTw/Ym
HN4Gd2jpce2WtQE6ArDF50X3Rba4Hu3risN+2R4sJOI2oncsv0RIF9ym3cDr7/pNCkECrFQQj7ij
4XEAzIDFQqKvy9dCzptRf1MVF3jFdx9bG3shUNg+ev5nzHmRDT+zLoaxg22etdmQ6MJytOuw4KcZ
lFblPC6T4+wtE/vfJLxoi0OeEIBaIShxdIy/4m7Ecoo9RvF4o0buKR2bbYPlmQrxvUfr9sqcWYwN
6TbXIklqhnrR0SiupP2TFOELDzVAVNJg5PJO9XiAdxISPkGsDCRYrXMa5uR72C/lDtdAf3Isuzv3
QE2sUj31qHRY+gjG8SVjdWhUQf2vEg8NsBQ3Cp/MMg/MRMlNrJ4d4lZVN56LfiBVZ7vdccZP4Osl
3iXeqaxIihn+IY9oL80jdZrsyUxWTW5dW4O9mYdxa4/s6s1pw3HhBOEC/3r/1YQ5V3TVHsHrbARF
KRYXaRO33ybCoO8VOxuBAQfn1qQ3GIMeNlGDpA8I8H5lhd61k6dMa8FN1jjAQ45c64xdr+FSIWq7
KSeaaMcuY23MMAJLb+/2YsO3vE6NmjJ1mHftRBGFEYxeGizZXe8zZwHoueLEuPa8ma0VbTF2chO6
yHfZsC0G8w5w7lp4P2y2C6Id5Toi7W7gk4bjKShmpR2ObGyD1ds4JoO9Tq2A7QDng4+ueoAOEIun
kLCGtCd2GvmGFiz/1vS78oCxDWPpQn2wcaqpDOpTLMj926VG1invepr4ZAwvsRQb2iuY8RYgbpjT
7Ccx3veT2plLdWPXJp6UdmXR97Myyp6Aorgfq+cwMY4mMdY0V4QshsAnOrUV0znVrKgMEhW3Em4n
4EffxvKciBdJCCOvw+ZuLLKgrpCFRD9upXFVTget7rMO2yNc+36r+zsTmVWIgoKa42SPP/omRaG9
q7j5k4HdkpOWVxip9gmWNY5Mcog2CYGSnmB1A+RlNbPdZW4Rj86AHknjLy4iiiZ2YeocrBr7S2bc
VtmrE8tvTqLr3I7Rmh6mEOCD4m7wFqwy9Ga6I247LhGLnhdSxfP0rqmr5RxP4wV3mjI92gvx8svH
gjRsw21eI8DPDWfY5Ss0vsus4kilaIC+Hxwy/uldmtLLPZwHlfgnNKkXBepW5eV6MKN3c84wTnSP
laNIqrpig+H6qlAaMf14OUpPTVys2jk+evZ4216qvrhcCk2bKZ4ESsDidD/Y9jafR0p8LTFt45AH
4MIQEK6WvniGszu9PLM39hnVjMwuRVxuK1NsuO4wsAtG1tCVePG2adNBnIUMfodvt12Oi2dcLdMP
EVPHvRO97d3ZVv3Q6SSIo/a1JlcRR8Y+M9GnqoKNb07YnnlA5F+2ye0FyBqfW5Xos1ZLQ89Vkr93
Kr41JPXT0HNuGTC/Ddy1mHrvBDkJjoHitWOtaTHhvBErTqEcwwyLsm7TDNRQWxXeBls2OPfjm6JQ
d5KpaglqcOaNJac2ZdwbFvObnwpEe/MQFt01s8egVq2zrYEpnKuK0YhZjekxk/2W8hOxb2yz3wAb
Yxwc/ZoAmxiSCIVyTMwPzYhrlNTpQA9NHU/PTpt0O8gB7aNVmmuLKN1aOEb3NYy+fGbOkO3biYzz
4GCHUxW6UFsyRLMJnYWKNGdUhswQcwZKXRfuurHoV7xBrBfDHtrwR1Gb0cno2ujgeKKm7BzbIySQ
/pgPTMRDBeoIrzDVTmAo1lWicHprzQU/ePS7M4aOyQfCL3nCX75WJou/7453IEy4I+PrZjIfQyPc
+EqQb60i5vgeliDk4LG177vEiXZ4t2+HxbsMACRQJfsZAltYrhp8ittJg0yov0Ge0CBaifLdbGr3
GNEcyS7XgVrchT7heS6sBX2TQu+VF5uPUoXk6vrTbMf7yV+eqQAjtTR9JJqmSt6BvaV8Zj0r5wBa
4GBqL2GOzheMtT+g+nID+jZbW8rQawff4jaK+4A82LMox5dKyeda4hPM0HGwMx3iorkt6nZrVN0z
rWugC9s4cOjHDaQpPEyBzb6KaEGGvcLa39FYw/KyAmDHRaWaMV7bBkdeLP5xiqkjSQy9XwTOk6VH
VnK878LzW2xxwDlFpcsnXF7wylCkg0Z1FkhloyPvn/tYxxOdWHpnO52+04ZVBwWBnhvi4eGyxZtJ
lE3osH8o7YqGOnq23xy7iRVP2bZFroztGYnHIdhTsWuoyQXkmPd4aNewuAJV4xZyOKrelqHNhihh
HFKOHJtbe7bvPLyfZCKmuH8Ka8eODw4D5juoPNVMPjxl8Z8RiznB0yaVjeWOcNtF8ckjF0TbghuG
XEHIlCskqXh0jZodJY4JnxNklxXHDCeiQ+LQcE/c1d1Nhq/61Qalt/K7Ql/ZhTn1PMI69YYTo6KA
gWY/+DoeA4/G6F8qLobN0BOnDWKgNNG2R6USq5b19ehx6r+ye9tlr5jpA89EtbGHaN5mS2xhcgJh
4lE6uCuMbDlpK4ru5MjCoc25vDY0BaiZ/dH6D5k7nhTbi6e+zOYDPh2SiIhyqyp2rCtrCscfRhdP
rzav/uzELEhjyiDaT300sq5z7qpl9q79bqrueCnhIUmne5yGQ0CtEE+ptH3KZtPH0X9xDRU90Ate
wPLRM2XZ5aZ7qEOqhf3CC29ZjIl5xFYXpBcifTyKE/KSce7NqnynCb18YrpSXalRO9x6mI/62ePv
lcsckZOreyxmQFE4Mj/C+BuvkrrZ+WbNPMraALgriNO7HBKV1xxFSfbeUNljlLfPs4nLwEfZ45YE
3Jci1DDvenPrpTrSFpwgR6v5geF69bOQvnpKQGZvmPqO+06wU87NuAuIYIZbDHvOowsU7MLwkXvf
Cc11A1aY6sSCvdXsGfHWz6I7PzUVJZ59eG23TY88MaT3du58EB45tqV+hpVGBORuAVwURw9NtYzI
80N2TRXugeM/dY6kPfahGg8Yx+MbHUKqs8fhgWFlhKWgwyAENu3KnuwHAHDYIkVzbYScyPFHJzhC
QiKOSfLVXCB1VCgSIMzcK9lMP9pqWtuXDQl7Q4qi+HBrDvpXFIOslzz5iBICtHXqvJi9+5QOQq1b
2mzxi9+GDKGOzmDj+P3O+S6DOU8A13T6VqSsxGGalAFxxWyTRsuzMuRzqSa2tlSSnXTcYNJFhYgG
/x70Hqap6ESohjCpNd45SjyXg77VwI6Ouus5HTAbicxS7vyme5wH+7W6nFskh5TIzY4mpMoV7jhQ
KGN2PTjExpjdcmDy7WkKYizzULaO+LGgn2Qem2KmuSCWMH5RQKa2rSGfomRqrwv8BQf6y/z01vWx
sS1ct1+pipuA4SgzUuLzm5HYJbnWuSSzrKrmwCLLTLElGrvlpu+us7zvzxmO4V0/FHTJFU2VcWcU
lzgTdsKodfsuqJCRgQBcZrVOPAxAipiLFbi4OUcRDrqaF11JPpOuxSM5GYwk60oEBdd3MLZV/N7p
hk/bio/4C7ruCjc5Uj/YkH5Vje0eO2vYb2uK3ZKT0yFzL3sFVJt6ZrrmGgPEzWx+MSPftX3jkqSu
cBOYziuH4kt+dPoZVTkJWvBeh186wn/jNX8xXWSIfy2pnJPoq/2joPLr//+uqJCQubR/oJswuvJc
89IJ/LuiIn4znUvixkcYlTR7Eaz5h6QiLTI3rknnvEfjAqrd/yoqAG0RVMhZSLIwDJshqP8HggoM
vH8SVIAe+OBqPW45kNDKApTOv3/8vE/KqKN8+f8kbTMnWJkw9+ZyOIFRwmHcciWBpm1a9SktL005
0IfC3WN3gcFRdbQjUlBbhQZTO8tcAFsOc3ZL8emQH0OqeexPAm9Jczt6POd5ViwZB48aHL09NuEz
TbXeuJqcqfxQk+Zin1JWGjgPzLtVXsdrkrLWsRdtFb2P0qyjK5yhCxYZzZxaOCF5z3BwT3jERb4N
GU1NIytN6y5q44ss9clx23V7Pet26PYqgZsHkYrW3rwNOd1J5mnLZunirFiriFza97ywkbhyBkyF
kGzTeu/R6J5uaqr2os3kpMa4ANuIbayxpBsuB3o1iK+yuYBoWLjzwSbh2Vce+KdlxKO4L2ZXWxtN
xWT45mnJHiZXs2WdHaR1E/5Bj99mVTgx1jxaMYlxuIYKP6EE9884BxiPN3NYNnApSrHthwFnz+h4
w/1MFIWBSzPbUcDBMb7N+o5Rj9UbNXYlDqfBJBselOSmQ/bWQvT1Oqw6M2jTWiKZz8WWsYN9Ch1B
YgDp64U10nJRjv30rGcDVAMNSsUHiX1MEnoq4x88JLGpTZlPv30rWfxtlb6BL6tRy3LCkmCGEtLD
om7bAzxQAISZL+OJrhtBvhRQvH3G3sSTNmGgbgZ22r+a46g7pijLTSfjcZPNesIMKK1tG0vnHlNS
/UH5BApU24xMtTKzfJm1Ge/x4fhlgPltecJzqz5LlfnmuuSEW20ST5BPxPdiUoOB8Q3jQyx/FFbP
yATSREUmcWSWx1hsxMMVWPSZVg/5oNmPKle6/VvUtBNHzagaPehMzFKg5SpntkLKNp3O+jmmF2Iz
ypnfLed6ibN522pdR+s2IRgHvpnM1OW+yKqtwF//AAg6PdkNIobKnKuhmq4XX3/3Vc2SVRMynkPW
uzjHUH059OGHZIXBSwqey9ebyeuvqJhkOxjn5Xuq2oe5bdsNNaci6GscQKvJ9T7GtmbZmsg/+Q3L
kDkMap+Ni7dt1bSLJGf8GIzpPgXKx0baeGLi85ThNdxVNjUyy0hiNJ/rfAdT6Gqq/cAck2yrec/7
Oa93snOfQgE6Fw5DB3xgJaXyV2z5WEFEO21InX1SpvuyzM574+SnBHgFklx00aO8ryW3Pw0GXinb
P4Mo0Y+ypUDHHvFYQDTk3g+LTVhLGVgzI+05hauQj+4nNmx8EtCbVzFb2sCZgH8otnteb94stGgS
MzC6dQVXbbXoMXkf+L5PU+jvnCK68ruLbDlyEiqr6FlX0dH3oze7cX/Q4xqD2c7ffKXDoAGTGwxG
f67JGr3WcXEnpXdgTIFVzEyZnjKNXQjwXByIN1Ec7tMwf+Zwn66KCFXE9MW47oh5P2ZmwYa1Bgdd
j6/MfW5oel0Tjj+JNMr36gJ6w439iE7erCEhVN9OaoJ2GKsIxVnxsJjcaT6OtXOfjghv+TCwBYwm
Bz21GVd53g/rNrdJ+S/FhOpT4iEZBNv72hkWNB3EauLhAJScSqxK2df7NNdvFrTrbaqcT8bq2XWz
CHI9fnsbQb8IzMEiahg6/hUsGD4RF0bxDDDmLEoMjXWv7tvOfM5HsU0rC593bCOX+HqfphfOcKUO
ncCCPIWvsWO/lz4IqhoPKIP/6VlPxM6LqYW9twi1cawuvqZ3GcEFjVw5It1HwLBWOFuDvm3ao6oR
BYgXXlsJB8mokfhvARYh4XCKdbLh5GXdDzZSt7WR8gipkzjo3eUDpOp9YaqGTSn4ttEdX/I8Ktjg
EnXMR6B+kLkahAAp92ao99IkP+bhsQ/IrVyOt7TvWECyJ3ujaXnedJmRviYjnAY7eqeD134YRg6n
Bfs3YE7A/LhM08b09wWRE/IBQ71HTn7spv6zcCrKwsi81TPWlLl/KuC6dB7EDh42xnnSDEy55HKG
5PVdnlDlkMjpUYuJwYINhHRcrqvLg37Md7TESkiHKLYZfdUxd9Qqxw6d2PYu44zEQLPb6opNpG2h
kSs/AJnJ1dkYt0M/fFaiOM5Rc7bM5tAtgpFnad/xfCvO7sJ71h578JQYy0qp+nMup0clym/Z4XnD
3TIToicSV10NyUwYwaSsC4v3XQ6wCVWq5V6fDNyY9hGzrX6Ph5EcVjHhZhkhoUuVMvKj+Q7p+aOq
5tsiJ8QW1fqDceTMLDUpTzbHgxWZS7KOncRTHt1jWLEYNKDMD/4nSbMbrXP7rkrV0RlJwZheuqCe
hozv9yztGaSIUOY87kqhdPMttMgedMXFyEyEqnHYf4PgG/ABa26taiFbUrnCqD6QxLXNkuJaHYUv
ejGf7JhiZwJM2tTMXiTX1LardDN9wNVbSHzhSTaxcC1mgXfUIi3ag6NYSFexjo0eGd8Hr8+gKukC
KVb6JgBKjGC9Spw76RUVHglhsOJU35JzVFXAyqB5fdngoo1JH4cQWsx1EkcjbRu82I6dk+yg3iUm
Dvs3UGh6cjfMgCbPJPuY+bnckZyEd7ELsaVP5a7TQHZQGbtyD6SarD5fnqyG8xwZ4ijm2L+doHHe
dV0i3hvwiYSnWCuwI7EwxBwCXZVVau8a8YWPDVxk21BRFalntI+cQGuUETVclTbX0F0uuQ+NTWVY
o9BUVVcRxndWXly6eE6LtCawZ9dR8RLOYJwDr6oehVnQd3CDqyq5+Dq8TLxOZT5iw0dB8mAFwZ2Q
VBRXwdzbdjNdpenocbIPkya276XJECxJVEH1dWZEDVyxPFP4kSzGTzv43iAT1lST5X2Qh1grrgsp
SIID9s4V4FeaO0DeoEEupYL7GNeuufEqShawSBeWWnde7vJcyBYWmjOBvRZeXMiYgR0hu+u7uZgR
kqwOROOkwTKvqSfvktfSbN+YXNfJoxlhgP8xmamOwAlhVHhPwJmQNZshIFPmx3qyyBAAXdjq6Dru
DOTywm8HbN8j3mDEFZBLdVwOYNcoH+BRkEcatbalhwW5lPTk7ci0Xr/oqpiKA4UnEzpJw7YMKxgf
Ok2TuKQNoqvLgxcpzNzDLyf18rutOmlbz93qi/G6TAaqG7KxQLgCt5dOz+XFwR0WxJ+xujsmlthf
lu8EpJp9jmGcE7TK52TclWCGwDgAge2OEK2cfejnDbI2HdSC2xszOsY6yCsG3DAPkLxflKBTgJPg
aIAlyJ1eFEENnx692HCkH3WrpuQcy4ROVWY837RzRKAjFEWWH8y6lPZTDLUR1YITL+OQYun8zYR9
gExpMhAYiyyU8rFChGw4LoMjMZz2xfQgzMoppqTAy/JjcQkS9EQbdu1UL88ytOpXCm0uuQPr9xTC
dEkkjFmKdhsaURfUEyEqK570geoDlKxOG1eT71ZQ1DL7Cn123C/2NB4MaB/3HOMnGhSMXq06uJoa
C9/RWTAoLZMnMX+q+Ei7mXvNuzQ2QIGJP4OGopcOzPbeaULWsSXKTh44JeK6ebe1Eod5VY6G2wmq
ILyqtvGk1/lPTaz1mNJX/pRiML4y+qj9LueGXSIaYvmVwyP7buuFOYZwpfHu9T30VcldfqZaLt2Y
hVQ4l3Fi4O7k1GBWXs++J5Hb2C3SbYZR8n1m1PJrCjztU7wrCBf67IcxiBireq9x8zJkzXGTVI13
i4U2e+fMGm/q1mCwAw1gP01VbK871spDmzBcUfH8blTIVUyz571q/RSqpUGKweindJNEPBiNKHMO
eGzFlmY7zEGyfGHZydf2PNUv9szQCuP6iAE0jJ9qUUwBDVYEDzodWPklf4ROyFind4CJ9DxvELis
4dnHfhy0cwKdkiPU2psdez81+qvzmmjLUKW6Gwn5F+VQXEUJl/0yWpQ3eqzlGQUEa7NwGUqh10hS
bIQ1afF4JNkeEyayDYBGztZmHhBUVAZsIqZZRzNidpk2SfJRkMzYhRAProvSzFZmb6bUNJFbbiIA
anK0KWyyh/qZd8IWdfZ7YLrFMHOSZOrmhuZyxs9ZX1jbLm98wPMq5yngnejs95Kn/yoxf3GQT/61
ELPrk/Jvf/36n7/9tel/6qpNfuZff9RlLj/9d1nG/I0GOjp6OLKjzVsX2eN3WUb95pieRJaRwrKJ
gZv/q8rQpX753/yTywqPE4V/+v8+F34fkyh+zDQFDhhT/keyjPVnVQa+CTAVbG4u+pDj/7lLiDiR
XXclQ/a6zLyNHeaDs/OsBTZfXCTli9Eb6Rs4nQqj2SwQG6e+wUTNdanb67yOGI8UDj3TK0nrN95d
V8VsLwYneyk7F4MGrueJUQZzUPRpYfxUuJvzky04q2OwF1VHLlYZ/aY1bO9BlDNNhhx8bOC1Sdze
hDbHfBZ0Eu9uWC79xsjNmopZO54Odm3J8ordvNWANrTb/neR8V+WdV2q36p8jqry8Pl//3KhwACB
oYfUQrOybPxG/yxXRfYyqVoxePPD8SiSqn8xTfjwsOzjq5wY9C71UXTxWnIK/MOldPv73/ifsi9u
mXBqtK8LX+bPf9mng5lST4xRpvmn4rTY7G2L97Wao+iC8av1eZ7IFP37P+L9+Ys3xeWiQ4i7tFzR
1v6n9wdWZm57Jn0diJFobbkN/plkgfEnDObjJCHSDt+kq6Es3hmDGO5So4wRSmKjB47SMeMFqjf1
dUaSb25rhuPdErVXNmZvDvDpjF/byCMGST1yX70tZlu7K7N0yYLHY2drKlQa99H0hwvDrNWsQAt9
NLj7JjXkQa9HTY4xItPpkkP/kRFT+0RGaEg4x/RyXiCRbn7f4wh+xZEfn7MYiwETCCcJ6kjMy9Hm
vvtpCbfK1rGcB0ZuJmGvhtbaEm9yU7/7S5d/1eVQL9grfas5ojfZaWDM5HE21ByI9HqiJgwxkYbF
igVpoMqlYQf9Slm73SDtee2Xh5xHRU62eJLHPrtM8lOMB1ZulGMiqubeEYyZ826GkCeqWx/z9gzN
pxrSjV1L80ViliWzZfRsigmiV19FL5dpP4zMU5ZSC3tX1Bgl1wysYrw5qZn4QSTqMDtlIZGm9bjk
QwUMhTMVBpsKCMhlfjqFqnm3VYTmw9radZt/f+38uceOpR/rHhemdHmuCeH86Qo1lioBzPxZeXF1
VE1r3A2TVjRxe/DkxpzoDAbrVc8bfh1jYCUgZM4FRQrBiOF7xcQr2v96Qf9dhv5yUdH/9TJ0/7e/
1v17njT91/98fJW6/fndJh8/k/Lrj4vR5Xf8vhhJl8UDWghcB748RgT/cF2a2CdNGz8mDwMeOawK
/xgRMAcQAhwlrRwA4mxX0FTz98VI/ibZnEnfV7Qreh5Pyv9kRCDtX03ef3j0SV6AJV1bYYhw6NBx
LmiuP8wI+i51G93mCLVFEZGkGBnzG3uNAWAD+9ne2614Qyetd4Lk4BvtnV2A203foKFXzxeG3Q10
x7TApumW4FRMHykyebeaqg2DBXEhcIbE2THuMIMCPGu5TlqhvlyLbJ4qsPH9+o1Tk+DE6/P3OZNm
MHe0zK9a16tgSTBag4IJiBLNe3qKVK2vGmVl9/bYqiuH5yZZoKrmp1MjXS9Nm95U9eI8hnE8P00D
tiUqtj5tgFrtivMCyB2VuvtaU1wyOrG1Tkx+VoCrooIhL69pYA66MNc3cQJlEd32M021e2YIeME2
WvKQIjXtLe5EkpbGc4KF/qbShbtOTXAlxtS755jRw66PjeFQsP8797ruvhMDSbMw4sPlJ42R30gg
Sz0Y/fhJCed8Gmo/v4o8XvI48scn6AnfjZGQcicEATIzfXcjPsDFtbKb1lsWa/3rbWCNcvZ1zOf0
61V685jdCNm4QIbrT4xF7262dLS4oc9D+UH7mpSzp9yYYgw4zt+AsEGs9HbLmEeO+qZn4LJXjE9u
FKeHgzTjKdAuv4E9xjff6kSTQ8ubEIYBKLRrTHOXz3R+QR/hAyhisXU0vkWK2dxzdHnhQMmymzmE
vwM4I7sZbaek2YYr7ryQ2rhpDV6+cmtx6omE0rfjIA1cpHFBiCyfNqXJD6zMhh0PZlT5WfT8Tnya
lOQ5ykjV6teX18waPb1ys93lw01jj8w0tn8LO0movlM3f2/KnL9ojZ9Fm763nSHBqIHGvnyspaXd
vW/zlikhMAOrKd5pNsGzZvBH3TpyvrE1tt/KjpKDVfGF5LS571MLRBGExLOtsvk8G639JiG+r2Nv
OGeaJA2UoxH+JKEE/uuTCMWtmYe0Hg1NJQ8uxPBoBWk+/9E22sVOO7o3RtJkJ1OHyc7FZRXjFTa9
J5GZQMTB090oTci67izviqYJsYkcvxpIMtI2CEEC5jm37bkpRL8R9RSemAha11np4/uVffuaZBNw
fHui6NFCbVHKgknkak6cHIWjz6VoFbbmEmVCySrE9OlZn6wkGAf1XNVy1SJxY0VoVYAO113rCESM
V3n6Kx1VvnYHH6dVhO9pbbcG67DndTcjF7xH/zlHJTZS8IMstXPtzLlrxGg917033qe2W23aSBKL
z605/hkN3AgLexwO1crcs6MY7+fITc9c9f1zGxvmppxseOdZD1OpAsB2RvWgLm5B1jYL/IJOV+GB
prgSRLgc5RkXa3jvVy5HyVn7t6QysqBJM/xEopHXGZ6Fc1RPLTlfaQV2NiBEJKDUqHlK43XbDkie
2h/2MVEQtMoy8naJtWBsHVPnrJ3euhElXhtRhfG28XoKQJQbHfMaEhaptsm5HvsMpsMlDDJPuTr0
RfXRu06Hydy9MI6GSR0ZdzHaLP2zkwCCKSN6+8ymezDhKYybMSvbjUWSkGQGEyFwve3WGrglsOyr
QIKEOxiS6DdBnvE4GPZTRfPmbdyb5hkGXfIIzqs9ytKwYdjVGA8zKcDTOSI2LwpBdiw66dSUCHoW
qo352AknefYpBnzu4dGCM4MLr8f4wU3g9TmG9rjgjAZ9CE0A7QttdixjfbTLLnxS5BPXSabnfagr
fds7cb9vC6zu7NbVQsw004Q56+ykzdS4dlo3vBfZ4pMxqxk7t9guV8oZzQaGoLFsa7Dyybr2kvyz
rsOvVqPYx8a0t2LTDWZnSX7gpPf3TEdnQTq3cgHjGmmIQ1cT9Y1b55lmS4nRrgTRzfgPuyJnpI65
85nPv1/hDSEckBfpDdyWcus1XvMYAR8nCWCqY4yhhfzwRHtVqL2gVfb0OllucoqXUHFX9/6GbJlY
qQn3+pTJfBNLxjp9OyDhVLJFjnOjn0sveU8tZppENjoQi/HCbnWxVlNbGdwqU5VhPV2K6wV/XiBb
+f/YO5MkyZFry27lC+dIgQKqAFSkfg2sdevcvG9iAvEu0Pc9dvTXURurYxlFMiKELBZr/JODlGCk
u8NhgOrT9+4919p1+eigusFmVOf5ZeIlyNqpgFuuVRdeBRIDHN7t/gPkxqmOPcBWLb+vZ6hDShm/
0k3a70zglmCgUmhtXqGKQ5qBWKm7qT4lFc11eLzBaC7K3haHcGRAM1khdj5RA/mxGL/chWYZXlGU
0Loxx4mUN58ukNk7z3Vv0iEccB4aE0T/akAj2+fRri7A6Delnp9MEuEPE1lDl1fCvnbhZbMIy8na
tyKvUPoFDhMLZzDUbRQ19JVmQ+0QvedHfyrmK1u5sBotP11xTMtXHd4nBmQivfZztDb4t6ptxoWA
3PFYW82CF8JjQ67Jm2lmVAUOLcszo0ymrDToF3S3wh37HR19wmPoVwV3yHum60AN+hC1c/LJSYZw
SB+aD5CfBz9DOdMLiGeccrOv4KK5czI9LpoJMypMXzKj8QEwCmnus2DixFU4PvDOxB++bNJLNUF+
OM7Qr1+M7X5mHTzQkLdm5sSolA1UpA4/kE5tX501Ap/P2HPcQ4OZ48lyxldjauTBnHoC4XzZ5bge
IpDjjVMcp4BFzSlQyFc+VvtaRcWdTVg9E2qBxBhXs39ui+p2lPi4rBJ7OULLW5IAkbQyVO0WdWtd
Kb7/RhnZDQmk+Srq8/4+H5qMHpcxbP0wO5ehQvbnjjdQ94g+RJa08KugX4baBUxiI0SysxPvKoBG
kO20aOV+cOuGBl+ZnXHT3TSc25ZRZj2EMcP4bH6ngsUVPUbhptDqm/YFj2nr2bQdTYOXNlK0+Ce9
LFF22ZErNnWtCTJTo7nPJgO7R+waS1O3zZM/hO6BlSZfi8G+mBhltMjBx73PuJEBa9NIJmIrqs+z
wqxqZL48N7kBYl2OGtWB1tumQBAOg2T+Xut6X0MouBeq8c+VFRnXCjLHWlZWgC3XnlYZyhjEBB7k
o8oDjhRV9ZVVGPW6N1IbM4Q9beLJsTclQ8UPO/LydRq6U7We7FExaWoeHTa3UxaPVbnwUWHspNUh
ls3Jch54ayy1pBFZraYpNx+9MXM+4HCAm6LwXSq3CdfAZksIEF2z7aCUICt0R8ZfyPa8HsSm2UEB
65NxTwwh+SYdr/TeVu0ppBW67LsUD6FDjB9RRdm2KLJTKkmer3AybXVPEoBhsE54UeM82m32HNfW
wFQMaG3rSmMHH6DcKjUSNQUnYQ33DDdGCg4261EgOsZwO1ZFvLF1hGKNRXEpEPCtjItyPygUtmyS
djYz+lgir1qoc3nNixb20aGvwHVCEuiuPNF6W+aq0daQlfk5oZPZxg1NWLMhSozfyV8FUTcfFJ5a
hl7hWw5w+iMA4rE0o/pboxkRSDnFtzP1ytbWozwWE/6SpveuS6ACRDhAlxzDAcdlbt5Ppji3Dsk6
OQ6TZYH6dMvGgIeD5OF+3Wuj+dDjLF9TdrcPEMF6l5dkFhB3MYtdng+e2Jj+VLKOJ4Z9IlsAyL5Q
ykPdwDThoL2iJt0ltW94Y9F1z1KdvLK2h0UFqvHFdJvkqNAIX8MubX2MKmp86FvyPWBFGStGfOGV
nllSugbPv6BBccrSYT54XoaxoYYnsCoj8o2xbxBaoGSd32KIM16FHWIzN5Xj4+ptkBawq7gJNKt8
uumDyiB1oIJtHBa2/66KxL+iJmyeFAwIJIvNPO2MqJGPUZGrMwiyduPHqtoqdFHwRRAajJAsPO9m
0KXJTPGSh4XEtYLTpzFiEG2CYoE2VbebM7d8BxPpfrJRzDsV9b21ap0gvHEIyti2BU9eKLxum1aD
+zQAulmrMKRpBV5GnAKdZrscMT3xjTmZKlbfmOMywnF/ChN1EsZF1e42M+6QKoT4p/DPu7EVrhC0
pHeGaFcEl0YAB1BohWX2hrgrWGVNw1xmRFHvhm29HB0NDoEcY/p66mVsMAMOhnike+otc7f/rPm/
1kFmUjMWE4s0+/SxwxS1Hsk9P8O8xJDhem8AVeZ1Vfd40OuwP8rATI990L4luGr5pMFfjT3VeGBQ
rJONEn72rUyWQdbfuXO59ZKKM0xrPjGJrJfWkOyDzhlQiMMd9JgEbnSGagh2z2mETnqS1jy8J06d
XNO2kt+FLsXtEATRUVtxRGaeS1GGqG89wnq+ovy5dfPpG9odPExRH5xG3tfVTIYNpiff2btCBfu8
ajFB03BdRV11HLNGLUwOpcQkymJbGiGyp7pLria3F08+/EQCyycHyxddO1zoxz6ZPlk7MY7koXeV
wckp6jBZmzrbpIZ+Qnj3kIzTfdYqRGgO5IQ4mh5yYu3gYiNf6YfHMYNQSztNvpZDOB+KLHZvyPnI
H42x8heWaz/NXf/qZ3N+0ynwjhOAXQLHEVKUZcxu3n1GpSrWSSbex6xIaYgTsUK0G+VW7XRLRqIp
UvG5fkQekB1jfjeSTGSA8SW+p8Wwc0NCeBG+wS/BbMPodD7TQbBXY1S/T8zU80stFRn2Qz2yS2o/
WTE5D/fkLFTLUSXfjCSPl61Q9/5gfEc7txqxjhXm+Irip98443CTqWJekII1HX3fMfZO6/mb2cHJ
ZiNnBz7Or5/7EyRW41kQVrOgAjwOnReDQU5Q6ZlVvEYXZ50wL/TrapbFPgmoJluzVHsj8WhYSPRc
XhBfU5YCXjMlQ2D0OmszhK+LQbTczVYa4bPucKL3iCQK6LKLpDNhOSsxrzSb3KrV4/hgBK7H7LLX
30C/N6veUwE8twBQicVpX9sfJjvXHror8wVz46WIYVSmzggi+21MLbykDfR9at1uN0zMAVojxqZW
zNaGuA6e4y4/xI7+Vsj+fq4lKCZtnSIMYVClvw+q+4BxsslJEaLPiUWJmoJoMn0sch+dGfsmnZzr
UPtbENsrw44PcQUnQJoMp3EAFxtc0k8ERh2Ynz82UTmcJCrqu9KPPUQryLCSeNPV1icpUzsm/QQj
Ck5yrUquu64cVmFX1suJwPV1K8RzZWqwrJjsW4vYj1wdyoRtzusQ4QEf36dwdkDkUb4PhnPfs0km
PBBoU4xXBvpk3ulEboNxeBlMtIsGCteeY2HgYEo1yJtfGF2x9aV7LgzohZaH88WOmU+nLe57zwLm
VnkRZIlm/s4DPvM1U8keYG5R4RAPqrJbW8tua+h8D9KipAEAHUcE2yylVY7YfcW2/WS0+lgSk7S3
zO6L/hwerHJ6TZF6GIBY7QfL8J8z25hvy9h8LRommdXQvAijui2U+IKS+Vxp/T5MwfdYeseeWRPd
f07j+nuQEtZVUndbqQV/OSO+aZQhEp/2LSyq4TDMM09baXcbJ212SB7ql9JgnExgdHJuTdumVjT9
IwNVMpVRoq7A3zFgDZsUvAkyFaMG/8qOR75Xk01bCcZcw3dHsdgDOTG2fQkpHRBsXch9hpx5YSFb
qIL5M59HVEptSmhGNR9iv3rlZt63eXhVZMV17oX4ZcH8dnbKttrtoqB2lnh56AgkdXrFJKlCY1w4
55xgDwxBANcGca8tHLqi6jcmbHDa+Wa5KSK9JOf4LqE2D8jBpOfJsSl1b1rIboXO8PI4DMuLhcOp
ApESSFXtYMsNo6d0Rg5HHBVk9eDNiW02EWgjXjZsaTb5jyBPGZMrdQGvZIu+d8sr6vhbchpPvA9b
vssdUpyzRTTIep7VtfTjXTvWABy9FHxTc9fDLI/84qBMCmkNjrWI58dyDiaiCMm/A5dvrxoZ3mbs
W3AzpydEFXsz9c+yg08a2OaWvIV+qRO9CwOMkF7UXTlOGTzYub4Y/bpXh+wvzsOAtvNMLh00HsQl
2KiXrMBflI3L0wuwv9wWpUla8Jy6b3WNkBCFtYYIYXjN0iBhGQVl/0iTkEjC1BD7MEjB1HvMVxJC
c9I1KOzmacYOZi8IYaOBoQlKopCPNeFVrIohjqdT4aHg7IBkb/qIjJkhx/Vg0UUGeUxriDBMJfZO
0uovJl7ejhA+igCCwN7bAsJ9CyySoVTTn6hU888Ju/PzrIN614g52rcunWF6BKgsFvWY5fduHYYf
fpOJV1psklyhzrqBhtE81k3cLeJ6RirbYlsZaNPtUzeZ9gGEs043f14SoVGldpcAClGSXkyDDYXq
airar1kY6YHXVm16N+cGTxi+fM8Zb7wOdyLrRHMHoPHSNIJ+dybost54JrkFAncq+aGlf5oseJ0W
crObEHPRFa5l/ZJ0nbOMTKcn5iisnlziaR6aME3eAkIBt6NXwJlK2ZVsoiH2KKKYGEUGV88wEXgr
Agfc9OT+vsZ16K+cdkSWU19Q9Q2AlQ3mG5RnTAS3ae32R07rNByaGoorLxz6ULoOJURcpKvYZFWk
/HvXQmisB6Lw3GysrhpVAdgPXXVVxRmOvWn+moLYP/Er+bu4aPoNAloqDTPgwCtQB8OVHUjesCsy
jVKv2hZuB4TWrW3x4sRDf+LQka9DNt/NxMScfA+LNgnStjvs59M90qJg57pVitSe6JxQNS+2Ulaz
cjsDRYdhr8DWkgdBYbxHn3RLUigxNCD3Vo4IeLkrOho1F/TmR950XyrS80qyqKDyT+OWMqZ7RU83
HEiWR9JtZTUDxgtVpfUoXF3RHGpygx6rquE8LFixSVYPj2FBuFvH/ndsHEOu4HLY+wC/HkNsOjed
anZeDokoQeK1VFoa59CMvw3A6heTE93PNseWrKzOiLuDY2mWDDK8/CGSrXXX6xikigc/c9ERxASe
kwPDxjRVS9TDQK4SCM8dMhjmssmcHCEPoVIbWph2WSVWnlQiw9+Il5RvW3zMF+eqj8qTE0NnrLvg
8sHW2AD3Qd31zFW4DzyZ68B3xGlomN1qXOtBZrdrUtUrdvMR++6UqV2OIAk7QFysg4Z8C4ROKNgB
ES4iMiZWkminfRSn4m0UnBFbq47XwWVVsVqnPEG9CblwGtXCI2cBS2688fOu3QIwqvfIIyISiJQ6
p1MPwmia7lr7osYKzHFXEFRJtVzA8k7923ZS3kZNWMizKZn3VYMwETUFct9o4BRaTJTkl+ZqTLcN
9XwWLtEORnc8ue1nngpr4ThEa6Yk+bKrh+4qsmqxgXJzT+h0f0+SI4mPDG+WaTjkz4kmwNNx4Ft1
xMIvaFmDR3PJaK6ByK9626q29FoYmziGuhYVHabaj6tbIzEIHh+Vv+F6TkWDYH9MHPsUA40+Wl7y
TdZDuGknmaIo6qttabo0UDhzZSpNWB21hGkcWTe9GLpzn+Tu0irJGwvVkFxhqEg3KuhekTHgLkkc
7+gD6L6KAChvI2z+fU3KQzGleOwiaw4OLWG4122f9J9B3AAhyAgz2cOfyLf4Yup9YdaYESMXZk9i
behxrfu+ajeW7AT1NsYfKyVND8aZtzECQ5EHXhZLx/fN7UgX4kDT0lwLiAJI15OvHjDxoY3Rkthj
OWDLj8W7OebeulaQj1DAymWuYFaQt0ZnyAy9jTdX475HKbN0cEAAt/IIsoVWvaiNinU97LwTPRj3
sbdlegpwHqyGy/S9ZBa0xN9xh5AerXpWNw/JEBMOhLh6mTsVb2Ds1ftpsnXM60N0RKzSN4aN6bZK
zeHU818vbRPCXWy41lWDIe8hmgm2a9PU30AxOIaZpLSfVTcvgwSmSR+gEfOdjDfdNUD0xb1DlkI9
ko+YtBchsY2/KC3BbC7Ldorue8b5aMgUUlXCHLehkwmyPLCR3EJCZBJl284jKI7kLBo9XxmYTD7M
tiuvKzUPX0bHJFMAD9bkUjAUg0trnKZyrrbNiG+2padyM0cAXIXrGnR+I94Bkds7p5jtFzFf2qtN
mj1BOs7ou8r0yeHks0pN+s9cpr4hdNyF7o3nKyNTajXrvn/sq/4zirLgOmuoZejrO8NT2RvjdRnh
iDfn5hOc52WKyzfpnNxYWZ1rRtg3e/ky84rfmBNm46QW9QtIXH1jGxLwg28qhKI+qwyluZ2Yz9UQ
WKuxcvrXDFwUGqhiUGrZSXTpJQg3vSDWwL0KQu/7SFFEv5Vkb1Az+bhqRNnuwS6PT3HdYkmmIPyG
nNR4Lvu2vcq9oN13mK1eTXjOt+JPmGIgpXNtEyM+4DmCxsws/jXzRHNydS/PbinMvUi6AGdGzc20
tMn65tLmqJlCnuqgLZ57YPFPDOe+65qJb41TnuMmA045cgeCNpwZgRlMdeZhFJ8SgS+jmRHIvAri
98rTw21F6hCU3In2l4EPrbImJsq22axIttI3ST34uyAKcc8QKNx9D0KCqggx7Z1VNWrKK9fKUwDb
Rk70AB2NkEfHAhiN+emi+CwFB+t6+pMg3XOLxnCKV2aGRr8i7/IqCdvqBm2PRSCR9Hcw+IpvHWvy
zjZr+VJZNeksQCpWzWyXI0cffl/dM+eeRVe/4MznxnTp5dqKtAEq541MiAcawqfZyjgmw7tBytrX
6XvfIo5nJuTDwSEGr0z7T1XwsOgs5fKTHrM1Y/ZyXwyk+MWyC64CN7PPLKr6JldcC1kQRAlZdV0g
di3t9rNzsqo04KGF7cFSiOuXQWR6T8Lm6SsYWoO7sWe33V7uSs7veuM3rF1okfn7qLfp7BLgOd/I
wWMmZ79XyNBrzn1aE4aTmMiHBxHJK3p9mOTsqgxX6IIF9Blm5aadvlsmog4kufY4fPq0dpfwpvOJ
Xo4WkNhGVau7yCyD8VSnuVtSrsvvE7koesm0OqyOSdviB/bTkB/qi2mor/VYxl/IjzLUt3FTkisK
zxzOTuGKQzxFs1xDe1PhHY4J61zi32o87FoC6TZFbr9ucsjH7CYkrSfk/xE5vZmJPnny6aL49/UQ
993K8IK7OPJwACyYnjoI2QeDHcma6k+UkiUTWd6gkSN8NtfXXRySD2M1Tf1iZlBAL53v9Gnm1MNu
2szGM5apwX0mtyfONgm6hIFat08OaWFRbUxZ6fAg6hbIMGYs/TJANK9PjGkeO4u/mQfDL98yHA/z
teyF8rYjsua9B2mE/a31TfEUjYUBoyTJzeriyQgmZE54uBQfy+NcsOwi0sUW6pZdTEhUo9561bfX
xtAbNniLABjwrCD/4fQJUheyThHSh6jy24vXDtaGK3xGsER/IvbmiToEyHRWgAGYxXkeY8/Vpae3
0Wl71VTGYcabii3SnOtN2HEuYgSJ4ToMimg7pRmianlB6aipQXuH9J15M3WGt5eyHNPnoSFrZyuH
hGgQ3YRxvCYLMUq7La2PnIEoVhXM/DgK6VqTXgkibLQaGByZgCwW9nFkw0PBFQB+BoEopVnXn0Iu
A+dWIHP/SK/Ea0kOcpwvn6w82vdDwUEupfcLzdHV6TvYUAlKxbKqz1C5jn22kiLIl44Vlt/VHIiz
UZnSX7j8sDs9EZuwsd2ZeKYyj6s7ILejeYgze0oOTE9L8hhg3Z5LKQO57gacwfucq+a4RdzZMjdb
CtfYx80mdRHeYmdBzS153JHtu4G3zALbSNcYRGMD9letQSO7s4u8JxjSAUeSzgymJclM3ENeGpfA
l5FRx/exwDKB17cEYjtEK96/pfb9aWVgJYIZPbUbbZjOmY5IszUAlxxF0cWbFjHOkubAdg7L9oEq
2eamtfEXx5OcZPfG79aEqIPSLZ2Q2iJ9okY7zfQNajuhbRw5004K0CqG8jT2L4hLRTXmt9xN8AfN
RMDUhDHAn24JG4H8mtJCpwRp0cnbH8wjKX8L4p3YiY+SgXg4hXITO8Y3sKXwJFpxi5G4+qyx50Ul
S2erZbYVQ4NwIeZkQveaBK/GXvWD4x9Lx77PasJrIuntJDEnGCg5ISk8AQQKWJDQJuxadD3CAt+X
C1cYEk9YtcuJVhq0fFjZTbigVNnMZadfJ5eE1FSYGpo3p2s+P/thVmyymeM9zIGs0KrQUS8Cj84o
yxjzqbU79u3aDHLvmYA6QJaV4EQYjyax6B0ePHCk6waUP3z+jBUxj+gC1cWcX0dRHT2XjEBoJ5VN
eiyrvHpQvcpO4RQ8YkKLiF4pnzQd2sFfajUYOEoT7i/sikll157veimB2sop6RD5GFWZV5eLpNFg
LrA+rcl2H29oGvR70GjVDeVPtG1bUgUDf1wokR7Au9yqi4kF9IWcyys6xjvDJPukkjHGB9O4oTlW
L4eC+iLL6lvft1kHEpfkKd2OxTLqgJrCcr/LU6a5DRyK1ibYgoHpERc/ILeQqHWTfq7OnXKTSKwS
+WzRbpPJOyh/d5OPY35v9km1KMvRWg7Yq7aM+8wlneBDhytsSzhZtpAmB/+F01I6Vg1SZNKKqcg5
ApmrYArhpwRBfFNpWp5h3W5Rpca3WergshQhTI5pF4gUF08ECDaKn6XMVkNLcANtQDpafpmmex17
dPhEVzwxKx3erKigidbiKCaU5Nkow+SQ28k327PCuzG1XsciJ+Oywaikh4Kx2WA2W6cO1rbuN2U1
A3/1FIFTBbvTJaxNDOParC6cFdCo2zK2uy/t+p8iCelI5dm0qjIGgymIx4QB8m4gtPEaVSJNuDlM
jymJHJeBY7kCRr9LDXvcgJ3Ey6GYMCKsnj9ZmSIawagrnKoQ8MOIHUtpv9Q0eRZBFQGxDscXn42q
w/2EMDql0xG8cY568Zs2XnYCGYqSw6NSoqJZDhhpnnpj0Ziud5YRA+dWTm/eyKHZzh0OALH8sq3s
EkRZ5KRbzAyuEeBu+Fidtd8gLOnHkRQ1L35zM1wtjGOZeVlkrtkYl7inGsiaJ+8ZG32mRk1RMY4E
Lkdxu3Kn+RRaubcDUPBoSHdkw0dGiAaHUYRpe69FYrlbaTPFmNQV3Q8Dd7T8Fvfw8AFVc3z4nuTW
sc71h9chVSEMbUY8k1GuBHn9EIMcWAiC37Qw1uSHbzoTJLQw9lPm3FiaT70hVmU3FbZ1PYX+bWb1
73F8T/zdOTEojiotV7TZDibBYhLqLyhe48YKStBR7YSAxs7e3TolADQ4NU3hv5R98Zy02XqKIARW
F/5aZbqrpvb9jz7uNhFe+IdaWcwjp7va82hreS4Z8fV1CMV2nXfp0iAthoPwBT2LFzQmvB2fAV0T
vR5q2m9eYmwif9hPKa4/nZOibktFhe4U53hU8QZ1yrQnVLqgnRn4kHS9l1GWL3EtWojciQR2Hcts
YcrxSD4D19jrjTOgkmlcC/tRa6kT3LqbrBsHELjR2VHpI9F+O4KMopVBtgMpbmRgyJ6zVv+uCV4A
1RlqnJTxtSLZgj5Q/Vi04b6tk5WflG82xV9SGcCTmvyjUWLbB2m7SIMRjBxhI2e/tVClx0+BW22h
LqAibG+1WRwakZ+BxVzNHtiZOL2yIcvFRekcGrhrcoHEhMqnzzsOdCmktWgvM4R6Rc74H7EsLjVa
GHlRPIZei81U+qTeDdm6mIzN3Mh92yWw3a3rpKgOHHGAMHg5tlUDhoaZ89SnIf1/jyyxIh7fxZhQ
NdDOJm6qUN/sBOVQHxIa5qNpADOKzS2OC5fjNVl6zOusTW2MA+08d7jTpCDt+gFspRYtckdRYS2s
ehdSQ2XJo9O14hqcgnVxus3+MsAvOUxE/5KUFgHKmdqMZAZcbwx0KlEUB4sEw4tvHS2MOWlJJFVO
arh/rhHZnAcir1YKgYhOuLB0YK5VssXMvbpLVfLkUe4v8SxD+ucEYuSSrZzjnMPqKefqWFdyiaSK
a6yt1CCcEp+om/v0UMNux/yyP8valvg1XOOG6AqiMvKByR6B8W6nqmOeeR72lKqBlTLcRhKwBKNw
zhJJvTKTTm5p4Xj7jkCo7dCMYL3q60ioJ7a2g5krdwENOsKoaQJuLYRzlRQtD8Egs9vWHuybqgcI
y+3/M0f1GAdiXXXRFYcTRpN0hhK/3IYVftexfKc5zawhbsXSLLylnD1jFal617rD0WhrukDByZzt
XdGmT+xE6NXGFaSXxzIdUPh2+C0IXoAiNvm+9ym9SuU4YVqrWyOVUV8DaZmnWOfxkemkPgWMQ/dh
VBF0AgWQQOQeMoxjU8dFVfY90WyXKE+yVZZHVO5u490KquPlcIm8RJerV2w63vXAyOyYeUX2/8F/
Ppdf+X1bf321p7fyf1x8DR8F6a8RJ+T/+esfmx9/Dr6K1Vv79ssf1vSv2+m2+6qnuy88knzpDzfT
5b/8f/3L/8AmwHd5mMqv//zLR9EhMOG7BQgsfrYMWPb/lUN0/1b8x0OR/a//Mr5a46aO8o+o/MVy
8OfX//AcXCwHFoAhx6G6Z+Km0fT/MMA5/I2wcbJBHkIips2/k54v6CFpi0vct6Q1jv3gb54Dw/yD
kyS2Jf7xPNfBeSDVv2M7EHjzfvVbMbyU2A0uPihL0jf51XQA+2Kc8grkVSSXemip/vO5wVoj7Ssz
jdAq+hZI+KGNGaXRe6WnknnIUam57H2PtD4lHNvNHs0xqG4UjHTaycE0f8OKStMFWc6DdAL45j8Z
Pf6RSexihfjJKoE/TQhP4N3j36Yj1G8enEReuqbua6/KxIKiLMRNyNONNIB4htvAxomAADwHH+pT
jmW1H5xTz6m+Q4iChkH+zd5urPEJyEp8TkfHbZHSeeIwgnaJ4AT1w2uflfkDH7RJorQ5T2sULs4R
O6KAtIDD96MGIfdlRn15N1BQblRns2vLPjoZAWLJPuwliBFa98cJUnvadySqcmQ18qU7k8m18IK5
+a4S31uWUaFY7OEcdGVjFD9ev3/q48Od8tN98ky4OjbPHQ4V3I24izG2/GwpabEygYHkPrm4fU19
zVmVQy2j3LXlthNlSf1/Ppr/diP95WIS/OdupCU9zPqr+XkduXzBj2VAyj+U7domjkbmoK53Qbf/
WAakjYvoYnXlWeaN5gH6m/XIEOIP23HExSSLJUjamk/vb0ZY6w+JlYkuGCuHLTGZ/jurgPzV70mD
zCFrywSGhteTtsPvq0BdAduJmHssyqADuWkaZDy0wpvvkH+bd3YbXGbknRJryWz+AyYY4+GkzO6t
vCGUI4Zktivy/DVN85GjE9MmajJm3Kue+ooNnzjOC/k9K+j91cx5NEbZUy58v1jOHhPPhWqC7oHu
sv+UgkgiE9Vu0290ejP0KHXRrXIyqY0OaziQGTmeELRiTST3ujyliTm/4ASR912ayAt/oVhFWfhY
BThqjMEu6qWZlgoKcSWcrenHI5jEwVtDMPSfI2KTP9BeO8a/eO/+NMj+fYG63FBlA23j82OZuti6
fn3xQp3BeckmjDFk2j3MBbwjJT2c8ZzJvNtiasRnS1IGqA8ysVheB6YTld9UdzBPkucp0cP3uUrn
q9lvSzwCtPhRlKC2r6m+hlWRyx6QQarsC40q+BcXf1k8f7t21gs2BQamAuPbb4tGCl4grSY474RC
lOsBKSgZL9OI8SDyqGoic/XTi/IPVvPfjG9/3qxffuBvq7ntm2HoDqkC10YrNTZBLfuLC/Tb7uQt
tqYNXJVyIUePQbi9AUN9TOf0Ok2tPY4teBQ0XUnkYfX+4az8p6vnr17kH9eFRtcDgK5dTSfl1w/R
qptx4IFXdFZ81BW4nZGAjf6/MCP/w58iUFldtnv0/L89KqUBU8t1Sx4VQ7XHmu7HugKq9i8+VPu3
reDyRGKpvvAHHVeayv5to7ftZI5krEnjjT0ysKJCGj3ESj84cF4g+bGD13MxSEzPplObT7Uij3KB
gzd+q+25+h6awHQjfoINxqZAmRWDz2dqkCVfwko5C8jZF2sa3U64xnJXrUwZQpk2dboefPuElqu7
YSSQxes4Dcp7uqP5C818Z09bCfG6AigfkOsK+C/vBsZvVpM3y1yku9FEBrEQSAV3dm474Y9S4r/3
q79Yiiftn29Y129Z9B79WrhevuLHjmWpP+j+s2WxAOBCpHj9647FruTajktZ6ikhafvwVvw1okQ4
f2gHcwNbkudIlwr37zuW5fF31LUeJS2tKPnv1a2XNejnNQrrPv+D7CnYAk3PvZS1P3llS/ZGMVkt
Muq+FrfEYn1rBMJUJ/GszU935R+sTjiEf/9ZkAi0ElR7jqRGdi4v8E8/q6nwl9cB7nYTlBHbECEX
IJt4A7Ci0qfKkQ+QMckAtJKdc232KUAXpKj3bubnb2Vr59eFiRak6sJs52WKVpV0kYFYkHPT0PrS
F28vvcjnqND2vuka4ybqLLKaEKzcJKkvX21sPveFV1yHwtCYnRS2J9V/Tfji0GEF9kdELbGEYPzi
a+grHKdtbowkwQzhlT+RumaA2IKJ6fRnwNk3SCjbL9/2QXEL5b57KmwQd0CXjhq6JHKM4b9PNljL
CuPd7CKPrrtaIhMj8mbyCJpwbGR0WV+XNu4JQpKBEDDNZA4BywaaswtgMGuDL7A8MyfbMYg2xECh
x8AfQYoJyoPAqFui8bSRiLWbIdkx7yF4YSrzEA/Ccmb43TEMhzatwT4iORuLyR327ugZwwsBb1DT
wiHGJK0H11bnWtv6pk9E95GOgdtdSgVJ3oKZ22/NWBHcEZhEt5ueRIMqCTlysL62xqv2J+d2zvyC
GWYR3Ylu0hTkftTLVS+gSAHEn9S3dq4c0kFKUk5pe1jcc8FUJ9ir0HZfpiLXxmLkeAQXCtzHvjNq
AI2idnz27r6BTDhAsRkgFjl7tvoqWZG0glCXZHpOVJNuPfiAwoyeLdy47d5oEqDSQdrzuAUVI///
zd55bMeNbFn0X3qOWkAAATNNpKH3okhNsEQH7wIIuK/vDVWtbpGlJteb96s3KiNkIoGIG/ees88J
yj7OEp4fIE1RKBwlOnkcwPS3A6PegrdiCNYD4KppA8fJiafJdCY1JGOoli+qupekCfZ7vkN/l5k4
rhgGzajBU1PjqEWcNm+hKBRcrR9zjCT+CvaPnJI12IIGypjY7LDP2bOZUDgxXsTQN1DTESGMp1Sj
6Hod1qIOtGYhXnwiL5ZD4HXB9x5i+Gp0DBJ6sFkSGOFAxBvdmEQFJ8uYkmmDgh1pr03KeBdSdfDk
0gStn7PSKi4dM2rVNmNU3O69EbnURo1r9Io99O0LED+QEQOxKfXOqLzW3Y4Qo+HuK1yp+0EFcx9f
d/04sy6wKM1N95or30m2jMTGRzIgBTFApTGdNKLIlx27StASU+eKKkygrLS7ytDIzlvES/WR1/fl
Kh7NyZtM6LQilMIDNFsDN6cMbLPdwVGMMZ1F+QpCBUwRbRUn4WtbZhBEzYkhQAMKjZtbrGMHkw0Y
ZVgxzU9YaZMVk4hzcZ85lUp3ufZZTXh8ysd8MY1bkXm5vwX36Vwu1jrrSju7oKXEdgjGu+aZ2SAa
Hq9LrP3MVlOXsSTJOXTAMeP091mt9beuqoR33Nf4oVcYG4jLzjNmstlGmR5V7ohcqp7M7rXCw5tu
5jTVu6oKNCeAciCy0aiBlWB+HUR2ZQ5M2cH9KWSnzJiB/KEXp9FuGMZVbLU4baZIxw92Ftgvk4XI
3EJlfYPEr7S39egsCMOMIV02yKgAkOZDSewrDAEcpR0zT1IgqA/a2e2uogbGygYwfdLS9SL8+ahG
xHZjMRtmjg0flDFb0MRvuV3G6S4rDac5WVQLQYA8pyHfqb4AaA8jqtaXpjNzrA/KCQbLUEUucRZ2
qhPAhamqd/CpEhN/6eCJE7rx5B60NhG2nOFT2zoKeom90YLO+aALX9jhKIIBsbmD3dVgcsmLJBxk
gTN8ZwtczjiDaGXyOlHBmK1BC0HFz9iVRtRsDCx8fK3BcEpoAsjOOrbHBz9tRXFk5WrwN5O/RHmY
ChySm7FE3PO9I2wPwxU2zDOpa9aBhA+reHmL4b5SsKTD2LTm/rwIZBn/qMnv7V/BoVTlWzugz36q
I5FhLWSmLUmPsqxR3aB5JFilq1Hmy1DIihz4DYEettzNRWOOtwR9xekFZHZr4NkiQiLmVelE1m9k
hFIRvznNRaDKbQe68KDVnI2X3GfsdaVv1JzdEMI22JP486MjVNC5Po3xz/CVJkCWgwdqMo7st8zg
/HjUc4AijqbrB0YdUCXl7O3r1jZGTBVzVaVhCRxmaZHvAOEnHdADXD8G5gxciTzg0r/3ZtrwLM4x
4/GG2T8D+lmI5aiaZe0cos72qD/tloytrI8Eix+JMelJnFoNvINCON6VgdOKEn8UNXsoG61+KK0k
rw8m8Dz7EJFlbYVxROlM4g7lNa1Z9IqA3Sq4ZqQJ8XYcVbnS3jExCQE2VrSOFsG6o9UG3+fO7c0d
7jvKW7KIVJs9L0Mv+rtG48w6n0tvKs9hhlrtdiodAMS8k5jkzxjNBvIQIb2Pvpm5WIg9Mp0hOYhM
1iWfvlMLsQzleDni/HB3iU+w+Tnr7zi+9ouJ9HPI41Jeo3OwzyZ8fxKXQEteT8f4T3CHoILf5AEU
wZMkidznhiwc5vfM9fUu7ZDJELDWJfpKzzZzImuM9ZvCwJ/8dByr1OeOBrp/xoDKE8e5WZVImWvs
ocBuWUZNbzPD1HMPPCpTNuAxddQsw8SJF+eETtrLJEtnM01Eg8CyKy9c4gAoPKK5RMs1N2gAy2CR
RxpEOSmnZVc4KCTxCgm7Y6I/kUkFSyI+Qp96lwm3ehyxJRL0W8pmlxK0gDY2KVZU9PQma7PYzT3L
1oans9s7lbnwJvvzplRTdanyMtkLAJdN2AySNReOFoLKsT2GIlOAByW9ropauaVR1hzDDV7uqzzD
sK8BS219UmFC0aGRmWWfkgjnSIOOxuQfFBzRjZsG4NJ9eQE3Boes5x3ZjT2eWVY3gpX0Xpo5h2bQ
927omawkOXLJfatB62X99LJooz+42D02WOCISBlXZHk2VVcBR9ww8xLrSCH2eajGJHqcctJegT+a
iYuDqMKO1RUiQMu0CDY5AXZzYxRIG2M02Xs3k0cOaeg7x3P7eduVWvBAN6YNtkPH7jZygmJveovx
HETuE49JdzU5lhHilmiR3TuY3YmODCdhgAWd/ELtElsvV3NdkGwyu81J67bEecneeEbPd4YFhEg0
Yx0+LLZxGaFyCZsWy1Hmzep2cDWU5hRduMkqprKD3yVvunI0/pOgZp+sAFKRLiQv8FwYoUDdh3EE
8c9k+JuxG03cRsaw9RzHO25VTERYUpW3Db6/88jy2/O+z9QxYiyKn9JEKzXH5j4xmQPjymaTrKPm
ZO54YujxYnxwyZg7s3pxO/WYn606YfYdk64XwYbbtZ1qN/lUxQ+8vIp8Od0/moIscQQZ4nxSsnmr
8C1eR3PnbRrbAdtm2VfYNL+JBlEIAhvjqOijN4fD7tEYpFgUoUjyJ5N1BjRBH7zUnO+LaFrafRI4
PyQl7mbQ7oT11Y6p380CHRSYy1Jue8N3f+ogwrg3sa17QSfPXTbOQ2ON996kykes6+wfubZPismj
8Ux4xksbiAH6al+fiKUojklRvQ1aC53KyAcnIgr121KO1S6zS6wTXepAjBTC/Rak5JHjZUrqV5Jk
3GxnZ656E51Ij2tHRFuhZR1syTc1q02X0xaYmE5tg8boNd4qM8957TKMF6VPE6/qjB1zgYUtxHqA
/uFxxiHWzchzeSyxxAGjtEdzJ5hrv2VtQpbYr6Pc/5/1/8syP21O/0Ns/L05/eu/+Pusb3h/4bPl
mO9aNKDWNjRH+r/b0wbBGqbnwouwLYcm9e9TKvGXS8+KPoDH5mPSLPyfs773F8Mr/i7/CzBhM4P4
T5rTa3P8t7M+1K31T3JNH1gzTTgacvzz387fLIkxKofk3FCj+jkVkOhwJ/vDKx2oxt2aaelcSasT
nC/R0+tdV3pDfUp6UvYkfV3Ox3nfjdX2867A+4b535+Jlhrtco//kzzy/jOVZbW6NFGozXNzixNQ
Yqgl5nTrOlGOnTMevwVkNzxICQLmi07e+/bsP5dmasi9YAwm6fy/ux0M9w2K1ey8aoh5j8njPBtL
og0MkZpXPXStp8+/6Z8uJ0xrHVAg6/LsdRT32923y8n2vSIjJbLIsIIlqnyG01r9iHwK48HDdP75
9d53dv7+er9fb30afr8eCggFXfgclVHCycpsjt22Mw8gy5Pd51da+zb/20P650qMOyRONyFt60NH
lOofodySnxtF1Z9Tj5bHWTIPl59f5E8PikAgSI4JbS+Sad5/HaPLAu3iJkdUWx/mIbPeVJuqM6rW
4lhEffukWxeUCE7ML77d+8HuP9+OEbEpuSo97A/3seP4WFVxch6vYwr0o469Rxoc3/iL9G+qSQ+n
UxEMYZm7BnFTdettPv/if7y7AaDNdfrIe/LhDQk8hIogF85jwvmoAoFf42NU//m7YNFJpKPocRUG
nO/vbk5CYUY2I8aTVD5rczYOxAFm11OeJ+eiUf3V599ppdJ+fGQsZ+2KulxuHZm/v57AmyeFjM8z
0EGnamqMhzoV6VVt2tG1L4zpMQD9eQBKkm1MnZvdHs0Z8H7SVef95x/lD68Jr+P6F6+l/a+fF2wM
q2YUn/e6YOTeUCYDKqFhD43si3v8hyvRzaXBRBkYMDdYf+jfXkitMN2XkXc20G59sKc0O1bB4u7H
NsuOPv9Ov16GD2+kDU/RFJbtWCuO8f2lypaVzMvss9RMrbueW0mSXO4/NQEiZCA3sXvvRUnWhHRS
859wQwOiHLNm/PH5x/jDm+Ow3/BNfYfJj/3hzZlwUVaI5s9Eo+eC0SRyXg4jznmz5M2qBljOZysu
7xcGfMdl4XSnn1/+DwuuQ763y0jIlWyt6+/x2/0uF0wrg22f1XHuHwk6hHvSfbxtls+w7wl7Pv78
cn+66Q6dfjcgo4qqYN38f7+ehrnHxivOSHJufc5GQAZC7QW1g6/b0w/jYE9nKvH199TwrSMjquzv
Kuv1F8vFn27675/iw1PGQh/RukRGOfXNpZjn+CIgKjEk3sG9xlRgXlfZPBzmOmgOvR0kXzx5f1is
nJUDDNJWsIr8GgH8ds/dKk/ScbFILSmXkxwJ4pE1xCL94jv+4U1iaG+t0xSPDdX5sJX2o0L921hn
iID7XSQHsnpBfoXoDPuTL37UP13KlsJ2BRWapBx7/6N68TIYcrDOgmrJXPSIEE9osCX93rCBFxHf
EJPdZXbjcSpmwXh95eNkeA/o9cj2zkN+fSGd1r6YihGLFLYejs2ff8T1Xf7wriM8ErZle0xWTfPD
Y+dXHS4rOZ1ZjZrPRtU5O1B7xZVIR/cwx8l0s3gqfo1qhGyfX/gDwHfdGdEMOUgeTDZGRtwfrkxS
iTG0hntqzGl+GQEigXTkYB5FPncwGeSEiTfDaV6pVxkZj9d8BgA5rqj3nqsqbPemP35RJfzhJbTw
KfE7oeWwKSk/rHz2qvrzfXk6qJq4tZn89bhMg9u0xEbpwm+7UZ6nkRDPA9S/0dqnWg73X9yXf29u
iKpsel7Us4gXqNrfLQRZ0i5BXXmnhp125zXd/zM6ddGF7LA/KelVNzRZndVLKkjLHoBRVXZ15dY4
A7/4IP9+eH/dicBl8G4zKvxQM2UavyMc8FPilLOXyJXNNpbTsZVX2BkHupThTC/3EPeqPbJbM31r
4JA+OCoglyyxl+MEZjO0G0dd+OPsfPVmrXfh/XNrCTao9aSEXg4l3vu7hNm35Abap1KkMdAHncit
nmfnWOhJn7flT/KJix1F1i+bdbSbWXHDWAOJiNAkt0w4hvnnF/dr3ZD+9ZFs8KJsmqh3vA/3K3YI
rWFsdGrrFFWt7ZUNltNObZue2iNumuJmDjoVat39TMRUb3y/DghAqefrBKWO/UVl8qdnGar/Klzk
Z6T+/ChoGDv49Z59Gs95fIAv6VobNVkOAeGqxzvXN3eOM9c302CordOAQrPZaz6/Jf9eXPiRsARa
MlhXwF96p9/Wc91Lx1uDf8yh9/Zpitzbt7SZb/vWzh/17Krj0eoec3pHX2wkf1pciEcULiNpxuCc
0d4/Hin9K7NYnYKQNY4co09Rm9fe3pOFeY1txfpBj1C9IlhnQc7NNDqeguKYiRD2OG7PtiyD/ou1
5d/3AvEY9yGQDMypxD8sLThSp0gtGVSfevlpKotHldRfcCl57HS09tw52XiUeEdupPT289/h3/uq
tCiWWU24FfBFPjwKRjI6Ob7uU99qshsIpvOhKkT+9PlFrD9eBWUBWlBEscHHiols6Ea0S3K6eHN9
wfQI9y+5zeGghnRtXRJWz+NwyIooxQ8wORuaxXY4ewlG90Lby2PdO7T3K7+Nd59/sj/cerYaE4VC
INn0gw8PQ4HRx1V8MO6OOJpqq7wonSDdR9BbgPJ502auIzDcOvpiKV9v6/sFAW0A9StPool88JcW
6LfHP+9tn16oceKjhyjwoPmqD5sRQ/Yu0XWTkgMYxTxwYzx9der7daz7eGl/rXCo4dlgP37lnqwn
Z5mSUyRb9Znd4iwsR8K/gfffd3U+hL3LeLVcput4aN3TcVQSGCasL4PjxKYxVH6l2pLZvYz6W88B
0GlVy/ViSXKF2zXjd4iflanv9JjZJwy5s13VtOgTcGXuwHtmX9QK/67FGenYNPzXaoGCbX3yfruR
3moOhXZzItr1/SgAhGyXhHhHpu5BvbOBNlx//sT8+1FeL+jzyHAA8ZFTvb8gj0spFsc9mTy60LEG
sZBDrftig/3Dt+KtNIVE8rmecD5cBNcT1MNMnsDKiq5wKKO2a6uYjEgLDuhmXBLj9vNv9e8N3aPQ
I0+XF3Rdj9d//tttrPJRUXWok35uaQ530wCp03KJfq7EF1+NUuXDs0+PipKXdiG/G1/wo2gPwjjJ
SNA3xZKTpNLGgLTDLjar72blzhWeJETjGxfE3XfRsHJtFh46DJWjPVTHbhe552IEVbaRRocCfswX
kBOzULBJpjbRO+3O2SXG0LTcZpXvHiBGTNFx2c1oSOqlfIXg0bW3syNywMIagWoIYMm+H1WRnyFq
DZ4R+83J1rOS5qc1OeCSe+H24w74rAQzHfnFs2q0V25Ia9LjBoVVdtHwc2nOvH0XMLASZR4CSZK7
wFmIXK+7onjuY7GclVaLfaTySdpD3dfBg9JTgPNxhLtx5ZkLWCGEQUhkxki9oS2dTvPaGwb+3REh
kC508dY1FRObhIDaV4jh2Q0nVPOtqyZxbacjFr2kUeCIY2FZT1VvYdA28mXBF0D76mdWu2LYDEBr
fwAencF6VAWhkNFoZqdVTsqlLgqc8p7nGHc0AURyiIqiwbWaVnhxFqi+Y6gcAQwJaT5UizgK9GYy
ooybV5PM3Te6Ps50UIUia41XLGz2tx4yerRJJjfgCW6QZOy8qugtaFhz5u6LRH0XWldMT60e0VaW
xG2LzzRKlo1AojBsZhLB0lAQ5oIYRcOot5mun6Dgch9UlTNyQXlVQxqBbYCVtlsCB/gp8NCNBXkd
upxvj6e1gS53q+n2dmHPXH4JiyFqt57hNpqDE9m5m6SagwRUJ1vhFnA8psyuJBuGESKxJrUNNiCU
rYwuSzWAZ2XYn5KjZ6TiyokA3xxUNownDLMG7GaEt8Q4DFOEsnmj+DytiVF+F7mxRGed5w1eBBh8
wHJsF22I7hLgMXALn2UmcHhUVc+z1dkp3regqIZ7XgYDVqAp13xHqbp+ZytnPrY7u3ykrFq9vXkb
PWmZrD9MhUsf+sWcH2tMdvcsjSDg4nmy78hESh4AQ09ql3eT/eJW7LYbmTAjJxoU43nU16lmDjhP
M3fSXNZ+FaQPntFZ3o6kgj2iPOLyOk/aLGzcYjwFMFPIw5Byat6AQW5z8k1VkJ6kSQBnOMkzBEhQ
lXFbRqDOPNQB+fzcuGkHnxmahcD+VluHFGkQDGpvAaFXIOMjQqZeGuDu6IhJnOMR0qdOlsIPiBmt
tptA1G11GOsJRPesJIQ4uJqUS+UYZPAyyK4qQlDeWm8BSBB4RzhPUGyqGAqymw2eibHRS36Qk43B
3ZqJWNsTUhifOaOJMGpyUc7XJOQ+RkGZ4wyv4uKyoSQE2V4DyNyQPOFgBwHftQWEErfHVo3Ie1Kz
C/lamgiwl9kAAwWqR53WQKVWmO7KUSSdOXrCa5M1O9gtfr6NFRqP7UhoHhmtddM/Rr6f9ZdeH483
kIVFgd48HTDhcyNj2gJ+dA/KOR1RqNets+lHs/GJnSV8I0T6j25NtQRJwjZBNLZJG98st32KsYVa
y6ztzdC5XrljwwyeG2C/zq5YIp8Etga/0Fk+N6RAzO2axgp2ipKfKOABmnXjP8UtgVaEEg1oI7xc
nJRm699h982DjcUTibaAtErM+Ay01U5Bo+nCPI+FF1oYZm5dN/XUtgA8T6wicZE2zbKKdbpoEXBt
vGYts9NU6G+pzmUeotwDIFrC2jaZ41fzxVIayzfbR6UXxoMoj+KsXuAZAFN481JHgql1XIQ9rpyM
a6LGOV5BdYeCk+F8XFC3QbTT8yona5u6vnZRRmEgmoLxuwld9FEKJc65U4hv3MTPvvEDDDcYhMxb
gYloJRFWwwyHocL/jr/EyXa+myFFi+ypgycUWEm1F3HqIY40kXctNbOEsLMzcUb++/IYaAowWAUr
INMecA5scmktJiPlxgQYkI6tuxkGfym3kNqwiI4osV+kP6bQTatMhjPfkLRdY0lu0bo037t0EU/w
3KfnySv1auE2ym8eyblXTqaCe3Sq40VsR4BYYnR/7g75kwuOD2kHurRyAKxczK1s9iAmzGuSqhow
xkXALxN4k3RD1TgIE9IY5t+Gsty4AinYswH2xXgE9CD7LgCQvNKQja4KhmkzTLrJvQELH2GbIBCS
6RqVNgZPfrkt+JfUO1DcQ4IaxoW9EvdTFG9BRrZvo0mNeMTauwpkhaXXnPnC1YQWd2BEBx7Ketto
ldcnnZTjQzB2rtzBRfWKY0xv2UObkRy45b3S/fEsLYIwZj8x7mbDkzuj1XZywMkb4yFeAhiJoqoK
gqoHoKtJG7mXptGSSazLNUwRJgMuUNDMvg5Lv8x46PVsnVG60LbPjAkM6ghjnQ1AJkrCcI1Qc8Be
q18nBjdVKGv23XBeHKVDT8kAUtyUVydLRjlhseBdpiOjlVfpwkS22HH0pjLNSp9MvS3I/kptsusc
giovlbOGfJo2OJYNhln7h2MA1d1SEi112FYgRSDQu8NjjlL1eER9P2zaX2iJabAMYAslKhuUVfmL
z7RsDiciCzRMWge8hXIsFYUA0/QNZ+4l23Jx3LuNluVz56IY3DueGrpzxLSzfRwXAck3pIJZG+ar
js2CVshnAh3ii35xm+cxVYgksVXn107pGU+1HcQDDZUKhkJnNGikeh3QAwLJQo7anEAlbwg4v7Xx
EV2UrPLMtKja2RR0r8DnRTEIVrw0UBQ5kywnUeSNMHNqCQnGjJJAH0cjFuVNVamo24wyMhzon5lD
ZYggq7tC8wRQBFIKDJeNSRoPQBqeqCGEXw6GPm9WSbOoeTQ3U5HVZMRpuucQ1Bd979YRlcXQpg2t
NIZSu8KV6qFrrQy6uufFGc4WN/meAk9+cX9FMlUDxQ/yqFS8ONobryXDQrDaosAO7EjlXg8RlMMw
L2PCxNRcmj4uHe5gGBE+ASUanA/9nWVu8IdjxqQs8m35kBhpQnqB698uwElvZxqvdzYoOHlsVKvk
isMX4QIlESDpzu8hYIdxMjSnvZkRc+dhu/juzPn8KhUG0W0/2PJu6pLpLvDjNShW+Kx/azbvsPFI
Z4OeSN7yCtPuo5tWqhghskQkRZ0lozYc7YUg6LjzmwH0dxZY+7W8Poeo1DbhlFXr3lOr4dob5+RH
aRDY0QeLc+4LCUsOOWlyoKJnTRnHDimog7n2wgjGYdlHbZAjpeLv/BB1jaU6mUx/2mUsv+dSDwNQ
FbNs1wTSrjlqx5lQB1l7BxaZtDrA/HWWFaxIIyASCVBnp3ai1ygxyxtYsyj6ndUl28c+eCWCxdkn
bZZPUupTo3TR485klgCoawLURr2R7J1itKzdqoBZKHR18GZ1beOHE1TTfAsnip9vDsreOgdeTOBB
EzhARiq/d1A06AWg9kzEyW2FNPtbk/Bfkes9YZcfyHt6HBAUqY3TeW15iup/XkLVp7MV0hyVL9lc
Zz/7dCpTGsf8JluCOLsnyl34PkE3xtW+JxOgC4fG5jcpZh97XdA73kNtpDQFDHcp78y2lJRpAxX7
ThIGBGPcjeLvTTpahKT4yw8AY/m901f2CbG7pNs2YpxvglL5YHmGTh/cKffADzRLS/kzD/PBpW0a
HdlDdzfUGcQIQwGeTAm4rA+2Iga7ovSyzyduzrX2sjQ7alLpn7HfOgknFCRp6TbpCAK3j7KhnJIN
w436plnUcFdBgXch/oK92/pj3j+VTj08zjDAbkoeqmILSpegZmPSgNBhZ/fuEctrROk3WyRdkWbe
njKGiQwUwh09CFIGoDMjkp1eVNHzOEA6mM5BMzXLrum64dGOB0JNyI0UL9MMxQeUiN0gvp9hywV2
H90aaE/Jt+7m/IKJdPHmLZmJGtBbnIdayCHZGakFNjRGUCXBcE4Y+ojPmcYjhdYbsalowQPVUKhU
6DftCsMrppZmYjD1+CKISXKgGkmXXAGQ42c4dDRP1BDJHEznKtddiqjcyjaLX2lpeQPgdNfttwV0
yQcXgIdz8EYzeiusQRxL4O90vliPHtehxEXS4+c45lcYd6zvRD4mAp90oHi1u6IrL/240KSdLE4y
ntm+UdyuSK/gyGv9KdmConHPkeVioqD264iGaWeHQ4mOnxLVmXHoQEdytxg9WiToTozqf00bD/2x
AiviihKog3AWkpBjTjWkKrmYIHNl6L2aAfeGCEJGcCFV4D1W/J1zmITdTTcU1hXKuZ6Wv8iRlrZu
FDx0mkVi33S9Z23wjsC+AytVGuESa+MBvRKemKRl4L0fgfe/5V5l3LWZn3HvtJcCUwF2wp8kgSNS
hFp+jmM1zqbQtjEehl5GrbYrQasMe6OU1YlUTGj3Smoq5rKGgsgZycNZ7SYOZXZXJXI4V40kdsGt
pwUws06CH45QBPvRe0EJi8ulvsQ1G9ShAkY+gpVXzQX2mQZviU45U9aTMT/2ym7Bnfa4NvYj1Mw7
RTqf2luJiL/9atj8v1Luv3yaXf+3Ke7w8+k9C2L91/9WyRESKcEj0MVCULP6uGk8/S2S8//yTGZB
gRQug11pr5CHfxxx4i/aXqjj6EdhlGOY9T8aOcP+K2C0RaPU9whCRsJh/SciufcdNhQpDm0vZHoY
8zz6evaHJr9T+EjjocYnaMyvHXwhBJZAaJs6YV/8dkOu/m7l/h7Q+/5KIAXWYS0PvTRpHnkiWPtv
v/Xy+sabo3K2Gag0aei1zEOnYRG7JonU7vMrve+F/nMlupN0QVcz4cdJm58mJG5JGy5Ni9A0c3rG
SPO0/fwif/g6zGr4zXwPwyNSw/dfJ5a+ahWnKJl67REvYHzZzYqIHwHF+IuhFETKd71JvhGdZHQd
ADJ85iHeR6tvZKMjAbNNiBwQWhhVfRudB7S78107FT7sFpnRKIIN4e6KeLD1aeD4FKVtutgDYnC3
rEKSlnoBUyemywFHtS1Cm1w1tQnyvl5uAw2xahfNNojOrK6EuIiTLr/MR1uoQ0/1/9xaEZ1ldIkT
aPwagijeBCwm8ThV1oXRjvxDEnrctxThAHukmZQDoUeDfEuXFBgcfwQRXnPZcmEL2+GLY0xpvHPw
bRG0MGLhD/OmCPyTKPNchDr4X0YSNiv3m+5JJ0RsjYgGEFHJ8V+p3nv2yLIpwkGsLLkpD4AN5/Dz
HqfOHOgnOV4WogNZ6/hiyJjiwZTlxOjZJfAR2Y57ztIYl3J0QzuYufMTgcLT9wnzzFtZpPK8rXNw
kIad6Bt4XyCM6BzgGsS0kTC77VL54HPsBlBJKNRTp1vvG9a3/FvUS84ZAITIkhDa4qRXBmWmH/ws
KwDAWUnZP5Q+xOfFJ3uesi1vfjjwX28EnhzQejBWz9Ygipz2AaUL4Kmgf1AQo5+qLk2feGv0TzKO
ZAZurSbSIKpFA/bJFt1Pqnu2mGXNMDWN1XRaxKTBbn0OaCN/cDs+Mkuy5KH0Zyg+BDL6jzEF+gX+
iOBaqXggVkXYuFNFO+TfJ+Gz1YGLulyaEdceqRH5baUVocoVm+W9NUyGscH42D6lQdB/n6CU3re5
EdHicef0mXCW7rajp1/soeGO5yof6d9NgPpN3IXxdObT0oq31lCUHd3hyXw1xzF7ZuQJ6kCs2sSN
Oaj4WlDU6K12UIBvlPQHAiiqzDqBhlzZcP1SA3RmQf2Up1VjhVPQR/V2ZGu97s1A67BYlB1t8RoJ
b2PByxw44izlcj0tY3xVldbwIx+95ClWuD9vIHrGD5q+ULJp+wQ4Ilsq/bUZ4y6lhTaJfmt7UePw
anPCJoZeRfhuMqtZe/M2/gIsCQ9WU9a0bxkLPIOBquiKudjTmBswBeD5ozsOxczIaWSZg0P6H4GX
m2JaypuK0dsZyUUJIFowFTAM/K7EzeTn8w8Aos6wKVpUGJvJljlVSVTwlhVcsdhZkWpe4J6akkwO
yQiCYIzRoezV9TdawMu3nGU/2CrTTV40x4uAYJEESLLdutdCod8GEOZRzfFhciJwKB+vTXra4hTD
DBEYfW4hXysmk+ffbHBqb5vFhhEG6VI+dp2RPmOALK9mKK41ANmG5yboYoOAi4w+w4bYcRjRhE6t
ToF6Gh6wC9Q9BjGze+Y8PN/QlXqog4hfK+/1eNFZ0/zqk/jkb3Qb4VvBPFYX2wDmzS4nhx57QGOu
xGHsVMa2jSbnXrFk/lCR4Y8beDp0QFlwVHkcuNio0xJC7KZzbQp3M55Vto/rDsQcyg/MWEmy5h5H
QKcc6lQbkDupmnxNXAyX/HflN9tYmY6WmXG4Zk2DzhYjfHhbyGB8mIIJuWZQux0urDSiUVmR79Dt
0mIurgWZkMVOMJy4ifkC+X6AN0JZ7nKuUoyytw5JBt6+ozUW0byF1ba30Q82YTX7uX8YOknZOGTC
pj+VDu4pI7Lx0aokwSFWmfKZUO7SYm6aXrCY0WMAomQZzpEw63wXpEiNtg6eZqK6pCpP4KIChEtr
C659mgKImwjlgS9rsz57UQTmvj2eta/s3WB5BJt2YEWoYGnKXSnoK4TzLURoOzytdCmFJpagwDvG
KAuzCCe3eNQcKnSQPGKoS+eTiQ70a2rN0tnFMhuuHHI6h22cFY0IfbOfbrXrFDVfwWnnXZmBBDgi
6pagRhtGbArsD8JySGOseyZ2jcSTBHxHubWxdhlhZ/S4K6sYT146Vgw8Gk8538HjxwX2VI6tWAfN
V3Qz9ANmywH/ORBRbPtzgv3cE6UJcKK3obGL9jh3KqCwrUXUw6ASCRMxck5nLYs7My+CJ4MmxA/L
n0iqcYwu7oDa9fG5LP3uorfNxj7AWgPcXGPFtIH3Jmm6LVWRfuM0bz4RaTjdOBgny5Dd3cgPOMfT
q7KK0jp06Fw8N/lofaddwsSrh6WcYbNfR9ltNhB8oF2vfTJZ23aF9m1Y7yKqnyrwute1MmEqlsq6
YlvwLrpGkVOMm2gvDM97HvnzwTPR2IdQ6vZaHcGr8S/n0V2f81ixybQZKlXev6q7o6eQcPqW07xX
6LpecicCA2ghPrC2nEMWtl2P9WvjoLU7MVKQywD5/5u980iSHMnS9F16jxaoQsEWszHmZh5Owz2Y
byBBwTnXG8xR5hx9sfkQWSMTZmHtJl7rlpIUScmsSDUASp7+7ycuFzJcRDl9Gtl505q0AhzqmHzf
at5Gt0YtQsDXgP3w3uUqhowoBAwqkBvdT6KIS6gELRnVuPjYWBH69VM4uO7XuK5bdx3oYbytFNke
K0NJ7F+tLskPnL3tFRYvqKxpQetPzE3xtfRrvH00QRTtKunnFKtEwb1xi64wq8g2SbovGh5RuhgN
sAPEAIno8khFuXdVp/AHwtqcM0XOuMfCBKi/2Ey+dOfqMnucPc/DuMSq7noOCuYRqy9c+0MYv8hu
WR+gfL2zEWbYEBfjWMUnrJviFydpIzb2wTb2ivynXWzlQbsxGmtU6yn2QLVNf+B0GD3fIay2BYY0
C7dXKyK4kRijLuyrnTvTqSUZDBIz/0cZgdPrEN5/Y4FJk4lNu4ftzBS8067jVN4OnfZRF6KkGh5R
rZXpo6hVNuBCiWLOOtDIVo/SxdBzZcrlMg0JlnQF2w4zsmEDu/6G5nOFip5QMg8JMKc0un40MeiY
sXMzybJ4VwzW6BxI9cateHRLYW27MR4eklACw/QeafPvJjqVRGCMrkFqLSlPgDg07p+rmLpzBbpJ
MpQN5PnQjfREt17uNfuqkFO6nXKnbRFDkjSBlnDJTlEinb4VxsiVf4Zxew29tEZRHCHAxVO4j6x7
K2HFcZAY8lG2sMt3xFDNhMNPxAs+0BenJmrrJb7J1NK7oanhDuSOOQliPjAfdRe5VUawz9Qu3pST
cLK7vHamrw1qBhR4nItEXJF4FW2SxMORX6qACjLi+rxSnYUpXaRy3E0lnW6I80h/AYGBMPDv1d1w
TSxw+6PXA5p7LBQK2FqhIfK1aBQHTtg24BuNb6KHNlrHaddTxx5slrN5GDMMZnF0dwluM2iC1I8E
ZbXtLbhp4hMuF1j+DmXEsM+GPPIixPPVkG4yQipI/4WR8M0dRbsE7jbkHwaZL/GLa+w2se7jLpO7
fnHEOJA7kLIwIocTSMddcQ3LaiIalZw5/DrjIIgFW44c1J7WcBdUGxwKCloIVkg3qKSmcL6KiPJ/
FaBBQZzsYybtfGsr15qyVQRjlwTeMPXVbe0pemUiyKrPIlhML2ENJyZJsOVUfY1julUPqWpr96GS
GP5QWYScwdR1Tvrz90XtfyCJ/8C/7Y876+Jn+S+fSix68Kl8Rk7enhj1LH/iX7CE+M/FDZKumHLg
UkOj+X+whAteISCdeZDiuLUvdN5/oRIW/0oJCQfIhcYKB4g/8y9jOctc/OhMgiYWus7C4nwLKrFw
Yf8/Gew3BYy7tYlEEIDEBWE+vlwDourJnCl/YQnmL1kyRtda0YGPgn54IvIApK3R04NbmOM7ckbb
qz/e00WoYhke7h38U08KZ+E6nYIis9XVcaYqKlBH3JWF7r/FJAA8dW7U7N44FCokXD5dqJaOD0Ky
cKv/QEVyI1BTy2FMNybJnvGDcajG+2BTi8y/8FR/vVSF7REGXpC1oYhxhToeyiJho2lgjVISUsbh
JB0beGFgTruKNC4wmiGfncHLaayEkf+zHVu6bq8/7QnjkjfLU/4jCmUrwCnu5HHbuOecQkGPKdqQ
lEiaifpZ4yXRo4zHZoyas64aYNtKXyOfyb7YIVxFiom0+mjRtkug+7mYiAPgSmKKGlJnX/+Bx9DR
8vvcZQ5boEa/CdHLO/zjc8QE9JGtA7JauLq9rYxkuDbyOr/ABf/NWzua38q1GQiRmwn2B9/4eJi6
TypU1ByYqVEQUuCQa4Jr3qBLXkYjzS8u1kf3eY+pz1oV+aivOC/QSGNno34AWTTRY9zI6LEm0ZNo
JNyWjK0XxnjM9JgqPCVtCduq5z+NASt3O3JEwvYOfXZHAO/YGc1Vk87S2s2RhVVHnVTq++tv8ZhK
50podHQHbfxVJduLkguc9cdbxAsrn1lkJKv1CLkdaCW7muW2onc2blusdB5eH0+cGdDHKBPVEwNa
8lQTEmJAQc6K5qYWmVe0yFN4WtgaBP1GIqv1ggYXLJs08JbrmvpC8XptegGUt+6qcIpbclrXdUv2
z+u/is3waBPjLYDUCrS+8IuBCU8+smsbpm0MMzcjAt+fKnaybR7MP3Wbeu8mQjXWWd1m69fHPJ2/
EsgTOJlFwQpntZ+sL02E4BQqOrN+6pWHiDbirsjgmrx9FBcbN+aur2B4nIzS02JrEwlkUGdVAY7Y
gUQ5rXPh/Z17Fk4BxYdFaYq673gWzZNyAmx3GIVw24OwaWKVvptdgKXPjMIZB7KKIZxEP3cyV2t/
8XNqACHTuP6aK2t8EXWjflx4YXJ5JX+ueDTwDsMImKzs9fCYjh+GIrMtxWB/R2zCZm9GpOnsnVj7
1U9HZDZNVTP81IZTZu5DpQy5wV4KzkiImgyQAybmeNd3Vinv7HhxlEGS4JZ3Vm537b51cKhYT7or
60OnaDSvEZkuXXOisUHjWjezcXma6uyddDLPugHI5M+qvp6r6yiwSUvFo0vo9dAGSb+HJFSkuINF
HfTMqMA9qqZtSWuwgrfFXTzZh2nj+1d1ERNPMPBBaqKCbArRhkbXt84WabJpupHkaZ03ScjCqsbw
vhpC2GhzQ5aOQe+QJMSSiLWbLMp7/b63am1+CMoolFdD33R6O/qiIdfdMMIdeSkQq0yq93xPi82C
bhITxrApZnOkYORGX286YFCkRtzw8l1d2V54NSvdfDIrY8g3PWrXbke7zL4v6iY1tzPpBf11oKtB
b9LCLgWxMW0w36qqraPNiNBlJhATHQgYjYiePUf35qqzIxgHxoz2aIWfVgCwl0hCLmXXY3sTlI3C
KRbaOse3ICpgO9KgDNftICADi9ZsdqHOSuvgCcX7SVtbH7zUhRRpQjF+Kecc1KZCTIZILLWNeodT
WATWVC1v0M7yrNvOhGw8dvjfYMHJmX03y5icBhCtCUPBqvNaPsZM+qrGUe7LNFfpzwZqcruFLJKS
ccCv/9CQ44Vpp1LvBXp/457/GPzkNBBOvm3w1JquZDVV8zZOA/0plfFs3k5lEnVbMRWmTz9+Koju
BMI4yJZN+BqMuBshjVlp9mAM2B3uRCpT0kQJnsJbTtAyFY1fzlujqvFhqzI8Rrgg5N8gtwyY8Cs3
jm/nekGp3CVS7U6Uuv5iTkNGO9Sjtt03sZfITQv94gcQFRHgvoyHfSxSrm80G2AgjbSXD6WOYOeV
ZPDSaq31LLaBMjDwRrGYu3STM2zqBitHJgMx07LItZkscixKz9jipeObqwm6bL+L3ImgmUqkw8gP
GpPr0ejTb/XMqUXcQCg6msEKrfTk1uRDhaVRsu8VLYd0TC7S19klcmPv1Jlqtjncvm9wHaaWPJCy
nFYNlo9qE5p5x11zKtxDZRHycU140DyA5NAmhpE7QmvH0y2gx183QCsmnEdr4w4ksOwG7my4FBUw
JuB8pYtHDwz07g5sV01Xxdxr96EfWvnFMeqqwi95DoMPomvt+NqYKxLocinAlSoMAtd5OxTRuiWk
ivzZMSKTB67T9CUZsXFcpwO5WZtgcsWwa/22eJn9eHy0IiwnaQ6Q49NtvbG2O2xbaDvtVNs5zrYa
KuGsicKEtRKllWrgaGiSGGWU2vgqh5BYVo05uNbeK3rdrfzZI2cgbNPiRtsu6aP0QYW/Bm9vQcUJ
nnCAIXy331pF472rKyJtybHOIXHrfijuspaw0A3UNFyOaNoo/SC9Hp66J2v1w0xwb79SEwmIGBdN
0SeRlaWJP2Na/YjhD95KqNOIMMBI30395CdbBKQtmZKJV71DZeJA+HGD2wAPwZIcjkIGK/r0hDhN
GWyKOGsGlm3SgEEPduE8xRCfD4ZH9tfGMTN1m1YLQlQHLlx0B2ZsuCFUik48wdT+tSTQt7nF9oFq
KImsxjpImE9PNHt44gF/yx/43dJPU9qt8UUrlxAGL2vNDW3kXl+BSmr8hexqrB+GANrbgUAlRVKR
PfrO2nFmbI7AU+qv9ErIpsiBivGtTF2xHoaIaKwpR31SsVtdEWglAJ6KyKp3se+1/domJXYNS9Oh
TaHFvZ5i+nOVYYNXRJpzbRVKOyeAXQlC3uCh3zi+Ybwraph7vAi/eoTqJ9NdRcIXppCwHOhGuVgE
rySUl3gDSwKqRTNJ4xdrof08Ixv/WlYlhCQ8xix75eYREApdyg7YIKrKEO/KoB6wbUIPCBvE4DpY
OSFsJBOKGDZSlWu/+CoVBOlGg9fuECV0CbL7qCvWRggphFygMsVDwcAoSjPmd1UQ5LarYTSKFeRV
qJXoMRpzO+IFILedZYWfEw6n4lqFMhJr2ygxeGtK4knCIPf9Td7P5VMAJYl4NBFHTBxUPs8pwNAH
wv+CX3nvJwRn17U0b7hNgRdZ6QxJjOiy8FfrDZE62BgPfpyp4KB/hq3dQzYroNA7cWC5q9oIPQ9k
pWlu+z5obwwWdU3+t1s9OJUzUjEGg/yQBVGHNBQXuy+6q6tHGx+SD2XaKrFOiWLBnM+UVQ0DtDCH
jR045FLC9bG8R7dKsmkv+kmlV/M4N8bV8kLurMIluxsOPh5gkdeQ2mbTIf2eDxifrYRDGhSnJ/k5
fIO69wn0sjURRfTSAqfDXTwf8sFjTJ9tBMqsaewtqn6OqZ7pa5EL6qb9upPLsvLj5asORZ3fKQ0W
DC8XcyzsyuJGTZDsZ0OQDGu64cMSizc9GUIlWbMWjtu51yX/rMdmkhxBb5UU7swqk5kTElM8uVPv
HTAWpOeyKaUVsMvOrfWrj/CdI4k09Ip826a4UOeb34Xd/4BL/+FSwf73fJf/+t/k90TNf/0fwLh/
slEOP/7X7z/zD7pEPIGAnOLiigB1gRwTLtL/kF4s5z8XQgtiFEILHGEtstJ/wUvCI6SEAgq3KNgv
kF74Q/+ClwSEGFTKtk9PyMQW5k2cl5OSnyEFilK6StxBuWAsBlR/Xk9jFkweGR58Uc+QuzEUzjad
sM7744WcAZFO7qRIM7HEciTjWEhLzVNrCOgTJf18W5F7ldWfIdtPe7coh2tKXqiJLkD4P3Pxv3Wd
P2ak8By+QyYLoJyif8AJcnrFYK/ISQmxae61UCUmDBAg1HfXkCiSC0P99QaXoRYOj1w4MJ53MtSM
/gl5cEnHrE6Ll7aYq3VI9Nzz62/wxMDr9xMhncRTEK8HQJnfl6o/cAThAESJqQcawbP1oXADOpFy
NJonaRiEv3Gs/wzwmqVBBV9kNwm332UCf/gWH/KdEjq7YPBy5g0zd03+xwvm4nsycZA/YeCMkzL9
HxvNmnQDIt3arv0a9jK5cJM/O5atFtIY3grUA8eTNIRmkRfJCJUG8th9VY/9c+WmNuHFGZ2aCy/6
zFyFJuUsOSKYooN8HQ8GdX6ey7HCJpZ2AaFufvDMdYNMb2rcWxsPy4dU2/V1RO92PTYCC+baXFLZ
CklhbYBZ5iZgy6qUyUAWYTbvFFmRF+xtzsw5KFBMNgTKhKGcMtWIExu0SDERR5lUEGeGvWEl4SC/
/irOjeLwFlzwWAs8gC3oz73B5FrrRh42tTQ+uVnBvX1OXYdQ0NeHWbCfP+CAZa0yg9jNkAcja/VO
sI0YyvOIzTotaYlLOTfM8JB4Qn4vZ7wnLW4PcPchnW3hDsqn14c+t6owLvNMRJjL3BLLzPtjVUlV
EaMeRsTpNVGJjrJz3L1POeHuBsyV722aNXqFqIlkIceL5lXoNy12zxCMiHVAYDLYWLK//pvOvHVm
nctBzrsH8z8BYTifawe5FntlbgePaUVgdUVE+fPro5yZ5Z7tEQBuA+oD9S6/4o8HNyJrLMDG2PeF
gZ1mrgmuMCk9aL06tt7hYxh8f33Ec89FE4GWCQ+HuP1kxAD1SF3Gob0KmwZCWtOGxNTZ9ubtoxDG
BbgEO5CLwAkcN8pYuDqEeOynDpZpOiPmszS83b8xis8ArAymr3eyMnQ+SO4PFMRxWw0P9PiRfNS6
vmA6cWbbI5gBFZqj2KT/Ak1pUQoc8zlZKCzUlQAnWwczfvUU8e7bHwi8GHc9zmai0U43PbcQlWN0
tD9ymKkbLusgwoEuL6z05bWcrHQ6HpQuTDic1U63LRNj1bwzcVAnsh0plzm6a/ALmJygmY18irBN
h4fjPQyRf2HDPPMqsRLxXc4QUFQK8OPp7tlNVhvIIVZqsWKq7Dbf0ZYm5rEpLsUWLYfR6UNKG+sx
D2zThah6PJRLlFuH4a9a0dTZZT0kJx8NWmSGRCoU8rpu+0suUGdWFnYHdLHoRNJgON1Abb/00P91
S8AAfstzm7copJNLlpnnXqFie6ZpxnZtntY5koR6LUdXkdE8WPsSUcmu7/Lmbux768IiPjdPbHDh
pR9o0qA7WcQhyQmDMxpYXJtOePBDTx5ysx/hGElxg7suRsZGmj03Ohx2ZqUuZSmde1KMCTGtg1Cu
CGM5/oIlViaF00n2kBxuo2uo7NbxGwziRVhdqGzOTRbbxsQa2rRDMX9SbJB2oRHown6E4ns/BcX7
OQ4aPFj1LydIbryQC+hbdy7Ad9LsyEnyFj79yavtC3ZIb8AraAxya5eQTPgujmt7+/ZRPJt7BfWJ
x53n5AybYDP0QVCoFR7xhLi2ndyVGfaHr4/y93ei8UJTGjOMRR5wahMEulHoMKyWpNHaeUrMyP/e
l2P3Iwu0vrow1PKLj1c1niIm/TRY+5hWuSdzQqZRw6Nyg6E2dM1VAIWp31ixpa1NTC/jHvVcT56D
Ny7MJHuwYBXxtxlBJaPZbQxSDV90wH9l5fhlWmC9PShjbaNG+hVjlaB301i77ToRfS5XlpWTXDFG
IXmHTtYNu9JvAIfxiUk3shtGaxXDA/pBKEhmreOIfugK/j+oAdi//RygTKODg/YTxC5WeYaUOLa/
4SDV/bI4FO9tu0g+ld7oqFVV8av5vdIZ39miUM/I+SnpERwXLSh9IL9Ehu7zrSxi+8Yni4RHdOrw
GuQzShdvdhdndfBCVNyhArbtLXuKN2aWK+9Cm/jvPY6iAfo3Ag0KRdQZx2symzCZiEJz0cjb8jbv
qxdvFsHhwlf++yNDDlq8UAkTZPs+OSVSHLpb7O6sFekX87vEksXeq/yIRODsjbQKil5XWFydFprI
shRP5hPuv2ZT0lmBtZdnV6mTAhQGsx0iQkPKe+HcPVPmuoKjj1KeRc/t8aTExi8qQgPNBapwK4iR
hBDGqzSr/AfsV0fIkHWGI4Dr58FaNPDyYFrL+YcVkTuP4jZ5rG2/u/Cqf1fWJwuKNwl/xuaIhCJz
cqfrK0t1JSXuCtZudt1VMN8IBo7tvUEsLz4URebd1jazjRSMxPXWIx3Bu3aAOLIqKw3xLIwBy6GA
F9zDEJcGj/XkmfOF7fLv/ZnvvZiociVElWSd7M+I60usW6hYAlKhv7W1mDboyexfXPrlz3EWDtqQ
pP/59mlI8c9thDa+gkl0PNfJcInNCE7mqsK34gbNhNrkyIH3ukuNCx3fc8/nASiY4FK+B2vpeChS
NhLuV3h42BEXWdMjL8Z3p8cmLn9CQ7zDw1JfeKNnNm36/1hve4oLCDF6xyOCR9p5Ei5wCRlg+7ay
5ceMf0gvA8H2hXl/bizgJp9JzzkOxeR4rKLoIUOWLWW6qPqDGOlI2qNV3Ri1vmS9enYopvJCIlsU
98u//+M+5XHaaagnrOdOjHs3N5kdGTe3Tl2q9s6OxFzEpZD146uTs3XU+YyLK/coNaO9LDlX8UjB
tWNXcjlNL7zBc9vub2bcwtFZtsbjx4oQfdlFwIY0YiJ8Cw1B77gwO99en/BnRpEcrGS4eoA7UAOO
R8EIWAykekC+qkV+n+IpsdcmAtq3P4yUPAdMFDw9bP9ky/HNMWmNkekwAWsQ3yDp28STuX/7w1CV
UJQsDrWQXY4fho0MBAxS4ApCwvCIe9TSnvXlhYW7bDwn26cE/oFQBKgMdnvyLPZo4oCDZT7sWItD
UeW/AtE/kCd2UxpAKa8/0pkpxy5kLScvxBDr1Bsz0eTRTRaDccBYn0Xpejsf2sZVE8m3I1tAqVze
MVbzMCP/HbX9xzqaSNlzktGhBWaG3k2rJ29HH3S4cN098/aw+lRc0KjllpV0/I3sFrFCornLeJnp
7j2j6Q9TPqmnuvOWvt8oL4ClJ3aeC3rLX6D/y8zj+cyTc2TyYfDxtsCZKlQJa7dI5SdbKLLqAKQf
dSX0D5rE4knMaUnzM+yH/cjvu3r9O557bAhEQAmw7dBqnkxN+qpksFLiwS2u9B7SRrV1E0N+7LoI
47qgu5T9em48jk0TXwm5EGtP9t+cNRKQR6aAfMzi0CDh3UFyjD50OtArNmzj8fXnOzNP6YiYFknx
i4DPOdmEm4GOqvEbJzZajFV6X6CqC/HgcZ3P/8ZIoGdsJ/BVAaWPJ1CcEK3nZqTMdSYitdEWNhLL
oXiX9cP4ZujCBW3DRZXjmUbD6VxFTmuIEGMLYGb10NKg/GiEtb6FJ3mpS7N8/pM9hYPL9wW9pYXR
fLLZ25H0YbIxUiOH9AG+9JNHxh3+VXCM4LPTMBzMxtnjgXnJ8fLMAQDEBcZlgfJDdj4pQ5puGlOa
K4sIhv4x7yCgnRnpC9PjzHSktcuRBVrCndQ7WfVAGoQnWuwtngtB3zP0Z6Qg+SoU0c82GN++QYNf
/GbPOqQgn2IYtaW5mEn2zMVOjLOAXr0dpciF8LHYVqApF6bJuVdIp2XpJNLyop13PCMzrdH8Ocpe
pU09vc9CN7sa++jSij43isvhBZ8S1T08weNRKLbQrRXM+0xHH9LA6eELXLwbnB1k4c3STPPYLE8q
nJxI87YOuIeWWTTfOngg3TXYJG/fvoRB/UFXeRrYiCdzriitWhi1Z6/IWvWuVOyo66kmLasUiXHh
/Dz7QGyCGKC6dHSdk90iQixIbUZBrysonGk4+TcINu0LcPHyg0+XL1U82A7dODDWk90WX9WUupYZ
MGHEtw8bO9x6rVvuBkvrw1hjZOca1U1DjO56Lp2LCMmZ0aneKA84txbH6OOZQRrgHPbmwBLOU/Nj
VrXh17j35X2BFdmbrxAeZc/iJctWD8P65MuZSY+wsrUpFwdvRgQZD09R2RM3Zw3hhRPz7y2RoWi/
Y8JtL/vvyYky1jLSsa1BrLG7J5zPsot1X9f2V0LL3G41LGC5h1iLluHu9el5ZmTuLUvkDQch7/Rk
PTeYtTmG1+IRgSXbVcol+Cktbe8Dd9BF7wRta0u1F2/0jKvDhfn69znKhZACjDYNXXR6RMff0i8y
JHfcLkg+lvF6uZjtOwwOD3Pp6gtD/b00fIQtCk4zNSzxGSdrPQi8hpBJIC0IoO5DWozdIeiGt58v
XC4WU2sAXdb86bYFyFol8IkJWJ9Df23PtrHmt1wiHZx5FhwpaJVSFLDWf6Mwf9SuXhnNbMyU4zLD
L9Kp88WiLzffvG/5ixoIFJcyZznGjj8OOrrcEhXqd+x3za2FIwQMwgZ+bav04fU5uByIxzsKQ8lF
5bTkGfwFG82RHHMEmjxQ3sbPYd977+eo67+i1zQf2aMjAl6lePNBxqA0JTnMaNSwOR8/XxC6foYJ
ASBnGIQv0xI7WwxG+O31RzvzrSgzoKRg8k1ii3uyXQns22JXQt5SXKN3rZ7VhqbQvPl3RmFL5vrE
ne90lAoFn0HCmrVqiiTY8tmgMOSZvjDKmeXKBrVczZbO6l9RD9gMGlHaSYhoWLiRPig1wlZPk0Nt
jRe23jOw3aLMonNMSUOFfeonM9I1w7uXOV67WLwiozeL7cJqQ01CYXmYOAG+xKNyti1atM04yvwH
V1V8/epJNVeZEWVbp7HH90lbyM1oX4yWOPddIUwtchtAevzyj2dP45SzmqiXVxY6/L0qXZNfQljy
69/170pykdbwHkhIWGDckzUYNmhDUZXg4Ume0ifLhSaZtropiUuP8jUHZHzhE595LEUzGxfA5eWD
Gh8/1uwRqFnVfOIqdMzbMbP0LrKT+UJD5dwoFEMLoMCtDaHJ8SjSQEWtY/y8Uze3PvAzPvckUV9Y
eWfA6GUjtv2FZQOGJU7K8IkpM9vd0sUoK3W7WB4cHF1UT23TYdnnxmHxKYc0uW7yorxNzTAjqjzC
nm0ckvbWdqP8wi53ZvmANCxMMbAnIN6TKYMEwk6XcCfyZ031Hr/M+Kp06u5JdVpeONTPDMXhA3a3
bAeYYJ18RpW5odlIuB1J3kX3Ofl1N/CU292og+ZCw+TcUMBQUFFgCS760eNvaZVu8U8Lri69+pvn
FESqwbDfDAPmrG9fDvZSpy/CJJNAomW5/HHwYfSLeL6lqWjiv7KvNfKFyMBqFrMOY9fO8aUG7Zl5
Ss8UoJU9b7kWnnwxHz4sxUuuQOUDe5uUcbx3zPlSLt7pG+Sd4UO2aJUAL8BZT55q7Oy6wzuFll9P
IwgbHFwlURY+J5nxVg4hWldiPhc2juJT4aF1/AKdmbZfm2Y0vOnarY3UTHAdQ3X0+q51qjhl4waP
RPFKmSXoOLsnhXPRtXpIB4bxsDmwc/sq7ZOVhVefnqx137hb7cv1lFYwxxOx81XwQZvonUKU+AQA
vP5j/n67/BaOeFB5m3V1iqDIbB606dK8RfGKBQ3aVo75zrsqfat74+a5cOR4v6AosDIcts/jtzs6
RYdfAowML6+Sa9+J2netxP329Qc6nZTLKPQaaLT+7rAreTyKhbAmj1n6q7p1phdhz+2nWhWf3zwI
U9JBvUxBRtLaySBz3UdV35rEr/husYnwzl4rO35r2QJUJ9iX8XPzQUkZ7PhRnGrsimnkhaWWV28d
6tp3duGnlz6LWl78n/XlMg4kBIubFZsv/d3jcWQ7YAhvpQRHQ3b+XsJofBlyN3vRDmlhuOG61a+u
8qcPaRX4X61R1F8Rq+D1BGkP9nsEfQ3ivcjxlahLd35gw7Nr8iYy9zobJtN9TnO0X2uEJ25zFRMD
cAh1WYVI5zDf6MXg4svU0g86UAMXN0WR5LTnp8H6PmepobdxOBv7YigtsTH0bPXrgqXSAo7hHYJV
R+P2m0aO9U1kj3W1whum+2I1AXVenk19uCcrBmNqzhBvn5Gs8rXtfbS4w5BjsjJJJ7Z3hZmlYbTK
cCEL915gmAjmKErDe2xD07tsduePA77TKAbs0r5HJqbaXZYWidxleaMrrJhm3RxMldX4B5Z5/qnE
FPPJm+NqxnlGx7d5U1vPpteJr2g6VLtysxqzqjYTeX6Fy1cYbD176kilddKXkTT2aUdmnBK7xp+E
f1snAfteFMsyOSRkqMs1LtkqvAq8RFU7y5t8NPNKEh1giKrAyX5yCm+DJCIariR0q/BDVI9Tt26c
ClPF0B+yd/lEI39TdKQ1sHf35ZJWYzQVap16/FqZlfhoYUg6rNMo8OuVLgr/WdmT0x6ittTfI8uB
ctf6Uy/XbG/NI8606YMaGtxksCTIP1O2xLiyJE0ZrFG3KeQ7KJCQf8TNaOIsldW30rDUR1kWWI1h
6Zp+NPl75nk3OPvWSCUegJNX9zvdYT20GfyA7T+B1ZxtulynFAakPmEqVo5ji6NuVWOmU0vnW5AU
8uMQxE25D3F8xa7aLfF4q127/lGETRTcwqzS6Tq3DOs5NLEh3so8CT65KN6CvSuq6L079N4Duizr
kMy9f4gjRYjGTEKcBW1uNcLFfpmNwPkIhN9i0+q4GAcYVjc2GAVZCS2guCZEzkrQ+RDiIBAwtiAb
P8wlvXxT5ePEZPc8bA68vDG+cbaln4mL9Kt10teLfyyUjwm3tWh839gDwqoakX2Fi1SN4h/0LMRJ
Hi+dZMPtNzVXM0ZFH4e2xPpF8+e/D8OU5Vc41k43he812C12frLPzGrJmpcq4XMnjfCXfKjpRzdl
7rexg9mzTSYzaHZWlUSfJsCGgqgTp3zAhV6Rm2CWDYEHYvJIiMiKCoujOan6aEu7Qt80XpxP9/Ao
nK9RE9vZZiTFud51qdN1W+zbYDiomnSZG6SpyXhvt41lPWMYr6O1480hi6HOOtRiKsmtTeb4I1Ek
Dia2j/Ak2i/R0qK6QjoRS/g42Dd/SSykl7cx9rm4uhCx9LlRnodYcKptvS7qeP6UtYQzkGKBG5v3
UmtD74QfT+VN4WAFvK9gHuKgTC/rSxNpXF5qPB3YH7piQKtkVxF2vtPQfO7RfL4PhY1O0uddHAor
8VD6tK0XX1d2L/WmE6HrrHLiarExUpTP8HWyieILsQcB98RzYLhYNB0kCj0Ew42N/7bYJ3Ff3GCI
nDe49SV8PJ2plzx3zCf2//al6nK6JZ5V29hRDdVCX6qqL9Uwk5djGU7tby0U9Ii4xiZt1qE/dvfJ
nOBUOZkkmpDuwr0Cf7ts+hjFafgwzE7cEQ0jdb/CxzDIwL1RyOJu2di/Mr/chcrNvopYhQ9pUBPt
EBOAMV8FU8Y7Cc2k8Fcz1wNM3YJITZsaj8hwnftTHWy7MLbuO/R1Eq2yHsu1P0t0UzqeUR12kH3D
fe622RxuSUHt5QFcNCOXSfvF+Dw3wfAYih4/aOxLPPWxVsOioLI78RIIJV5QfGFb1At7sr46TkFF
dRgCi1Zn5fnB7cz6Hddj0cgvhhiGgv0/JkQDxmdqb9vZTh/A05ibtdW0Mf5EpHCvBuEt0VB+1j7i
ppjgw+SlvXclMTRkDmS+n27JSprvyANGg20PlKOod8162iKNVXdGHFTPsXaJPIEI59rXTtQPP6Fw
EVpixtb4lM4TbI1PfZHV0aHuGvUhzzdV1TjXvWnlv+awqWaiSjHtT9Hy4mnoB8g1lkaT3LI0EDv2
3OeREwqSeFZ+YHrxerBEem1F0NNINZDewe4MU2wKszZfRs0usEmM2ftmRDD3eb4p+1lhltatCJiU
064F7NbsMlhXbeOSoEbDL6MPmHF1+Wq0SDvYhiwosPAsi5u11lXCBMZo1NlCPXbfE7o4PLq9sMIN
lPzg2jKwf0cP7PHbVUhkyBYn7upbPPZlf+XBxSk2jqq5e+i8jw9x543RzqrzFnAW23OgWV+LiAwk
P59W4xSkV/WYxo+dIKp2yxHW4EfvzfZ+8Gv/yTPJBOBDOpOxMuk/2RsRsmVsFVveYzXFYokH6isc
5EvLYO1jRz6slSmMd+lUDQTk6LrP9ki+/Uc8XSaCjtK6vuuzqcGxwFXRWhHRsCVco8Rpr2ydBya6
npZAIbv8LqwoCtYKFH+4mydYfrftlJbBvQ7EOOlV1wfuL5XZhoFNV+WZ9wJabLJtkZiolylzEBgz
rd3u3uxVzN4hmKW30okSbIW1EznvY9Wy98WO08+7KA6U87mV6YQesjd6tPv4tLMKW20nZLnLWbz3
/dGWV0YaRPLAlafsD5F2swqn7Hi0dyiCQ7z2/Gz82lQdLq5z0luYyQdBgGtaHilvX2bEXmwDN2Cq
ciO2iy+4cFu/Xi+I/7pGiOWKBleAJj7XtdO2l5WmLdv5jI5hHrHTkzneuSpM710HV9PXh1puRyfV
6tJcWS4tEP/pPBxXq4Yl4I1YWq1cWKacS46zcRq8wDBC86dd4wT9NSpueWirWW/bti+2r49/9lEh
LQDwLUTIUw7BmJpRGuVowj28Mv4ve+eVI7mVrtu59DsFegNc3AcyfKT3mS9EZVYVuek3N/0Mzrju
xO6ipD4opdQq6L2BNmi0sqIiMrjN/5m1k51jPcoY/KJftPInssef7jJ8qqjxXOndtWZZ/3TNSPOq
Nmd/LWWNEYCJns572XTTPxxRcPynmAVMOJMtin8+e1g0V69ib2TnMqEabjOP01ff2x2mKV3+5Or7
F787/JzrvAAbE2rDp2nIovvF0i3Yd4vc1hlnW5hjqQ+ZqbJzrSsWMrHLlia97DOvOcEv8T/+/nf3
Vx/or2IOlgeqqz+/voRqUXGEw1JOjns/z3GzHR1k1L9/lb/6hhB7YWpBdAgL0qf7fdOXCzepEQBF
Wzdbe9Loxvc4WMxj/LMCrT+/IYbziBkoEFip/nRFbDuACW3lY+0QlAYsqAKXrnL8b3//hv76Vcg1
sLMxXfq16+iHwZLhGZxgmDiFVF3UoTn402acsu4nH9uf5yLGGgnBDM+/iMCucd8f51dCUDPr0TUD
Ca0Yr7l/e9vMoZMaB/TapaIa/2pSU89JY5iu3NLQtpQ75Bp8w2w8+moYGDQT6/e0oPqJGPJZgaFx
eJ2yY4pAjOMJ+bTmlLNU1ObioLEXV/+SDI6209mAdz2VLRufjFoXukAN//Hjz6tiD1qtQkxqP5N/
42Dua7bUdaUzqkiVNYf4KbV+sp791S8XCcJAkkPrdz8LWVPejx0rJ0zjqvR3qhyfdX36mWDx5xED
2VQGM2SoSR3xdj79atUi/MRlf8C/T9lzZ/QvFei80FC5dwstbvrtTf03BP8vYx3f/OcU/MU3BXu7
/jEC/+tP/JaBN4NfcNUDFGXbZLEPTHaU3zLwpkfQfXUMMA0nXIQ1538z8Jrp/+Kgna1ZMb4kaE48
mL+H4DVKFvELkT5GKuThoFbu//6fP8TD1af//SOPgX/8j18Uf53Km1ie2IYYK7MIfNoh8Of5ksty
zEFrGDYyy4l8VoDoktHf5FavXzVle2dQZ2PPQ3FR6Ga37er+pFvyTZbDMXaHg1SKsaqe9nsnH3Zm
q0OgMZM+kt6URmBQNn0Q3Iquo2nwOZZfasCmCV3aMslOMyMMsmLPFKlzFLe7q0EXD7MnumtNyR1l
dSQmva++tD6GkhLAdgRwX3Y3oHWP3ObeEjugvyk2VVjY/fRUddyf8FoxPLBaakbdDQi/NBQxtdLV
MF5bVXqWnUUvus31tBB7V1M3XH7HyE0NqvjlcoQlBLvIpODczlM6nSAL0FX8zbGWNxbBbZ5hQlBi
3Elt+C4nd9zBIQXCt7xneXHt5rwtrSmKkw16yvGyN9cN+o1rtTt6tL4DLqyjuu5f6LO66am2jAJd
QWYMPhxxQYyE4cfTpMnhLdMdGXkdnbK9szArGhNqP2b+mkM3Z9CBkkZ7oCqS90QQoJNjOBpU1+eu
iBqVyahBVQIKurwQouGuONl7naFpQbxmY0FXtpShQqtX1xWdPnTQXZPTiBazi5SB7hTQTl/W1evS
GkUYNNMpyBOquvTq0ll500bbiu2ksc36uanvtDHO9otX3qawI4u82A/+2ki13NpxcWm1JXgt66Ra
2sbx4Ny3fXaX4AelmkWrdy4FSqOteR8wxm80z4Vb7KvNDCkXe6rV4iGY5V4rQLcNuM/XLjGlnXlW
wp5Rf8is9ICmfFXQkW5YTX9Ttda9xqDnnm6yJKzihMWO2cje7JcnzU7Odl7fy3aReSgBFtBlH3HZ
Nb5rcUP5yOyOhwHnV6SAGj0J5j6bykopFRaCep55PPVZtlCAz02lLKRgyqbgODoTrNXE3tPhe9O2
8XdpWJdu3zxXedVuWuwdzNqg7DEqA9qX7kxKrmnQUvNOi50pymRwSej+MJME3zi0m6TlSvGb+yuD
qc1O04t20y2GfRP44xdbdMtOFh7AhRrkZi3Tl7zmMzJ9JlS5IARFXfBF3rcvbRE86lpx6WEi26VS
b3kEzemKDsljsVA2M/fZ69gb+SZu5bDVreYp75mpSbO+GhuSqRrg2G1SiHcr6y/xPFMtRvh9Kyz9
EGSXhT0Q2AFeduyyRIvKXlLubY+kqOk8PmuZLDFkuPOePt+ShFhQhngOcVHCJh4NUZLMaoEddJqz
6bL+TIP1owuib0MTxqGUBQ94CuA4gU/lZdNHUEEq7NDY6ajTdw39TCZF9t4kQ02bJAwR8x3mHTMF
wU25L6pNSd02r+UcGEARJyRx2iXFNi2uBYPZLXjXKO1uq1jbBcFbZkiAUDL7SMaLoYeua4n2Bssa
xIiMSYFtt9VFT3Uj+3TmJfeWOTQHKzfkhatR2UzZEYVpy6h2pp6kRyMtjsxYhrcCEWFHQst4GYP2
3uln0Hkz19uplyH99M5V0wXAMyen+qDiSnAGoER8LK3sCAxliWaUYAigMAvpudpQynNtLdMltIwT
9qfpQFlyfhqMassXobkZA+08N7R8F8HXxRsesmx8KrgItiXFWHSNfRPuEGyZMHH3TuLrBKaKvZgn
Rj9nVTMwdp25ZwRNa9rsW7xQrR1Utw45nXHcq9oqL83ZijyNjiSRiKisx0OtDTd0Jl1lhPkius+L
Qz9CKUyS8dw7/knl1BY2QeUeFmCbfam9SAKloSkH/Vvm0/8NRpbZFpPJ97wyy5NOGUpoTNzllna6
0Iuq2vcrG1NRn7XJ1OQw0vB281Ddk7gDL3lHm9ChGjVSUBnVg4VdbLshGcOFMriHuDgudcv6jcTR
Pc2uqS61xDxVDDyWvjqlM+6dEF+RAgDHYGF07HHXC5OUTExD3GgszYees3zOpNIucze91pqJrH7R
MbvqUyh+wLN2FBNdj+UXM6/0jVP3WQQ3GMnCdr8MPdViSaf2rZFakd05hzYwDmmt7cZO39RxvYSN
GkPk1NOYLJFnCIZc4mlxmAClQ3nKtfwooLqUDoAGUH38fogmMTz8Nnuc/2VSnN3Yp3fPBTg5JUsW
Ma+kqa3aVjp7jOwvGQI9ti67QR+f3Xz8yokZaBlQHAcxIvbTyybRv7WqeDSYTWxru3V2acuXicqk
cuemkxGKFLaGGOJ8B554F1QN3GZlwTyZZH9I00DsrLYfIhgdd/agv05ioXGLGrmgbr/kOrXvlcEC
MBK33CmtyC+DgB1oWMZX4cUNaU1lGHuphBvqHU1tDLjbHSXOzi7T+hkirKsfzAp78rQsz77bUw84
AqNxGmrwLc2ctsyLmsPk1ENExWl2Kuo0excZYWho5gxj8Ujg9Zxi+AYxcjJdef27nlrlcZnH/KCl
dv8sbHN+cnAtvs6Uft7qzC+53Hib1rl2kt1M6RXD3ClqBv3e0uznssrVQ6YPIzVmz1XjdMc65haS
dghwyVhU7OYsshrJ961TdKgxY/xG5AFSeYPCm+j0+9gypUKvPk069I1KfhvhkFzEBhPrRXOwJczO
lwyoId5y58gNS7+XSfdszi57mXcXe/2+GwcQmkktqAXWLmGwVrSwyeo0GnSc4eUdqMlgtyzypjsy
d9jNtKlNeQoXKLnuquyUBvqxn8yQQ39U0/+H8CwPHWu8STUYDWYRNaKE7QAaCDChhfPkCXkRUwFX
wZ8rZRDGI7PwOTYQ4QZhRcA3D3NuPJQBgJq+HOmBgRvYxNN43VnmPoURzeacoL14YT4zrZXuNltR
6XN9offadkrSqHJ5GIL42k/7+8RE4QF9SrUke2t7HIW+E7b9qAqKHA3g9UumbYK1Hw06ZRjgkURQ
3BapcWXkEGtp4XQKbZO5bVTa5jdTFfvavKhgn4iAUoB+gDmQHGznJqnER2E2ZwBZm8btS2rmOC8l
PAgeUW0t2Zdxf4hFcwIAsC98FXHs2vWue8Id5O8NQNwQt7V8J+aEsk97uaNT6Qq6VR3m5SgJjC6P
NaovfxP6KoBG9QfZj08Udpgbe2ZD62b3uq94347+jpBxNnT2MzUv3wd4F0LW2c5h1EuX5IG8/dES
5jVfao58sELwuIdIEXD7YHuV9oGa1kvRt++tutP08b6xXepE401j3ROLex2a5LkCXk4h6G4I2uOi
FRdloh09qV9J6vsmLWs3NTCqzTROdLnpYjcpiYuunb/Xuf/i0JS5rg1Ec19rr/1G5OPsjD0MsfpC
Cez1Zr/XhE3HI6AE0exzZ/w6jOVWuONpsIfXRR4gAuxrmXCaR+QqgwsrvwqW8W2YzQuVXOA2Stzl
tp6Cc0/vrY2866dZ2KbtBU1zPLxDTvMNC1k9tefW5myDxfqyz8UX5NIwn/IyAvfDmamp3k1pHlyl
bUjpdbjMIz2RDgFtAOANvdjhrLvfq5wvNqdp+2J2PU5UKLyyvq6t9nbQAHRkCV2M/AO5f+NM5XZp
7yyKMEO9nIbILK4Lsco30rzUsRt0rWlRQ8JmInUQLiw4xwDe2KDvYrd4FqK4tDmoOso4M8h8Enb6
2FS2wElCjeJMWVJhsGmJ/gah45VKmGLDQJ1BfNof5t669uaPwUo3gMJIR6uZbmrgJFNw7KvgqQNW
HsmuP82tvpsgo+17S7tFsHiUzYs3uReTG3zwTQI/0+V3JpCkEBoFVbJFkWzHdHyv0iXY+k2+W8tf
L2nrsvZVUx6WybzKMv1mdJdtqWZYacqNwR+POZUo31DrBUSO+Ulo2Iclc3QatnkM+FoOwevEWSlj
K9MrEFyVFy3TI17nfaMR93cCoSLXHu4qMWxmXV3LaaWT9uecPTDVVozGwBbQT84xXuKQofLrMFzD
Zr5Cubm0NB8cXUwhhPWygjdQRajp6do26s3msV/ec/dL5mjfFussNOdGJ+oEeGZd9m5xaR7U0l/W
oLZv2zr7OtXistadp9JAtXPseZvDXBn526WxduWMYpv73Ql6+Bb/wPfAqG8nkNF182Jm3rfUUocy
q86J0KcrxMkwHWN6uEBaqcE6sWlzW1tCsxMpAGz+PcU7YZC4FV4oFvdrBUIuQsI/0hJLWqrwzIgc
5mXRaHthQgyW6aFt27fc157bxo3yGQKUo8Nz8RHYIlCwX4pyPGpjcuUQTQoXjcXG4pqOXjFCAE9z
n+7Zcavp2KDzcUCITJvvGG8pxQJLBhn+Ltd8f+sZrOaCZsyNh/2QPLAPn87DfFT4D3GTvjZQhTM1
9BeJYV41Uq4aaRmRMB9PTenGlO84T3a5zFGfI9VZVvbeNfZ9rVn1HofRl9TkLGn5tdxzMn0chtmj
IlYetRKWaa+1L0MsX8ucqlQO8Ni1AWhFHpy3kksrNNhJP8V1TT997/eh8N33ZKzv0FbRoDAGtFkm
+dNW4HGtrk29B6brXjHLhoqWGW64tJInCvVmG8eWi2UhUGEuk1eUW2ejKZu+aB8Vk642qnbURIm+
Pxc7hqqAdRr6iNOAyVvgZtWJgtWMj1zEz4aRPKSShm7ux9P6p/XXVPT/mh7RDuCm4SQJAISaE4e6
GcMZ6nGVWXZ/hiS7RBrEuiLromk07yqE8tQNtjF1SWHhjNuglt8sz7gpWpDTRW1EsxcXTECAte7a
Ma4uPXpFj4bMaPz1pbaZhrnbpS6ymYtD5l4g7W35SCfWh+NsltwhE04rUz3ddHHOzMYd4gvgQKoM
rUYzz3ZfVbumbGSYBWMVCa8xjiaBhtABwfiGaaE8uprAEjB9JBrPtp7R7cx3I1+Bzv4FfUu7QJkn
1ym/I96G1ly+pQilh3quKXeW2eiFkzm8lWJ8wgly1GyXq3tinRbF1rYEqA66dWESIDnQ8HnmaFqE
LmvVpqWSNgfQ02j2heuwwnlG/dAbjR5sKYHgOz5q6ZGtpdQoSlpB5Pw2TY7Ctb+jsUl8oVbV2E44
+vYBd+t90jGDmdKektoBlOhRZIVXbjEBFFHrL12o8/SxesTnLEHLVpi4SZm4UQJqZ62nferj9L3H
5mVMxnnwqiubb6Kv0i8JX7XK0x4EcaKN0eTbOGuioq12adUCYliMrZPCFY1nbEgd23IGDjLMY3wC
TtxvKxsGIH4o1xjPSdsnKLLzDrV52vQ1AnDtVGfDsK5wGEWlWZ3aUXyzEcWFPZwCYR3g+5xt+V64
8eOkqIbCfoGXZtf75slDvB164MA9NfBiUG8xwDRVlO8QFq9kkZ6L+TXx+qiu5lvLxlY15y+w2i+a
XB5WqqBbO3gKxIlKuluoc5GFHqRaLd0AXLqw6+zGKnMmSf1NMjzLKbvLGkqQ7WXZOn7zwlTBPnoc
iTkw1ootVrMZEbhWsiuSztiRoBEXWsrxNEYBjs2wXIr5Mp6G68IMbnksN6mrHuwkLljOvtmc+xar
fx5T2fMY12dRiTsqqYOrYcrcJ9lTzNvXy0YtlMZS/L6B/f1aoG7rMd0rZm1caAAGKaEVJPXd4Jyp
7HFQ1N8vOLBOKhW3KzZ16+gyoRlGXnWDKUKjX+4XyNPRSMsQpZ/PXWVcJ1PsRWYNI7Jf7CqqWvmS
5PjTqLO90wIFMb0t8E9Rab6sxqCi4fjew2KikzpPDOw6Sfpd5W19jPUxuKyChtRbl1k9VUM+Feb5
DeE1tkWfy26/U7X/ZCfLoxmwcg649c7x4h2tBJI908BIowWZjcEC1OUZmdibOoccswG0t3WSBDk6
5YJoe/cJ9biZKF4GyZH61xn2f8f5/1pdsP95mr//Ur7/EZe0/vO/zfI1w/qFnKG9eqKpJyTdyv/1
2zBfM9xfEKooclyH9iTrf5jm81P0FaylaIQY8DqvJud/N9pav+gU+6yFCdhOcHf9w2H+H5WltUEC
aRJZELneolrLR2z4Uc9r1GTMOIluzUmMEHqxHr1VzBRvLcylAiR5FlfNtW2ILnigUF7FEef+4EEn
l/J1gYamuLH62WlpfGrLVeEXz1AhGD1oTRYceTqtZ6x+pr63pG5vglQsd8QpOYzreLzSk2w1T7uQ
VIBkh3HuBdBeXb61nDaG/WJOY7dz2ljJS6GlOqbEskhk1EKw7EI6qm/dPO65kEjpvwXCX0+vIsHX
x5Zldeyw9WBQTrS4ZWSLseRkWWKYRBilHSfENGlv3UBUUOdaSHsRlz6s/rMfFDEeEBxhO/7I9Y4q
Lc4NLVSy0K/1+ANYLk06o5mDcF4yO02o1jfqeMNju2bLGALjirTnKnRnpI6dcjv8XHEy4sF1cjXI
SKMXrom6YcgIA+XT8NDonX3V9TSGMlmkQT6s+8EOosUO1o3CgZIQlowd543RSS07MhQGjMCRpGPY
HZTPedZ5KL2lLZ/HJqfkygikJrbuNFVDBAcCLtvSmMw5LYtnnm701rsS2mIVHJEazhr6GOvTYfay
3ATPSFAmSvw2nw4ak5IZtiQu94EJ4FfHSO0En3szFRuQQdAnpVWzOuHezPRobkYEdAA6JmCHkoFX
JPMes7w/acsDAgSkkCdlpgIIdQMhMBwWJ+8ORoslNmzdAWvkCJL2ohizqdt5MRWnUY/jveTqSkJ7
EHpywjVnFBgdk2kIyzRY/C0im8koIjOY/mMzATPw3wWtm9fCbRu3w39e0CIwcG3dVz/qk+tP/A6A
c38xfPRFiomoXnV/9fb8tqL5vxAiQ51iW0JDoHzZ+l95kgUNPZNqD5OeR5vQFH/cvxe0X4gZAI1D
2SQSr7Ma/hN1ctWofzQeYdwkO855mDbE1aXwScOmzt5g++aSrPfVwY3VcpYWo/EMV/ruh8/k5rc/
80cdlIX7L16JF+LToKbE/mQ36Iwxw2zLN7KCthmlrJRlaOuC0ntPfyeVBvPy719wTRJ8fmtruymk
1LVLQ/+UNFj6eEypod2kKebqtpuYDWTdNH+ffZDjhQLjFbqokOlmagPt6e9f+68+VnK6bEUUQvDx
fvpYY3SYmtkovkahFxvV2C1yjaG6agM3OCl+8tH+1autPVSYfNaIfPBpT0Ix6yq7qTeN4Vfmsxa3
VP6jLTc+F7BeDj/xqv3V5+r7fC0Dk9IZcvJ/3AEJ46fQzsCCeFm5Z0HSNh2XGXg7jBmY8wFfzqyb
3OQ//v4z/exX4atK/AuTGiZMGow/+5wGF7AptK3NsEJiF4n1Pu/cKHOtj7gtFPxwtp+/f8W/eKeU
ooNGXNlxJqanP75Ts/JV67flxrAqf6HoywsOuYybyxxo3aZwcuPC0JdlY7Jd/YT89Vuw9g/fXtvC
3UmzD8Equkt+Rdv9YE8imVbbU27uhk4DhYMRF5GaXz/Xu57l5OvomfElwkccHLzYxJxuIHoc4Tbq
DxoIcZzEnpJkVxx3voORU+ibCr/MN6Nbhkcnszo4LaB6l6ibc93EAd/XF5ZSCYd1o6/ex5ZsMww3
077RAred9pOpjPLRLnKrDn1gFgj0Cp4QtxVJawG5Aeb7c1/N1zjRh7u0qzv0Jj+rbnu+FnrYt4UT
b4ukaU6aWQuLSU4RG5RCe9aIwrQ483ZqVWxultwjgKFhz1bRII26PpOKy8HHTnASyp3ZOU6KGaoM
8plJ+5xlw35mNEtcyaIaPZom2hXBFFcuJmzmpV+7op1eslYT7l4YIr9zFlu5t0PQOLvRbmW1aSC0
4lUYlxUTVwWSbR/k1hZDLIaHdBYD/Fyz6HiS/ap48jWZw0YsvOVtoGExXZHTXEzgmliv9aAo5WXg
RaOZD+jsLXFdFpqWblZzE8jKeBwbw672AdqtD5DQrYpdRmzE2ipzoN+SOByUoXky7ahQvn3UF7f7
hqW/m7edH2RfrRpOOINbhUiOJ8llZJAR8Mhqe7Cf0NErcGVTklfHMlBNys1vVPMr+UUG+uM8OMZL
QOmiaVDkqbzyioG9mpGCNWOuSUqoKn3KS1UTyWO/gFSOvz1pbhf6NtA/ZVagpePRyLCb54Odyxct
T0Zv16XguK+G2kThp4EYSsF4RaWhLa9zcwBEX9q1nSHlEF7bFJwP9cioMXSwFla9HjCzRKK60zFL
picam2f7EsIMw09l+QH4ZeHkGj1aUs/K5MIoG0d7SUs+D66mYCRIiKfAqmuxoa3TmV/NBCD8hQ9P
u7gYpaXGPTmbQX6lGFyOiNITcd/18NQNONL9lt/LlWHHIvlAMKmNe9ufYmvnF3DfZk6xmudsnDKd
xpeFGI+LkqK3cmM6rR2/8ny14IZ73Uw2s9dRjFeCWfveFzY1/VmX50E0Gwsk5zTwgZPpnZfj93PH
4aH0ZLeEemIpqicRMtMwd+35JR2C8WGeJg6TqilRW7wGag6aaaXdJ/44vjSWkHe9zU4dGYuCQt0G
Q6OwcOTxZeG17quVqHhP0boDh6evZ0Z5WmYn4YSAdKUzZtDDop6Y/9tLq3XUsNeg2BN/wmvMMMG4
T11jeSytYv7QGNB8oeuveOVqPH5Ik0QUJIB4JPiS6QUKT6qjifjB1xyj6ZfRjJ0hwkXRdzvCTQhH
BX1ueliVrnbryjSmURP75UeyXs44QVf2fUXMUELmC/g8l1VOj6d13fFNxfgyVnn+3TKhMkcF970v
HjGMJEogBBFGHEDVvklhOatiDnCH3i/YOdmr0UM2Ipjk2V/nySJZJN1sSbcY3AVXKJuzcV6VzusS
yJq+1T6H9V1yT2N8NunNU6M7xhy5Hf8FliGNq83IVOwpRw1kgGkUGgKiNJskTGFY+sjwS0ecx44X
nYwU+IXQN3N+cQHcL7WdY6s+4YhBz+YuKx6IECw+SlaKxtaKwXlp/NzQwyDFf7FpY42uMq6H3l0n
kokib1/GfN9tu3xTBNKDrZ7j59gRcUp6pnqphgRqLTg8SlWV9TnOuDNd+sESk34ArAY/iyzVJbR5
d2Zs6iV3CtvJwulfpUcfuTS9ZvgrRkSIIK3zDT9XBCHJqHm+adq+FUfL6CHQTyVRoHCxJ2882Uia
7l6ZcK92E09bvKmHJsgZzXJDx3RQiEury+P4IcApQbc/icGS1b2yhvtS2NyIIQ60mMq0ueB7Nyqi
F3Y2tjP0JncqtiJ17G47FrTR4EjQuR9+C2AYBo9J4yXJRarP+bhbkFWKvefVTn8GiEI60eRWlX41
bDW0F9w1Z6wswrdnprpEyzbTGvS7Qatt7DNrrid4EOvGZ5/ug/KAuVY1HwHpTQZbZB62MedBElqB
puvVebab0r7kfS3Li+r9CSIhVSEz2wlZ2O4uz7hCXw+ek6gtdC6j3XNSaYezq0x9htuxZAW2tUD0
KkpGSybvbmUSVGAhsBlPK+Iw45Exo1Vv+kGVhOfEKGCm6ot1aFj6EI4BTyW9UN/TJk3vxlGIM0Fx
MXJh07SvSvbqQOiHK91soMzvwa7ZXmTM7vrk2ULBSmsTb45Mkhioi46jjdjCk/YMl7XErGWs41MF
vAZ1KZaT2ncIAy0Ste19DL5sZDQlgdozvtAccqhO96rGwn4SbhXjKBtb/0PN6J5hK5R8H1O28m0e
rMKmndC0eWC20dm7cariJ7eY40GFdRL7Pb2e8fRCg9WEzORq+RnbEzMJpY9LcWz0tFHX81IsJ3Z/
ASczxoMxbdys7S+CvlbLJek2w7jHV+c/0dQbMOJrPJ8cRIqZLaqWcTC39pK5HaUfkGPuBwpg/ONC
RNHj6s0MO5S54ZWnwbOH8rKuAEeGPWS98lm0yeK+sHiDPMyJoTC4bGgNitBsva8Jvs4XuXTBF6dz
tatkNCp+kx2kaquyi5dY5u58cMDNIR63VoXDhP4ca9cl9ISHk4tpEM9M6bfQDjChRFAICspTNICT
YU58vTnYrPJFmPD4oOYXqz7faj6KqHIlmJukHpI35M/5kkbuhV/swOGHvGCqvZmNa14StUWFosYY
7barc8Y5sA6WrzYWvgsGDaV5KatejERWUk/buU6HJqSVDCuewS12dCcIZbnvk49JY08VX1wcYskv
Z09NxxKQV1SyOykfJfg0adQPRRwwZLxL81klO62zU2wr8Syds0TNrB+Eg2XpgkHIkJ51MbHMhLYb
N9a27EHswODjKBFRNciD0dUaVyMAQ1nON08K+wWLfgJQDyp3EFn0u4Mdx02ptkAn45SDmkpONsZB
K+qCtHnHuA/YNPHMmQNpMF8uM4bIbRuzFXHSKfNgZ4zznK4iLctwBl/PwK3RWzMKdhf37tfRFQaS
Vo47x4w8z0ri7xkmg3ZvuhPPpC5SkT2XgdUwrgn4+PyPQICm2RZ8xZ6oHanftcDJeDsmGdrQ1D0U
SIub/Jc6ITV9qlRHd1aWpuZ3kqviqhuN6VXJqrxbiL1Z450oMehtTGJjQaQqwf2poxBiN1XpjM/T
d7WDl6n0qhL5am61qmfy9C0qjW3hYyPnxK7tD4lYzbJmEsV2ka4+GKu5mmi9+w6ts7gNiE3nOyxD
7as0Z1LhdT7qGBzszi4vFjObr9N24ADI+psQfZ3zBN5rM/G4K7tY+XKDhE/az3m3H1oSzUT7JBnZ
olbml0Vky3PBZBT8HzZinMPZYMN2lAAcS90ZL1MplccrSv9LnwbyPrAlXYX86vVDh7Oy3na06N+I
stJdNvxWp5C3ZhgggmTEIBsb2js4EnkcmmoV3sY1tahxv6dabs6LL73qgxt7NB3NjiD4DFLbs5en
Rwves9pgvrFqjlzIe6Eh2vJxQWGU24ATo7d1uVxgEnElfJjANssbRnl4CbJYWS9ECMfnZpbVs13E
+RUnMqPacRBNLuM2a19nD+bgzgIpcuFYHQD3QC5gsG1qhlYOcJGxJ9ETFopRS95YrqxmG1hD+jLS
IdCFZtB6J6GtQENlxu6zkfXqVo0Ls74kZ5P0PB2ScMCojvBXP5tnp6ycdNe0RodNA4DlAy0FaY57
m+vWOSNI7+FGi9GmlQgYpEqafO19zEZ+WzQxbhab5PpFaVIiGfWW2RGOTooWRiVHpwcSdVwDqChr
rvQAh/TOqF0ucZVVdBcM0ImOQihmfvrrXfq/ase/1rDefx4O/r//Seam+/bjbHD9gd9mg0D6aNai
I8w3SeBYJP/+rXaY9i8rWs7zkUIsix4TZj6/4/ssg3QCRgq8nLqxjib4od9ng6bxC+IJwoT3axXd
Omv8lFT4u+TCp/GHyeyDQCDfHIaXDCA+B4R8jS2Ja1ISjes0f7IOZV2cGgmUUza42NROiocfPpq/
mBH+UVzxfnvFwCKzwfs2/lSX1JSpn7YL0/Dc88+WXuMXE9Hfv8Sv3Zs/DFZ+fw0KAMh9QCv5HGRb
QWBDzJkoajbZkWM5Hi33e3wSBxFeT+E33in4rY82PDVRcPzJa69Bj0+vvXKx1nES2UTH+DQ6mwsD
ODO2+ShuP1J1XXA9St3m3ID0TACQ2/rVWoZTzt//6evSgci3jJQiL762UfH3+mGYJPp+TmlkoJKg
Y/YS13utNa7qxD+7FjcK0uxZc2sWzt53f1JO/WlmhybHyI72RctmYEdr4acXBvxYJ/Ns5lFtE/Si
g4BTikeKYRgeassaN9hmnJ/8gv/0reUlA0bMfMSmgSr4OXA3OH6Z9LwkWdl3NU3Dycs4bKa9djPo
3mNLd9idKrN/OG1e3ym0PBqOURjtlUT2x4+YZgVa60SWrgTrVZ4xzPf/z9mZ5datrdu5K8F95wXr
Ash94eIqtbRUS7ZfCEmWWJOTkzWf0o30Iz1IT9KSfHQOcq1lQ8oOcLBxNratKVaz+P8xvkG7rVmH
Y7YfsiEwvIM5OMrr50/2jw/m16g0SyEawqA8f7AI1qlITSAIcsVs4Cxpbf405RwQvqgw2+cvLuNg
hCKHcqE70QT9eHV2lNuSLUy6Cjli1BXxsZTrga1dDLTvP7+ks2I2N5LGFORcFUOdvbRAzofqKacv
G+DSaVF4nUadyeYryN6f920ZhIYHIDp1mQY+DkJ2G8ogeN6rRCabpHXCVTOM/fr/40osTLkGLEPj
Dw9yMRYcYXrsVQtsYKP0oyBsWzwbpAkF/3ykBeJNpBSYL/xsHy8nSoFr843zGsTqinmbPXa+4uP7
4oL+dtcov7NU0WdgBTqbvuhcQrQVqFmIbb53LHlX5+KLIc79sr8eP00Tvl0aYGDfzi5FGShBsFlL
Vz2n61UWGvp1HtbVjm3o3awWAcJIZEST1vUIVbwMAwBwNp1y4q0uezKqCVRp12NIVfPzW/yXa+cj
4/a6zCvoEs5+rzERzQxdgQL5XCLGaSmJbYrKDW8/H8biSX1YIVwaDVRJcAnS/6On8/FJFggkIsQ1
MEVQherQftD4o4uRX3xkf66CeBLZJ7C8A7ujBXk2TqsKrW0S3GHGOLxIclk2UZveq15uBQj2FYTr
1ZvnVPZ3qyAANK7shJMO1YdDYqnZsY7qZGemCEtrU6w6pzPe2w6BPPDIOJjVTv35+V1Zbu7ZXVkC
02iH0g4htfDsxbMxUOee6XBXprt8/OmEp3yl30zGw+fD/Fp//xgHbJwNkxHX8JKm/Ps6qcFJ8bLR
IJm7h3Ei+mEz1MV4ouyVklsvFz2CbMig9CfEFrZvjHLXZXq3lkoUbSeFfIW1mtdfzL1/LmhLgxaD
Ops+lxzFs0dViKW21DWsoUg7XTlF16PXPyMH6Kw9hxY4YsDGv1hE//Ia4okn0glQIav2H5MwIfCs
KhqWL9NZV4Ob+3FSIiJtv8A0nH9VRAGwRjNFsnKSoXi+IUo1RSeWjAcrpki58mIjDLpBb74Y5Xz1
Oh9l+S1+2/7MVIKNooz5dvEd0CrCbJlXs32h90aNYkJ2Xzyx87t3Pt7y338bL1a9JOp7rsqSl6Z2
MdeP2j+dJ34NASJoSY5ygfadval2pXayxUe68sB84ngoADlVZvHVNLG8W79/EAxjAtHge+A8TG7h
2bunZxSQ01Jdouqx8DXQmrZ5KMbvvRP3J1WVzXPTNHhJqL8TcnLdaMxac9XNzRe/yPkE8Ov3gLPo
LN8BIUhnlzvmk1Y27kTNpYnx8VjSd0PcfrFqrVs8NusU988Xc8Hfh6SdTrMJour5hO+S5mSp+BtW
ptONW8rC4U3RjUt1Ei3QnPTpXdh4VjBloRnURo8DmZBz1PHX2RLlqKanGQ+Q4dwgaavv2zr8IgPi
L+8YupAlxIDjGeKNs3eMRiZnI3Pg18M79ApfKSPKr2EpDMPxH2b06L/u/m9jLd/Xb+9z7RqVRT8/
W02LLVc1ftqTtyEJ4ItLWh7iHy/bb8OcLbGqjdGJRiyO5chzj1EpDlkSrgbbvJq85HbSY51CZ/fs
SLIPP3/Yf5mGUPQtJ2f2auzdz0aek6y1FEPymttK54/Szi6kjmXh81G0P74mlhVo3bALnOUyz5Nw
WRxVCGM62xo6i35SFLuJY59vVfikhb2RafRQDdHOC8tD38Xb3Iu/mJi08wMoW3ee5i85JILIPwLl
I6WQ4+yakjJ/9NNBSJcb+Z1aqZhki/hKk+29ikSwQXemy3+YgKifj332xrZV76lI+uRKGq9Dj55O
SXwqll/MFOcI6D+GOXtZNTFU9UAZYVUP09pxup2jJM8tJRbf1sXBBsKV9dMeLuHeIH7V78syDrSm
337+rP+YPZYbDTuC7RxIoD/ywDKnbtSk4VG3WXpdxz3VP2WtaOmdgWAyxD7wxWX/bbxlHgDAy9dK
FsvHT9R1wikzRqgM6Bl8powtesbA5p2yKSxjafn86v56k52FNsTrvEhul/fstxkhVvoetQjPsh68
XSySQ2z1Nw1699Ksb7TUuxS2BCI6O0eRIFAXk6v7k/xqjj7fGS1vlIMGjn/S3NXPd0ZZ4gxwXhYH
bowT4L5tdOaoWWmcKyWrTflYGt0g7nLTqOoNDnlh3X5+G/6YNhaIDbU2inecj8Erf7wLZYNas23Z
FGbzcOQuR4sf7MfnY/zlwTosQBY0c0Di7nk5o0rhmeojhAFant8tq1tFIr4G2X5rq9W3NvwqlPKv
l/TbcPrHSxoyKGRxlMpVqiQd/av6MPbd3eeXtHyBH+b55bb9NsbZbRtdk36oNstlZSXDaIDlXzrr
PuRrZE74Yie7UPPPx+NgDKGH+ZY6FBuas28jtBQ3zosYo59dq+ixJ10LrI4MgfduBpHu0+N3laCh
MRmuPRqidxVHT6wFdmcBxYfTNM3oBVPLXiFpElduFHbxUxy5Vn5KUq10DmLqUzCk7WTNd/rsjKd8
0JRvU6k6F8asztmPhsyhOLBbs7oaKk4TfiLCKgY5mkIY0Rq325GsJK9dZyrEW+niSw3VXmYPnjZH
GtNGNx9pSd46aYqK11GcB+g1xc2gx4N7TPRmcHcT7ffvMEGbatsMTXUjMeSsNG0xGtpzPz6qg96z
JZldJFpqUexHouHXeB7C94SF9VuENusSr4dzSh0LKU/W0p5EimFZzWzumwxegi96DaFEFM9RHYwI
SFatNNUMNxEenu2ESCbBmq7oNX0IgxOS9LLnPHPlJiF74FBSlx3WdGZjip9N3H9TaZfQAg7LY6jb
EbY6V8zy0LcJ2sE23eR6G18ASwuBMgC8Aa3WcP6U9pOqZLPcWZOmHlVShW+8EcbqlM53dla1pxqF
+n6YETrhawT81MWbsE7LcK81gEdCvYrXw1DG7U4BFjC8NFY+FVjtq2HTd9DhCiNxrmTf6ovXS3Rr
8kQNwtwRjBPqMeOjDkv9gU4q/kpzToQVjFCHin3vlvOFlgkVJ5tOMkRWwO9RugRWGvwL4K7x9VBM
h8HEszaX6Glctd4WAtWkXeXNu1RbY00r8VJrgNCg/QnQPdTXxSgg3bic/yEbv7t2wQ4/zkiuVONS
AftZbIU1HXR1UOgem/ZPUUxE7dmY9LN0zgMlGcBezg5KOt2MjFNd6Nm15ijqDc+rvaItqmqXdLFe
LDSMmH1KA/tPBAcahoZNd5QdNUSYd6MfJ3az7nW11JUq+ANRSgd7qGgtlZgUngineHGMxP6e5kZ5
1JpBrMNy+QWTTOz7yhb7hGgfbWVjj9aF/k44rwSkiB3JL7JkLaLR7zAHgDJ4SMcITa6o9m6vTFRs
zdswfgPmQgqSCjD7G1iCq6niGTMxAUyglzUbBGMM8yQOiN8RWU2KAqEVloxcFnwFaPCF4I9aIbTW
q8Sj4zlX1bSau7hal6OqbVKtv1pyoGi6T9puKDjb58NFPtbrOVfvc6NGw8BXF62saCl74QutjTH5
UZIM5TdW0a3GsH41VJmu6yQXl+TfzQe2TtlVzhf2cxg7lZ6/HZuHUP6Y8/SCwpyGG7ItIw9L8bRE
pV/lLeIrpEHhGmbM8FDxepQ3uhuP1dodunIDRQkyRONBJVCyMrsbFBo2PuQJ/a5T3zEb5IQHgKeI
PXiN8fdZ158jxHj+qKkSJlCjgtjP2vuM0tZFQy7EQxMSIoIDkiQVQWPg0DK11T2MkU6pN51i669N
otibpG68fRExK6wjoEuIkS6lALGKkgcJMMoFz3pz+gQ2inUoAfkMk1jPbcMHlJnr2KWZvu5zC7qE
qsMyNbQKbXBbPUY9zi5iQnRfw5SBLFzCT2kKTrIuf3+Y4drEO9Nt1uXs7eMCPp3q/bA6fQOXKWhZ
IPI52SD8WvVp9wSCOlDThOHSINfy9idsk6bikLJrNHvdmgJnR7cT3S41Rh/ysT+o+G76MGAh8PsK
qcauF7bxVNOkD8qy+cY8Fnh2rvYQsqMDh13JKXN+t90WWwx8DZE7j60Y+1NqMy1EiDBhM4BoBchs
ay+aimevt/UreEv1wZTmfKlmhl1jgSf503dnDk4kcDavMKRe3ci6mdU837mpHdGXDov6Cj5XuO6V
VJNr1GZ3BiIU3jMzvkq7Gfo2pNp508mwvh0zXPZAlYF7VZOuXutanq/Mycxe5tkJ96SH/XQbyFpF
1NuPKu3f3WzEl2YZHttYeSwt81sK40O46QS83L1GZjCuncbYRdNcX1tZX9+igQTa641Mr5gWk1UE
oYT3KerI4rFqDUoQrhbzpvAoEGpjCASMZj+JFg7rw5yHWP4qfYX6B+VEUS5ewZCDzdYjRy0c+bxD
zH3vZiE6dY2fcYrvIYtN14aajVtFKZRjZOehvZ2bwrkguyVWgsmdXaD6yLMQWh745KKj61YwFHFm
i4Z6d5ziNCJl1Z817bXpxie1H21xiHrDXHf9EL56zjRCVhrVeTtb1nVuFIITO87sIROnxAASzbY2
UMYx4LwQuNl0cIm8y6VYt2W50pMCOu8UrzpMYDtg+mrrezK0KP91brWy2Xs8pXlZmQcgO9K8bSLD
eJNazRZHDN2aPexalfalocaXlEi2TdisZ3hjqNaxcSb9KWko6QkPSXseV/ucaMyG9E8LV35q17dy
kt0hjyVJxqqBBBDPV/rNjeIpx4M5TppvWtiV4mIE8jB5Y84HzSdqhbUu99Lap5EhH70xsw4oKXAV
qaVer9yyzL2LMYIyXlOhAFaUYtBuG4DQxOgghiIswo/jeRdD07l3+67iAkXdPsySNChgFoy2ash/
WXuRM+/CqHMCtj6viFHKV6j6BL9XmvjGTPVMEVpQNG/NJvBGb7qJdGXY4TWrT7nSp07QIMXAYBtO
xkkxchD+WjRO+Ou9bMgDOYHBGFO3QteqLSZs4GiXozOB/LGM9EHBEzr4RZ+Ou9zrUJ5QSIB8o1oy
2em1g+RIRl50SmeMb7UUw3b0LCROKkzpKNAbF97+ou3qgj7xamuFO/ppAdanKRhjR9iBkSvOYoQb
j62u7C1R342uVv1IHKvdIl6vN8JWNIe7NwzrNhmGU2EX03VckjORqN6Tkbb1pXAUDNrVgNsktoot
idc6BrsputLGCuyMw0ytGErqaz3Ra7huZ7FRy+KhsVK6HfUgVKBtoMFQUld+GkXRt0iv2KCEyWJs
K+qdaEvkvQQBfDenCQ1246Y7OzJ2sStWioE0mgZ+X123g9sew2wEDTAZmFFKb3ApGY03oRlunb66
0Ky2vq1iiKMTh/WgRT67KyAzHUsXHFmsAioq3Gg9z8V3mXb7ocxlvK6zmyJ070tRNlde6DwVCjSQ
qDQ2syVQOiNspuFNcVIxs774Fs3clYscX/NWsD6smNPCU5OZzs6cwVMUxExkFnCtqWN/SKaMCmbE
Lm4NqOgJemkBs4QtsOJ7uXmb1nqOVk1RD+ZUyQucRc23fBpvo1y7McLxSZmM7eAA49/lOVNOvgho
yyrhJ0b2czbMRr8OJdC+RZGHJzthsWnDvZzN/jpBKB/6EDBCz8/cUiJ3LOunFnngrWDje1U3mCGH
Zhb33SwuJqUvIL4M4jZJvD7Q23ZrZK0TVJXI3olr3XYhTgQhnCJftKo4RZFV4h4cA0vVn50ueSuK
eTzG+hihHEqs8CAdaFOpPmy1kYuoSkiAGJkeDaPCepN1RTCMSuaHfR753ZBfRBY5HhFYta1lwREw
e7bjxCOdIlU9tlJfgypnYXOa4Q7ESB2kyTjiKxdOgEXg2YYXaPfCecf3QbEA7f9V0bkHO8nWwrU3
HE5XNr1sExEqqnr2A9gWquOAL2bXV16/scnRxoTvlqzDCB49xQGAMDAN4Gudl+9xhRvqeoKE02d6
DTbPzmnlZDVhQGPRbr2M8+0gsL+usLLo/QUQdxSHowy39mjjzNDa9zGtKPiSxFQjKh3VgtjKdsK8
zaHktYtgaw7WoK8gQQ0/ZMhOyEoQ3+oIZbswitg4N0DHqx9lPREsiBGgONZSDj5zyNTyAcTZXnZa
d1mTQAvJtR2vPFlGgWuJsdqknj2CwlX7LEgwEdAgo14Izj7u10KzN7VJG8hMmE+dUUoUtHNYvutG
rOzlKLx1n9YptNvIiVvy85hVC+Ja106dVGs9Q5M7kgdC3GbzUk40PNswecq8sPfTgR3VhHUhx3zb
iw0Se3OHTjILaGTAxqgyWJzADHyzQps6Zu+V3skbFIrYSozBA8eXsEzuWqZRyOzdwD5UaynDBDZx
rVHAh1M+z4Pn1QdOzWF00c+6KI8wJKa5YmNvlCilrcS79cJFosERMwKqoLnwHpKwLbKdN3QSeJRT
l7WDdnok6yUrWoc2VTh6beCJjN9t0rzMvpVUb4wNHZdeC5JJ9fbjaOT6AXzXpF7jZCnDFTSDBjqk
WbiWL9NWASpqa+sun4wJkS4YXjwAA79ACifAp3+D0bh1HbJVSo+QZVs1wie9Kvpki4QcUJQWayng
xs4Rz7UdApJIM+AoK0Lb84ep6Z18PYzT9EB9PzOgj0/eW6RnsFtw/ItjnxrxNSkP7Z1nR933Dj9M
uY7mKR6PIu2HA39SU34MkRsV25Skh8e4mPsJ9FY+Gi9JIrxrjh0VszI+OOOKDYkzPMbEfK1DeNY6
YEcCDh5JnSzDq1j0DZYCMToJqb2NHZ0q7OBWwPQkmJIKgUXba4+iirXdKIfboazmvVLWFtci32Sb
4cqxFrOBKDho+fS+pXGAA1N7T1XZdx2IJA+CmiIMb5tllkdSkdu1u3FOWnIWOEfpwoqyNYt3aPM2
eqfJbIdLevDP5EZclIrWBiG6zsbXlBLXAzNb9jrISD4k2hAfhZwApdKZYRrsTHhEVWuOD3D4raHf
ivBe8e6SRB4Su+IgnjKrzCsB6oaVZMPCJ/r4VMWIycy3JKrvJOrK8ICqVD9yNI9wNw19EJmcYslK
UW/w/s3BGKn5uC6k4RS7mEALaxUl8FFypdECogQkS3CnBo2euMdwmt16U7bauneNGZ9X35zyJLww
Emst1OnCkE+m82OaMY5LLdmExlSdsGkb+Y2Uuo2tCsQeWLSZ9+6Ey6m6EdBynPmaAatvg66JDZGB
P7KU7X40axy1LufwSbqBsgAgx4upgawUpxYVulTWmzg1Xyh4KKuhn2BVlWAvRZMcIVy1ly2nOgxh
AlprYw9t55NzB5hobAeYo+q2H2f1raFrALnHmgFoGIYr78lMwB/Ph4cZKuzlhep4xi0JBvXjoNcP
4gJWsjySJZCzWgp+ukxBofoFuu2jbrQiVwGXNEFUqOtM1052nUYl07ntKRuBaxbEiJqFV+Q5TNDR
uzjgxL64y9JVrLyQ++DbmLx8uwVLtTgc5s5PoeFOWem3RGkPfWkzu8OLSfpkpQ7sDrlDjpFrvqBF
ube8ucb5Ie1Coa2WeExwUVJLgHWQpVRiUDamrOL2srCUQ6zrP7x5Gl+dKM8CfGYiAwpouJgRypbD
jVPaz2WmUHSBvD3gf3Gt8uhmSQvbFYvImsj5BLStXiFWAr5wivBvUtAxQgQ/scovzMYtX3e1Y+K6
Hy+yLsJ35ZTiO26xvSNDItwTqMfDuop440/KpJG81MX3NSIzMPuO+daYxpZMmKe25hS2K8hedChZ
kefn0K48aWVpoL21qjWGxfKePWl023piY+W2Ga1DmKt7XaMENQ+qceVODUzaXIlqsnCgIYz3po1d
g9IXkAbNDYegcRowo+09aVjCfuk0NTzCPgGsSZD0ymBlXumztRhziob5DoiOg/dg31nKJVkW2qaK
5WGo+lMvgdGEpXfoFCFOnWquy4oQlqlzmwxK7gzdLiBDXIvQeA1g9nhxrOxIwOUM6zjCUgLxwboU
texoN/TiWQvhEMBZQh7ilIVOPQHe11JMGBVwQfl41ZcZsyLZEpzDnOo9z+M8vcFTq955IX2hldbM
TUIsivJUwfg6otVWyyvwnxO7vHYM951bS9TlUu9IxXJC2c2H3mrUo4HEygVLVTUlu4WYtyyPgFX3
bHA3GdULWIZzVt7HmTfs59iOn6rYSMtjE+uVsnKzvNbXka1nwxVelQjIsj4500ET0T3bp0lZe8ow
t0B3R/NdzaZiWDcZ58Ne0dOgo2C690q9fSXtZLgHexX+zFWZKdCZleIG6gWoSqUPNWT1GUQ9vTHH
ZaopEM3OaEniCLCSNUWvGeTSC09Lo1049067CrO2grKVo4TZI+fX1hNGMsvdpI0z1uWG2rUorFvR
OnE4smmaSdWqQWAITqPfhwRqSvmqmGMjOEE1DnO8r3YRKiANZ+rMj6BvmylKt52JFBm3sRAUBqwy
ia/ZQ5kP1MSvjWYud1lhGBcg5ayrseBgpAHCC1hDh/QQEQh1n/a8WdQlNGx5+G5dk/NZkVprvZ6o
wu+IwxZDiKVG6nOtPA8D6hlFBVdd+P04QL3wmQGm3T/rKiz5qouiycbdg27qHLIO6n2O44rMsqaV
QUL5a2IOt737cPyi63PedVoGoqmHB51QKkSXZw1GfSR/zOxpX9BVaFdOqgMn19KnLEbXH40wR2MO
BlZvfpVqed6a+TWuhV6cNrW6RPV+bM3ECMIjJUft1hdFvoVHl52KqRJfNKnP+03LKGBtyKLBksk/
zjp7UYtBKc65jbFpr4wSoGCh1xtsKRs8nf2+7cG7fP7glvbL7+2gXyMuvUsHpAASuzONSRv3k1EN
9BLL4kqZLrzGBBX/VXzJec9pGYTGKAgO+u6IC89uHjvLEkXdIhVM9pSdOXWtvZ5keNa0z6/mbwN5
tEXpi5qWAcfo41MSuW4W+iLEMKkhR0q4TctMnrKurG+TMN3/48EsBAv0QDWiePECfBwsHRVTd/OW
wcBjoiRfsc9uKiit8Nc+H+kP7QI3EPDCgiLhFmK2OruBqpNOERJz3r5v3lUZbmz5AN9WsDiUknp5
snGtvU2I1efD/uVuMslxiUidcAWcX2ACZj5SQ85FeRNj8m9q9WkM9WFVZgAowipVvrihf/nGEERi
dgBssXxnZ1cZU6SV+cRrApE/pVxLdkBnauvPL+rvgwB+0VEa6pZ69tQslf3CYjmFPEYpoq0zKzBi
XOefj/KXW+f9Il8h4rMX5dTHd6Ojw9oMBreudK8KGKHDTzO+lfnj56P8+nDOvl6GYRbEjYKL9by5
qtrAh0QKKV7PaZWl2SPJDc+sfuh28oORpteIejaGmoOQxKDsSHeXpfZRB51H6elBL7nNMCQJFa28
a2do/vn7w4eIYJT2uYPU8GxugTyAZZZdA/UnrdiJkpJ9P4lyL1HprAx0RrvPb8fy6D7eDVPVUWo6
vKxomK2z2VMbHKPSBV+J26RbL5pWueueUulxFp0gdrWbKZYvbZZ/+3zYP5+1iVra5XRkanzx1tkb
lbD615kDurUQxZaVA3xDvLIa+zZs3S9e3r8OZVqYHPgqPZLWP75WY1mDdlgqFQVlYTINVPQmmuSY
/cU6tHxpH+8kCwLKUBY64nt5eh/HKWl3wbFgHjXqNKBNG7SdoL88rwcZB1OrLTvkL76YP+S/0DpU
w/yl2SHjm4ng45juYBsA1ljZO80ENzhq2zYG5s0RiFa5+tBo2femanYRfQ2gFBsjo2pntLdpSi/z
8wf6x9Wb+EgRgSOA19E7n9/lXtGaKVtUH0BGgsm4qQZ1RavQNyTHtHxXfmWa+eO9XcYDnweFgVoM
+4uPV27R51JlBYwcPex1ezH7hG6spqevwp/+2FwwzDK7LsJz8kScs8+xtCkg2JwbVpTDSx+bh7NC
uHQL2eOeTWgCBKIPPr+RX42of7wwrzTcAnCbXNn5T1yaRA0Qv2jQhFDaDemsXzy2c30d8sElTotP
kW3GMr+fvUFIleo2clmBBfk9mh2ejIbETM6olEeqaKcTrhcJZRNDrv91nf/IXnlfFfzvvy5/57US
k0yiuP1l//vPf9u+VSdoZc35H/rwd/AI/mvc4Ll9/vAv4P+Tdrrp3uR0+9Z0+f/5+dFbtfzJ/9f/
+F/efv2U+0m8/ce/vQJOa5efFiXVB4IaeLPfHvXy8//195YL+I9/W/3P/9G+/Zef/+u//XdEBIl8
+91g+euv/gsoqQNZY8vn0X3F8UMZhJ/6L6Ck+++cE9hTLOYcpOesE//XY6mp/86mCvgasEdsifay
Rv/LY2n+u8Gs5KCLRxStUhx1/4nHEoUeb+B/TnSWww4AbRKlR+KmUBqcm2pQTYxhXgN+LsLlZB9G
Hlbgbq7s7h4juYrqY6K/JL/bBHomP7qkyHRai50+Ec8d1biLg8HDu+H+HGsETDj0hbCqn8SdeF13
OYZu+W3GwYzhOa6FckzKEdtOKx2xK0OvvO4JvnuJmj5/ITAxfnJjYMkADJEd74EHII6yUuQ0qzCX
ZOAIbR7fvdalI8KvHHMCRPAqAjNzx+SYmQRBA4fSuvu+m5dqU611VjAPxUg04VBlN6oRy72IwFDN
kdpPa4IxTCPgpmjZ1aRSLb3Hk6Vl33RNJt0pqoj2wO1U/LDigiqu34Jv5FjSDtN7XGr6jZHP5JPM
bhf/wGBO0rapRv3RJS5J+LbX8vuGGXzFBV5pW/1xmFOyIMheztRgbKil3UxFBdO2hT6D6qZ1O+1R
76jfHhNhpMAYckERf006DwlydBIIaTfzaHjqktTMLqYsRluAcMd8zGvHzoOKaomxkgL7H/plS1Bw
IJoZxLJjKu2lgU+vfSm0JnW+GbjIqdjWsSKwPUhKRYScxKAc7H7yfFszp25tGKU1b+xIZs1KE0Y2
+almRcVqKlS3DEDS1z9DOvHJpjNycSyskP783GjRybPppPkGsl4Yt5rR3iuDXhQrY7axLolWreaT
YqbTvWOOYRGE46iarw5NJ7z0cV+5NNW0KLqIvVjaK6vQ5yzoYGLWvqPXcbOlRg3MAXgvqgGn7ehr
YKbhB6vg9a946CQUVJStQ5C/M0iVWu2ogpRmiRQjhSv2Xbo51AAH+qlNUIkOoI5es/dYlmFLt1kL
wz1bslnxIwXHD22tzg1XNfstCph5a2ZbXeOlWFkxkHPfJjTn55B7vHS5ly98hDLupkCanQPeL25D
58I0szLamM7sXYMUnZ/FODSA4ogmx6BJS6j1yZ6yHX8W5vjDVfTxVpOq89wI8FK+a0dJsvSrQpQt
nWoBYTMMktv6qA+fU6xClJvBGzwmdWvQStdHFmUz4mfU1Jq/pThobmg00HvyqiZ7WxqVdVAVQ/IS
jYl5Nw1wnXxOvfSs+wblo2w85AuEkxvbJnGiGRixK94RxwD9TyANPihxWjzyJ51r0iRouhLq3t5l
IEKPhZeWkKI1UrRXOmnxtE3rnOSz0YS3EQCW7UkYt2O0T5oUqK2GvBP+EKPFQkJU3WL8R0EhG+By
aHzm2vaB7rRP0QRFiU1ka6HG07Kc5zHV+UkZZUUmSdo2rxnR0Vd5E5H4MNUmuv0+n+0TIZrRsJF1
pqr7BlCRuYKmTl1LOuEzLc5UWdM4pgBZm216oWsFdWJlbGBVs6BRzMdk54UrnTRmGlPl9F0dmvbF
GB3qg4bWmafZbIFuUDtkF6FmsYXcplTBPGgpa2pjlbm7jyLZHqlyqS8Ez3PIHzvHqQOyYYobBjVx
ScpyqZ8jbAJ3PyZPeuhavHRaW180wrFfKohnpd/V/D2/zeLpEeREfELDKe5qL2OzV01O+RD1anvr
hKZxMVZ1rvuKnlFiJVePILYi7r4lxQA1sIymsj6IEjHVpmga6zvgeifdh7USjivqAwWIvEIZuWKK
OWxqQUAxN6g0SVFMVAAkc+VUG05WBZFXdHcoFCkxwdCTd10ppOvHcGwuuG4oPlB/UcgwFCV1cpHw
ULopoeyXllNk3zvplo81+n9tVTT9oAYkwKsoMqO8HtYWCOyjaBdGi50xF0Erq3C5GJWKUB35dfSC
KKOMfRPkjhM4oSJfM1mkEy0GZyEMyTR/I5jZok1KSvOpUGvmUlLTezqP3XANkwvgS4fQQfq6XaWz
P8Zx/KpTfen9gcYbGisxlQRldbUmiPLoCHTRPYFixijDJdA8lGjOhhRqSyH17B0ATvfdSBXkgiEK
VWxBkerVNJot4x6vNBH2bYwYhf52DyinQMXHQQyZFIx+w3oAuGPc8qaEFEfD2PjpIQWVOB5LdLBR
btwXozqMcFWq5pFkkmyfOU0IZ579eEIjsQ5fyKLBlKw3RvF9yK3J2WomLEKCBGni+GNid4+Sx0QP
d3Z+hdI4Mf1LJXNfW6oY29iwG0hsYeqCJ8qgrmwKxbQqSvwN5oRU4FBf/r+1aGIdQZpDCqjRLwkx
PVST4sVbqrr6tQVip4Ysphg8ltoKr0pUQdWqqWOkUpJrRtNAcM0O7RS5a7D/wCZ1BUw3dCal6Eh8
YjXEMNDBgGQWRWrkulMShK4xwCNoyb1DbjVajEvIwIpE+ZiccAq7jt+0lU2Vs8/tb04j5YFzvfWu
2RL9YKnlYbojsZ0/bJhhVa9drR3qDXC/og8yOkbjFo5iy8GKHXRz2VUm+SmQ3I0HLa2Vt6ac03tO
YUh8QH5xZa0+LpxsImX5/E2COGhiG6VxoeURBWgsPXq8RbWn3BdFz8cwToXFrSpzMPaDiIEud4oa
/qA/RLRHycHkOcxm+GFFyw8ICNrVXyIhEWHpyYCOgnuuo4Sp/zd7Z7IcN5Ju6Xe5e6RhcgyL7kUM
DAaDswaS2sBIkQTgmByOGW/Qz9Uv1h9CyiyRmSWZenXtWi3KrLIqpQggMLif/5zvWK8lVutbq039
F62YdW2KJspeUZczDZHfxwWq8nk8KKvTr9Czu68QvIIM2qonr/sxBK/CoobKlXmWeua0t4wNkqaZ
z2N60b8GVGlReuY0YmsBpGFiLgsdnoC/oSuOXbe8JObE+A9iJ5dPHwX5V9c3nGHb2V47bG3oL7ye
rEQRvqM7dzMAtv46iC47b+vc+cy7z5cHrn+wUnExtxdJrFq1yyusyoewC9xup7NyvBkgxz2Hlm4+
QnSDe5SWuXfl2IoVU0XWtVzHuqkpXxON+6JCQCAr7STjleWqBtcKT78Ax7vCuEi1R4H5z5qGCXSG
ND+0XSCqsy6xVLjDMdweUhOz1UZMub7KtQZPiLkGqo8H1v9SUi94oahy4YmLMMa6ERihTedCQDkm
PlNAr5TDtw92ZAcHymb6T6nycS3Rei13ZTEzpi25YliM9r661hkLCNwNmhkk/zwcGuSfB4MnJfTG
igo9LBSuz1qrDHl/DyHGPSoOZbmL2c7dFVhYYWOHnXEuR9uY15ipqkdNeYl5pktL7RkLOkAJtb6l
GABead+6WJ0aswk+1ExzUpLSdqNJYoK44r7SJAfiUYFE8w0hDvzWwyeQKuErc1tQGGClXHPr0B3R
7Vy36+FzRH7/RcgOV+eM1ZVXQdRSRmEFwwMcDW2wpFLlx5qnzQfRtnO6CUqKRQcnH6dtPih5mhvm
lr21z/iDDsW92dr5i6Ni+bHLIsM8xTRj3I2MCCmJtUOwdT1b4za3DAW4soGCZsbeAPMun4ezuHNL
DqWLi4M1SrocjDgwXqTyWCGoOi/DDe5+Clr8JE+Sk9hN9Y7w0WSsx7LBuwJAScCzg612W8QJdT6l
4c3nAfYBNLg5wpWcyB6KRNjNZr+igyMqTpqipswqqVs8R02lxEpJTOuM/WCVW0MJ5E4gxjDVq1MG
0Fkfe9Rj1gFvjt/fTV+kX3XVVK/t+73ym+31FXmMD61+eWkvHtX7f/O/4656iXL/e1rR4aWcHt9s
pZd//9tW2gUuxH6X5gM2qWzsFmjGt5204/D/IJujVP1FJPoOKxJ/UNWAhIcyHMLhxh/410bacJc9
NkLQspcGTAN45Xd20u/VOwdRklARXAPo4gwN3jM9osRIoVlZTwL8oGXfj5YcWXU4uLmGewyxpL8Y
Ng/G3ug7SapgIqRS4vM0ziMwysOmc4PZCKnxFR2+siyy2unhh1N5/W1P/yMB/d2g6/gFA49zgT5M
BvP9oMuO/UpFWfc8JgxKto4RuQV7rJzeAWvslL/7+ae9nTIwFPa9BdcC4ATfBpyTd1JUP2NGc0lv
E+qgadeliOGzGjN18/ufgnICWgg6A0yQRX/7MQiYEDtMbNjD8VRz1grZ7Kkp63+RDH6rkXw7FgdF
3UadBO7jv1PxArPCYGxjF1RWIU96NZiXIWVEp6Un4gPecEipiXqBEzj94vDe/mTfP5jBF4LlIgYF
79Tuug77ZqCuh8UnA3vcH8NeNxQUWvgQf2tU8f2jXIKEjJ4sATXw7Zmcy5EV2ayxRFqyXHctzoNk
rh8HY341ncL6hVL5twMDFWMxpQTMFISIX++uDt734CNNCwDxFN8BbDa3gdu8TLx6f3FYy9f+l7zF
YSGk8xGE1JfGFAYxbw9LmlmmcWWmq8iyjI1NnJHWpsHd8gamVRJ30AEP/XT1m1dlgDRHZjIAVoSK
HjpvPzRyKScBvYhdeNDUVM1g8F+tjjK3X5zFv91jy+cwVhY+LfM+fIK3n4OxiNSH5HNmupjvBfDf
VZwq+fTzo1k6b96fwyP2AEIqNffWUXX+4SYTUk52SyBoRYCsY6uE55lNvbtL4+wjXuSLPK42uXR3
jUYuqfUpl8tpxrAeruLFFHaEBXR16Xjz9c+/1z8d/TJ2FjZzigBW3bujT9l1JqGBhW8W5d4SiEJZ
H/3qAvqHKzWk1QDwA0fu/A0RAlK3CHqXc1wMelhiTxV6omhwuKxzh5XTL37SfzrXNqN0D8oUr5P3
qBk3jOjzk7QCG3Rvnwxu8MXqg0MTiDNcXPEvntH//GGoy8BL7YAjfHsGWRwx2ycauhrwJ5wWs9ne
UBzBSjszHHsb2XX9q0vp77ejzV1IrwAvyoXq9+4T6USXerC4HQFc1pcyCe4bKzgLqwFQLLYjkjFG
e7+0uo5EKIm+0kWYTbisWYXTKE42MObbTqX8nBhsEX/3erIZoAibXTqqKMSRt2fDW96bfGf2qcjb
OM+YedkQPvc//5S/X098ChtGhwYJZu/mu2eDFaV41IFpr0joe9NhVMmyIKWPYNjFUSrDXxzUO+PE
8gDk84Dg8fPyNODEvz0qh76guhRsDZiwNUCIew/zezUn2Ss2R3dYwd+L7yXxQqoRNeinbY1YfGdi
GQ0ghA/VL5ol/n7T2swUgY64LMYgqSyX5A/PkrYr46BYGrwB5QKTJsfTjackDIgZ/fw8/+qD3r3P
KtkhziV8UEl9wGnFMmFrWfpXT4flen37euFwmCYCPzMZy7jvrhm7HZjeAMNl098n1kaXjgkOmZ7K
z+iQXXrasrOf9kiNFDqCEcOu8vOj/KeraSF02hCbl4fTu1+3snJ/ApbNe9Q35s3E8/CkiP3F/94b
pz//KMe03x/s8hbgN8PLxmfyD29/OxP+Tok5XSIqDk1Nh3GPLuXqkC7KYihjEzhwEH603bEArEvN
A+W6JMNi3k6UxjxbNGJ/SgtKBbCXsplihp4wrkAkoXE+qJ5Y39flV70IZ5ehVh3yGO0OxCZZb0G0
IVRcRw+tmjrrzCCqgZvXzIYFnGeP2Q2ecfpM6fmYzNtkTHnxlEPdaMz5LXEI3GoKww1JwyEzyFIL
jKRRZc6XCfXvCMSS77Q25n6pEbO7ut0S3Gv7zaBHzLVBaBhr1cn0OTYYjm2Qe2Lv4FThTECD+VfC
V6B0YdcgI7VkzErqGmxncuglSKtIb1pzbIsdbca6PuM+F19YEDnFeaZzbe8Kz4dzgJdA+NPKdcjM
ecSt/QRna1+wpSBSh/d6iC40ynCc30C+INl+MKvY1fJBqtKKfbBnSdaTbaGdInRPp9AaafpMtA6m
YBMYse72fhW1j27ttNeqyNMbP1A4ZJqmqPqN1CjeazDYatpkuTV/IDhRxztTKtMnalhmX/q2KJ61
RsxcOVlmqU1D/Rjd2kMUXqPBRw9pIS3e/l1FLXvH3Zae2Qmu772V64Ci21Gn3iYdHZpT3CHskzMv
ctKH3vBMfcDIi5K0ntrJwdrFOlDfm4NLxkbGufHQOHkw+5uA07YoUaFgLkIkrD6LBnq6SbXAbLiO
qYXD81zouKVIhmXWplOj9DbUPeU7fOCk9mSJUoR+78SPNTUjTOZcugfIsBhWQnYwT9WBjMv02RUF
tHjq31ELuzFyT+HM6WgVOxXlFCurGmpu8awg2q0cZaHuBR7DCJl0421C6RGAc2sKrmRQh8RS/VGc
zBn4hZbXazw2Gz3YCh+SP6h0vJB+ZYgQhY6qVxDQAGEbPjgv88XOPei7uLPCAl5qq26MKu+N9bRY
6sFjh+mG9ZDlfywd+iNuByCPzapwGAXtlGvNNCowe+zLz+PYMHyx4tb8wHzU01uA2Ya1YycKzu7M
JbZTBoey90iS7yWvqnTPjqb0TgsDNX09JF1e7Mg8mtdE9uUTeYw2uajGNIQn3+fk+TIjDy4Tq8lJ
MbFJIHBXoVquefTX1JbGc6lWYhoiY5VOTfKC9oZ9JEuaMdzm+DDQSkcc1BtpS2Q23D4EIklyOfRS
o9PQCg19W6xBNJjdSVLP/oznvxzTFaiG5a/EhbR0k0pOHZJ9G3HDje64UQx7s1Oy0ra7BCvnc8lo
p1rVYSgSwjWh0Bs1h80Ve7kq3CqfVvu1rPQS5veZBCGkxeDMsGoy7S1jV20ilats05QOgnxWpPAn
oqSciE6OaWCsirSdH5nEiTv4YO6wHTGb79PYsRHmSro8N5ZpqIdkGIbwgcHW3NyhuufJpqXt+Gud
BxZ3waw9e+fFbhkeKk2c9IzCP+VvcccWGnpOwwZa54XzpY+QyU5qRc/4ygmZtW8oIJFfExoQ+x3k
BfPUZtdRbpXUWNqor/YEeHCbyFujZV2fsArwvXWCsMLokxt6IvAGlXcVSLR6cjFpfdlYlXtPglW+
Vi0VCEuqBj5xXNfksJPCKu6z0AQ6PhS2os/WKXlKOLRnU1c8UI9IKy6s2bXRViTqAEWI27hD0V3n
iKNi7c1KUhQwSLAgPUWq+QEZvp4+UGdAAmQdFG3t7mw7KRXjuJbJ/AlNq6bGr59DNhmGMb0yZp/i
rZj7bM4+D14YB9kpi34WsbAPOr1wFrTvdG374stI6IciUYRJSbRqi9mjmDR3WMdavrse+9jeGxTO
kqKSVgNDQZRygx0oy86SSrglT5xF0SxTyFRqreG3MiHTTjF4YsNGZIjdXWgTUK2/rQ2/u1m+SzTf
ENh/eWLe/eP//p+p+y3CzL+X/daPyvhMXuxH5W/5E396aOw/PC+AvceamWE7Ju0/lT/DFthhTBw2
cG49nnv8oe/Kn+X/weYXa6i96Bm4W/6l/FnuHwFTQ1bDOKVt3xTW7wh/R93sX2tA8urMwWxUNYBb
4BABQb1dFsWFZw8C8YfItyH2+FD4r7D5YJeSNzrrs9n5oqgZJkeq2VUp5OV1GmaOc7IshR8rS57R
m+bVW8OA/TDKvCHMkJv5lada99ENKvvQgduhhDwdGPJEs12T0C6n4B4fgQGYIRvSTTZVxV0YDd05
5AfwODkzhp5NyKm2QuOuq6H+8KSbdkBNxJM0XePRJYGNvm8NWyg6DNq92VnlOWgy3wwGZmV2+umH
n/T7tf2j/Gi/XT5ynlBFWSc7GKKYIjEHfXueGBrkdVY6rzgB7U/UtILIzutx2AmAElgXAGEyciqS
01iUNZMMr/sqphDwT464U61AnI4fDIBH5kr6dv8Z42dBg1hPCkUavJp4z+f0RprktZmP0OdhdV26
LTN3Pv//OA4fRZn9Ofix0Hu3DHZon/bFUL3WS0VOEUUvCXvUXa4k/daewVsrrp4xOrhrv4ydXdwn
3m1YQLFpp4auC19BsW5j6ynKo/4sEi3upMIk9TnYe3gK+pCVvXvtEKffx/izf2FrfbvjP/4GdF8u
0H9uG5bd7/bfGie004Txa1lExXmJ4HgexHHL+qu3z5fqis3Pz9U7Q+LyeWwTyFYc/c82Itzb33we
mGCHtv+CT+jeyMSnJJ+pVFeyPW2rMj9EA9MeutKJcGI2GOVYnPz8Cyz6/g8btG9fwPdMkMmM3V1q
Tt9+AQThUbdj9ZLC07EQVQTzXIrk6ucKltIrnBCQXFHT7z2jFem27s3pqXBZvq6JtE3EUGHnkfgs
gvN8tK9E6dNi0s15zfu4z7dzNvmkE81W2asZ6sChBzZbbjF2GJ+r1Nj2HjDjk9hpsVfF2rmd2Up0
pwV+l7uyLONbIwrIuHWAZw4/P+yjjvLmmbSMIkDBCy/EJQ14/+1hu85QxUnSfnV63deryvams8nw
h3s91gPlfOxMTionNV8Tc2Q07UajuzwLIkKqQe7Rx4Y/At9KwynLhmq67NpSYoJiOnkH7KC9TDy6
4k9GEdx4QSM+jxTVXfI/YY9LQLDwGKr2pUr0BcSb9OMYBDdkb/xfCCl/u5QRNLiCfW5CLFhsSt8e
IjdHFfdaPKnaR5CL8nmbZ2yErdgqmdtF3x2uTNOwj/7D48v5p89bNBQeYMwZkFvffl4tTZ9tXf3U
teGI1hqL7UQQf8M6ppD7rgjtRycL/dPemA+4v9TEDKe5tVkIYjrpeR4x+e3PK6WNYuOHLLQbq8xi
/GKuscvZLewNM6hhpvlB2627LMRQN9nNTUqr3Uc8ojaz1zYePlqj2rS+1x6syPTZB/qOxoHU2mtt
OHiNRKjPQiftXpf5z5Xwerpr8P//isj6VvbgrkIrxK3O+IygEfG9d+JK4aakEov56wAqYJPFGjwI
ZwxGik4OQFJwTPBs/vkl/Vbp+P6RGGaZ9NA1i3b09vQnaeq34BC+UvYX7EPoQxs79+ONyKLwVw+t
vz0zuGd4SPIzY/Ln5nl3dLyqC8PWzdcp7O89XcG1UW2TP1iAAuQc0rbk4eZD4RbBsEoDP/+Sapld
TAQxx198FcqU3z2+uLa54EwGMnwhdMG3R52FhR8kdvhEGav5kE1zQa41dPW1jTFvoNCCdm6qJSf/
k4wGuDqGG1NSCcvg3pZeti7zob7COQqw1jK7mat0LF9EEOHtyUXat5SURt1pXyu2kMQ3yoMdpY5a
4XyR0N+jyOMjC/+XOuvff0rHsheqN0IHqbvjQuEHDdBMycbnhgeeD0vEygNV9mw2SHOaW/2qn9q2
wmBXssqh5cnaKu6el1EH7GRSdLiNH1POUGsrC1cqpfBzrsYWgEWSBhtRWuXjkMaULHs9TwUsFOwZ
k9n+QKlXc5nFk3s/j07/ua4iGFlG12PJYlYR1elNlrQV4d4p6MlcVwEnAFiuz54iqspTm1akh1wZ
trtVhvEhR/Y4M2ZbHKg97s4R4QqGHACA2HwLCb0utlx5g5jW4vQverybP78X7L9foYgVTHGZnlku
pKflsvnhDDp92wzA+h61nZgPbqe9cm0lLiAhExgEhpBy0v7Ggk14oGpz3PsJSWhqbPMznD4xeRbU
zBrZKFrnRX7nU2t7i9DR0NdI+HKtlIM1dYy97hCOcRevjLapbo5H8J+dzn/5PJj+/U7n//6fNkkr
lb78uNVZ/sh3j4P/B7EtYgJIuUQO6SD5c6fj2FQrMe4j6cakBq2Zm+rPnQ7bmRAROgRFa9ouEay/
PA7OH9xgC1qatyRxUHKMv7PTYV/z5nHkO7CEQ6YgbJss1+USfPcQlrCNzNYbk1WcYUw/gzkkrm0l
arS4xI71GewUqkIDKGTodXiVEtPfsAFCydOaZ4yWrq3v60RDgC6hm1DEjo3Y1ofUz+WDcxQHk6NQ
CMoG0XB51mdbnGaIiVSqISzqo8iYHAVH7I3Rgy9UdA3rKyvW0OIRJw0x1f1qxtn73C7qJXw1y183
WaPjnVz0zbQmJr5Jj7InOEMFOv0oh+bjkN44i0YaxTm0VuEB6NpB8YortJ9MsGwChJVtZKv0wUZk
E2dymv18lcemFjuGLMr61KRyUPsai+S0yqcQz3WPBzze66oNIyQoHccnIzbI7Mwx69C8Kt3J0DvU
3zo+yaISLPcc27RK0upZhuC4DF3wjBpGkr5XsmpnbJVDYKYeqLJ6GggaSE/i425b3WyVN2ND2JS+
n8itqLTykOZKC12sHqVQ+Ke7LJ4/+NS54rnLeNXOsDFxswdPNp2JY3fAjYLghm+8SXg21D2e7/Cy
G0yvGW5tHOVzjXk3qTr4rT3yHdzOtHOLer6dPYxS3brnoLCOZU2p+3XfO+lAw2AHu2JllpR8nGSA
p7st7hPQIYVXO1RPCVngz+vy7Itl1AxtVqOf1MH1MCXogvOYTN3KhIXUf8AZa5pbV0IVgdpkW+Vt
VddOdsGzqsl2ft4zQnRyqY2NhzsbpjbBS2yKOow81oRzRcg1ZR21n1vgOB6cg0GBahvqMD2dhN3t
m7JDo+3aKJzRi6u032gpbHbHsR79E2+KXa4qXIfOmY3aVl1U05B6WzCm5cewLJqFwZK11zGQsH5j
OVxzQEJ9d0N/it/s2ngOrnFgjtamGXAM4FNmMcgvJK9omS7VKb5I5iEZtt1735cDBLwqGJbr1ov6
9MQz2Rrt+4a31hp7L1jFIGjwTVN2Ptm7UbQi5sykjC7HHAIJPaR6tL/YlFRnmyCluWBVOX1X8ziH
wruaiKR5GNoivKc3Vqj929BSQ3o69gAXoElGUTStetQ36xNaMKgrO0kHQcmCn6uTDPRLt48pxrT3
EdpjDnylmYW8wIfcDLh9UoAUIPdQg2PMpIm0t7J1g+QekprfXk251+YwvNrc/dISw1EMeSjBNShB
gtqVrtuRsoyrmSJC50Jw8/eXSV3EEbiYVlRfcabM47qOgXmZdV/S1pnMERohJZlr2yv0pZXV9aVR
W4O7tnoruKnnustP85FpGKCqxiBZ4sMCHSoHx2Gadcpd12NKbBxomXljxyK3tqaRTMh8cTayHDAz
PNHgiYIPXTCJU9iBGoOmlQ4z4GGR3MS0tez41GJcNWBmmB27SY8zuC54hXqd2ycnZtGle8bsFSiV
DFjhRrI96nae56knxq5TuE2jYaTw2Awp9TRATJ2RBaKouOQaufGmyL9lOZZ4W56mqbfqrQa4vFtl
PZ2WvgB1WgA+ooG4CuJPMDWnx8aEYrkNioK+8YGS4BFEWMS9oLM0JwZHignxfgqextmq3U1FtPSL
1xoAWGorCvZuIqi9HBwrO4siM0jXtUW7w6qfINetgNTU3QJQDuxtFUZsHfOsH5CjvMQ8m2OtuHBw
C71iAc0PutXup74kqUWZPMOsCrJYPXyg7JHnCGiu/sUjDirOUodk6yqWkfqYJpN7qSyzHrdeb2LR
dQbg0xu8dNOlxz4y29qdCZ2RLUIT7JjuyganrqdvZl3QDR9Qj6uxCesGHoATJvN5xjPvusz8TGzB
MHFDxTB0yw11PtYDW37cy5bbTTdaqNjYItJFxDNiZXfBFUS9lK1znkfwRTFnwYievSZsqzVd7KMY
N37m8BPoovEIYuUFlZh9gKP3Tkkst6sIr3lCbMlgRGG1QcKYCAWadl2I9Uwa3ESjCUyG590w809b
58T1cvpeM1PMLM4bad5pIzfaM2+SIBe9xX+zxi5c+OuwdK1n29RGuRV+0pRnKh9lAuTW4e0H+RO4
kdv6YQ4bx7Gey8ac9c7WgClXYGLbThOvAaF24ow5GavCKCMQxXSFoOsHXbops8y5AM5G0e6qUW7V
b2nKpieQ9aHTfRpCt/sQzaQKV02e19fcAhwrMiwUyFAb/b5IIw4bp151BxeY6uN4TFjjEy3osq20
47A7eN2cQbkTaS2y1zJJ/WDPtaHgeTLipmMUUv7yJSediVUYJiVLWwJun/2smZoVvRRd/NFIhEF7
aIpx7Ek2puTs2lVVVHQLghB1t+2s6SaVYHuqdFPkszRPVNLG9rYJ1FiQaFAGnC7JY5oYuSXB3Qyw
alamIuexhf3EnAcw7nSdcfKyVVEtPEkjaq0Irgo9qNvMoAiWf2/67Peg8CdpUEBjMzL4OJi9f0lv
cEDJOtbxe2ENdJmX4+g7Z/NgBwQG9RC+Go1keky7TXkZmlRwh4DPru0wIpEGmXm+AwPvfuGrkpwy
9HyR0gZPBbhO1U3uJfqj0zMHYiw5Zt1J4fJ6XHUM5trlEqPDu7TTnm+dVGz7R0Rjpjch3QirxjE9
ljLATsa1QKRsVvlYuBDJi3E+j7Dyt2urLOJT3qgtXFivz04YC0GZQ+1pz0oOpVn72OluDTHiek8p
yDwPM1tXUBdF9RmQqb5E6LBhVjDtuYVV3zwTeBO3WRYVLjtQppHghGRUrzzs3wDcE/gkOTpru+7L
odzNxTD4e9w5AiWV5nRvlY6CgljTyatPS9P1mQH8TTPaG9RzS5uxs/KSUd+zQutsFpSJ85UH7Mir
2BV47WoYxdPKDCJ9lfiqTNbUa9XjmusEEJAVRuQfuZqWiErE6Hawmux8cpTNgjNQ5levTjID/t0A
PUGLkEl8ME0mzC+cgx9nM3bKw1jE0l/hD2PNU5ZVC9fWY2S3C5MAchQNx96DaWUMIAHMeOV5wg2K
OEJaiYe90QEsJgdCinOGbF1u2CzHAYStFv4qFPT+obNdeS+JWvLXFgnhrGD2MrKOLGAawLRdATDW
YL5L/9lsPOsuSFHG3SLF9I4USgQrnSKSI2VDlNEDvfhp+XwYUmOUUPkLWrw11zmArtbH5Q/3hzdG
3TlgM40k5Bnn1NYpgQUUWdB33tUY4bNlcjmiDwA6JoiSVIVx0fmVtnZ0C4p054UzBgAFwwW0W9KZ
AGdhPm2qpgi2Va6j4KQoDCCCEbOS3SRYLBo8sV3OGDmb2cnXpezEC0FWRtbDcXrNeKD8XH2bakeu
m4a7/jjuZugzm7fWcQxOcJCRuFdlDUbqZVBetMvMvF3G5/kySQ+/TdXT44h9+jZvT79N373jKL7+
NpcfyogF4PRtYs87e6bAfpnk6zkMrpaxY7FOl0l/5C10q+poACBZyjzCPBoDDPvoEqBcD8sAjEpW
C0cjAfOgsDuJF39BcLQaAIzDdlAkwGtXXuFhR5CVih+pDsCkMB0NC+niXaDjLfM22dHSoI72hv/s
wdtp//y//itgzPDv9+C75LF8/HH/vfzr3/bfFjPDJUVgMkpkSiIWC9T3tL7zBzgFNuD4iV32wEf7
/J8bcP7YAlxg+23ye2Mh/GsDvmQMFm8Ydnj+NmxT4nc24Hhb32zAea/SG8B/UL2xTDFtfDe/AUPZ
50n4iHEqkKtEmWB7UHjsNe+y1Pika9s453IjJYckr2BdNibZvSmsRcyVVal9kUDH3LQ1OCXC4qbz
YGeGlKcazn19ZmH/NtYy8ejgJmybQdujzNu5Bgwv+rPGmEOW64XseMI6bSpLaP5QfM8nvPcY4Jie
94eot/MU4kTXbtKkqsJ1Fyr+NqeU0tzjPAn7MycWjNz5XwiHY7i8SVintJumNV9sDx7cuTG1nbWO
6jEBYTO29V0mnc4kbGf57cFmpZCdzrxaxGM+zZN5ia/CVqdB2OMO9WJVKFaLKJ5raVv9a0CemvZ1
mfbmniob+PJdxInZ+BUazKoAg7iAd91kV4VJ3qPLa3en/L7vtviOkCF5dOjmVBKbjLciJ5HPkKQj
jm5DtT8febU2K9FH4gXd0TgIUXrEcHEFQy4LJdQ935zFpwBkPOOhxlJnFaTLcBWoPqxORVaP5pb1
TP1l9tLi0ZQ2cNsgqD18oEZIQjKeituQQgLAp1RxMToEhv3JkZZ8cWNqETYGOtOFMoOC6YrqFOZZ
081BfotEn49zTJdCXE7RS1cT9l3n9Mt8Yg2T0LLB6qQBf2RqrhtEdLFLKLUQa4LPemdgyLBOYDNE
9dZr3fbJlW5kwhOR/gcY1SNtCqkd4T6JRyJuYWX3+Nv9wo9OoQf49sopgnbDNHzhIeBRe2oL+t9J
uBcKznFoZA/wfYsvyjeSpcqi5RVQpxOeEAi+JA5NZlZUBmgWdGUJ2BnH0rCPRjlMG4gEbgcAuTSu
bKFnYl5pmpgriyvrMEDwxJRuJmmyz5RLfZjXd3xViclDr6zEMOxV3VWUfnmIBcYaKGNBoQDohut5
DuWT06dps48JHb302A/mNYpA++RFU3mvnYU8bWAzh3htJlGGy6cmoop75KmgkdaBzZ9WN2YaSH9t
QK1/6TzlXQJJjfNtZhWjWtuFO+LN7APdbxCAimcDeuKEDcZnqZTmWJbWjjP4n8hyZ8AEyOMDvIBg
WR3Y2Fl3ufDzy8p1ZsDYiDklNPmSpFwVddkHhHvRr9gcVmrndNHBA0v5xOwvS9Zx5kb3Jll4bxO0
HkFASrZT2BCtdl5NsyFgHpgJOb1sZpizAklvY+HxcM3uBvL9zwtrl28XMmBfNZi3cOdlbeuv+6iB
DWx5XfyqTTxg67i3JUOJueAHTc2mPo8iMZu72AnnZD+kWcSYH7mdnyQO+2nDgjEUu0r3+gNVKB0K
TdLYwUnUu6SbCd612dbNZgQIJmDPuYS8vtIuM8gT3aogXxPmGLa6rkaY+TQ2nWG7Kl+BrEb9mm4S
GyqFI7MPaeIPr76fDq8gbht/xUquGjbApKhz78rAug/Avd8LfEvVGvdX8FmnuhfbwWSW4wpZXXuV
Zhsz43p7TZEwAPTOdvg4QbdmT0cWuVshu4YXXhzFL07jKlYFyua8eFySOcB7UZwVNb022y5GRYgM
fpY9AhkPm4I9MoZAFpRfZkMYN4pc0/Q5LtzgHpyx2RNsXrZlAHuoNgCLvIbcDXF2DX0kSXd5yNjt
tCyUp29bbN8MJfqIkix6VP09T43FM0s+GHZGVTmoPnPl3/kEV/NLx+9M/8TIo+A1a9j3rsquFSBV
kBQvrCw1+h3Y2vDJsoegPImhNbCL04O+IkOL40yDeDiJEgVwi+/nEDBlNbjCvFn5dGSToubtYrTX
AQtAh8Tu3LCfFy1o86wbJzj/AFnH00bj5N00o+99FNUYVeu+reOrtI9I0wKh0bcleElkM12LeUsc
m74WerLdGyVLBit9ipcH/MoMnVaKpvQ3aWD6ao1lkq1ENCyYEVnq9iO59ixcIxAAIpkWJkl+xJPw
u1fnHePqlEupqJ95GfjlJj1iTUQl2e6KI+7EPqJPxBGDojweaqsW5y2ojiMqJaS4iTv6iFDJjzgV
+4hWcY+YlemIXIm5Poc9i8QFxVIV0llneO9ybIS1+7mODFttO9we2WFwp57py4J2SXozD04yy0rQ
k2HRfPUYY+FxZjcVgwRnZWp9pipEUjD9jRqTU5R2o3QkKaHgBVNvcuZ5d7OcMNQUYTWTovbwy44U
8CxAGmdh00Af5rHsOHHyRUKIAIlnKfsmXog2Y5ABt3G/kW76uS6+xDK3T3HMg8KhVgssznhE5JDV
nTOuCqIrm1KM3QSaGKJOrcjq+4Pwdqk3yhsPx6ZLW4zoGnpM3PPirgRVoxY5GqyQP/FQcbgk0nPN
M1dt0MkTQNJHsk+1QH6i3OGru0f2j02RQo6uxnptD9YOPhCDWFC6eDWfGszoJmL9F2jH5TWCE1wh
5gT6Q3SkDRnKWh55C4SoZisDWX7qY2xmG5wO3fAq7Xl6YKMjnou4qMrdULveeSxCx1wVJa5iPlRH
1vo/q+5vq24Ckj9bdl88Pj/Gj83XR/3j2vv4h74tvoX5B04uXHRLIDcUzIj/XHy7zh/4DQBn4PKg
pplo1F/DL8MiFkwemMXwMv+i5YYl8XdU1uIOJB1HupCuUeI75Mp/a/X9Zu0dMHCF57B8BTiHNqbD
d2vvQEUdXnVqnPskH/dzgPXbjdvyFyP/tyO2YyySg1nYn55NXMd9N/Enn2laI6/ndS/qQ2LWn/qu
v+vEiN6aK96Fze9VLi4f6CwMMsZ5tiXw07yzCo1EnKL/x96ZLdeNZFf7VRy+RweQmCMcvjg4A0lx
ECdxuMnQiHlGIgG8kZ/DL/Z/UNXfJo9oMdTXdnS4u6vKhg6QSOTee61v0bJso4E+3lUyN/IQouje
vHjWb8hnXgsZuIqwBKwylFhg/ixchNzcFxPrLI+BG9CfglyYUGWbvTg4ve28YwlcH8H/yJ5+XoXX
lwqMPB94gow7X18FyElhdVXPwA793dJ1+DEYrDnpeRr0d1OWfVW0Pd/5aa+FQetFBenUrFykn/CR
jj1A84KCTvdGHzleG8Oq9oa934Dvdg0xn9d8o95ZIa9rwPV6K9eXK+HQMQM65K9/pE8bSgYeKlLD
9h99WUPEaeYaBSUF258+tFV6gvsYKCV6QX99qC8emqSdKLKMvmBFn/dsXpw8Eo36s/Tjn7+HG7fK
XGBcUNsevVcjWG8vJRciStqkzRmq8o1kMbZgPn7/c355tVZ3H+8wFAEL1+jxSs8cwr+WhG5jUag4
UhrTTjjWJAChetnDzhE/6HyWJ7+/6BtPC8u9CL1VhcdX8ehpmb70iNsqVIQpodp5TjXtV83Xvmqb
97x+6+N4ufpBzfKC0aRgPI8c4Hj1mwD+lG5tO8rQtR/qOrBP5Urt/P0POrqLLD50d6x1bEEBCoWf
hsMXi6Jz86QORqBH+SxvXPSrB8nZggHibqpMlFlh/M5jO3q/1gtyCuBATffDY2xztCNSTVTNNDVF
ZCqCMxLKh3AM/TOq8fq0zZPinQf21uXwgGJN5LGhGT1a9C0D2qBVVsFE0XPJOyClLMVb1RYfRtqL
VqQcuqbv3NOjJ8dPFDSO2NkFCF0bZd3rF82uvKzn/J1HvvaM08YJb/PW7f/4h8FjYOkjGloToY8f
XGLFbQ/WhIvAoTuNzdI5hbCZ7RLZWrtJ2907z+2tH7VuTx7sbhbL8XNzgnXTL8GA8dJDCvTRZxdh
/J4t8dfHxfd4vQhKbJulzxnk5R4FPS6dGyvIIibH4LioIbZ1J4gKHcoeMGD+Z/RsxDn2+h37qxHn
rseO19fjnK8oy1j+iyyziK0z33GMnv46Jf6vatNf7x2PiEMG/1pPA8cCy5A0n9GdkfC1DToY+E3d
Nld9vf/9q3y0N/FbWGscaBALwyz1/aPfMnhhn5IJSdsJ2+VG8B93OLeIyrFt+c4PeutSqGZhIdCo
Y60fX0pgVFy0XxBPhSkIG8J021uI+/HRZDRr/9nNfeOo8daluHOkn/M22ebxC6yWURXYvIpIevEd
PtLpw5gKtWlmUhB/f6U3npKPpgqRuzBZe8dnNWmC6CKyBZ+eG0MYGj21tqVq/1/4QeztqPI46a4/
6/WSS+za1whQiZOgoXWxGOZiXQraevElAXrvBTC89ZvC9WPP595xeLFeX0xnVYsFDTmVWfQmJM90
vMBtGpz+8Z1bEyywEbPRWj/5ti/f2hI0nDvzika6a7odChJyAwv/neX9xk8JMCy7nKJZ6WjFX/+U
dLSyBI4OtkycaLuUUMyreGj1O472N5bbq6scPR3RxHlaYREgmEwnJ8wCbdhZrdoVQvu3v79rv14K
Ti82p4DhBCvOOeJ9uNqYELcxtXaZKueMdd18mws3eygC9V4UwRvXwrgB8wY4EkXXyi1++YTCfIXX
Yg2KAjdzPuS+X50POiarj+3qnb3h1+eElHz9NgmOKFzr6A5qKYx6rrlUzb66czuGp5gC/4zFv27c
oG1AmFhw9qjkfjpFXpxbqszXRVD5eQSPLh4vBDzIxyKmz4prI7YxmAscre+swPVleXEi45oUIR4V
I4EOGJmPuebo9kqBE6OIGrSU8IDNbosLxt3i8eLAbnfvYXV++mmOL8hOZDFJCZhJiaMVUvN0LLr5
tGVVKBnX27TvGMw2WNKGkNw3Q3thfvDYD5FYoCKedzNG7yfRN/3jQLwewrhMYVVrKiGZp4RwdR0V
lgYd33wq1rys3tgrx/A+LI4dP//p8napNgB5rbSj8BecTZf1cWzZfI70UjbVpiDAtaEoWOQX+pYk
df751TxqbBwVbHfcstcLvO+KZuoaznk684d5j8JT3IMKIs0ErbmbvHO1N1aCZToE9uAypi95fGxA
WJ+l8AUJzrPpq09O4mU7jNR5HE1TNY9ADuru+vc/cP2kHq0FCxeQ6bJZwExbVcYv32BQekti5NA+
GAjuU+V9nxezjHIz2aYtOWaOo29/f8G3fiNvL4J+DiwmtdzrCyrT6Xuj5XOYarreKrYfwim9aMm9
i3L8Bu+cmX/doPBakpNBFszKcDu2E9rFaPsGsa4RyVHMDhCpN3cGU8vTjAHQO0Cnt661fg7dVZgN
0mndwV7sHUHjdnrWRBm6QT/tGLcYH0oSu86Ksl92v7+Jbzw1AoLWSlgEK9fpaN+tGDV6gQR/ybS1
2bbkatwjCDZ3NSFaO0rIbEdATPzON+zXJ4eCHJsc25WL1WT1yr78fXUg1JKmjC601/cXPWq9HWws
6zTEb7nBK+Ps//RHrkguDu1rYYyo/GibMgQhc6t1nSKcfnUAYR98bdqp8yLR5llGQvBHQ7Tu9vdX
/fUpQuVbhfDk6/AfVofxy1/ZE08ODpKrdnoBDdHyIWuRbkIWQhDz+0utPYvX7x77lx1i0LChxmEn
en0pOwtRJFcNIwlRKYTDs1N+bMOO8Cq7WqpPxZIXt3lPFC54BMW0+vdX/3UN0W5gva52gLVLdPRD
i5RvYdrkoM67bsAaW7pRS6o9sMtFZ5eGW2R30oXa/s5lf/mOr5EFXsAcho2OHtzRUyW0fZ6rGnoE
PFdSVlG7nAP+Dd65tW9dhT0ULYUH9sY/3tYWkmJns02pz0uXSX5O7AzKKfXOCv1lrfz0XEFxE2zY
oL+ObiERvN1ouZwdrY7I3vVAtrHmgceV6OVfudTK1KG3i6X4+ENEjAADKVdhYAAwcCK8YcJSOpc7
E3rF4fcL4417xwELXwd7GduLu/79F/tYaWFXS2EaR1NjIMEHOV1tZVfUf9hT/suxhrV+Xf70vI6P
IVoQuIpdgMIIqR6SASRnz15gwMf//e/5ZaGvT4nWCac7dmVOWa9/TwwNvndjt4zCVqTNpg/kSLAi
tGASACzjdKoN0e8HMTd/vtIpZemkgLkmJeg4Fyy3M2xe1VxGKAPbs04a2Wc3t0X6L10moEqnuIRP
ui7SF48r7uA3+54umWbaZFn4TcrA2qAd9s6y+Nn6ebVdcR9hp/IykR6zMi5fXwh9NLN4QtUjh8z7
YN55SXxXJB24c7c4rU37pElp3lRabII2UAf8q+Kdl+CtlfniT3Cc+xcWU+8rz1pjbw1vjALlVQ/K
Wdyb3y+Y9y5ztC97fTrNPS8XVpVpuijD4N4GgvROo+3ti6zfUdJV1tP/67uJwnxh6LqeteY47/aB
Cb7KKI3QfOexvbX6aT54Dmc7+pTHH5mqQ+erWgHFNYOJrJ3JullTFOhKceJzNrXfynOLrJI/34DX
4RwzHJCTOOqPtvlZuXVo1lzWWci5hI6dLQ9FrOx3jq9v7cDQxiiMaNWDixCv7yKjd9StKCgjCd+X
6N7Z2c/+QJvF0Tb6kD9dF7zMFi/y2kGnsLZfXwyqszNql99kNBq5Up00aWSnXf3nbzTX4RBJEb9S
AH+p4FGNKqdmw7IBtmebfnTig4vX7Z3z3K/3jsqdfDSTPVGAGTx6RD6MykY48chKwECVLf28JTIV
6ZmFqOL3d25dzK+3Do5UgtXHBJEuonN053AEQvKilIwSXcp9Vhvtoenm8mqFDJ+gs+rfIVgcISXY
6X2qdwei4QpeocV3tFfhZHNnYagpyvCcZVdNUbj154JSHP2CjQr+OnEb86Hyh5DU48YvxCfEjso/
5cxgNLe///G/3Gd/BckEDDRplTAMObrPXSUypJgjcCi/xcNEXNLBpJlxndj+eydKlsnRnQ543Rwq
R8bffFed40OzbNecGpn6UVGjiyOMpzLG8MqfHad/rOzGzAqI6LpVHsA9w5FkFfjBslx1YxIMB4dP
B8kjtGHv2nzK08/Z3HfoXxAS9hvEbO5lQaV14zJZdM+ImkBg1TXamnY4ie1HJ8sH78PUoizZtEji
yAuBJBHfwxbwf05HUhB4m3HhuGfvxOCMQ7xxplqgQSq9yuTRYD1T+jLFldjdyHCCiBgNINbkp9Is
wpO+TJxp9QBhTfnihIXyyh1fqQCHo7n4aZDg75hJc4T8Rd7BFymwpRN573HIuJ5Rd/mEb8SGVZAU
H3QlHThcbX35oYbGX+/UYHlZh905tu0LDJqSlAysPIkCdQkU47wccxyfuzDsStziGTJOhDtBtqjs
2+QSk3KGDBc7ZFbZBIHbQVyiL1wQAbr4BKcxtTYx3gmcM5icsgcb+6rTksIxS+/GH+swPO1kV7kf
a6VxQLazZ/enAw9YwIMhTWjnNQ4kqQ0EMJsohRrd6IEEJi+8zBcMpEC4xqk5R+PVzldIQQtEnHEp
eoS2QzfeBXNtu1srtcyzMU4qd2NMy1J9b4Wcv2e1MsS5rTRRPEGSejDyCEFfLjwnz7pTAT8AH18M
oXBHohRyOBSfgLrYBr0A0ZmMvzkcqgLYwigJcRa0ThV/sPUUp/GWZmCSPhiEZ8BUZFOuN6PjdPPX
araZ6QPak0n2zNuWy61s3UreSlkE3pnlNoEP2EtM4qmcrDQjXqXqvM9Th2quogWSluh55kG08S7H
tbgC4zoYd+TMkd3pGF3vXVW5wPhYLq3J79FV+KMDNPC9qwvi14kjXe0rykwKDoSNj7UlR1S5j2vT
uOopSHEXkXw63dkQhywksfD+tmIe3e57m0rzybYTxIKgBhE4Iyoe+BC0adXuiavQ5+bslbhqhDYX
rFljCzwBbRTyI6lhKVolh5eNhcXuUXRi9Zf0gMQ2vStVu1U0GVU0JXEd7wqHuCAchblvb4Gv2F8t
4pRxQxE7VUVYQCCYVOEEbAWwWXbVk6n+1RQ9icE4+xb7AL9yugtlFXSnrql0v0uEb06EJfe1E+G7
dT38Tk3r7qvGFN/jjFB2rIzCHw8Lhbi76VFX6b3U+fAEw9F2LuI54MLz4nkw3VizqwHJmOtdl9fW
XaNxM25rpw71md+41FxdQp74WSBnc94jvYy/6poyZUfAiV1FuCGGZ5+cs+E+5TCsUKoamoo39zgF
0QBub3uC3ucLP4/FgBEumRJ6r8sQYqMbQdZdNrUp+33l5igTizJITBwuYDAvkoZcmChGINafZa0C
2RmnmX235MaSPCypV/EwsiybIfJBCdxn6GTv2fiThyac5A17N6aeqve87N6omortJkCceaLZMxGx
OsOTi5F9+kDTIHsCuJ6WRI9rJLayb71pyxkcvbNJTNJ3U0jrPhkZVG+YYBGR4mInNA400YHPaySN
3vNYj6l5PdVkrT2UDTRSjHrDlbVYNI+0gbb4A/tQdTUuripOjbJZleCyWwFcvtXeNsOYQ+ctjeDH
OMuwPp2HSbWHMFOCgKTEMp+MxHTjQwNLi6h3Iju+45C08HYHPRnzJUJ/tYXV02A/4sQY7K20zbLz
uNKhdeZo033AqNl7G0M54jEzKdgDzvuJ0fKyYxU7m2Mz+GDNc7mcNwrr3bZ3gWTuAg0CM/Jkosco
lHPiYTmve/tjKQ2gt3nbl+Ma3eUEuzLQWn2RjPNbgo9qf9hAphztHXuJrzfSL+cp6o1suS4WWmrP
ndmbz4En4/weyVNufSh6wwNh6iRs+W3s2ujUlQXdxlJ47g7sJaPYl0GP2HYzy8WztjFOezfqbbxY
j4U15V+asRUPXlEHcu9YBmzDzC4s9oaUb0C3m5QeVzyAHbc3EoxseVfkdhc+xDniaFzkvK6bCXSt
wvVnixsbn5FDqBm2UIA7SAVJdkPCG5mmlhADW5cwWFzKSm4romGqq7gam+LBg+IpDnkIvPTcj5GN
3SdDU8uNbhq+kjmUyHKbMyYMWIgZ2WSk3QFlGsbMMA8dpq3gySgUAS7ZMKozx4gnfeosPLxdiMer
3yHLySXWSPKDkAKjavyBtx7LYqDG8jPIY/97G3pB93XKtYUAakRKsEuNGj5isxgth4Sm9NxPbBuF
3W2ULMzwmt2q70/wL8UTWWEUfFE6D5mkKTeBr8XugH3rQbRem94agSK7WE+BB0TBnILusM75x5sc
K1tyWxIY45xatYWnNMJQ6pS7YPSr8o6EIjwWG5zDilWyYGq96CBj5mc9gVPFSRw7IcK6JXBmuUmp
Z7qHysAmnkchsWDhiEzdtsbnIWSq/9kd4j6+Scem7L/aUzDxCqUycS9xigffnVqOfOzNcMBZjGwD
Z0pmzcspRBgj3cmabfkgkZnnKAYghY7E94A1bT9xMmpZxo1BzMvJ5BWWc+fks2lddcCZzAdP5X18
O3Gn1WEeW11cdc7SWnvGi8l4yOLZTqLAVsWD9oQz38yjXRlkepRZ+4Vp60D+ZT476tRNRWuemkaw
aDztyp/oKmENdXsoqY9NstCTExaQlg2ZncuHzFx0cAJWleb5ZIVVG2X9aEHCzVGKn3TzKJCyBqnV
XPVzp9mCGs0zj3pn4MXcJKaqjOeyzA19sBIEsHvD5ArnDkxqf09dWVgXuUUiZzQNK7K5HfGg7JGh
4A3AOy6mjzFZE+LT6NlkwEHe8M9HxrnDVwzQo7504rmm2+LnjtXfJgL9yKbstRj2g+E31kfikbLg
YA5O+BmohNl/8oG9VWjkmhCrxqQM5e74PNERNYyMwCJwWd5s4nHQSWB+buJZG49tHad8Sudyvv95
bv8//My/U1m+KGF+ia29+Ky6dPhcvQbQ/Pw/+hu2CUyGYTlteZ9jLRWCT4vkbwscSE3au0BpqL9Q
VyIY+acMV/j/WANS0CWG0GmYkfC3/lbhQtuEUMRfph+IUJJ/+9dFuDQ61hAGB7Qd3V9aK7/0VjzK
ulGlzymVzqbwJ8kWNZnv1LSvy7q/L0KlFdAJMMlDWbv7L/puTln6sTnFz/A2k5NqHlb0lGGcmY1+
D6T2ulX095VCb21lU84wuX19pdhFpxLO4ZM1Fzm2Gh2ONwM99Hz74iF//Kscf8ne/PUyAHvoyFM2
M4v+Zb6zkDOUea37aLcjZlxOoOqunpPxvQHA66nH+mu4DE0v5MugB/3jTrZIgxQDm/24AOjhACvt
hxi790YqYW1xsA17iVONpsBcvtPveOvCa5sZqeq6Bs31gb54YDkLUHWO+WiXmdzaVkmcq9mnNUYv
hBiAQsW2oVi8nI20fWcy+Loo/+snI+rEfEAnGJn52qN7ceU6pcXcWctjKwhBvsdPD5KeIRrmYTzp
JJ4RF+iIrTdJv9jXuMr8XR00lLW/f76/LljGBsjbkXIxUqNf/PpP4c0pgYCNeCRjxtmhQr5rGyL+
clDlf3yhVci6mlDRR9KEOGptagM4ip/Yj8aQw5RWbrsbaXJS3cM4+v1PovPMH/p/OkvcWlo8AX+Z
cQVZUkyUX/+oyjMMbbbJ5UI6RBHNTppA7YcxDQm3bsrbtNMr8jnJGeNRxMkzP4yxVpleSdHazyvP
NvNGwZmDT8q0rWqZfZG+xMIKL83+XOqB71xsDR2j1qqt5NZbkBDuRt6RBdzJIoKN6NLApeEeFwD/
2wpbLQOGEBU+bjdMXLK3vgZka0+7bERXvGZqgvaBnBIPK4kPkFzVMqPGU2nbVOy2tVwE7qLO04XU
g32JKSrd069pPgclI+eLHv9WdU3cQPJgexDmyJeZzPpEZHHY4oXJQPznlj1eNa2n2r3T6QBaFHIO
Zt+MD269kcNgRKtuaHbNLOUQlXrBCQWbpP4G0TJzdwU9ovFUAuG6m8lgJe25gTICw6U0fFr8cX/a
yCYxo8Xwajg7UFG8jbvUKcez2CFnQMl52o3uNI93kHEWG3w/fBKiPNLxOTGq5BsDTtiCsktFbhIk
5Xvys9XR//6iPE/eLCMA/8tReZJqGKIfJaflTQY39mAaWdKetQOR1+YtytHENreINmzjulZe70HC
ksT6gWaSftcu+UfppnlHp7s0CtKX/Y0th8GC4NI0mMw2TqNJabg0FtfouqemYbxsX4vFaYLyBOFZ
2d9k0I0UAAzKKOnd0naph+kQdm0HptdW+ZB+KCnmW3MPyG8UwDbgfzVuQAKCEdeQoMrZh8NwVxYx
NCKU+IspLXMf+ykPnxQA5PIofSwUqbaz9Uheax/kONrK2aSOr5iIFRxtHHk6QjbjVKzIaB/u4Ics
GEBts+x+LJ1NJZIxbm3DaJyGrpEcvjB+zh9dkWaeCcejsbvs4GWzq8uNW5pGVd2DBsrqdutChrbd
Td02NvHoNpfCt53GTXu6qurzSA2tWV4moZmbH8YRkPyhp9n9Q881LB/X7oKLMMFLfVpbZfBgdyPz
iwE+zfesqEX8A9kMQciYQpled4QS+1fYoY2rIUDocZjY9ZJPM9DKNrKCyhQHv5vK5aOs3fGaz4Ib
X02wdpaN1VbZ01QPmX8YO8SPejM4i8XNEHqqHxJhNeqQLEiZz4HRJ94JLLGOtF53clY+V2xRkFVJ
++jlK8qwXPoq3VkUhDgHOCiLg6Env/kSJ/k0kGNuY8ClYrH4RwFpTtMGJ4CKHynixm4/hJU07mc9
jPadtYxSXqU40It9MBOL8JjNuWvf0fwxk28hmHrva5+29gikp5wtC/+3KkX90NZwtrPNxOseXmRm
6+VEoAxZOFyMlCwFBmdzwIdG6E83Zvf5knY4AojR9vUdcBA6HhtottD2wTAJ99xAhcuzTGh0VOBp
Ps6oCqtd4BmK9owei+ve9XK9sVKTXWd0RTtDisNBSyev92BIqEacazSwsBytrri2oKR8VF2GT5d5
aRxuh4IIiq3jSqB21BbWD9VyQ/f0RpOAke3oFJFNEPW8XWVTpEvoMbko2VkIL6cQTw+owPjCpuVU
kok+efI6JgH0Uz+1s0n6psvrQr0pTW6Rx2eoj5k6E8M+jncSYtV9DS0HBBOe13iLU7HT+xEDiLcX
hnSJTqkUOGgA/slFTJr1Uz9r22Cbz6aPFmwqG8+5kaf0uqShyVyHyLYJKre80jbiNGqF1P3EnDJ+
puXWEUGRG/LJFFn9VVEy3U1wuzMSQ0X2PaGktqKkT/tnkMbmBU2zgsSGAdbORqnBpHloBvNTzePr
tq2bYTVN7N7A5UgI/LMbViv714GZuswxPDlaLP0DUM7kaQ7c8gv1UKP5flTtlwF+0BR5qa5Pmwmw
HDgdoS+ryVrK09xwCLgIJmIJtpm9pF/IynavacsU95ah7M8Z0dwEyWJupDgeqL4JQu+fk4n+ljIN
/ZUdKst2NfQf0DGDttIo8wmojhpQVHs9m4va0CLzf0zxFACdWdMPNlPL/GzbmN3K8CGhHLDAoMyb
BW3RxEW6jqgozoomse9LkWPilJax50cTvFUugHcPBS9HuWkQzZHBQQIur58Ss7MlG6iFDBHDZDWX
Xn9YOIvOH2fXET9Umg/nvTHq24InoLceH9ZqU+VKFBe8OvKSUG7RbpEKkd9WhcS0s9G2frkNUKYr
jNitIh8kC+i/Vw0STmfE/b+Zljz+Omd+JRA3Jja8hdlgLxTgirKom936suilT2tq0c2XTrvg1xML
D/JmYED1mRYJcS61xzFjb8+VO25E61c9OB6aQdt4abQ88E93gLSCfgT6VIJ6JdcCjWSZ9lW2J0I9
f+SVqayDBiYOgk72Ja3MYtB4LMBi3tiMm/9Wi/xf6frvq1D/nzr/XyrXm//+r0Z9KdJWff+3b//9
X2X9tfs8/PXf1L/RK4nrl7bS9f/XXwWtbf2DbRo9rI0D8Sc59f/Xs5ZYaS8MExHVr0KOdX7+z9hY
zp0hNSZVDKdQ8lz/Wc4alv0PdICIuzycVn/RXv7zP14ZO/6K9HgbK76GXr465zLC5CPGtM9a/wd3
5IpvfVlCjEE1GsbEly/FvC23nGKx2fcKW0v9ozZ7xQl2Zv8HOVQWLTAXbckt7A7x1HgGRnvL03FM
YkTI9k4Oxjpz6bzkdOSzxtYNbK7bynJZ0sOalvHRidP2s6dUfMvYjLBmss4Nf6flpPisdkWC1x9b
A7w/muOnUBGhWqSYDQlkQlfsRUuN8msb404/d+JsaDdjSBMaWswkmAdVoAEYxRT3vb/OOmrbBLBI
dxfcqz1Oi7GfjaVLTunBMltRSSmWCJGq9zVJ5PTETR8CRnYe2C32yeKbxIYw7Me6Ti6UmYFgGxCz
giVY/O6stjNy1DtO+cwkAhD1uwpdB+cDDiQMH9Lqq+tw1D4Z3QBp4ZwyaaMiHIq7vl4ziQwnVWvA
jVE9IzKZid3oLUGzSgxwMuam2nfTAPc6dAd9a4DNmzfwF/x2U/m6fWiZMje7asha8CM903cAfzaA
mEFaembw5M7zoS4X1JRimMjzhvinH3UlVulCnk0jIK+0eA4cZgTbUXRcB62g84Mp4HJVipko8SZ3
4pupMBbnZEjDBpxiYOBJ55g9nRIBZFQnhoSivQ8JvaV6MYGHblB81RMp2p0r9oi0C+6IyNStiSmP
ISqfuDsSidzn1B+xETPODT65Y9KPBwHD5FMt+/5rDuKI+smfzA8MGrPvdhePn9DJMCNgBLL0qAc8
cZ3UjvPNVyNbfZrGJt+T0AE/2LmjNWxVY8/ZbhlrcmSFUgHo1ZEjxDVAfE4+G6dyDHla6sBtsA+m
Oh0u8n7NZXAIrQu3Zd2awY7AeXPPcauxoX25xnM7TPOlmXlQOA8WGLfqxOtoD24KzldnnR1DuQPv
M5vDRcAwoObNWWIInIWSsNk4mcLH9zXnLbxhUx9cy94HLcSTqDrzHG7nwKeVwbYrLzsGj3I3miRi
7oKwndNPQGs7e48TK9enBKKsc9BGhrP7PNPjzXaA2K10V+csxg9LFobjOQQauZzKLqwhDorWUPyJ
W8iHIURkn2zUXNRnTWCMfZTRVQ2igdF1v/VkkZsXRjW74pF2gRPfLnYFkEd6ymG20dEs3sItKsz7
sSi8BVieSORzIcK0/KTa9TRhJrPXfGBGkrmPHDFC4pX0lBNj3yhspl+WOAPIh20RHOlE+865MUuB
4zvRjWwPnIe1vmwa5Y8fEI3yHYYrCEByI0PDYCdQgbZ3mnMYlRknX5Y1szaghhlgvYyHyGUsn3w8
Dry2+1QYeol3qmytnqi81CNOo2ySrQl+03uCfwY3JMt08UkbwtOREXbM3GPD7XBrl3NwPnsMchHk
c/4odWENp1bVD9+dMS+DC+3nMyU7Y0tmnV09GVchoQlAMthmhn0nE1t9BpK03MqMsAD8m1Dct1MB
terCaktH7rwRLuuNWXF4RkQRONe+roN8n5BicO1NQhQ894RNiU4LKFs5uPo8lZ7WP2KxDHshR97m
FCgN2H+bR0rSmq7VRmL0vuX7lJW3LmG8N1SmAkUIKoITjmBBhaFgjEfYsIO7yD0CUPd6ZVl+XTA9
Pzp50nxN/YxjILWN/pLHmG5x4OmOxJ8B7uv01AqIjIA0+zI7YZYqYMqHdkeMiZfyJ4mHwjd2nU6L
/ppDKWdeVU1U34WqBonGAGY+/idTQ4NavVC8gygJWAM9+b3KiUGOorG6SKDQpFvDS2g7VMyL4RGq
oqamczEC2ZumDecfxH5x3oeqGUxRGssp4GAKP37f12nQHEYIJmd5k7UVviTy9S7zasjvPQFBazd5
gk03lKb3scg9H7hTMdmQZUPDNqOYaIfHAVvTE1mWgr/nWc2TA9gaIM9cUSvXXtG3N3ADmnN3AR8c
WVaJAoVatMLjP9N52Ra8zp+sNgRHYo1Jh/mAGcdTBZ7x1gAJ228TuFnzhYVX6zJtSvmj7lPyKqog
Xu7qeOj1oaXQ0SeezSR4I4MkXtsXqlwLlgrq1KSmlStL+gMBPtbkR87Pc2Rlj/XB5my6zp/XPyqn
8yKNkmxIGY/jCWRxVCFLCdG9qKKEOLlxl0u7KHb0YWfq4WJ+ans26l2SZ26xBS/LMTZ1aDnB9KHs
XfmyTRtRwAJNSxLl36MvURBoZn8kCM4gWiZi5dontdGHfJ4n9rONXEUfuySbB/63UZvnZWMOPi2k
EGQydNDew4xO8NxJrqem3aaNCRK3XDTmZmekgNxOXeGDlcbNsh2yJrgTdc7zU3oObwrSbiR9kzT7
UvBlZqi9ZGxnpVzqj72wpIxmWHT3AErR/uS66K9YE+Zzhp0ZFEyTAqLquRtfONG45Bv7w/SErrT8
Av/DT/giC80ttluabKqyjbukd5JHurjht0LkaAk4AuScv+2YP4Tb4iCMfNKT+GwmwWnmdfx58sJp
3XOza3mEimoVbiotQY4NgV5Y99NKakYyUu2I8zPc24B3Rm/NykoWIqYa5rmUsX157hdVjLy3tIzv
edx79b4ZdIaUZDCa0yUOUMLCpYy9CEp3+DiGWX2lphxdX5BTUUZZWHd0RYqVQsvnOt0J0mA/0n1s
h8PU2MgKp4HD1SaTcRXuBBAwGjoxe1M31IDXbBjrNpBmq0Q8MlZmunMam39cpkswMq9UWb5J24Zz
Sj5NidzHuODPoQMHzUmfKw5o2uNGH5aY7NPLJTXmJ6BN5XhwUab+sBF0sRhw/k47t4UPcN7TGpnW
tbece53dfHOn1HjIpYjv4jmmBRgMOvzCWBigEnvk/L0EaqC2CwvzSU5GWO71YtjnnVT9uBlmp3M2
/MX0ZJz65bPdqcDdiMJwhqiTtsEaDUwar/1sNp+U5fN8iLnxL4H+NtSjxDWmkS40BFgCTLMP9kRP
kHy/Vp6Z7tjau7Ybh+uK4+w3HZcNOp20L2/xcrXP4Thl3+JhCvOtOfqMcicA9M+tjnVB86ur7hE0
zN/rZm4+ZhoCchQsZnjX+WGOkEirzxxfJc/P0t1Xvsrddd14ZIuNtUUFmXVN9ildOyWim5fbsG6R
jxgUhFHaGuJ5NI3yRhlWBWyuLmAyziBWvzr9UHMuo+HypS3G+GH2C/ezr8grjSbVV18a+CQ4YPI5
PB9IR+83MpHQZThdBk8lK+Vi8pXlRHWSFUxTbI0ZoRqKpSNnToBdD5cmONc+Wo3NHGdTSy+F6jcy
S/peXtvqLpqRP9oUu6q5QymvT8oEXCP6nin42OEPUBstOrqMRDmFt3OFQyvy+2U+tdjyYecFuX5g
T4PQF8NMmf8fe+eRZDtypemtlNUcadBiigvgipAv9IsJLCQ04O7Q2FGvozfW332ZZGWyrEnjnBMO
mBkZ4gLu5/ySc9nrwDY3i/17sfqpi0u7dlQszk+LWU1nxYZb1FVMc6ULAu8rZ06ojBq+hNmrV1sr
MTW5MzB8POdE/Ye2OWjP6dLMH0RY6g8lJwYYyzBoQEsM+Y9rWZFp3G/l2CXB4G6HbaM4NszqLiBa
Hm46pUhtcdcY8HQi3VrkBbnbqa66g3A2OwBJXLNsVwDktnGrVUNwoIcZndImaTEON495ekdzj8tZ
39nnWrbVRnPGfKw9pH1KBrKh2eLEl6RPsigByk3mLC0iEII0XqPCNRrjJ17tq6VO2+aggs0lP1+r
EXNQCu0+u4ZNL4DlIGwL/YmJHXilIUOy8klwC4my7b6WZXKDOJ2ZdyPTV4DsBMKDUEAZlG8DTwlA
iwVWHqIM0l8XbWYDnHKBhKfSGtL6/dQb/J3Q+aYxrjuImWUWtwS6OT+Vr1mknIxqvta0oH5JB3M0
Q28LBj8eSOR/yptM+gnhwfl2wW7ZNREbGOGHbZXOX5uO6IUfydDLneipnkp4XcZD2gXw9qlZz+s5
/o0gXDNDn8bdqFPg5uNrBD1KnbXdNTXwLzg3gdWJvcwNCmRyJiwOX/oR6fisz6mdQN35rnMGnbD8
qvUI6R85a5IehxIhm0W28NHkaOKi2jEase/XBcusYQx+UpY2zdGoERa2jmwNAKpsTZphbWKnweI0
9JK0vL658hYA/KTMkD6T9a+lZ0/DmWAdxhX1RT2hQ0zGFt/1zpsQkMaVm7akGNcgkve1RQhaBOTP
SurNW5EdOrz4OYWh7iCQQLlTuW+2itS9pUPyEk0WatcjQLjfAghWrAjltHKhEwNaM4tvaTBGDjcL
PV3W0rZ7hpn+QXOrjqx9gl1q7Pai4sioDOFGtUA5FE2Z41wHW2P5Ea3b2t3SMNruezVSi7oiSgmu
xrVDVGVQjNtx4QbBJx0Ygpx577wPI+AXaSLYNoCxHLKGT1VqyOJQ28P0KOtq1PYCRcZE+W5vmifq
hILsUQ/koMfnciWSute6ZoDNHRS0a20UfcT7AuqMpNyXETUtZAIFdCVwq8oi6Pay5tFKlDsVGn9c
v2TsBBtm9bNypGJ9bdRaxEooKUNxUtABNU6TcU7UGv09mrk6PYGy5mw9DYT4oSaoNj+aXp55h4yL
ubtO51qVh80n6fXKbNKiOHD/Fxnv9+DmaHjNdTgKHYU0DSkrOj2YDv7pgMk2Tyjc5WM2Ha2nqMPX
YWEh5SWhkZYnRCJcvW2uIbq2dqdrWS2vlxymNQTs3Mp9CcuSH8Tk5kbMD1h1SUUWuRVvMC81UmZn
UHHV9ynIIQvid6nPm7H3ztd7RK9UYJ1yfrQtHFBa+zcju3p9Td8FLWbLJkXDtbmq4hg4aISiTK5L
EWvbSu6kPU8E4NPk2Ygf/WTqNH3WhNwngrhRI8JSknZ7W09Tb4yClmEwRF+k/ASqqZ+PECnefLOi
Qpyu64HalguKK5b6R0ALXfGQerKG1yE6c/45OcS5tqirt827mzaWTZx7tUOA4lz1SzKtHPGrmFR5
mnmqsYmCbjqJFRRp+jAKNNDwEv6IV3QbZbsmkhVXsaaDnMQ8UDIgfJTfH4FpDv1ZDdKAnJQkmsb1
Ymf+jh1elJFs3CGH7rQFRtd6EGUYQDHJqM8Lo49dl0Kc90p02otP3ZY8ia7f/AjMr1sovj+PIVSd
DMOlwvMwcKMWq7Yf1sxa402Os9i7VsOW6dvoOWE3ptZAaQVlzLRdUCwzz9a5Um5D0B/TKIP9w5WL
K45F1Yz9kQt+5ElzlHLvpEU2591IlKHkbCfZdk8TBEowZy4wJUwIqswIGgnuhtKVbdzT1mxdaj5R
idFQDCTwCzejHQjtlror3bp8Q0braCiTBZTQOipGX9VvWhPCfJokmwuay6gN8W5RpDRNuFK5Arlh
qP229JO/N3mj6KFRm+qilp+4i6GTGAkpMtZ3M/1C96jDYZ7SrVzsaDVrySez+eLB1bsA5fBsDDqy
8aBdaU/VGDVV5bX+rugMv4ttajNvgQeQ8zvUtB2B3rp5t3alm+3Wvmx++suCsFGbg+GaHNBmTTQW
3ZcCB/1TMLWrgKDmqd2liMdejcKu3le0eGT+ln7HnkVeLlcEPRvkuBoFtSQmf2dOSzBErnOiUomx
HmusBKpeRWQ2QfBKJwZlIRtqiII9sKu5Skq3l6Hyuv6Tl19TUeApuZ6mqTfWZ1WwHxzXIFuexrGZ
Cv74SrE1Zv7CKFpNVLGAhmXVWF7xMrU0KaywrfN1LcZirPf4FXoGqU5nc7aIjs0zN3K1pqiXUBMu
e9s+HY1FHQaeEjgdZpzsoUkXRotbZbiddd1r9JxoWTQ2dkV5TkAMcqK7owNWqzlZL+71KtgoQAdQ
cmMnLav5Y/Q30yAX13a6TEW50slmddJCskZSUaS3D3h40F341uKOEUSjXUSZD14kEiJKdZxRvT1C
ICG1NAU5YzZsu0++aE6P0KQKbeQGCGr3UHtWWkeT7FxxYhecNnJ3WeDy0BpBxfd2azhoO8vB24y3
CSfCdEfPVeMfEP07Nh+2m3l3baWvyxd8YcqECqPJVnkxF57T7QEGdFaYBg0vNw8Lcs5xUYnZHz/y
IJ/mK10oNjtlefpk0F2D8yUHp2sykwaC2cTYE46yWeV7WqKIfR1MtxofqJGAuSRlOGVLoDbWBRgL
2w6R/Bp6beDYLwzUef/g0LZU7jZyVPJPs9Dm3KHcJF/ce08EDN8BCao0NthDUJhgmPZU3mQ8Gh3m
F0YX2CxV4rznmhxim6rXU2ll66PKjaXcT74FYx36o3etqzPASxUx6KVmUwcJSOFGBLCPDl4U1RzT
bnPlCZ3jQON7viAqmZe8/tLXVH6hSDCeBqME6SlmqbexJckwYJlwaZ6dWRbFPhuqMo8Co920o03C
TBshJPcuPTEog+yzYKEWXRAUsJsNu3Bgnlt/2ftWYdhhlgnmZOOcCb9zNbHe95qPjnLu5TycrG0k
ARFDMxnbhqzohZayNWDaAqKZWcuMnvSPADQJeEiXL4Eh8k+trJ0ALKnS7gW1InTZGKIx4xWEaUPY
yot9bJcuv51M/ktk8WrDFTBRhkpcztpZKz7QxFw4i3PbmigIQuB/PwtVRrIrcui5/uz8Fv54C2Yt
KmjD9UOqxxa4y7mnF0Z5afGNjGTjV/BItOADcmBFQTB7M4K9yOiPIJHuQ1qDnYWgZYRb+LS1GHG5
zuqlwxvFL1xP5l05DwvtXMNqfLCmZRi26uquapd83s2o4MntceWj35Vlsxs3x5uiYTB7dgfzzK0Y
01z6kS78LJn7ATaUp5ltfKGhY9ltYvNeu2V2yLjNTPU1YWYdIqlP1Y/V04fsnCfPYzbpG/o3nv+7
tPX8HnMVymmbBaWLWPLyr4ER8Q44hL8OTOx8T2YLFhMOtRR3ldY7tzTRiJYfDucUZca8yQSENWWR
COWPVAG0BSZ/Grrm54YgIXYMYW9XgVdIUrSXjQFTEymT6DaVbI1zDvQX0eVKW1RR1cAdGIP8N60I
KIjpdNF8k1wzfCE7KaIUkChaJQfFJSw913ehmpQdHSCaq6zAihY2jV/9tJmG1whxC2j/rK3zAwUC
QX4Mai2boaGKxY9MQ5bzzqaN+GoJEBqBctrlF3tU4fDX7fzLpipnLW6xfUYlPDbVtq3QlqNZkMu3
Q+1TfDut7kJ1Dy10DXZA8BUbR7ZzXc6GvkUE2nicKXVll1Fhu9KOCZdnbIPZ1vKTGqnnRnUPgNQh
0WfB1CtEYpKzUcfvoxkPWVYjKqAuQB+SALMBWnuOJRtpeMakDxfWVmeEBjoICpmVEw0VwAdLr3uf
zpb+5J875JJms/IfltIlT1G5YV2Dai8+Kw534JDZHwQ4zsQ6Doxh6yclhPwIFrk8GrxJdjilRn8t
kJbInUfaCHaJDMK79DrsnFk/wHqNtZk+KNtAS0XNOPJ/S2ks8xILUXHNSOj/EEs32ucueL4yHXpE
ZBm4r3fY3MbVo5HM5ZdALhmNKZPlHrbUnkXi43UkNs+UmCQGlzzrHbYE+v7Y/cx7NjfvlJ61YHFv
l1Rg6aloPJ4seLmQZjlj2+GK32g/kEiTfuIqHL5LFKdVqDf19OnZW1PduUM/BJGJ9Qmgp0ghgny/
G+8GEtu0C9drrWv8QAv19ZD4L25T6z9m9i8MjMJWxWXPz3cpfeI1zmq07cmGdhI7rjoymxcCN74p
ZEVGo5OPpYW9piv0VJ6R301N3725lkMhHuER/ZMMumyh8KnuPn6R0v+h5/+b6pN/xs9fvv0XFP1I
2UH7ZyL+11f9ke/s/ObDuaArR6OLRNj+u7LccX5j1j7br38lOKP2/DsTr5n6b76HEBROw4Qd/yU6
/0NZrplw+yT9wmrjZYKdtP6tfOdfKtn/EZySvIk3m8QWg4xCnZDHX2XMf9Ly4rgYyOFMFRWaVa5d
e5gpup2P7pCVddFdD5kIlnTISlTGIOUBBco4UbX5wgBOyyCt3Q3sNg3KjUak7lwCt7VBfzQWE6kS
jkH6dz0Dg3konBx/vi8R7ODj8Wsv6unmQq2kcvO2VbTnRWMeUA9kG2uOp7Xx1GcGfG+xNY3WHZOB
UJGthEO2EyCHGxXz2B/sbCZJHuL+pR/d7oNzwHuHku8+//OE/xFg7mBe//8rUK7e4BOGr7883eev
+P3ptnmG/yQlsXWe4d99E/wT/ZxQQv0P/4vrH4fGHzoTDQ0KPgayRLBF2L5D1MGfhCa/Kn8pWScY
lqgAH1X7vyE0+V8+fZMcVtL8AlIBDAPJy19VJpRisnFWy7kKNMiBMwyLNoS8Ssgt+UgHhLF/+tP8
S8fB+ffEKG6R/IpGhpxg9x8U+TblOHhfiTgeekpLK+hpeNJC/Qujxv8OAzh/G6QcbOoo/137H75N
jkYCwBWDBuSfG3uTzFhvMMTCllgXK4vdHmUDOhhNmShbZn+6JhrBjP7F7/pX+f3vvyw2kV9Jf/y6
/5jqoBapj4uAuWqE6t7LWs9+bNV+w0D33WE4++zHCU4Ej/Kpcak+3Ix8SkqtxY/Yqkrcul5lvjo0
dfKmExi4L9Ni+lJTU/8YHUzeo4PQmbu0ukTXQRm93tXGhYFSlHIQ9D8+dKufQFDax2yaFmunNJz+
MtfpqqG9td1Jqxw+RmpW89gtPL4//oSky8zxFYfn/Lqp9dYORHoN0mDs/DoHbfeb+cHToCwpIC6j
ZvKbjTSBGbD2P2fJ72eJ+U8vy/D//p+2+Ms9ef73/xCs/cZqj42GC4+7jXsNPdjvB4n+29kIQXyI
FxCUaRNyzxf9rYPMpOobyQj1Zed4bvccbv7HNen+ZpLMYQW4f5iOPAejxb9xjli/8tj/55rEw0V6
lEeOP0mNOmqv4B/0aiiU0slH7DyLHKZwj33etyk5BQNrE0BLN+lx2Uow3Q10Ak8Tbi5EPXP3NWtb
Tcnx3C8fdoNWKsxRlXgR6xlEmrOkBCP2ZxH5rtbKto7mVgb5Tm7SdGLl+5g92sZYtMikwedhWBz3
OmfmzeNqzpiHRe1L80ItaN8YDceqvapmmxISvjFFz/rMf/Kwsa3Q9QuJggjYqefuonO6gqKRUWXj
0esLM78tJfJi6JaSCNzJzSp4AS2HmOo9PX82c6CiXR80rn/q53khl0ZRcB3OyK6oCBVTshgoRqPF
4IcP08VeL5asxwjSmS7lvgbykG/pFcCHJenOMf8JNNVE+IAZZOALeQK4KB/AXgABJeUjjykCZfBA
Z0G/JgFkVQiX1t/jsxPaDuExOI8tYMJYg7r5rZBK0XSVGgDTi66D6Mptqy22oN745mZSYzz55DJG
zlbWcp9rjd3FS6mhArHHcfFvmnYqqU4mBQR6gy7VMemFh4O1MuFKWvChlRbhMwCsiVE8DRLWCMU/
zZ672gbxjB2kX8BgZnnGdJ3ciTR70hD5USpk7rx6TdfYVD3dD6ZPC21iabbhJXj0PQQC43xVlOb4
NemtWV84qpTDTQFPSFmcCbbEx+DUKwYGaqQPOJ1HKmy3WZG7kZ4FM3jfVpRFY+6tkQEF7u4BpNPv
NdUWGrL5i76sJoKeH1iCm9fOAayVmADK1g+FLr3lcV76Csys9KxijwywzHYbREuVVEWfYjOZCgXK
YE/NLbtJ2sagIOVPHnYWP7qFXRs140QgiNcP1mu3Cu+tNB3D2S+bJW9tw2CfNAf3rLYPzpgVF2PW
hNKv4Nwa+osv/ckRdaT3E84hhA4ANClANQJEWaEb62EjMnA5ELsbB6bho++z+l7PUv2+5Q/k8d+e
8kennMf7cbK6IFn9KvPCrqnGJqyXxf9EomE/lyivN4JbgFPCVKz5u26MGHszmElc9hm7qMX9Ye6C
yWhfSNmzXipZ5jkcnuYjTxOLdRiMIv2eszq/sKc6+0RKZN4N5Fa/4Z0AophJqHkftNb6Lmqhfpqo
BE99oezHNHXbn7q19vJglVOGE53A8RVDnET6onAnnnS31zCSkaPbwEjrxFKQeu4h97R5IefdknXF
T69zVw0Z1mJ0YaFMuu59IEm6OCnsA5CdG1hAD6WgoKG65Et9bNZrmLlynMCKC1ScMgBZ8+B2doxi
lhcxBtW3aAOsKZotq8kjYbj5e5f704vlF8MjGwBC2RGhXSRzZfJK++v45f76rAdD9te0mpi3fLzM
6j1itSYX6l0RgEGuyEL7nVZKfilVAEzwbFg4uBQWOtqpes/5wjNOewwpa7zhuViCPqxgUl4HIMYL
cCdW1byyex35eZZ6/MBIJGmIcjA/zN44PgBPNCn4Xm+lly0RKj4M3DYFkVEihNlxZp1VjtowrDf+
sFjNliycC3U84mjKs93Ue0VxS6eetcd+Xd30ICojoEm/ymTOe/VO4iH0meaI3qZpECo+oeekuQpG
jZKknlrnUNlguJgdsajcFSzUUCCrMUG0dLk2Hi25cTw2nTAscDhpyhLIoquWmG7ASUZE4PiJojuu
itPMcB8bQ5xpfUCEMwRHARX+L8/Pjxotf8uV7Oldxnbi+/m+If/AeBYsh+vHSoXDT0sqXcAYcbwd
Api1W/gtlBiVD1yx6wYNjBJ9zHiTCwJxw6qf6H4Ho3SRNGimhItlkXvLMh1N0OZIWs4pzQCk5ALP
9TibK/FYMNy/ZmmZPpm1m97yqPOypJBy3+gv8mvuXKJRtmXyjEszn5zr/wxJf1u4mFL+2cJVv83F
X/ctvuCPMcn5LTB8hP3npFOP6C02sd/HJIudilBGSiEQ/v8+7/xtStKC36gQYdtirDLZuphl/j4m
adjbUecz1aD4x+N6Lsj4N+YkE8rpL8J+h3oQri8bcAI8AQfbL4Prn/CEJj3rZM0Nt9nie8hLzrKh
y54u+SSt0u4pb/V5DvkdZgq0bZUste8ccxLTbotgdKPWN5uLnqvvwR0KP1kqTZ3kGd9sM2Fc9gH0
o+Nm8y7besK6bPCFE0IdTEZiWCOibHbtLC+UO5Nr05hf6Dt/NhP1S1t6N2yo39JS7Lpu8iN3Pldn
LuLJHvSVn2RBeSHtU813FxSxDvN8Y6nFiZDFy6N2RiVAhcHmKxEk8zpd6Aq7Asa7b80MnseuSvCx
xT3BMEe4BJIeZvrAha3FEG7iJFBa0R9ddPEWKEDu3qdxWaUPUr6tK5K3pXAOo1kuSWa7fH9p3GdN
lQRWdz3AsiQEWD+QzbEHBI/yZTsgX0bTM0SBWg+dQV3GCJ8WT3PfhzLPb1rIB5X2W5Sb9m4s3Ctb
qx5TLe57dLA4Jm6MunjOCZ6X1oLq7KzltjE3iFeiKOghRVGA7sr80ntsXcRpU2RIZ+JhdQwtQnu2
MbnV1rHIPD9cQOKXwI894NwDsKkVcnpUd63ipuyKD6VbzUUV+FqsjbR7UgTIUDfqHzAWkEPOJ0fT
Kddpg2weHFgfp0mmarxCkUea0zy/oaQa95SgZXe+oa5l1Z/E8NwiGkH3EpU9llPdclDcYzGbB+OF
J4pIJ3+6MIPhrjVbynlA6a3JNPFuubcbMjhkb2Vk9e0R1dx0oI7xPZvXQ4WrO/LS6jSP+bbD5fxZ
FONHZjs3UFkXiqQbMmMlyHuB9qpZ52+HZ2tX2u0R/Xxi0fAFmr5ZSWeP5WGp60jzHO73cqHOcyJq
N+RcLm9KHX3+mE31qe63S7P17H07z1ihrfROueiJSays8ZKh5Sqqgy76a0K7RhT98gO29aPt7Ghc
16NVjafSczmuoQRCZZB1kw4kLousvB2r6guF7w9Dbd/mDFFBgyMNakbxZSPoD0yg341wNUcEXAJ9
8ejbw2NVcp0LNO4a/0aDEAyDmxGZJok5/mLFXpofu02eaEd+x5yzkeGVuW8TlzzGRhSgFt3sS0lc
zMxIGqiHoLMiZgiMmbVDBS1Vu+mAPBFZOjIn0L77Qi3trSTIKrQsUpNDfTQOZWZ+VLllnnJNIfhZ
gpLgS7RAiM9OpLO9kbISK6gbNSK1YBjGezcVt1t24WRn8R6K+8IPV+OQVkwagfHprs7JTMmLGk/j
lGzGEk6LAxutmT4vP3W4kO5u0xxbtbc8iIBNUZ6TJsisXo1zyObsG5IPGq877ciLpV+29bPV33eL
FyGNPdfNo9LiZz9bVyv5Ntv7vq53nniGt/nMKUzG1zp5DL8FoYTomO1MJ5sPMYB4nbEr0v+i2k5j
J6RflfbUSpUZqR6dM+YVKuB8vfP1VYPLVxu8r2VBEX045WQHCGM4dVDBtlrh28cgXfT8FVnpr6zc
1avaH8yTdnvjwVPKn/QkN8YhL6h/PeHxNhgZe68R3iFdzXXFDc2FfkHaHp5dAmwyM9LB45hCpzzn
hxoy612Jxr/RaWBVkaFp04+B+C8NJZEtjkvZtUFobc3k7IZyoUfHH0rGlFza1nNd1YsZ4gIQat9L
y/3I9AyeV7WIHeO+nCZO53KTA+24CpnMDrQFHQCVprLf4Voup6gnBrWJh1Gry2TjvnGi3mTYFVJk
aRDSqqmftVV1dwuv5MUpZpF9DrX5s+kZ8teaF96n2dnIsYi59tRepao/1rzlzjpUL4Rw1W89bTJt
Wd/guteuur61HmjrzWh8TksTHeN6bxnCDh3bG352ym+jc2ijFdB9BOj8ybwlDoNYmhtjmHh1yLdS
jtj5wXJoTXXSmjw4yS1Z5343LNUFjoorkijDoMh2DXO6O3KITv1hwsWaVRN/+O52tnpcZcG+svjc
kaRDWTYxJ+16yLYTe/WwS7MErWCDtXopo0oMD0VRsLNP6U9s7HGAI/1ynvg/xv5rs+uD5zc6mFd+
QDp3mBWGLNPxo6UsqHrwquTsXGHt7kAd5iGeKQw6aXmNiW6mUnlyqBbNrNCErgqBHIZk4y06utn4
5OaUByOo3tnFqd9ENFcyhYPilTRlfucW6ZUvsmSb6nuYTIxDZF2gp86by2UFpEPpQiPy8qPutOZo
1/VFo1D+FfbCSO+k9EHgPuXT3I/dCMO49l9pXX8TGWuEFqajQz4hiEGoWx8QJ8ACeF6samcJsaoh
yOXd22bMLGne3KK8TIyp+VajhmVvIPsKCZ/Sr/38p2WvPeGIZB304nZonR0BiOQKjPjlyv2Y3bS1
OwEYBE+5tlwKsd0Rq5aGzBdTpFTDpUNQ8yCqPU7zg6erb30dbj2rqW/oZ22ixd72PbR9DGZzOTnj
tafOttwKeRzWla54COzlLZ1v0qrKQ6fUgv3cGEleEOa9XSq3icZ2iibGJa5Sf/pEJfpECAYKHgoQ
j8Ni5LHWkDaVL1biAWSSeSEfB285bfm0Xadac3B1lV261poQunU7OIAcbYAsXFuaW7I3qv1klw9b
/tZOA16AMZm2+UhGlQFBiG1DiBO94z+x8e1WjFpax0aR4vQ4GkN54Xf2isyZl8Qr7no0TGrcux7n
8qI3h95HJl0IN7jQqvzbszYyH7X3GlWy3/EgIW5DgxeRZ7yj4xCLgeQBGNex2lfF+oRpLFm7LMp0
45B5zc8sVVeiyw8S1XRG/siqtV8s0Lu5aWIKBkB/+K5FVz1bznBwHd7FtL1BisJrqGd+4jtLe7Sc
BZNKd1hR8s158D5UXmQXt316eRZMCylDbWV39zmMg4eetNFt0ZlvHpH1xFh29sP8LK3+QABm/TTi
Cu3wUSCd3zcD/XupdjBNDJsstRaFa9hpn3X5NjXaR1DlXP2XxLHpX0XTXZiVubMh0x0Uu3Ua7MdC
Y+ujaQKXjrlvWdeegNCfjVmv73knCSZE/h522XSFkm1PBMu3S9u6PjDSSIQiO7Mg4szCadXm6q7I
e7mSVoioxRHPGhVWOyc1Yn+d2z3i7pQZuo0yxVHoAzvq5OeRD0I1M7/yq5vFlDH3xY+mIJIMKSRp
T0QndMWW3c6ie8ZCej2WehU5dB3yqHlhlqNpK9LxYhq4MvTubbHFhRj8a7Qw2lEW6E2WUh0qz8et
l+kOwM/KCRbXqk8ayq5e5gLHTadeRR106D2NLA7mKR69PcF2qMT1axsUBQ+55R9STImP5ZweguIg
2uVla9wfNE8vLOX2z0C+TzUeETM/TN06xGvq/SAlHkOLpXMygE7pNkqVoRr7pHRTL8pnQhOcdWeX
PD8AZijvrwPD3mfB1keoYwFG0N09dm1LqIru2tuH8LsAR6q3TpfWMpXRKLG0+4M5I73Uqqu+netI
CvtBKa4YQzi3qACXn5vZb98FauFiRP5sWPlVyTMUq/EWz9zjtsozFHbyNnmknfscdILG2Kh2qyyi
cs0uLbrAJuEmqqW2HR2WY9eErDSe9gOz7hAGZO491fn20JwDarX1Qg5EobapGnFL0PtWGM/EulyA
dB2wvRzVoKLaR7/feMElsMhlWQSY1GjCaP3nsVk+RF9e5+2PYHTeURSfL5cXuRhRTlZWOo5x6XM9
zbiqHxyj1dBPEMfX28R3Zkgph+7CKLcrUnoMTn/Eggq+qxjbeHL0e8M1bxqsd0vaRputsyewuGIj
QIMpEKSHQKFqlyHlnh3vFmPoPrftKFiHj6np3APbQ77rUYpINzv0PUJ8G/XlJPjjEQDShRnZSwfD
Xx4tHUtY1/h2qA/VQ8Ale3bqKTM9WvP4yCB4GrumS1JUG6FEG1nMlGkaz9IfiQfKHfOm7e0Pp9BO
M+cXVob3oCU8d6zT/bYWMagp18oDsPlO2eMcU3QwhKgoobQITZindDyJZXyuLI2Ui/F6E0a5c5Tx
DTj7hYI/GbPyaQzGyzEn7K81ihe7X66oPufdDg4rH4ubHoZ6ZeJ4Tb2kUOwENuMtIlPuVz3GKWDs
gIXoWaxbglbG4Ik87+HSshEjNh45RfVI1Kd+sxXcyIVHGIog6iTKrPnZFdZrW9tG5AUFEmjtTW4I
XNvmMZfLuiubYEd28uc4BGQtSe/UTzeS6kgyhg5SSR0ZuIxmYd/6Xq7uCUBOcMjP4WYynQpP/Kix
T8ybJ0OrwCK6UV8zpmbHEUE3G15iGeoBJxYG+Vgu5ht8HKmiq/WJrU+FHej4jmScA/Zy7OYUuRFh
lLhogkLLZ/mwvAm59tIzJdpvttdyjgQ+G76z3vub9Z6p7oH13rAbEhjJH0+DZBjHhICAKuorL7G7
7G4eReKk5t1cZvFkejE0IlEh1mfbq4M/L/duKl4EgzuafEYldqS23kn/IqjtRA31Y9pdtn3zwwsc
olIdLyomIidtImRQMor8faRCp5ifR2zWV0pKB2m7W75Wla9iREmoE7Vc3mXuNLIp3GInzj8weuoT
x3adf2XWuF0h+0rPbGZrHHmitC4eypEPmIEkzLvZOpJPF8Rr4ZsPmPPFrW5s+iWldAMEh7R3tV6M
z00LMQCSqB/rc1yNWlme0227kg0jri08d0eAbZcwz+ds1DzAhZkZAItzv9828p8coSdzoL+ndr7m
oa5nxpHMNER1jlwOEDX1Xk3pq2bmLXksSmOhy8z3eqnlc49mZU8W7JQEpD7t2xTRIiKVHq3miBOy
NYwfuN3mA8i3c0jllPO3R/Ke5LlvPVp56+B9pt27wnQIho4xuHT4/h1rjgbQhP/IyUli9TBaaK1N
cU+GLXuspzN0TzoylwaukUuulkruvXKDLDvDHH01jIQl58ZN66bzqWmRfSY6kv1PIvs8IlHkcuQE
6o5Zn6/Hicj004Zf1FUDYvVeZQAGhZmsejDGeu4tz2iTm6NDXvdLL7wlQzfYcQHwY965iMK/8bY2
URE43h4APT3omAtulrRZPysnYOnVG9rluhaTQd9mfrDzUK3sSRpwusuqzPLY6MS2H/L/x96ZNEeK
pN36r3zWe8oAx3FY3E3MIYXmWRtMQ4p5Hhz49fdB/VlXZnZ3Xeu77l2VVWWGRIDjft5znhOOa9WE
HjK0k7yFfevuiUGkiPDZGZzTaIuobZIUQsTGDeuMP5iLVs/dMOBItVNX3Gu3mwjUFc5JwEurViXh
48PgQS0za0b9OUf1NmkgasilOXEm0sY7DCAt78N8FYGD3/Vc/Iu8IJ5mhka1JjVqIiIpwEqrRV8k
0kGt4B0iTAC1YJaXLhi/99HOk3szT7lewB2TvW9WBpl/M7gfdMRgManEidlOuskt8zw14rRezSRM
tsy8+Gu0WXY3yqmQlWXUv0QADFlTu26+wazJgcTTefYe4vpVKyKRzDzZ3R5U3TFQTSZxqJ2RQ2wu
Y/lZmNkwkQYVOloDfUuPNTaL8yZt0zOJbn9K2B49d6mejkkv5Dl6eghwIvBdY13adnAm+NTV7HW1
s8vKRrJdL2vxxPmpxPDISyYw1TGOC+gW8xFgyo0Fl3wDGOF27Ms3O2j2dROQCmnCfWTZA5ZIS3Vs
OKC3HzugbAQW2h4FoFSl561poprOCRaxjAQDb39sy1Eyr6PC33uxHjYc5Id719A2VGVhxitYFDQU
uZ2SnD2KgBigYa7h5Vd7BwFXbBJXBbelLqK9yVWZ5DRsCFD1+zTowgzuOuy4DampYG/wObvGq6xN
3kbUBHhKv3ld+TQMvnVtmKPDPqA4z4S+oBipWDGC6zap7yc3SyLmwnDUbenku9yjboDUxb4Tc9cf
SlyS4b7RvSKq2dX5psna/i4sqte0sJYnVUeMhGByOWtBB5FiQNzE5zWj9WzbpSypAKKbfTU67zJY
YEoW4utFKOG/E7XK3RM7ZAuuiYHamgu7IPM7dPUZg5Ia83sX7N3GB+YmqqL6JPaG5jkrN+QbhXBG
VqG50SZbbdvmLMVmpB9eoiqHn4D/m2jwTCpgZQCBCDbkQ0hE1EXzYLQ1QzLF34vNs0m2mKuz06yc
4QBI4wgBBVsmyI8L4j/eFh6zfS+cedl6zN5w1I6VoSmqYDpjuIMhNUmr9mIMnHbHzEmeCKLZDUuI
5e+E5oTIszVbiCpdd0SU2cY5x8CiN7eQ2cBgq6F/t+o+3rSa03Di4h/q6nLru8POiMS+r/UJwKa+
tbuc030vzPFDZSVxQXjehGmAts2cr71onfASP3K8qn/gsIl2s8dokJ8ibNZZLKOLkWAApKoWucRm
dlOvq74Mz9ypvJZQStj85GFzk+FNfA05g/mrmoATyGKCjjRlUohgfdNUmuHKVuGj09cPadkiLHbh
DeSTbs2EiVDAXK4F3Jk9cofD5U30qrTAbClx19n7uQn0i08pxSkTKG2Zys5s1lqONvGrsIzoQOLt
xc2Ta2vs7vEFf7GMkBFoSOgmnMONy6FRFRuLErXG0XjO22cPz/laT8EzSJps62aeXpgd3EslBnYo
PkSdOYb1TzILISouEfBavdilc4eSZO2DpnaIXolrEHrTytTlPpcModPSAMInH9s6i8BjOd0NOtN1
DG8/RltNzHsxW+pUyvR9ZP2zsga915BOfYJCXd8YsCVYgkFwzxNf5KpjczLwJHkG3aIKvS6a9C6y
A/sVi0aEt91xQQsM6iFu3K3XgofuzftpiaCPnnc1tuwcpJ9/ZI59aTplRSQTTkNPmsGRybSrpFl+
SO6VilV5I/rsykwHyhIWsktOPF4BIoMStp/p0rodeqgztjOewLM8FbP4aDv3rUseYIetyddt43kQ
+0w9lYTY8VkBfk9B+q2hhGE1kG8UK3ARY/UAUPNiIs6M04uZ7zSsURHnVW1aiClJi6VEb0q0MRmW
1wMqH+Wmh7GqtvyqO8mKEDB9yTtzx7n5cZwU7/XcGdZBnZz5mhhwnIw5gqtzq2CVIps297hcrkiU
RtSmIHhRDgEOMALpZsMBnLIfUQv6xuvI85l1coBRr07oDYfSC2Ow32zyPE/gwCiYZzISXll+80O4
bEjnsixoX/Rux4V75FKOwi0i71wpz6YKcbuOlb/tgPa0sT4w03Ge+3LgVFA9LlFfzkUMd738h2bo
vc+iqtvwZkrMK6jixgOuweKo/cDN98I1XlAOzvsCrdry9KNn9+tZjePBHNob0A6fVd/HtKxrtmhl
/tWScUdf+RoL68mr+2RTCkptHfCcqziU8b7xMDOiqDzoGNXcDOub0KSqAvl5vjDioN7lOmx3TpZX
OOqJS9atOBGcfXWz7OiHFlcONYycUHmPGo93PDfJ5MbdvhkBqIBrYXjEMOMo6Q4rnbbGdBHI8oKM
ntj4qQsNAdi5CMyNadVcuWBdLuhZrrNEyxmfJ5mGm2LwT2k/2xdGi2MlNTx9g3kGYqXJKTbyp900
l86Wk8EEH71L+Q1nj3cuXQx1dgO41tuOoX2v7JouQsqPXnsZaXimpnspijBcrMRTcuUmWLMw9INF
ZLIGZ+LTa1p5nI20vZvmIX3hRT6eg+54n40gJrARepek3Q/UVNL9ZrgcT+plPIIDBmDoGaciemGC
bRx4BO6WMJ5IBc+E104n2LOg84S9cbLyFPTFvp+rreX5b2ONYIfsYSBJMRjzxXTRSYv8k/5hsy6T
O36OmMOUjIeAm6aHGRWHFQ3jl12aWzAn8sJ2eU6r0SJpkH4SytwVYKgstnkrpYNdJtKHuuncY4b7
37EQqq0URpFh8CXZ7Kk5xwXiIQarhjGna9GjSSK0NSQRn2SrSjZTqCwiG7xU2GGsBKX3ezu2cPgk
ZwWA/taSqNos0REnXFKxw6usjQYXG3AiylceZi0+BhWfG0lyZiXqkGTp3k/ZV2Fhc8v2EC1I1jSo
TzFFp5fatGjA9UOGOTZLNaHdecNIY1rR9VquzdhnUUv4JdGuyupU9/PRxgfHrrWXB8s/EU7PD06V
pVhbDYNsOlAot0rvpyB/MsT4xRSLX3e+wlpKO6Cz7BBIdiAw9X02bkTesNWH3UQB8cPYGGINQ+vo
1DQijMF5UFgXsnH3CUOsFVO/89jRZ7wYWzRg4mnLXHPXSSiyCTyFmRw26DCB4mj655mFScKe5VM7
d9w5Wnsrb5TWGeOQe9K466Gv2nVtwAhhur0ZKOK5SPlNdgQOjTUVFMToJPs24GNERfQXFo8NU2Mu
ijXDB5lj+aML3demG1eNcpZuCosBVoHg6wj/oZQiP8ObAsIivCRme1/G8VtpNi8mEVhoNNW2b6e1
Di/rAcsh1NZpNWeRs3AAPEAZPCuWsbJFb6wCtmdsG0JrS4HHSrYW+M0kX+VcB+BWuyDsV0hU69o0
z7vQyQ9Vx+owe0gNaWlygDAckErmVlo77dbrNpkJpC/NblWJc8cMQFan/SWkVGthGDDpisezUQhn
H+WO96BS9GWS4tHGSFV75bjio2faMbTGfhlxkoJL17CTItxHFmUs1fwqk/KGRheNkSYn6LSZM4cD
TFbe11yF05xaLOCWew96GNN1witvpnM8JU86LZS3eSMH88s1P5Kh0e8d88OdVCkffg0hTq3aMvAv
lfJucDOuaSi6Sr5LlKr8MbUDsXJ8wlXucGew1zjMdDX4fv/WcH8t4Sb9KBBkk9pDpO7cG9MODzPQ
If63PZoqQ43IYULOq31kHTet2yXBhUGDLG+TPNRziKVLiy933lHUY9P2VMNoIG/7bDfJjuJ2Jos2
ruqcYeM4Wmd1ON8GbEEcM2LuzIgkzL/ChXEQw9pwAX7uZc+2lVfNFWn6V1UVe+HJTQ0Bg9RzuAZe
dh7qHKo3zGw1k6RVaX6g4uvoV7yrU7PNPnihYEjCabkrjHZfxqjrbVmSL7aJ03E6YXOQ0+SjUYb7
cr7lLLSGcu2vCH46m65xyg0oRKiiSt+jACN39dWBmhL4FZ9s/KGxGBdFxdk+Udln2OoLN2ueHFrb
+apgPkfXTITWA3dySsBwRd3OJpzqU8GmMH/K6O6yAgYpwkNTc/v4MQdYLEDRbuLOCm69tPrQIrtt
CQ1jzjePjtshPsbnfoVhwAqfU8UEv7Kqr7zEjjAZ4b7jFbK2TEJw2p0Q/WU4kemKL/LIeu9Tt7yw
Kc2Cd+icm2HfbzKBl2GAuFDo6dU18+YpnrthD0MqWeNOCzbsGQ/dZLyMDt1LUY1EJ/UGH4heN8Dj
WpWeOflnlgSXXUGp0BTxdhzvI5DAgBnuSosGKrv7QutknmkGPFjB9KDhub32Q3E9cVjVDQJ1BU5r
MDgOefW513XndtVfF/NLaM7rikiDCSDIytQNst1eRM6+D+Lt4oyxuRcD0exHC/GuVBOrc+vtRKaP
WceahE8Rz3t82UF5zsmRb3Kvu2wrXs0leDLlXDEeOFaJtRtL8WHUrPshNcvFYJ4a1ni/BpXV3gxw
2jSCdVWE/ZUoauAgj3kfrhagju/cFao86ybzLIqWrYBDawDvbE6AJngZ3oie8WzQtrfikHXeKo37
Z9pbAkOd1Z6SMtjxlt14A2QCKjLWxnAwvZxNJPde7AE9iD6mFmQl0XazLBm21GxFIcKF6r5Fy0/L
INv3jtwBTF4zQ7zFa/gUTTU0whBqGOFbCXWBF2T0JUJW2aX7aXTTI2f8VZO723nG0hR24bFxp4vW
inmybL2q0/CJqPpZaiGt5DdsN/UuYUo8glhf5fTjkq0PHeO+y9utOYTbigY2Y+bcIDhbNBZjA/uc
DocjJr1uA08KFTcnnMmPmdtNvilbM1rLIT4UcD/FSHqqnfdWQKIiwVk1Q9vO8jeZOU+Dmq7Q3PBg
o+27xfnQ1IfC5+Ul6+jGaEF9M/8BY6/MCZ0+qaYfdsDRCfbP1wg+LJu5ULK6Nf30bpZnftFtpsy+
i4vhUjM0YWHHQ+lW7Xb0426bpCm2iHLPqBH0xmBwjva4syfej9uiTi9FVs8PLdtTFsgIwRU5xQmd
M/g4W6/POIda80fLxilu0jtgF3deqw9x7zEnz8GIz159qs0+ucSSNF+RFj0fAVSAwv97ousXJu3P
7SDW0qTwp6P/26hmA4RHJ10SQt+xgp8JtPBf5iAtuDWCUskr/P0uJYRFn34Wqsme6lEjpMbFpE7j
UEF7xZgBlEtnjHq3P/n7/kVqCIvdrz8J4UC5JBUk0YIlqfRbniemBsnNOwt+py3bNz/DQr8C1E++
NMuL9LbODeMT2d67z/qyvfM6oXcMLttuY8xu+uP7h/lvlPNv9pIO+fe+y7uy/3wr/uez/5+7nlvp
RwGXZDp+/p+//7k/7ZeUnpAF8fnKwED+I6Viw0cm0rH0SHuuR7YNY+afIRUbqXQJoAn0O268f7gv
+UM+lmsfoJTFG8klHPofmC+XMNufNzSpM5/eZWIqBF5IZlu/h91C6uNGbt0XmVjmPUcvsS2wo7E1
nRDEnMCF+jIwQ/jpIv2Lm1ctltPfPtbxbNylHqM8i6jOb3cvgoQjpmx4LJuySLbUPobjvpxk8MxK
W/kbCvcwfE4twS5/UBoGDkDHe7tKunf4b9MeDICQR8lLOONgHScWvq1O2o+jmyi22m47fhK1j8+o
1WjNnUgc/oqENL3ctn03hjsOzDaQLMIPoPP7AeIXUbW1AVpIXrBrFwROvHS6CkMuA4KQK9u9oXqt
WDtT76Pg204vhG0q6C8eVShrOAuWyUjVqCoANe4gjeyro4EueFF9IBC0k5jVpF3j0x7talun89iU
26KIVXyc+Yrb7Ohx4nCfIz/tccKFEEAhtYxRI5NNxXnf/4BZFyCL4P4qbnCSme9aW8lLyTau2I+Y
6eWtF5fiwuEhDx/5TyNkudHzQUk3dbyYNhf8CjHZRLJn6MdHw6P2EemrnbGeRWRhd37kNHQY1D0+
NFB2ediH+zxqxtuKTjtvB2Db2/q2MmGERr2Jsu6gGSt/RmAK9Yiw0I9GZUGCyQ3yKSMv+x4zULXK
CsofiWyU7lWpG53vrLmprAN5+gh/fwm9f2VhY/K3uaK2V63ooOzNddv2jr7hKN9F95HK3+1Gkwf2
tfQ0kxSssjqf3dcqLRv2hUloDKtQ9myaFZY4Kpb9Pu+BC3UeW1RjzNI1ZG9YdCkMisVaknOuhjz3
0qkOW0gPawe9z2dp3xSd5cBiMnreU5MtYkhUQEaQDeO5MM/NLgO5XGuc7s3gLge2yVgNLtdtXxYl
7jQgJnXGZCVbiKR+m9cH/FAzuokTns8Oxl07UsmPXuv8R95TXYN8GAUh7Qoy+tGa04Cr1sQCqUIw
JnXEs0iesbIPVUkPI2fBkj6BgL5qZnn4ihpA+rk+gRXoICk6kmkr7bEjzqc4iD/NfCSjUougee5n
+iBWotUV++ewaTauGVdnBdiYBwcjTY2lR9nOitg/OEkz11oddYEhJHcA3a3HSQQQumruF3AxmBCi
qTIpaIUy42ycPpS3hEXaT6BD8a0OAyB3wEObSxqBykfHHNx6OxutPmHZ42ny0rS5LaWFzy1Loaww
xQnz/YA7apdEZkvZXzWqvdV0IR9MZ+OJQ+IcbOy54ISQIQ6Pa0+1qsT7xOeByhVawHEl7UflLFOk
VTo1Je5bwnMYk/XQQtkVYJpxRC91G1XZN/cLjOKGLkZGyLHRMAQd8+EFbqx8ZdA+PwmMcZwBgIJf
S0oD75K0Bw6aG3O4oTzQ/xooaGSmNI5KnFlhxinf03X97AS8q/F/uurSoqHmfppGHmJ36PxbJ3On
RwSt7I0wfESQA+gKGk4JpATeYUar8WRm0zWTE4bq9Bq13RaQByy9bKbVBLUAbWfd2pS5YPyLENZ8
4L32lmlcau7gmNYl+KuMmqR1RhbNdLaMTmIQDzwsdyl03eZHLCaGSCFdPBe+O6G3C6+0URxljhRS
geRF1KBs1sagxe2+tmevQRezW2oajMgpYvKK6ByYoGQj+11KeZF5ETaVlJ85IqE8a8O6buONrGg3
3GQMTcZpa4ajTlO6PfyKWxUolxMvcMS50mtPkk4bd+zLjUe+ZCJmczN4wKpdEbnbqs1wivM82aSN
SB6l6gDPA7z1zqgU12UH7sZz392eyo696+JWTHeofqnGzFXRcRLvbUBhcjNj7muTi7KZYzSBRneE
usrBQnWCC051Sw9zlegPbSyFzV8tRGdfpg69jtzygzv5+wpUi0VdBTVPNF0IGC47F+ENJcKHsH0I
jG4saeyG9++cLa8oGiVT4frqUIPiZP/v5T5rXFQnidmcVBfP+mJq4cURI0ja1r0Pc8uhr1fEjWUu
q2qhgAy6YMXWbKVzWmCGNLJfGrPKxy2QV7HUrjBFfIJO135Nsg4ete2iF/YG1rHSHiv7WJihrokn
mT0moUTL/RBEDu86QArPrHbB19zq6NQlZv4FFQcWcNfVWEAMJh3oaB5Q6qSUjCFHmIoXCKOgYVAg
R5t8T8E0O67pCg7D7swwo+6tx/kPn0ul9btD+R8O93zkFyZcPoXbAH8LENJEJ9XGLXmPozZKk/NP
U5kPLB5kpCebFCQrFqgibl70xcmI2mOjrERz7CBztBoGQporBHhxDnkY6BY8bA8YlSrUW82EwVpJ
VTk8+9CFZshyJceEgHc/56G+5/FOc/NTeFFz30PCSdaCFx1CSpaq2xDeC5V3kw0nGxISPzwNg+ZH
g8F1XvlVFt75tHO9jzP3NABJhue8J6rRpI8ZZh8vXdeDlFhlEfYUF4Qlqw3VOzcS1tEjHOau25o1
U9xNxYlIbdksTByjoYdCUm1rAnRZEmLFyigRetFCsWSVyRRRltRCzCZJWBNZ66xIPRhYMPFO5K1b
bX0DgWrDeQpU5lCqLNuFQJhexKQlnlSsD58jjzV163MfvYUuzw/yXAFPcGQGg5iU9YwDGNZyjKsA
1mW4XxJ16YxpAQrYnpnG2F7KQWI0BLhhluAYD4kozXM/Gv1g3TcxexAWZLwqhY9z84KgDNBLNmbU
jtsGyxdbHMjj69xYPrtxzco9YkMHkqxFQTRvQTVu5sZzMdSNjlVvl/F8ffCA8EGh9VNWdLeZsLDN
oIY4vmbuOG08PdXTfo5ZmLB8sv+h/kuB9WgJoh5bXQ7Olmy46vcTXdHzugPDtFN5odyz2Izrg3Sk
gT/WDnwMskHvsi55rLiNBr0JgTwgFMj/TGVcZyA7BlMwCMKCEXfqIFUgD6H0/XbdUrXzpDUG+bVv
xws0GQgnhihDoW6gexfkdyI88hhtaHlHLHOuE2vwbgiKGgcMORRg+SPZDxdoJX4p15CXLe6WVxx6
OL2xKwDAztL5kltzfCURG9nAYAc9rpwuM868YVBXKLZ4H+QUxj+qbh6v9UxL3G6sUpCTs3Tp3EvC
4R40IfYp4uKSsvU2IifrTp7zhq2g4BXlix84NSqeTidAgErGLme1A3B7NRaJ8eol1CFPhAuSNWRt
v1kx7A6fR3YL1wFD+gti6OkT31Z/rAaJPV15tdWvbBN9rKCsL9nYRmzfN/VsibWTjYqGBJimek9R
9Lyn2aKXm14a0BSH0ktedJ9he8h6wur7QRPe5Pk38ImHlA8jLsAEY4RUF3TPmxDd7rKk7MJ9GcGd
XbPFD7lD0zF78tiqSKr5WGJWUZgsxg+2+qxgmAJYAUxB6QZrIySacBoWsG8lQvRAWcMJj8vRPeke
jVRmUcKk2iK5TEbBt9sd4nd6zfjG+JL24v9hFMlLsrXUc8ENf91miXPDTN47DipnDEC5s0NNFuDD
JcpltO2x9pXGuhaEAN6nZhlGO5DqLyV85R9FHopX+hnKASaT4Ro7s3BYFMit8/MrY8JC56dUQxw5
s6WnZFzg5S7ek2IHS5s4h/8NOHdSFodV9w0+T74h6PxRdqH1Nxzdy93m1vpGpsff+HTdLSj1ru6R
s/xvxDoOHnRAjNV0woULhB0ybXPVukR81pUbi10ygwDG8CaJiBBDeQbLOKDdxLMQq3Ai51Z+096T
b/J7vUDgC1iu0MHjsM9PCaQCOPF83kzKNEsgm4FSce88MxAIO9+M+QjC2pVrLuR5LKVs8uZvIn1L
Elue4m9SfYBYftTk3K+zcDLwI3xT7dtvwn1qL7R7MUv/0wqy+DnnIQD9v3DxOdygA2LIxdxQGUH+
HnpqfIkB9xsQbkvx7s0LaXZw7K7d8Hybr0Xks29l9hSsWAGch+ab0x/AQr4evun96TfJP12g/nSc
QEazsd7dWt/U/zapUFtqS6mNXmoBnHbAEZV9twVE1dIc0Fp9DaXVBg53ULJo4H99Nw1k1dI60NXG
fArZI+db/7uXwGBZxQf63VcQ27042N8tBrlR02igv9sNeBLVQ6lrlwHSuCxTMaEvdxU5Sy8Ciz0M
f2addo7Xjzfc1sxD47lfChWS724Fnqh02HYqsCiS04wwUMgNyTGLssppl3x3NBS5oK8h0VFAd4PE
tYnSyhtxVEu7Q8jWxWN0MQBlh/6A/Y2jSPH3KtX/ykt/s1wExn8vL313UH8gxv0pLH3/ib8LS674
Q5KWVYrRhVCW+aewJN0/EJps2xRsNi3HXJqu/8FRMv+Axawo8/L5o7/meiGISWgl9hLsheNt+f8R
R+k3iXLRd6RJlnehrPBBllzqvH5K9c5JnRUprzM46co6MxZ4hFsnFEdAZ2W31WmgGQsKFH4FrwFK
FSD8mlp91TWey5+u279QnMC9/KQ3ff8oloQ65IB3cR0k0V9/lMKfIHuqeGL/H7YHabvzRhlxf1BV
pghYOVF3gwYVfNRkcf5+9/5bzRil7pePdtDxlKfs5YuA3OYsUthPV8GtQ04rEJw31NU+ep2FBaYY
fyQjof4QLeKvf8+FKPOnnOfZfJj0JV8c7eGOQCj89cOqqXGlkXosO4YzbaaofxOVke7/fz7E+0bU
cY95v31INLAnoJNk4QzH1hHr5LCZURrv/vpTfit7s/EfuB7flL/8KjRy/Hb3VO3QYXjucRcO5Y00
ZuSssL731fwjtOaXdK6OHpCRrPG3f/25Dg/Hr9dQ2Z6JT81D87NccGO/XsPS9Rsj7Bh0ZhJYNtFl
BP1dqr36KfDwY+4CguqEWkrzTSwO6tEofcZxAUnmeigD0lgMPzbgcWMo9bX2HqYJqjnajT8+xYK6
FxR7Dk8rg5flDPfXRvPBGIUy0o7ivms9/raGcgDdozOQAnPT4AgqfL6cRqnso42KYOPAaykAKhvD
VquhxzN89NtGzUTeHAg5dIoYj5RMPjZcsvDAKZdNhdVxPt3KZFFBRNUSxZxciWfg/3H1/uniCUFP
n+9bprIZ0/9W045ti9JRjIkbXMLphWEG/baJYVD+9af80zOlBLc5OLFvXJP/+zPVxVQ8WR1HIW12
1Hl0sHzoFR7X7JhNtCxwXH/9eb+q5DxWSgA7lMLi5OspqZb//vMzbOQVsmLTbcAv8s1RuMPsFyRs
SGMP87xSbqwJr9Fff+i/+CVd4RBwJmSJTC9/a/X2/Qicg4svQqX9ddtU6aGL0LS08K+LCYzGX3/a
P60cy2tEmopgLCu2vUD5fv4VZ26OobE8xvtR0iNoE+/rfRTjv/4Ua1kbflmgfBciF+sTnD5eWu7y
33+6kp1V0TfFwrXRMi1ePQ6CEn5DhbMNDcu794bqhPTqhps5tNn9T7XKd0UMsAR3gK3u3WmQV3FL
8OPvv/5/9xh/s02+6n+/x7jVb8Xn289bjO8/8L+zK/MPZhnmMrnyfB5msKH/iw6xvT/4brjOrmVy
d3K+/mmL8QfIG+eby8af4Ktm6f4HiPQP/m+4prw8XGrJJVuT/2B65ahf3xISdomLignexLQ4ZfKm
+PV+KgdAZdit77o04gxGn5+HozHwj3Wlm0fb7gDw+m52GbleSRnSRDWeJcd3s+jw07EH5m7P003Y
i5ZSw2F8scdA3022ad/LkpFIz3n3KLMseZwn6x6k6fxg6ZBak6gNb4Ksn89BgcgtXTcjaaQBUJNb
8+8FrZFH0RMkUUOXnbD7eGd5R7xz1WWxCCEaNr25qWwZbOuoG55Tj26cFQSpivBQoeSr5ERMvYUz
2+46c0V7ZTeld041WMP4PmjzM7fX1A42NYZ/lLpq9nY5uxCyatlirnM0INYJrOkBNwN6FytbOa1k
51Q3uSioPO3Mvn9sXQvWee1Mzk2uU7XnR2kv8gDPXF0G1rVTTWrdORZDp0lWR5fjtFxRVQc9ojbH
mFbDcNNV1hlUt2JP3dCl40bmeUKEjEZKxAn1zCnmuospFU1wF7p1/VWLVxkZ+gYL3NnQeu9NOp0E
RcJBfj6X8ZkeugdFv5dM+2aLpZqYT3NnRsGnEfjDWd3oZ6L2RICrwb5qHG/tAJ+lT6dVG0Z074CS
vVOL7Z9LdeVFzt3o19XWGfpdVGvyNUEUvicJdoeo8j6knTTUvKjxzcy7T9dtaYLOfWsZArxAaDpq
2zjLm5DJWBhkt9qakr2sx5IMiXvnFs0XBewPnuXcBdI8TIO1TZtm17I9wMbOP9U2KKg+Fs6wcmL+
6jkomx2nwwrgSWBvG8O5dQGYAIaoT4mt36SYJgatwaEeqL6oMA3pJp33A0NS+1wsx/2RFHibaKIP
wpYh9hdtIv/rxvwqkRhqcsWOq+DmcQSLkNYy2Ey8lvbSIHY09EeA78mjdggcjBgU0qihS+J5qcjs
P9kF3zWh2oTFSy07Ng/d0DqYekl5lZPXUilWUXU+Gg779iBa9hhSMg5cSUNgPoiDqT8rfMOm3RSH
2HBCeWnfDFMV1yDa8KOLPjyiZdFEwcyP8HQ3FpRWJcWGHHL+iOcTCMAAzzfCwlKH/SXgCv5N+dcq
oQyFE/xBO+2TbTtbetluhZ42NB/cJTMyckaTdmdXNz1dmTs5tngT/bQ97wXQgMyJX8wpQa1noOWV
Ub4yXf+szfh9+qonrhdRUdPHJ9GD5PG6Gd3O8U5URsIGG4ihYlTcMZNrL/O0Mc9mgTKS2mG5wcMr
AXUYqEsK/wunBQriKA/b53Z7VVtpa68IipwKcjJrptcno5vRhYsmX7dGPmzhFfuEZfsJkT28y6PY
OxYUAt+j8YY3pkRirVIuJWSmaYd4tHT4dv1nFodP9LIdl6HyhGsIT1y9zWuXPR6j4yNA10NU1U8V
OMEdaRiWJ2Ed0lxtetfr93rkepiJZvadVAhvboMK01Jyjod0OYWZdIK0Xk/dnHAOUBW8nVVoay9a
R71btDru+kijWVez/TKN/m2YFsw98NLJKmGOAg4nT2/KSDM9NN1NlGySqOzugHH46wmhmMGWRwAB
iBJGqpA9bvIRcOk2bU6dKyUSH9GQHieymOjoj2HVfjgkUN7Toj0kjcMIXKNd1z3TW8o70KmJB/H+
d/pLSjduDaOtSJ4i19pOfxg989lseBxNvzzESKAlKCOc9yMHCOxERZMdgO6BvldZdc2vg+O7nOPL
XApyy1YSHIwlslt64gxYZLglFnhQoaWo8YgfTc6LTKPsFz+2cQE4KgruO2pLz9iGRrs8tv0V8/Zy
NXRB+JAF2VNSO/vOjADbuC9qSalqC/Tngc2PCLYsts5TxPvzWohKPFS6Z1X3wncrZv7mkpeZ8sll
BJDUq3JWw56xmVzDhXc+NDw4lh72oHYnjWPlLy7zMTLOhTmY/VtG3OLc4cz0jqyJdDxy2P8obHKR
sIocLTbUOgmq0FKzpsWyVvvYiuH84qnyLmx6uR76VNXr0aHeZp+b8pKmbBy5HPfQhagkvKZTrFt3
TWNtWLn9XWhMDbKcTM4VcH2PSQHkCOqxskvS6NFOFyCPDLKkPJitCZkH4/04+Ng6JWVUM+HM/eg5
ahknbSGFXzpBd6BzgKHboRyH7GDZgEjFnA39amAJ/L/snUly3Ejabffyz1GGzuHA4E2iDwaDPSlS
E5hISuh7R+PY0b+Ot7F3wMxXJSnTlKZ51aCqzCQRjEDn/t17z/W6aCCJOR4QBb4ZEMKoPDTNDSQv
xrIUM/a7pHGNg888Eq9CFu4kn6XDsHVqmaPedMZEhTZZ/ITPMEzek5pAKTEkru/mDupI2H1hxJfs
wqGWj0avw90ki26jTKU2zAzGQwqSYRv6jfcUmVn1xXDy+YGBYrKdwqE4O02WPhnJGB+ppTb2rpNE
F2NaxReZHRhXBrWAtwB46pdEexG+OpYivD21Hx4zRBNe2Mq7U61REoQ0yydlVeVrbHnzfTI5VJh7
E7wiNzR3fuGHN8Bm841XmiHmez2/fSz+/rsO/h/yp79aB18l0f/93zb5YSX88U/+WAlbLqg8yQzL
YTTANMdkC/gHRG9h6GHRYseLjQquuWX/eyVsOf/yAe85iz/PY3+1oIv/XAi7/8Ipw4jBDyRwPsnq
9XfWwd7HUOI/+yrpmA7vQIGNy8dphJ/spx0qOErbXUS4fEiTetprEzcpa4XKDI5zbmr/qsZSstx/
SUZJPEIw2r+CsnFMKbnMeLx7pQc+1msfJM0FPJrheY7XAREbaL0iaYCCR31j+hc1nkPSfa5NwSlu
Vzszeazgt6cYpDCNZJfZkto5qam9WNdmWpEGKrsRNkxUGdWK6pBerAplaGtVeRT+cCumEqe6wSWP
/4TY8qoDfonWipJ+xtJifJ6NxKMtsgd3wtpD6rPbBdFnZvAOei6GCXpePSBzUFzdcORWyhi8MMyT
9QHKEm9+N8MqBFTMBolDW3XQbrQ3KVwsKc6ylUpiwubOAN9ju7hiCIY0macPNLDnz6j89pUbu5W1
JSYbXbezCr7E7Eae6UL238lpBi2RJ4FnK247zCe67y3vOUSTKD5FVqOQYt1xKs60iQUFC9wMfaOs
bPgivWATBc+Ihsx7Z07pwKEZZ7S3Gb2TGMVqdFTcv/ScrlLR+08VtnbrXlQxOAAaBvvLwAt9MivK
yGuWYVS5X+Sk/bvrrgvN/Ih3hab72gPXYnvOpHDFj9NzGYU8JpvABye9GqYyfKIydcAhzmgSHA/L
O0QdRrSUxyZd89rqsgIvQVDhDZZbGK9NW7tPYyHUi5koQ2wtXjh73Cc1Bel16aO8L65/OmOhBrQ8
4EfYGQUdLaVP9x8iftSeKJ8BNWh5vRa7NvWkXlPLBfwQZg4GgbIvMDlDrY1Zb3cem6q2oa+BIInx
Hg88XlHWkuSEmzm+M1TSfbNc91HR9MNCvaPBcZ0rH69WnuLa6ceqTPiCsmaX5xZrIGMmA7ryZtv5
ZFcTkGwUnIIQrxbijghEavOa6U2IRHGOc3rIvYDMi03RMovWYnqmtIIObhYj5RsMBgD9vqOsgqi6
mG/p7kQ1mUDnFjvboaMJ09swLw21Zvs1pn3xLRxJQEgcmK8JiTHQfREdSKueiOKw8YYQqgVq9PiZ
PTemB7M37XYfMjyjw0vDdFz1Uzl/cQ1RXw+OwBvfNLQUgQqsfLUx2xA/u09T7EzNUJJWF7ZiV4Ty
aVMRHIlu6dUMQasBl8NG/ZxnDLoLyrAwmxRUg58EpOuaS7eou3sqzQEtknqnCmdQdnaDYdC+C3Wd
XTKuVCFmkMx8b5rBnndRQgqS9XLqP6dsSm7xggTPlaS2czXUFtbGKncgH1FbVVw3RI5xZVHF43LL
AThYBzRbfbU7bbI8bBucUwAcZ3vdNb4mEobRK1qH05Q/jnEUY++3KUR8TKmxe+nT5fwENGvTuqjw
yG48TcUNr3L4JyscA+D6Ysdn++BaUXMOMNk/mjZH24Yy1ezkkc6uqblhL215FIPeEVxsw41jYvLZ
hD5l9K7NlnHv2cxHt1HrTTlj07GFf9dUxC4cI2ezUjUeDilGUyAVg7CI8BnC7iDIG/SEwMBoF8Wm
HrC07ZISlW4VVdny6YLEqDYGsi/tafT5nTsDWy4hZxKCK2v263Dj06Lr7bQ0hhf2UdVL4TZsCcYR
ZvrKaGzaodSU4DmDV7fEifqIGa4nO+86hzD02vmqPdUTnHc6jESpVhmelXrToUvcccESEyQMlwcE
DNyYIlzdeDk0I7zum5obDiHVQZdZh25P+6/2/MWHQ+VnfB3GZnxsMyyLUF1kBMa4GCCchHO/K+2G
Z3Ljcgp8nRskwqKGOlmiBmV1Iv9LRqyhYKLfghkhIwYXIqWBkoa6gEV2UX5O/IaLoqfDtlwrNPO7
DsF1qatCKd4QM7FMLuspeUlwc/SYZ0qTYBq32oPreooof+hUF2Fh03yZRb5I15FbI1XyNDVx42F5
oY61YcS6UkZBO+NEC2SzyWGndDhu7OKJrDvMIckcB3A8/6Vxqpn1Ex7bwFi3fcbFN7Aoi9d5WYiX
WC1ZJ+huyab10hnohlVjVEH0dd8JOmD4412fvviCmtryyCBGjOMTKV5u6JUXt9Y75dTlVU8tN8Y4
a5ZH0WX0jYeJnX1LJzu/orBNPOKimF/y3m7faKWPU3okK+/d6nrw9Rr72dNUpQGc0q6tvrlgMaCn
y4qY4Tx/Tiy7PwdU8lWrOKTABGpZSt9l0+RJRmteZd1pNVufPAFXBMoTxV6ETWf5HILFqFZIMfNd
lhjzt8xQdE0CA4LBmJD/HnM8RZQjyuDaRfZhA2sy3VsNLQi/ldnEWClVPFhH0UuumX7MPB6N3DSw
HfpxcLhRBu8hi/CmrKHYUhSeE0pjn51Gdc/GDlswbpvMPMeUbb11GMIwYDa1466Zvmn/NiIyD7wv
8RyaIpWqKbOMsAUxGElL5ja844fE+ZIFpsJCNc3K6k/kHYvpZp4LMS31tWPvX0bYJrNLFuADWWge
oGH54OUJ+WHyUi7XAFpleOjBB+P9CaLCBMwLSt+8BQfjW2tJuSZOFOkFJdW+Tn32q8bPT6VaKEVy
Tq03SZPf+G4xzGkuK7aB0EiqpODJlAfwGWiIZeDIv9TzOtcxaCLaG8a1Y+oC2BvKIaN+OA5huJkn
tazuYd3Fn1CGDIaY5HHSB6WHckkp0YZ4CJMxwuLt8ZS31sBC+GICZWNxjucOEk/vuh0MuLEMSIT2
lS/ZnAZsIX0eXHmAjaQVBBy/NhmPsZXhY2bfawLRI3lbhvdqXAl/mYhgNQv1NxVMZnbFOMRrd8op
/PacYJ5tz6GZpcERz7o1i23B2mIaN4ACzHwXj3UvT1FGI+Sa4HQVXSJz5dErilXLBIQsMacpFQX1
eG7IL2rHPfvtKexdZ8LLFznuez+pPr+AdamzGwbKBNValtPGvuwaReK81iAoiCfNku5jo/F2jTln
+ZrLtMJQOXuJ9QRh1072Ec3IOX4ZWhUf/Y8eg1J8lBqkGJ/lSzBa1vP0UX5QLD0IZv9RiZClUJLy
KNP2qghNkmf2vFQoqI86Bf+jWqHM2QUf+c4putDmkAAixaKirlMePPkpXhoaDJbRZ39pbZClNiVh
tKXMwWqhme0dfwj0dgSebpPmt2CvV1CqMa3OMmG2ufRD1JiPnK3uLWojKk9E0SXhHZQfyexNs423
JZHfWjavPBPgMgpmqlzqpCJcjBnj4F8r2XObWz6+aRo6lyaL/qPVQsLKw/tIKISZrJmxgg8g6ICV
nRtn6/V2Q/gTKnO4ITsy5axBGGPvWSDQqtGIpWEjpLMCMzDvzUcYs3htuFWbh8plNb2jLpzpevvR
2FGE1oSfdynyqFsdfys/2j3ywaNvIZhcfVIwS5k/saRmm01iMELUXHpC8AWMC5l36Q+BycpX3C61
IoZVS7hDH20jiuq8Yl2KfiGaNpkZ3zj90k5SfjSVDJPuq5P70WCiP9pMMOIwUAjGipaTDK4s3YH9
0n7SfDShVB+tKFlQAQmNnKUtZeglBsG0sujaNEzOwkrGXia2+EMxFGUfzStm38T4NGHsdisScmVP
g8fS1DKm8QgRpAvGN2o9CFbPXVx9jeokD7ZNWDbpa53Xrm43uAPYXGi6S+bN7FldNTN9l3SPrPE4
0QvNsFH1gMZnbK7WQBkRnX/5RpKoEOGqnBwj3IIDVxRH0Qovr6k2d8KLuVRpC0W0wLIoxTj14bps
nRQCQMvi331g6Zk6LBBagoPzf4W0PzNdWLF/NUC4TF71j1ad5e//MT2wxb9ozLMYBBD4IgnmIYv/
MT0As79I5YhstscfsQ759/TAcf7F+hMrgunjsrAWz8qfwwMrIAOGf8cXJFU//vS3hgc/SLLSxumw
mGIcx6T3yOP//SihdRocacx2jeEAt2Kguqnf+qWR3Egrau8l69+b776Xmz+mEt+nKPnFv9OApY3u
ZzPM9nEJ+MiDzvLn32nAoitF5g0x9bsTHKTWcg08ccYrc8Zw9+sj2eJHEV0yMEC9pN6A6YvrBRif
fjwWe2w2g0olrAc1RLttXnssZe/rwCE4W9C/OdAaD1TMpgQ34jXHkm4DBTlrc2tHUSlQYuSKWGWJ
hTc0jQ5ANYHcSuIr70zIaX9dYiEHVrqmvESpq6+Ii9vr0Bipgu1A/Nz3yhfGLvcnh+hljzJzGbBR
aY4xIABS+FbdB1vIxlb1NlktiCBRjTLaeyTtOSNoWrijmccIQM4pJQGbIoPYtcld2lUQGHhHX9Fo
X3Q3lecl9lYZ8JzOaR1Nb3guu1ObzDTsFOlUuWc2NvKGgG14RthL3mDz8XQrhQWGR9hdradNSJgL
mBDIuY7BxQwzubrOUzM8V/OUsZQkZtH5qxj2GjwfL2whSzDX1hTRCnoX2WB3BMM3FnbWGPbjhPPp
sFzeb1E0WPlLacSKyrXRKNLmxMMZ+s1keoyo1kGoC+vEBnbB6Iip8pFyXNYUGGkj2+uE3php6M7O
lsl36U77nL6eFCBJQlIjZclEodNzE6djcxaRUZYP/ljp0WPOwhInALTAbPxJjlMG56K2nanjBZos
iaGtP4pxprrWxOjD8nyiaA78QwgCzdl1VTMGzha+QTu7F2lhxLW8JivhFd1tYhSNhEwshNkDdwYL
tWxfXVfXCqyqkPMNkDMLT32iUkcW15grevMu7MqGqVBK6yV9xnVsR5t6xhv2JS+Nit0qG2LNlLik
RNnawFboRbnOCrdrF9RsTFgBtEaMF503vNDNnXT6Dj5zYrjX1DUZ3Y6A+fABk25BQ2ouombodLGr
WxssHueRVgYn6Zm/p0kbM3VIYMNsZoo8i8OQtRqRz8K6uxtl0b7NBLrmLVJkOoB+wjD91LcF0Dvq
iGxzQNXhrRRdGxjDAT8QQgP0xXdd0TgGRW/VSL9fUA+BJP9UjvjhXZbrwZ5VQ3Jwxm5mGU2bEs0x
he9cS4BTnE0n5Qsr4aI672j0Y30xdoWoriygXM5lPkxNfmIdEjvDqgZ1D3DKnePpPnVU14GNbJa/
SjaEhRp3hX3lGZmZstuLR483Ntsxm5V3lpmHVNcDBI1IevVXk27rjE6HXkenzpNUhNDr3r52PR2A
q0wk0zFRtWte1EYCXoK0u21CVmckRa3HtuOd3xJNocKYxoBwUoYHsoXqbg88wMCeTjBHZsgfxoQi
O7J95YLyKqnZJT53sIlvM76AToM3N8HTzx43Rqvsa6OsVqZoumxXwNtaY3sW5QEHhGfuIlUycIFa
HJjQEVUW3GRBHXQombQQZlZkR2fWxZOPVm331n0EUcLstkaeuykDxHDyDkwA6ileO24pmvRlKg0j
BzHDtkidibOE4KAmxq0AsFNhbHoXUQjhNDEXo3Js1JclQab4CPKKlWQ7hvF76biAm+NZIGJ40PIX
UkkcXemopUxtqkwUDCsf4p0AZYNk65fNieyrP63GeRQg04teDBuaw7H4U47eT/dclaPEuAgE5XGE
uoeKZak8YrfsoucP5YstfdKb+7YO3HR+0ThCrLsQEg4lEIY/6YqqxkGj1FlGGQVcl6x0YvhXYLqT
EpuYy5SQSW+lZr8f3yMQdQyc1gC8w6p7HRoR4s9YOxpAwfg+2WjUzePHK+m/Asv/YI777u28+aK+
/OlbvvpSfP0//3P+kiff24w+/vofyyPEEM+TJsIVMEo3sOx/L48Mal9tF6HExL7reNLy/7M+YlFl
8h+S81iAcK75/Kv/v0AyWW9J3i34jJaUOXSE33AZsTD5YcXim9xcJF0RcRz+lyntT+Y43zJU1GdA
0brJFAdq77tyk/PwU8/OyG/WLjFSv4TMGMxLhIJSQ0hBeBtOQWD0wV54TT3cOcTz5LlIlUyPeJTU
8C1u7Ko7gekatkEh6/7YUWnXLcN7p9xFjOamo+tHNTu4GRsMrL687J9kBnwSiX8erUMzt5W1wSsU
B89AeCvUglAn5XhPLEdk77CLeQmjELNx2ZhlUXTvaZwl1wWTo3rDK2VM3qeODr9167VtcEy1O7rX
dHfAHowzMgG9mbryNolnSsyYQLNaI0dohQ+mHIOPxoVpk2hIJWPwVgXjGXRVsXHa7DZ0jcvWQete
MyzlVe0zUvD3NBFaZIhRVMFdAkv3nzD4fO6D2oqOkxsyXbc9HD2zKR/dJP7kNiq4mJugo7FATDNf
KZyPAjQNg8/1XDvYbspI0lgb0/b55Fb0URMEBji5y+taRacxyJoL6WM0eXKN1Jj3Xhd3RFdIVRHQ
oyglAg7at+UxI5Z3DWItvOyxzNP4SmL8SDgX0lJJLcqxs728I8XZWg9d5xJeirFA08beh+i3Mx7h
CvggjyGHksiFk80KJl2jYUyvqT8l064KaV3ZT9p1opvZgLe2zqOge7U7K7xywnSWt+04x4RmeGqC
Xmfm8ML2XH9htdXejgnvCTr6zrRMenCLHcNfMTH17gJjeGSjZx/J5Tpf886K5336EXhd0WsRw4Gb
GC2/uVMPosqNuwxJxdVTf67TiZGsoYLhOUFPBH0DaGFP8Vubf04TwrAEtSwWmalqIfloNTbhXVyk
sCSVZabMCoYok18T3pHWVxLs3nRP+LEZj7rtSM/kU0EtJQJA7tisjSwsCWrv4A/H61511pw5B9Lb
KTZoSaWdeazxktlv0Gllw1BPm6C3zV4VpEyVmOUL8BkzAfBERfJXKHWpIg3tsFth8jhU5bDHLo3o
5BGe8cFI2SSDznAD4ZLvzJabckuyN0i3oEa76jUISXodBUsJeV9Pqk0eAf93zPoAvjF2XPkzKtlK
2Y3qbjozSPIrReM469SYgQ5VQVbrW1s2GoImvKS3aH9cOxJOmgGDyinwZnsVRalMjvx9JoZ2j3ZU
XqFDFGsQiudYDDNIoT7V94qlOOiCJjoRYLV3kRQDIFwyPFBEstdi1BOYYiTMFT69es1Yl1R8Nwa7
OYtLMOhZsU+DEAa5yTASCBYc7XKdGjX7Dma5J3vw8wlZq8weELIrCQe55/LNsPwhT7Z4Rdz04AEh
vyiJ/2zCYPyWpm50ReL3IW8t/w6lIrowc8n3XjHK53cOyGsOI/dD6wXedUHB5QP4CAlrs2zdPfNy
zHs+ht4VgOhxp41B7yIGP4+maOfbgFKWi9xQ6rLV7bDWCC8bEO3GXuVOTJo/cIZPbuFCqBoahwxf
EvAwBRffmvvGxqKhsPueTL8nqj2Q1N6nmT8c2IJUL3ZZA/6yE/KfA/AxCT5vcdzhhqud0Ccrrce1
qmHPmXZnHO08Mc790N1YCnxR2kMGiUp66+dmxgwaZp63YhLkrxHapwdg1v0mSFV/mtop2Ob0W8Ig
wpzoDRp2qTG9igFouRBNe8eOOTkY5jK1Y3kBZMqedrabhSAGDevkgrC40PEYP0c6k/SjsL6hLKTd
SeYyx6Ro7jPJxtej9nY1+l60nwW26yiHZpSwAL7ELNreJUadHIfE0y9FCyoPpdwwHpq4frVF0O6S
aeyf8aL0t41qATlG1KdYjc75Rsa9nbnxySxTG6CrGbA1pefBS/Mv0TzgWLL4y8slb52jueCv+IBY
hUeSf5p6e4ciSAMGPIUtEQZcZozRj/0k7TOeI/fZTm3v5GLZPg4AFS5UmJ8GSmuZYwHK5pUltlXb
lwfk+m7TiGE8M7dzLqZBhFBX4nDvGMI+THXVfiFz226tzmmOXp2GTAMKCipn9So5hVtKaey7Zhx2
RZHHl1nEEM/ytHNy59B/yU2W0CArArlzYYcXa6bo7CgxZNzUZZ7CPLfdFztJmGIy4APelojyWEnl
3FgxDccGirh5pLeI6Z4m4f7k5uK2Ala5bg3TvjNI52+MLm52JJn1xrAB0gzSvB9amG1OkUJdhOCz
LrC078C9kLjPHP9idEvnU6Cl2NDWoeGSTG9G3vNoSZzW5ucp+jHXqMtgzPAwDus6TJ17MwNEarOC
bflvs79T3LnbeGxbqi8qnyIsq2dyCATEqGrjrCKfdqaWCjmmeJW6iq3lLe6aAp3KSMO83YHnlbcN
av6lnU3pt3GOnO6yN2kUFMBQDKdPCMfKqocj1dI6VVsxNHD4s7lTY+Xzee1Ezz2KvQW5uCWLQs0y
1gLP2MaRQbALcIlIspa+9QE6TE6mxI+lDHsiKH4aO+ZywlsGLagTdmdORzxuYb8emNL2BP6Nrvjq
wgUKv9g4ATK8AZFQn1Vn0ZMzNyYXbxnsqGhUbIDV57wp9FoGY3pIO5HcMBSP4QfG+UMmyhwcPmFU
c8cEiOKLYGiZlJQjg+HeL6o74tnkC7LQOqeBp2AooCquoClQdaS6+ZCB+N6MGLfXo6z1Wkuajd2h
6+O18p32yI5kOBqGTi7hpxRPS2wNwkotq7fRDllYYcfAbJlAjgvhz++cJn8shcegxDXkhQMIZ92K
LD0bMkq/1E3h4CurR2OrFAiNNgN+guKdBevFv82tH+hPXYd3saiyYjeNs/iaau2uPTsx9tEsv4wh
/XYmtLlbkCHBBeledSd7CmdX/EAum5QpwzFIkxgzsC9hzGKAXBGSva87UJ4iTRmGCG34b4iphNHV
KB8bUTyHGOjvqTUJcCBjibnt7MHZNctDawEwjKu6D/NdrkahTjXVB8Fmilr7HjNx0fDSyct0Pzul
c+6bOf48TcG9VcT+Tc3qd+fFPRg+Hac3DcqSYL7YhfUG5GjerJwSEgHcnOLzNLgFvCAPUCbpobOj
gdtI0lMgkWV+qOIBU6Rs/f7Bx25wycYduo8xY8O1GDkcfUAbEBTRf8Z5fjUCqJFqsKgjKN0S3oWm
7C8c0CecrJqYaWH8GNEiGaAcVJfgo0QMc269Ge9ozywQUywDuWHpXPQ+kfhy3+bC7B55Mw5o0xOi
usCeSgNOzDMcl+0x9VLrIda+fcbWEj0VVMG9MkuJJjIF1fQ42CZlBFOxvMqLMV4Q9fZZR3l3jr3J
PC+lThcZPyJYu0ZtXs4gjR5KEB8nSEG4mIIuo+XGmlnH1ELHj1jJItxPCb1CM/v/+8Ea7b0SMEhR
1WmvXrPWCLvPdIkkzSYDUz5+nai2uOM3/dQSYsZ1HI4ZQ7gamfjVb/Annduma/W1DsGzfGoy9mPX
aW8NPvKc50MvDEyKcR5w8ST12TCqkB00gUAQUPRPlDzR2MHAu8WxlQ4XQdHwPu/byRBnmp6ZckUF
6hLWVfDEF240ynInhwBpdwAzER18MUAIpI6DJg/KEKcOB3xrFUffaXghsy9Yp/AW+Vw18JGh49fm
jqLv0QxXrNfqY+GMzaUxGvo09uI1o2v4DAchuO0aNz0VJM9XxaINq3GknLAXEr2biS0lLqwpLCMC
VpOeYoGnXsZ5TbgqKY4MgbyjEMULTq3b3sZum7u89Ol0eqHpmMpM7urNlOU4PEUUHJHK4nduUOc+
4tG9Rje1X9Q4xY94sjNo5Fa4T2TjnXmYoocbcPx3BjzUL53HNAvfqPPFrF2p4B5X09vECGo+uK2h
qW5GSrWODDKybmPl6IpXrOI9uBDU2mIjsyizcdNcNZQJYofBHa4nYpEur74EaTU/FJY3LDPmkN+s
rKVNsmCUn/soKejVgAIR7lya3Myj6eRTvNGBK45jTZqN1gvUrfVcWHWLeqyHFEpTit29Dz0m0YRB
a2eLmJz07L1iLmFZsDI79imrjAt7EmN3rX3KU74AbyTpEMM3fSPD72AVaSoUMSq4DWfl17Lwod1r
GX8BwOUaZ0Basrg15MBX54OXWQdZ7/A4F15MT10A/GxFEInJFQ2VmOfcqXYo9SVcIG/zEHT/Oh27
miYBkcvw7A6AiTao4FSzFnOC893gQ30dPFFCm2Hr50GhMmax64mth4csBZoLSNPgbBsydi/jiq9v
ZdmeZLPa2VRQNVay8F0Q5A9G2j/Rj5BfhK4bbB3dh7skDcxrJrTJjs5g92CHaftmzir+3A8OQLI5
9z4ZKp23NVTmPd6Wep+WJS9Mcqj5qiE7DaKqmPJXPYRQUUvHyQ+umdsnfypRC03vOW/FwJVvyuIC
m6FxEY32tBUZ5LLMoKIuLflnEQX3r4NdIOHkLAveaFTxyFbgO9wWushBn1V5ezBEq951PlcX5ijC
15oJCs9AUTvBJjNnd6ctOjKgepiNXpcKftIWN427TU2n3hs0wYIvwR9BxKqyYCzZ6haBNzxpKxr2
0gjsG22W8xYIj7WTkXqSldY7mXvWlkqn9jRUdEdQqWxfIoPbZ9wBOD+7uvWfqY3vtrNtgveDB3fK
gYTuJlvy6Mh8+92o8TTFzGjuIm1bVHc1PrhpLaFQW7xtVr3oc/CphBEIAjjs37nhd2LhZkczPoPG
Dm8d3bKzxkx9Gsk7bdheZ0fJXFBtw8wNLpXSS2Q3hI2no+xRRVF2LLEPuJuCNc2R4jUNlNjGD6Kb
dJNTbXCKx2rcIBuRyrQAjIhI1dt6SNTZzH0/pM2oqV8ozsyylA1B2QfXZpeX6kIZhhAsJEU0XRjC
QVOomzgQ+8xqgUbDbaoCdf3fieOfrejeLxVZdKkvxWvS9F9/mDsu/+jPuSPxRgcBlBmi7eChdv9t
6nbMf7EwxXXnEUO3PBnwJ98RFFxiwNwahO0ZoTj8vD/njnSUEIskP0sUkVY11N7fGjz+KJTyY9Ar
TUH617PJOHOsn8RLyRQ+Euw8JxMIO04BcVn0fnoL7gOL6XfD2L8RZX8USv84loU2S94eUdS0fhJK
M5xdQ5fX48oPhpA2jdYfLARaBzcWxZQnhxd2/Q+HXITl/3jWPw6J/mtZWA7QngmT/vjxIH6BJF6W
mIY3qs3gaGNL1CQ5/vYHIx2Kso5DXjq4X348Ss44twmXt3wcBfD8pbC8tWf6LMFjG2MyhYIlEvCv
j/k3J84PTILOpJxdyeXw4zGXPmcplKQCodeL15LY35oWRlxniyNn/+uD/c2Z42CSRC35V2Tun84c
KdbGsjMfXFVX1hRcBOLdBQlzAFNWX/RJi2L46wMu5+X78+aQv2Nev+A9LMn9s0zLv9fvs9EcKtbT
jISYLHSaGpuwPiGaPSEbBZdF6Z3iptv++qA/XyzLQclJcETC+FJ8EGW/O2isaMrzFiI+1eE4awpv
WhMUyP/hYvnrUXwkBekKD2aJDRv8x482NDV6vsn4DFvncJXQEHpuOvn664/y89XhCJ/ICFYLNvI4
CxabyPff36RLf65btO5aWO1jQOvcTWZ7FXGevjj89qEk5IDFWQKb5y+fp3OjFGFcYNeMeL/TKkZc
lDGEHhEuiBL8wzlarrQfLwzy4DyvTFuQheEJ+eMHG5OqKejFZj2f8grEohp+iuuh/9Q2acRmR2MZ
81LYGb/+jD9f/3ydKDYAIcjXIAX9LM5gk2qa2o9xRFueuk2W0pbUD8pLp67btdalKf7h+v+bi4RU
vC0WVcrkEb/8+XeX4gQl0TcL3PaU5YDEReY4+FJP/3Bb//1RKIpb0vX2X27rRLjGlBTMyR27JoJA
F8FmClBUfvvLAzKNTWYZW/Ous3/8LExuKOE02YKNOHn3VSaMq5Deogubfcs3gJTNP3h//vrsACSA
JOfxasX55P/03aEReEVVNwwZnfnAtzwwdQ+aVaX657qwrsHPKRohrItff8q/ueMQghcWgWWavAh+
uuM8FMYCcw2gVqXp/+5FtaukFxBkJVTw60P95bQtzyh8SB7kI3xbS+js+4ujQejuqSejvYxt8pmx
W7ov8fv97iXou6iRsMHJpPGDFvTT90dBRUKZswoHe39CXMIojGlTK2Xd/+aHWZ5SeM+4ynlDE277
8TBp4yeBryDbYFSoVjgyfd7Q8H1/8yhE59jlsODiBY0O/JO6Gti+khkcYgohUizT7NvWHV7Qza+P
8pdrgDvWhD4ilichwZufjqIJ7jHWKDgxrm9ckK+fb/xlHpB6Xbr79aH+cg18HCqA7c6Cij0AwvT3
Z4dRSqLHtHRXrYhJauiiN92jrhNpb399oOWB+sMDN4BFAwxyedZCWPqZg9PiEyWWPEtsI15o8UzX
Sh4St6AFzpZ6hIWJO1mvPdxKYFrJTxOGHxElf/vzkoXhzkKjNzmF8qevlvvVSaNEojRNwxRd6LAO
zL3tFHX1D5/3r+fQs6W1PD1YqHKcn+5jI0yBXgtwQvlUlbs4aKjN6ef+EDm1/fDrr/av5xBgBsYC
sPgWqxz7p1WVN1tIO8W08ADm+lqCxz1UGb7f3z6KG7hsMnAqEi71lg/83atEl5FH+wyFXalfRtsq
I7ZV9gwKf32UwPr5i/PZwwCI4xNh8sQi89MVKZI0pSKQSBWxDzoIc95flIuMcfMufRW2L0aXpBTs
yIb16UYldQhNFNCwG9Gzjuh477UdIB57wjEPvoJB4Kq1yWxusH5l5iWU3fkdEZOCTcTGrP0ahnmF
HEGjJa2mSWe296gPg2TTXprtFjDcRE+fFVlZe2GSISL+08VMz5ML8towilfaGjTzurGK2Z1f8ZCO
tH9s7DRIbtN4cocd/OeIPjneZ81wK6ZQ03zJH7vbuSx761ZKdt50rKfMcmWdBfQUp0LLvXbAz53o
GKyfRFyZe6daEKNEILr6OnQDQ77E7ajzswmeAE7XQrJZD4MXAmzVlQoOWRJY5c0ciEofp07P2a0R
ukmzs0iXT5est3VR0HvTM2pGg6iD/VCOxURHh4UkfWFnAk1HTXYi7qpuCmMQEwroNfBKw70F5UnA
gPqo5ja1Zov0GuZNBtl1NzLn6VhcrXrIbkytRGeXz3YURuZF9f/YO5Mlx5E0Sb9KS5/bUrAagGOT
BEknfV/ClwskPCIc+2IGwLA8/XyMrJ7Jqp6pkbr3pURKMtOdTixmpr/qp4Nfui84brM13Xazzqvv
lHfJLAaDDaGToU+Ge8Tyx3o3NKEiYO9BK2V32zIX1nJKydECXt3mmiTvrp7t/MXKyP9chVEnqKtb
CnAEGvpMfh8smXwJM6dajqhp1cTQL3C/CJvMFh1H3cr8oApazVUzC4T5Pq+zS9nkmD0gGcFrr0Ht
0CjdlhXdMTU//SEThpShqOVUbNzarzCSkd6b0Grrargtswuyo+mc6n5UoyufF0qjlyscGA3Wd1jD
E0BLbVJG1zvo6ekANWXuM/EZEo/1XHAW1gzVp/BqfZ5g17gg1Qujf+b1sl5pl+z91u0gXG5ID3Mw
83hXtwwIcqhHexT7QT91A3GcTzohOtfdNsTOYM0h2QxufywZ3+HfJPBqOSA6a5UGJk4ZJjDcdWh+
NT9JbVrDtReqqv81ksHqGjRNesTSPdq+fWvRkJud0CyzOTZa2urIh+h/lBb4cnySzN6Z1qov0cve
3kCiHQQtXBEjY0wUTd3eK1vYAwmG3nUNbs2k4KqOWkTiKppXaT6tqXaaQzpG1PM6EX2dG1EiiWGK
LWjXjApchRvGh+llsiixu2iTV8F2zaDxP8yVG1BCgUEkupmHrOsPmFPan7AO6K3K4HtaP2rYxd42
FKo5Y2awluuKCE21n8LOhFcu3iErXnh4JrAevrkdJjdNzzOR5OoxrICl73VdOMjDQikntl2arWG1
a2r9UKbDhd6e0tDmVUgUVuWWNc1WRUIdJW9SVrB57PgaxBKtbEnaRN7N5WR/WwiYIkLyI73YY0JI
h2qQgdoPYcK1xwGNPt0OrjXSe9p3KtmGBTYWqA9B+WsdAvi0U1bRQ0ki1rOP/ghT+N0vPdVfZZx4
oiNekto9d32devdjlE7ytW3HMX+crKgBjhTCZDk4Lf4SbiHgiHvqkKJX5Q/5jdVFIo0dUKu/LHvs
U2rHFT0Q6wBVPy6Tru3iKfXC6knpsOLoZBE44QKN03fPROCd6rLNntupqCJCHAGdXEBmmttybia9
He0wX8CUtETh7d5jKFZIDvzHqcxs5p59Bsw44mkklSvorReUJT/0WJ6sLeBkcVsupaLtkGMBSN2Q
ajOX2R9ZPUj7Gkma5kRMKp29ddJw1od0Tvx+v4Zh0TEvcqyM6zdIfMe59uttjjEpZExVwBbGpoqD
w7M7pbftXOjkLWVXw9G9pZ3v2o0GoW/tKSIgzPuCfJrNcJLhq5M37/jsKIBvxjV6lxUL59YJw0l+
KbVkTIltag3PAWkFg88to/xaMeUV11JZuaYODKDRCVtc71NIYo3RlkWc1LM1NISdPGcclj3eZXvd
gbINGLv3rqD1LCJcSdcYjtBTxtNi77UoLIowx2YeTtRWE2GkKdGv43Dp3eJKWZTZYc+oCudlgIWS
7WZSS9HJYilfiKfXHH9nRCH2KHKJ1N5tEG7i0umCT15ryrqRbZDuKc3w6PMwYWftmWgwks+C1gs+
TFGZaDsLEginZUwJb3ElYXcxNkeU6OhwGLlbRibOpIfyYuub1l/jSHvp20LoE1A9lQsWUQWDcQbv
v1ttxTS1+ElgO+Caszs2hV0k9S8c74mOPfpvL65nsu0bguZE8ExPA7xZMmLo7UR3xB5p3PvIKb54
KmySoKDdJY9iVWlxB1SZclBg2GbaVIBUIYIyZC5OVekIKAuRyBkgth69hEFmlLMzai49cDxB8eVc
usq2Q2RPlJqN9fIZdqo328JzpxCalhp5t9NKLUjw2j153470KxD9yqmOVt2N3iZnOHdoDSDL7ehM
lbPlpRthHUmY3IZDkzVYaxqBTTuza02abUrklrnV8oDqt1z44R04Ce2IjmYb7DDnAaJpiK2g974F
0NyJ/fU2B9M+rSy6us0ItL0uE/KRQUchfbau5QXqnxEaZsRPbZkKJOYAPOwRXoVqrfNNT/XkipVb
tm8OSx+PPJ4MovFKBw6qo3J/ZoGGySEmF1mrNwAzN+D2yN6RCFZkjxleNDsdFji98rVsvi80JdJg
4rb2swkjotRt5YA7szTgcpsoKcPUpgjiIDV9cOvitaOpLwrnkA1SpbaIJIDxGJZAt4s7FZTFnqr1
RN2ndA2ldwsz0GiLr6SGH64LY6azIiTnxuRbaHAMrKbNbsqymh3IRFMxPzlrTVtlS0NZcesV5BUP
wFGLmbpLj3unzhZpnxM86uW5Yy8xPEMNcWqeNAKf+UkyurvUvGc9Nt5N62OQXPc1hBzvqqUEfCAv
6i65/0PDDuhYXx2FlT7SLKRyYwJUIHhtwvW6D7YtTrvTaw/FqlAT4VlPYB7KWRD7g2Hs6h/zVBCU
76o6GbYph8NuMzYjkyiJf5CZLSfBNyVwHZx0FWYDv0wTbJ7aYHkIR1hwOzITNrN4keXlXif4VXYr
zdDwfLHzdDs2XUQSqPhw+PoVX0HMlfFPmNb6HuTVUD1YosVYILW/vhIOoce2SNVIbaDW3qOuJ3Mi
Au5inOcNdZ0mrkeCHYzvQACQEANFc72GhjeAwHsbU8d9o/PS4nZzotHeYwVrcOJYdTnsKb0Y0ph/
D8xA4A0bF/PPT7R+bG0tcZuejKqr7jPPAm7u88k7XoAsjReaqbgFnBVQokHpHx+vXZDIDZpCGpMp
Kd4SK+MNIiCoL5vRZZNI8jzHEFTbBa2mLOoTZAThUKbs1AMsmSqZXlURQlJmUAmcnfZMCb2Ovom4
sW1YKQ7cELxPLbAjsgOpNvHihNpAx7MrkAarap59uAiCmInwhz3bvuBeWikGKapT6CQFqFi8OU6u
C4pkzMxAOawaQlhdsvDbGc5s1DiHj/ZUwL/zanKvu9VKqSTMMmV+VYNDrVm6MBbnlil6DbF3pDYs
dYPhG6Hr7EdbaiTTNcRFBprXn76acOle6RmTR4IC7KWs0ua0xFmg7bcpfdHXCw6VZudrEjGsNwMG
vrpABN2QIe3qjeQ49H2iwuC8kl+qYyctKhnPlZ/dwxOpu5co1wr8Thb03EoYooKdijwCaOBo6e8i
dSr3VrnWzRYQ/zRi42gcIFaOYtWju3Z9GIExDpuIxfQabkSanrJLh7iSaWC9dKEDFkfr0tytynPv
53603C2ARPHI4DoTUG+M3EeM6qlQNN64wUwEy9Yvu/bTo3b53lCoNbPFLmFrYoVW69YbCdRy+ZvK
vSwHSXIAwFbMuGE4aDygeUy/LsmKr6ozDDtr0bN6YjtzaIS15+b77IV4mlPL03O/bRKzXEqfMYBx
DMa1uuJm6XTDa5rbpy0u/vhijt7Fstb6obREuvIRcbMyWc7p8Xhxae8AH945Swr3N8JiN9xljah4
KvHU9Ept2QDxTwIrCb7VpP5fJjKNQ1zRS2b2Y+dW1I8Ovv+WUjnw7HEUBO3CKRSjM90HjI9x7BLr
GuYwxNlKy+i8smmnCnflGMLTCgJxa9FqQFOm4w3ZL60EAMWuDdfvs+rHn0TCM7NtI1Yd7lOyZZtO
ALXhxJMSGuaVAYCFTCIYOQKfwzZpapnEkJnYAePIdL+1uWt9MwVvb162lVUfoqAajzgI8EcoQgi3
jedWNdcBXgZOlrT+mY5JGx0gFZdvRAbcbDcMTbUvOy+n2MRZozd/HkV375RyIvEDvtzvPsecg9xz
VTMk++C7XUBaikktMTzJItmU8yhfKJmLqFo3DEEBkQRDvktoszF7MKWrd66D0X/2pDPOB1LJ7MV4
T6shehDIGcW5CcCv7yTZBS92TG8dEGTVD3uh7yKeJMSgTTCMic9BuZxNjNjEhrwdvPSSWO44KZh+
9o+E9Sq5oWZKY/q35/V5XcWI2ynqsZaXlv0WLr68aRZ+yFYRvZMUJUvzbcq1hd9NW8qPuePYOyCf
0oMRjh0M7YisWktoTHfQFyg+qQ6q7wJwc5VpftTg43jzMaWFsQIDxt6OQ9Cf6L0f53jJoksWPaxr
CttJEnwXU6bz68lv7QEZJAz0gfFnkmBxwM+p+zpvWabDGXZhX0ex0yoRscir+XEdcrs8rI0pFadn
IfIDsh/uUHa3QcdtOFEXQZWIQYtAeAa9adkKbF+OszwP6Ru7NjVNxY0O22SXy667FDXUzrNoJQEo
onrgNvpZXvZuVaHPOeaieResovjGlm9hA5qxhtJT4vPwqymAb6K9psbrBt/IAqUVjQF2LE//CFrS
7RtizrTdFIFdVoBH2qHbcV/yOmzniICtSOsohZxQXEgfY159qInXzKZfPLbZq7VWL0KF610Cd+yX
rhWW+HTO9XCaOmN+cl/SQAn+Msi/VkB66mCxNxanxM4HWq4wpDCfBlNdHUM9Ds0hDCJWTgW22t1z
6rWsj7r2yM02blGqWFvD+jmrnPfOWGf2fQUzo73C+aPfifhQP2Ub2is05SHlIpIbsYSzUz9lywhN
siCAURwmkn/heGt14UJ+UK2OTQMjJ9UfCAdF/WEVkgwAHtl+OPRph0y1UQVn9eeSbRxNWt3kSPFW
eVaePTFUDLxik3RryXOa+VbVP1Zu5UdbH7RucFLlhMUuTOT0RVRVYEal3Zj3NMCkvYZMYrZ5IPPr
cg2TX74y9Reb2/G9M1HmvBJOHKsLPqYwexmwhYYm0l7cKn1XtE9U0nTq4FQhTYqSBI6FCqCK1yEd
HqmtCjWHCIqmNlDFzm7TsdktBMYaAA+7pMOgzff8AebymiagO8pFvjjvljB0g59N5czvRRT2Mf7G
iMjydOovW05B3jGsZ7y72BO9H2noLdn5PzoepT+rczMtqGg3fS7uhWzcPgbGCw5CdpRR4Sjth3dk
CXBaS4AEe3D6yb/7j7CdE7iTEGe7ukkpVW4LyzAoKsY7eEv2EyczusbCkXrNzTKF/X0XtfRYsdEq
X/65lvrflFTgekxEyJXjtXMJd/29YttExufOlIIDSIFNAolyiz002vUWgMl//qv+UYLmYMjchRkS
430JKfAfRdsZcBtlebBhRF7epCyDO29Y5n9x5M1vYSRCru1iZrFJ0/39H9RLH9tgVlDF7QX6xCGo
ucbY4v5/fstvm8VfRxX8GoJ4SOlMxlzPsf9hNtyng/acoafSexJVgv2ZVWeTGK9RcdCXy20+eOHt
FFicKfAOi5eQBe/Lki5bn3/+rf7fLqB9wTHal4Gn95so/hfJnfSBZwvBBWSjPG6nIYi2wiJxTgvS
38YV/5P1/HfuzL986/8t6/mR15/fP6dff/Vd/f5P/vRdQbbAcsW3H8HN/JNf8V8wTf8PTE/epSKA
iQVjLa7e//Zd+X/QHcBd5IChkgHz1b/4rpw/sNqAoqdxhn/M0OZfCnz+th79n7uVrjSmTAxMmK0y
MYSP8Q+DJoLK4RKZiSQC3J3xuLQjJ62ntGuwsN/MFJ2JA2t9Qawg6UEP2W57polHP89Ny1qXMO91
A2lDpC0Qvn8vO7AlWHq7EVluQL/c5hYoriB89SMfRcuZDz257oPCkEQzF6/DMFQFmzq9npssNccJ
IwBqrv8DLmWLBtE/B+0U7keafC06c1i9rUw80H3V9heqIOREBKLmB4JndbXwLjtqSZTMy9bmquDj
Hzv+laeOdCl6kgtbHkaAPLDW2BuOgM62SX3E1ZRsXGXZ2a71ujfPHj5HPzu7sn5g8G1xtmHtrMIy
wRoJszf0sInxS+/Hwt5HS/PAkehWuSh7HNfGc7CkBcHu34v6mjlJ/uXOl0x8nUL32eAxsw9eO1tX
ZMb7AVGjlNdk7PzvyrDloC0H1qjlPTXo3ldwvyZs7ymaD6mJmP0/wKnKOoIVBMiIGzTYa3sBcTXB
mCbdwUGABNB+Xs0PdP3pgaNCd6c48WMjKqJb6U1yFxIFidFbENz65GVsBqamXUd0dWh9trvElTBw
9Yx+hu5qEO58ZVtZf2fDydzMvWnP2DrldpxLtbXdIb0qBOMIRV8rSk1CoL8zzYCYgf97ynv7DenE
Oy8ycz/or4G1XOj6mPH9XYUDMA9YeIMVw/O4nBWGptsNFHEDGfRoUQ7863HAz54xciNFn+h9aSPa
b6xpWo6MXQkLD0Xn6e2Fhbb1O7M+T3nNiWZo+9NSBP5DHWbiGHTMmmZ39GPodeUZafNybvW9A7kz
vkPpcDLzaWH90YZz+xYWdX0s4TISu52dKw/MwnNh6G+t11ZtYLngtEWmPmWpo89RIu0rN0LqUfzV
t2EeElhlSJNspo6K0Hi2SwFT3Paup9YSZ1lEdg/UvZ8uaSjfPiSaw/IyTeawsNE9qJGM84W+BbwA
242BRIAoTvzY21ZRkl67elivLrxG7uuwPLfQWKNNxvEh8Uy2caGDgxgXnzZtrjC42I0X/SS+RRVb
ECZ68yEZ2+h7CwXgRQB6feLGWblTgpKkczk/eHbr7+eeNsIsGPof6eqJE1wJ84hqJLYM7F6bGo6m
D4Vq01phv7UykmbTarLrSdlY1JLa3XditWPcpHrvp5aI598HBMvqs5o+6oy+q0mpQxQ13hk+5UNa
p1SY0w3+0PjUIs7ijpLa6AB+49gLv76dtQTCW+vryLOOhHObp2B1OgzE2W3gyycK5b63pPCIZujj
JAcAOwQA+MLMx+JE4oaSz0fPeJ8cs/3NWHj6kJEUJDLnlk+2iODEubl9G2r7LZg9+Q3scYGGbY1H
R3tHZoffS6T/vQMZ9paieJcN2/oDXJb5nEx1VybRc9u2h26x6x2H/F2YpHdopS911B+SvnzAQv8d
MN/bYoKXpGZK2AhYkEPjE0XTMcOumDk2eXkaFghYnFvLf4Mf8SNwKBlvkPcQTdJP4GV3oUXcKPcR
rdqVMNrqzNmvRHaPlObc9m2tztUsXtvc3q+91W6bihZCmZ/rOb+SmXgTpCHuHU8scZ6rV8MUTAIT
7dz+EjDI7rNAnbBmC5Jk1gl9rNuzobmWIWW6vek3A80gNDcX8WWOU/ZBQL63857k4PSHqlh4NQb2
mj/Pyve/Ok9VewJgT6QuWkqDljPBWboFpoStbBPdpoOHzNWAvgxWH6sIx7zYIzrLESaa43UM47D+
6bllR7oM5izvDEp5ObAmIqpOC7v8U+05t1GaBcgKYULuOlqPuvLRgRCfh7X6UUTzr3wVdEE4ywa6
/E1UqBN+AApLCR1xUsx+pENB0D6lfQcVzQICnHlznIfJjdsqvcPpzt+sA6b6cgBsKx+yaXoGInqe
eTI2AQGtt/GypR/z4q42QX+cMxsNMnMeJgcGYTTd48yLvso0u4jlg9xnA7RTUIC3Rc7qSWNnug34
AfuV2tStdNtDkNPVmoJxjAdv7TbepWoU+IdFDXhwxmRCH0G2vlgwE5CqgdQQJ6N6thn6J1L60Pjc
9WPsbUNBdlj9ChnykpbnogGMm83WaYGw9MUwHOyLCMFUl7i15rSQVKX+yUAb1j9/6SFyBBOG38JF
itO1OE+/BY0xkNzgK8UJ28wbommPtSm5bZcLI4HmYd/eqmqqPsfB5E+d4n932mqA94TZaKbjuLTF
nlnBAxJaGwOH6DbpQIPwGCkfdKPVnJyqT7ZRr0xck77JPae8riHmboi7il0ZeflW+vAbudh0GYQc
kAQPnGiQ5WxHlXu56CC2h3n+rjDJ5qT4XSu2tEYCT3uFQUMunTOfekpzxA5oIapPzQA8OuVtypnZ
IVWIKCR/K0RzkZP7Lte47lS3nSa73hcNdQm0yx9TaNf52H73RxioOmXI3O5YWSBXl+8WGs0mM7CU
l9J7nYtxILvs31u9vw0UserWAiXqq3jKqUIf09vEK3fwfJk55qwA+BgMVam5faYT/bMzyzWm9YG8
nfXQFWR2s07eg38lE89MYkPjwrRdjeJvVPmmTcr6K7QWaJ20t26k3cw7LiHo4WmN5t24UAehquo7
dEeQswlpbw9aMJuhuMA8wWDAeaa7gGdTuoK3Slvt/Ul8Lgwx7yRC/KGO3Le2pRR9hEG+dfwGZoE7
YXJp5UsOBpfE1XCMFMRmpnxwYqFdbhIGVjFlQQVQqxTcarmsZE0Wc1WGuXtEAzfAjPxk2ZVE5G5K
kWZnO5zKYxXp8mAWWnisvnl3AR2s22CShLEStJ+4YyZw3XphcguXtNpBGaPiRdXr2TA2fjK0CAWZ
UnvVhOIaDehL1eVeKT4KqMqdYO5wxTZMfhS9HcRR4V1Iuhpud5tFe1u3Bwp7uY3CnSfn13JJgGjT
Dx9TWZhtGTScIyHffIxmsZUuxTMSmLPVrQW9OEMyxV3NIkiG83NUDHuWWi3lVga0dahSm++4IXZD
gIrYDUMZs7B1zRJLBF8EZpM7HTHVC4uJ7hRAP4Y5uzyWKdcjLnAeoZ6jj5QsB1TBqgdbsZumsZfe
E2/nedR6nJFqXblzF3tmTAzhuIIxPiw5ntNLCBSyAHXHy95JicxjnhxjkQk660mtivomFA2dJQYB
IL2iLtJ6sApbMPnzJCnp2lrz6l6k+Dc+epdQs6IuACabxoLZfsuKvrC27lCX2a3dAeQEJ+Atwa+u
SacZUkTmJt0pqmDOHxR2np8MuQIjdhJnQESmKWrmV4uR59dsA7uFXJVrgQaXofxuqhR2wckdkz7a
6dHpuxNJbLaEAi/lubGsTH12AzyjHclLql9o54UZrFo6E186NrenTo4zwEreZ5vZVVl+JHAOCcXq
vRPZbYY6FWn/c6/hkBNR7afkQ/ILzrnF8BBXz2SMvp08EpVnXWbZM7DKHsL1kMe9NzXjeVlMPpM0
AHO5aDfURycTfnuFEFjzF49ezrLfgn8DgsnVxypdKrOtl5EEtVSynK7tFdwZe2TKkW59Kt44mTBA
Nlcuo/bnqPT9zwjjHx0C0qbasltlMZK8U7BiqnXpG6hZ3graWSJEO/eFweN2ZUzBXTbNXcjalTX9
B9Fb6e9aGeaC1uvO9o7LmHfO25T2hLXp4pW8jxonH3euHXko81OPaeeYzsRZH2lMgsFRzyrsH5tc
qujVDnpe2C4BY6LnVSSGA8+YBWdQjrRaIz+3Q7UpWNqg8DtpLnaNYTBwaNq2adgCDKm8Cew6B4cA
EqeKUwTOaueIC4SCQXqqf7pmoDYbP8sUsDDN/nVJ2yTrXhKl37yhsb8PIa9fBtuJfgnzaql3LA31
dEx08mgNCCC7dQny+Wby1/4Ikma1f4auCfuDNQOrxQtjk59GYl7G5byaor2Fp6/nA4+YnLCVJbRv
zaEoDl5GEugbqpzV7Ypinpt7S02gRpp64XjsEnHbVPB8AhLMEA6W3vbj0SRvbR3Kx9wq6yv6pymV
uqw5Gk8Yp1mwg9rMAO+ZCMdFscxHAB+XKglnvApxbd0HyirvHQtWSDVFXFcNI5Z6ZMtR0HoT+x5w
rPfOxOSFcxP3pz1C3RbZpaDA4eHDFBPVb5ORxR1APKL8Fh0JbLHod9thkwSewajG+h5VkoZUYl4u
+nyAt0+xF3/lxDeInVYzKn9XkUfZZesynvErSliEvdpHyQxsVQLIabdloiEUmYhhx66TpnyWc/p9
IMpxAzucFrCEXPcYererY8a44gI06Xjj0DpB1Vvx0KfeNsNLU5wYncxAZye7utNp8UXEsN/h6Smj
PZRA0AQuAUqlaMYwxsEjFbohswbPG/+UG/9Hrfp355JE+X9XIP7nl76EBP/t5/hvT+PPv9OsLv/h
3zSrENqYS3UyOVPbCrxLUuJPhKst/wDoKi/ClB0GfxGsHOcPmxQR82ZQf0hTF5f+fwUFPfkHcSbs
25e4kcts/1/qf7GxJSPT/lWxulTkhghgF5M7icZ/zN5QokEl9IWVkEu7dnZINwSk2UuyRfaYrb07
nOaWjRFNH1zD51hRKlxuc/asNEQQGwO36V3LelT1Tnd6brcuPEuBeENu7dajWyZ8mMDzsIHxedcm
j6XnaQMQ0KpU7FpdpI8riVvARx7jZ2fqoPZt7IaTKxMpbzJPcrUwC/Mcoviz23dW+g0HtUC/RDOe
MJXU4FnDHTbC9AF7xjrvINss8gOqyoAxJeKvTg8lQpAPxkEly3znRhDVmCnRjGTiSeOBYLLbSU5j
KITzdg6Xtbqr27rSByZJYQGLRPjlIyUYXf0JUD148NNGWg/+CJn3RLy9p09lboNm59hzDW7GdKo9
VoCmwudxCVq/3+UmhJiEMNhUnzWJ3+I4hNFETNgZkrZm/p1jmTTtoB0sQ2sQLDckOPxi3Q018VMI
GLTBp7d2yGAv3/Lntcu7P0SCSP/MPuaXG2JprwBYEJTGx9uWdNuu9QTLn9KvCAKlvzS9cywzmuYe
ILYU+gPaaN7f5lJglXIldJGrunOL8Csc+2E82mO79r/wE9gYh2a3zD0Lo9HkYu2trNCuGNTJoXGp
b9Fzns27Qa7teixSLsnXbFFqQh3laot90totl03VzCtm4AldlN41E5kiyVmrkLSjDQaEOggtPiwY
BXhaCY4TVeuqv6tG07q3Jmqi9Y0Dz8AUep5hPSZXdKzY/Yc3233ytjrZrL6pYWpbFoAmnqDUH9Y+
f3ZJWZ7LyS2ph6NWExcsjK4yePMW2f2025LaX2HMGzVz3S5JsStfbtyHrCxxevJCBnM3YaDGoQvi
FWll5ougVuQepTRwX10wBeO7cspqOvsO9FeCh/lk4V62RHGZEHtjuAtGgxRD3DCqny/Bg4JSn6Ld
F2ZdHxIxdHsuqkBkzABhbQIoD+HOjbJqg4LEx8FTzfk2wjzyDvrNLq4A5+io2dbRlFv4OCkYvJ8E
UlayTSHj6B3AzfzS14yWOl7nC7UXhxwS5vopPbBsSezPpe/cQt5v17vKoTDwNQC9/15WC2WNHn2O
mBWW2j208P73PGEJQ7rWOXBOdpEzMWcxHacWWt1EVYaWZNmsVqDEtBkexd+mkwM2b1igbcmDO5St
J95ys/Tmc6mjaPoZen0UXlmyFv5RdEAEb9TStc6XtihG29uCDoOTnFRRxBnY9BEUsAsx9U73OOeO
K+yfRw/fRLkdFpZIbj1W3i37OAIDY685rJpLLMcLTF1ux0W078JkKtsVpdvh4Bl5ddx2BLdop7iI
NmvEl7qZQgbru6gsw2OAgyTYR14gILXTkriNgqGN4jRsfeCkYIcp9RDFdblQTrWhsbF0z8k61Cs5
/tbLNmkC+X5jdWnocNJo6zdTjyjQC96HM+cEc98utagYkhZyxJzvVf2mcv3mbXTq9VfSevJsy3xl
Xp6zxXdCXOHtJB85XbytHPqAAPvM1nL+aPqHskTsJ6cvD3UpZJxYq7m0HfL+5IOA+VsDq70KVG4f
1tZQ1iJzPhlumv59jmYqsXIMcz/SZBKvjWfSu4GfCeS2z+NqcZdHvwmrQ8cE7aBIIV83TlU/p0U9
PfRN6TqnJOi/pCUx+iZ54+2VWLt3TPztC/sT+IpsIZ0v49gVCouPOZThOIGBNQ8mpr2D/cwZBWiR
3xiGdIMbvAUVkMTtPGIygEUiYz1guzqNUgfbJA/9b54ETXdYE5verbqawfS2CBvUKQTZDoCwustI
X8QYUsIytmk0wpbfu/OvUZuXQQML3wSTad6o5VTPvAEcvYEajn+1rkV5NYah9zPEOHubE3jlJNxQ
0tM4yw0umuRjyrLVvoYlNUH0rzgShs5U3AWqCB74mucrWUflR9+NjMDtlnosE/JHcbrEnkQpaspu
dbZc9rvKtrtj50j9OrHYw26eHakOgfG8x0qEEAjtIHtrrMDcpAa4nZXY3rPMev2urWncw+8FUTQH
+WMHouK3cQc1VZyWkKr3zO2erXJWHLLY4N4tvSiPukDEcDvO6SCAfYoSmNzy/4dj7gzOpdBJK8Qk
9El3svwXbeefHurOyZ7TayprsKVWEJu+2V2HhZqG55vAG++Y9lfPSFfrjoAN7nEN7HxuoWyZPLke
WsqG/XHQD2NFcwJUY7YC5Krq9xyX/MnByvA49UtJkKRt7wB6ZDsHsYJKTFCHqib/oCxffFVgPOYt
Sb4RXUW03sNstaq86tBQNiQ4pNziOkz3wiry62odv1JEQ+IOV41SyXtiO/fBVPZPnlIihlPtvSqR
N0yQAKtXw4221XhVZF0uGMnU1hc5gRprW3bGtmVtbeVl3wTcts2Q9jsiRt5VlBq2C31/UhG6SW1d
DJ+uhyKsZo3bP1qn5Hmm5W7PyvfTcZPcoFPgt+7q8RCVRXvupgYVWBcKw0Lld1edo2GEqc4CEpUP
d3Cz5jObnPDIC5Xo+2UwWNep/41tkJAfqiWg8nOWC3Eeq2rUY1lZl6FOpVbso6C+N6Dghtcib133
pId2fvbDtq93RlD91XEI0NEAPJXN2rEGqFg/QtWbgvcqss1nBgCMYqclW455MTZ42KS1w3vx1aVA
3fa85OpfJUv+bTjKV2imBejAjNcz/lqsJBaAtKRPKdEEWnJMMGLvjIXLeDP7Ge8XgD7kmCx1g4xe
4lDJoStGUP3mZUaO7JaQLrn/Rd6ZLNeNpFn6XWrdSIM7HJNZVy9wZ5L3chYlbWAiRWGeZ7xRPUe/
WH1QZFaKN5hiRe3aOhdpmRYh4QJw+PD/53ynp3wea4a548d3BIaEaYCrtu0+jZDltUNaLrN2JwIS
hztIau3WrqfpBXLgkv0Be7C9VsqvdqRQVC/mmMsNQaSLRH1Iv/YY/dJVq1v92rd6l3esSXcbN3az
gVFLNa0sr2UcE+kF6cynrVkEa41Cz+SRJpBd+S11yyKIke0N85XpD1Wwzco8v5p8E0U6SrxdIfui
XFmaLbaaGKgUJ5omPXbOsMlUw3yK2zUY6ARJJOS9MVwBlKxXZTRCxyMXevjuxkl+nydYFpzETD7D
vFTEyITt3Yg7DHKGPVfbnuDFJ6du2n3fJ/l27Irvc2brewpg6RqFlHMsRZ4dC2totuT9pd8zCua7
jly6fZjQD6tcwqtkYWTXda+Ha5O6x7oJmuiuBzG4wusktuTKZY+kSswXpjTFU2iXj2mEsn2mV7Yr
MP29SpPa7Zjar7gLKae5oGzpvoPIDNG89kl/xzahYTHFNopG3DWRxlfOjeQ4TUfNDo41zlM2dmPA
WksWQFI0r1FqxtqK8e+uTaWqO8xDhXHRYO1eN12XPSkj00hz0VOqd2n4TAiXtV8gaXhyAOY8NmD7
dlgD8xOGGfWVnL4UeXDGAZeTCO0zbdTsXTuWbE9p2YXXaqg7zP1xQtuDaBlCttsElQinPjKburEf
VmYsf+SR2R1SJIENYjfd3sCxl7RBI1Islq4Diz9RtHgIysE6lMnMpiHHEr7Gx6Wwg2U1rpPMEQ0p
1LWvXTgOCHwC6Jxu17S+pNQQQurDP0FMDU1zMp18qT5rsjZ/ULFKn2XVDccIhD/COlXTasvleibX
CV1drEMiamFzfDOkk12IfNGezz4luWlW+iagLriutBojY5ZiWVoP1hywpWtuUjmoU59hvRF6AsYp
zdo7YCPmqSVirF01+YTRJS0Q4yGpJ0xQwuAjEC5HXi9nnd68XjMSjdrGSz22cZccUal3K5r1zUqM
CP1W9O00wI1ZYq6VpIjsAwO4goBt68eCsZ2u80nW3NIEqgbsksFJkBE7nFAEJg8gmSn4QisD/jGa
sb0PK8e4q4jK2VdFouKLvo5sf01XuXkcSp2jBwomAf9VTfQ7bBFKXJ+JGJ+6Zjqi0C0WoVOSYv5O
9XA/hbmxYQtj3hh+r+2qQFmktg+Ua9Kk6G4cpuGDmpL4aszm4NkmC6M5BHogbWC/tBIHBTAPd7zF
pJVEKBoiNx5pOsUpigqzINH0p4idlO0u+YJSm00gmLWHYGz4FKnws00BQvJDOW0Gos6PDxqz3BPK
/ui5R2oGQD7uP9d48a47xfwkrBrYFtIIpqo21K47tIDXQ9vrJHrLIv3kYzz1ehYYBOpYmU4qcbsN
tEVzE2M7JJtOGPopMhL7hF9m+CbYUm6mylIvlL+RjeaxCfQujf36GuBpf6jhTV85ysofckgXJEwH
bKdL1dJ0H8u2vCtRAlD5T9PLSW/1rzTYmk0e+9ZBJ2SYIAM4Zd9V2VZrAITDvWPUw+0MoyryJqq/
NL3C2FnryD93iRW9uPjZPyU94rwJ9fKxpRKB/ZdE7/VUGc2dUPm8R0hJf2PK7fgKdKSD/aEYdqVG
k2XQc/OigiU4reGUPIVC+AdKcdM9ORvxK/3pdIUKlRIbwmKv01v/BdAdNVuzCU9WNiZ3BJRIFp6o
I5ON0xL+HTdlgI3Nt4LwA3gfuo8x2aVzLJyDaekdOSxZQCi9mZDOwO1j3Uyre0dl/lfyO7KjLGsO
3APp7+HSfOHchvzMZBRD5dqnfu4zgZAtO67A7xpfEfBmlxZJ41dkmVGHM4r7ZmbT4o1CFFuXAqi1
Zf5Gu17FU0ROHg0PEVACxuhg1uxo6/STmpvBWAUzC7Sdp8h3Ms6EzN+ZuHWpKj7lld0AJSK1hA18
FyRqRfD6zJ8YLPc2CCwsgjFHM5s2Z8jhmuoJm2osKB6Z59a+ZddEtoQ0lbu265H+Sl2oz93YDI+l
mCm+qtE0Je5U4XwS+QxwNkdQf2g7s3QvcZRF8fNckFCE5pU9Pq7axDgolVTjFvh+1uzYKn9PcW9D
LW6Gmz5XaDP7yvmhY6H80kSp3iCJd7r4Gh8f9SSg87PutelE/btOnhuzHkfUIkAk8A5FELCrIXgi
8sXaN6Nq7il8+LsqGi1thTBANw+GWYFJ1utg2g9jbdIayUxq9pmOpmQtg8naOPFU59DTFJHBQ+UO
V3mX6/FmpgJHMMRsGFRp8YxBozG/o2Gqdn5SEEpIwnxTgxYll3Wwl16qluqv1hLEjXVUbkbXzrDC
kRCYbDmezgOdKfbwh9Ia+nY9OnK6orDTlp4WVNlDwXKZEp/Ta4E36UDper2sHsca2rOXtzlVLxew
sp1F2UvXCvMCKyaZxrZ1H/ldTxNn0F70Jgs59xK0mc3GeA+ZV12xQTXW1KcIwc2kftLiKL4V6ZzD
EseY6dS5fezgONzbbZ6cuFMOYlqWYJXU4S6X+IbIx8zwoSlhJKfJIcUsq+dyw7pKGIqDaWwzm9N0
rNoK/zcYAeanIkYbZRZ1fIeZluZek4MMDCclyR7p8/TGQnzaYOQuTP1IQAyVwURki4FVHw37ooMR
qN/VKb59dg/tREhLEgTOOokkPagI+HyHoM3QjPu6bIrgBvphx7mNkTVgkZNJqKxXlc1d/txh0DG3
iVlXdEJaB0apV1t4wT4ttHuHWMYkjMFXQPn0PwPQdUhf7SvL13Yy6wHNrkvO7QH6CzsxbwBIz+pA
3GvSrjAncpChUe8C7ZP9NG8cAvKs17A17SuyIZ0fQ9zG7tfRaXxiX/SWyWlD2rJVX/X0HW44Oaj4
MXHR0nj44aPmoOD7O9uwK3zniF579G9N3/ALYgcoFRzmgalyO7cJV42CzKTqb8wYkJw49sh5lWCD
UCugHRY2J9vRK9FGuevJlL4goNbmn/cGVajbMIvLdB+LHhMj125Rds8uIVVd316qIWyj7ZCxzNyh
2O/nbZTIzKe3syBde0JgSb1PkkntTTInwz31ocy+TAslup0xzlQkPbgZwr/THDCm60bTNWftcKPB
jkohrWnyCbL2ZtJaLF+g38JpF9MM0baY8vMMdK7UtBuCxt1sB2LANxAVNLLYu2q0/KtUHxf0Ccco
/ZFausW0m8cdtmK8+IOX2JwSb9x55LpzS1N+9b8ae3IqfcSXFrXTBNF1ztkdq29uKOh06jjaVngt
ghk1UVNc2cIf4XqG/eRs0anhatUG2l1gtjPrphmz4crvQOkTcUjtr+Lz5HSS7mfl76wBOSXdKnKl
EjKIdgY6U7J6XPYdWWY9Rw3+uR667CNljMyjAWUfOqqHhyyR4tKa5vrgdz7AfMkpPulNUNgEtKL6
iTAL00wu3I58c1kdqb/aDyYxmdd9yvbC6317MchydLse2/x75Y+PIzZLruV8rqds9OIZ+UXZkNsM
+6K3cIGYbl9s2HXhoglz16MhJr05kfEqJIEKTEL4VM/sOPoYaVeM4Qgds0Y2p5qzTUVe8i4cG0R+
fc1RWLEFw4zuJYgmG1Spm9apANmaMwzNTMds7xJmRGFc3JgNvvheBgZurb4M/YPZ9PRoI6knFFUW
CtCCPHVyAcDWCJ2tOTLLJkmDtg61T2/ox7lGWhqm9qXWN8E+Nopso7Rw2lYyvWsc81tkpTaST6b4
28BB8YlEJDlYg8JljyrloU2s8sfkWOGp4VBWY2DO0pt0dli7KlxhTll0R9F11Reli3ZBs6YH9viE
c5Zc7uugdM5NZm6Q9ROryyCqxh9O7hLiYTZ82FaUkLNbCuuZzPOrfh7TT2nfBk99qVlrThv2C1kc
9rMOF7dbHuxnVLmt1zdhdE+gKzyEUfQnIdJpU9MiIk28zDcZ6HAq/Vi2cc8TOYEbdosE88kqXNwj
rcCX7tW4ZVdI74I7rbPKPTK0V0XYwwG5yLVBQdHDD/0o8hCjT6IxVVeYIlWHaNUd/R+qH+KDCDPn
uTAJFckojlcy+z6Vi8LBVSVpoeZTZxF7JWwlkGqxW9fayr/s7bq8sbPxG1t6Df1bT8mDDw+rbQLQ
3ZmctSUox65tu7tlD/ac8dF6+BhYfcb4JqV9g78vGrZiDvPPM4bIfJOiAN6UUVndJ22ErTOKx/Ru
LqZb0c0AOcZO38zaAJa5C7Q1wfYjahxdrKc0EivMavdxmBGoXrnAQcjHY28ZNuU3iPB3c2uQSjw9
TkmCiVPQ7WiLz5pdF5dxZu0joQc0ZxlXsTF8yfF9HaNuuvDHft5YqOo8FZZq5y9kgH6siyPA6/FC
IB31Bva1UGM0zj1lSI4U2qydO+fBKRpa4nUc8Vq5Lds50IpLCRg1s1VZ3cE26hccSVR5KHJd2JVd
rRDB7gkzr1ayddOtXrHfihWaTCNTRLIE0xqn8bCSjfWZObT/0pXDhUp70h2Qu6yMDpvQpquUTXcg
bvatW1xMqdTWZlimVBczI6cIK0yyKmRvXDu2jUk+NFoz4wSl8gtObnm4Fnwvwy71UTEaCPFOhsWw
LUmz2btGhiW5T59KPWZNrX3xSFwJJn4NUQDtpfwC8gq7lIz4tsrMH+vA+hzUjMwkwteZAm/3CF56
yuSsVrys5cQWj+hH04lqWNQ4Efhf60mk4qWwQrjimcURTVnZjr1Atumj3LxSead9pzWueWLJnC8H
eC9zWDyWCa90BN/i4Hxj7wcMRV4gF3aosVTBE4G97P3GrtlGNpKpOYmrVRRa0LfpH24AYYNR7zNn
VaL+aDk4xuYtrmq039A4UPME5bIQTMF3DqLsNST6k5EYm5B5sGQcFwEZctR+PR9LS5f41SdRA7Ow
AwrXsT/yUTpVvrdFhN7WQC6JlMm09l3Q7TjNYCYK21YRSKdPwyYfoqsus7oLioPM4WG3GvO0uZ3i
2LzkHeavhOv6FBhgN3mYvR5V1zVXIDuSByhDNCm0dMy5tRhY8VIc/kG4tr0uyLl9lMTbrDuVOBRN
aB2tibhAzqYbHfcrtEEdawSd+QFi5deRGvJBc8tCrSh0gi4ebfjJbghwAjecvLdoHq4zMT6HUnPn
dQfgId74gCCMNcxmnWTgXCFdHGyJ6iSu2yefSuplMbFYQsIvb+luEzioITVMllLaSidnjrC6SPtG
AYNNtJbsOPKIozTa9HH242lrzDmDtoq+Y7wM1hSlbkXu3rZLePeyU7RIMU7mdVzNwRo/FYVsaE6e
isOW9O2BtBhKzEjaS+clilvNy2hH+BsyvquA3VKdkDih0thYyRJDYz0FFIQtM1zBsrLY1WbyGgjC
QAFINXjfO6pCI5bfliBMusx1OWynWTIHxanst+UEiDrU8QjkCk57g6H/tZvzi9geUyrv+nSJKl9D
zq9bu2liaWazigzE8fUHSwEvh6XWH3+RGNz80Zn/1yGoJmYrW8EIxuSidEVYmfHWdlVlwaAZ+WR5
iez3nNC2yUQGCZtz+y/S9RxDRxUgcKspy1XSPvN3+YM5JORykWhi5Kq6QBMqx8vJnIW+/v0dLZ6Y
fyoQHG4DIKEtFBIz3cTmdeaZAdwD8ioDamPQTbU3RW+3CEkz1//SF+wdwTeQKck2zQ0fBFyG/gNe
plie2Nn1AUsaElYbBp4/5dgO1RIFZbnRJso19Ic+ZVi1BDU5tyq0CVRzNNstP6OfiPsjthhxo88l
lQZF6N+ahroWkg9f6u5RtB1C1Z/P5i9pax4KjoXZ/17+zEtRTnUUhO3PVLp//r9j9ELNqPjR/vbf
2r0WS6Rec/4vvfmbm//z8x8Hr8XiznrzfzZI89rptnutp7vXhtbrP7Lxln/zv/sP/57t9zCVZPu9
FDhilr+NokP+q4BGuAy3f6282XVR/n//4xWzZNN86/70B/9Q3mjC+BuxxIaFIws4CWhtNDZ/SG80
tDcAMOGbGZbO/8AV/V9+MZIDUeQjiQFcyeintvpf6huh/82VKHNcNvg/JTv/eAB//255drwkHt07
3/Hi9/znqDMZZw4GMRQ89kKfdSQan18JfiNSlF748XWgaxxFrKY1NI9ipr7z+UObctRqVuMafPcv
z+mdy575Kf+4rgNCVdL3MwUSo7fXzfK+qPoyug7pgYji2JsNjdU2Z2K9siLSdVK5afwlQ8RIPv/1
S0sDPyeoRx1DnnV26YmotnSoON1ERn3JKRWpOq6TeUv2DNtyVQEhIG04KrZz0OmEBVjWMMCHqmXw
gZXz7JP/+RAUSdL8GBNpFr/n7UMA9RSg4guvI8IopAfIXabrBr91iNw7EFQLmlnUaFxy8TyQK89Z
Kat8LFpumpSkvDvhpYw1KsRgf8rqgzf0zsDAFcKZQxgAwojHevvbcpee/ji7J6oWYvBU6uT1mmSK
7HEa23GCeib0grysxd/1+/ez/MVnI1Ip3JO8I8ryRGa+vbA5UeqkIXatMwY4NnTF81i4FsfWMbpg
XyieergiN5pbFZ9Y2IM/Zrp/+T0sL/9PV7fxc3DHBnDSM/R5pqvGMhv3FAd1+CmyxvaZCTvcBi3y
rd/f5/Jl/elKiN4gx8LHl+7yAn4x8kI2HKtZ809+aOiPdG6qvcg68cFF3rsdvKiu6QAiwu999nmD
1woKoDynwOewlaqAo3ug65u2atvHv347AKUpxf7kBqtF4PfL7aS9hBZnJNedsLqHioSYa2Bv1eH3
F3nvdhw4oFIJFklsrm8v0tGqlE0aXedgzypOA5STdVWpuxjJ0OXvL/Xe63HZ5QBuX9jB598mqiui
QaLkWtU4K/s2DOpVFuBX/WC8vXsZG566bSqG28/o1l8eG3W9ySaenYeVzA9xVgZXTURf/ff38pPY
ezbWyAWQhsHXzLbt3CQ/lBwmkGpcFxEiwjVHwh5ZAHL8FTu7+nNuZO39IGdTXwONA1fSxA7HlrqU
wt4B5oVQ9Pvf885NIxPi8wLW4Cz7urevEQxKYWapc2ravD4kpJzsey0ZN7+/yLIxPL9nF7E7w5FN
KuWDtxeh9mLQZxInKWE9xcSuEpeaP4Vp8jy69QeA7nduyJIsnuwb2Tsq/WzOoquLsswcT4OfYLzo
MMPoRmB+tFwsf8vZHSHTZZgAibeEeZ5xQTS57oKQO7lTj2+usShF1WUIlgb5eaWA/lU0dQGzEFnm
keJjfjatWdvUKjau5k7zDxJZ4wNV7vhexgGaJNBr48ogLfDO7Nz8g5ln+RTPfyzsfsAPyHktNipv
H7/qZFlJSZK5hLSHAKx8tgITNdbEGYpDr77XEf7c/f6Vv7N0sG7885pnc1CLgrGLW3WKJb9pFdGv
XYXjmF2WDgQzVEqW7+VpC4tEmCm2rMbSbn//A94bB8ihkUVjvSf2ZBmTv3zNXdm4EZPKyfahFPda
3ZA0GUYfDLb3tg18Noj9BeZ+TirLr/jlKk0hKspF+ol9hWFsurGQ3VriSF58xmDWzKwJv2hl09x3
7sSOBmqfw4nVIuFZxTrBYZmRwo9AYAOf7ff3L957AHx0DpOztWxczz6EWUiwwZU6MY6dtV8X4Z1o
o/SZjqzckFwVfaqMIV+LpqFewjo+fh5zU2zCqI/4X657E/mj+IFQYPhgmv25nzwfji4bGZ2FkA/I
ORsaPcFqQ+PqJ0yegoJSQS06Tfr+AkMsBE9zjO67uim+WPlYXNb1ED0ZTYvAJKqaCS0ae/iNFdTy
MJZ5cpEDq3r4/YN797k5huEyZpyFmvL2lVpl1+gcE05abea7JneJQ0yc7oMz+zsz4iLnZyegLN7R
+eoZkHNFd6s/ZSVdwnXVKiwoMIC8aPZbtaWrmn2wXL+37kCrJ/2BDR2neGdZz38ZqeXcD0KJ5jTq
XXsp8JasyHFWXyE3y5sB+YpLGzpMLFqQgziqSIx7Zer9vY+85X+w5vBJSj4bmsoc9M82drRQC4r+
9SlF2LaZo+6HLsf0gz3Du/dL4C+7OcMwOTye3W+bI5GgLnzKammuBgdxAIFnS9J4aNwtDFKW3pD0
8wyVLm7NCZIsHdSWYMW61j949u8sFtA/ON+ZC6TEOF/+ahzPS4L0aQg5K2RSoI7tXpF+PgNXgyw7
45A0Plqg3hnFeEIkCkSQP5wezub8pHSsxixwYwygorSSDo8fKxr49Gg8mncHlRPQ1E3yCiPBE+m5
J9vobs2p3aBd/gq60/ngq3/39ywTEUMe1c95bsZsOBVm0vwEtro+MLzztTshrv6rn65LUBbrzs8d
gFocNL+OcS0P6qEuqlM2yvAx0qPmQYSF9ZfvxKUuBXaI2QE5sGm8vUghQB9X5nDKFo6ZMVjJxQzh
8IM7WX7p2zmSizhLUheFKMUE8fYiOUnweOoG9FmDvC/buT34M/0GWtAmwqDfPzXx58mIQ4lhEzPF
7TAXnY2VydLjAXMeutgonzzlqOA2HM3ok9GMIxl8I3VOyLzGIx7K7jBycvlGPzG8oIB2DBYpK1mH
AHNXaTuCTh1ami8bmKXlsP7gdy7zwq8PhcdNOY58CuojLj/4fN4wsTYbGDuLeKRR3A4dAGYd/eel
iaw0XzmNSWqz4bqEmaCj0fhvmsD7oCnM9C+OgeWXcE7gC3Op2bj62UBLjBHAazWdrMSecVzD+Jj1
SP/gvZyPAS7iUGs1hWIOWxhCb8fA5DiBBsT6NOQ1+rohHo4W8EBYPPHpgwe7LGlnDxYCKededjCU
xs+zqrqa/NOWAQBqrb6dNSs2VxRp7QvK9qRRN0iU9Mmyd/UQ3tZ5H96ADtVeW7dyL0q7mh8++DXL
B/SbX+OeveYI06olSaKOVNMcWURyGpVDd6Prw7HSlLWpAgJsUytapd00X5RB0W/h7Ym9bWFuXhV0
6aYPXvf5Zvbnm/jn8znHp43THMUwrk/zoGEQZbL97kOCuB0Gir5+QuukpZa9QVYCLq+s/uqstlwd
xS22fCkFCIizDQkqTOjBZnNC6zWsnArTKA697IMJ5/yM8PMiTDVE5KDughL3drAhjKxqoBVsSFp5
V7SWv4XZeZT4eBneELiHfLz64D0v08r5ewYTx3RtL0UE5+w9pxpQaLetTk2Dtg7euZRXGUkY945b
4DGTFM/zldQLbCHSie4WqoJYc2hWmKVpHn0URSfe+wgIwOGT5ihssy15+wSMOG9NkTacWAIXH3NG
MS/qlYV0N9Y+M78JDwmKfQCuo69GF4FyBzR2y8EgvymgWnz74OmcT8rLC2HfgieNXZLJf97+HPws
TmEZ7QkNkUaUUYGWXkQ0mGnpKTtedbk7HAs8WdVmpBQUoWcurVd0W211oZWRS9dUOTgWkP93uzia
MNshUhP9hcqq5PWD3/rem2RiZkpkMmSbczZTsWqQOlxkp97Og5mmDbEhK7A6Du9rsF0bnW2rUcQI
mrCCR6K3N50Z2K/GPHDy5U1m1gcrxflmY3l2y7EMmZ6pO0zUb59dTaxqYPXlSWjVTA+504edJTAP
fjBBvztkXMIEBcsS2w7r7KNJHSOPZbTcNxxXD/ibIFPBNVI2VUnurCCIFLhRCoKbequbKxrZCN7W
ZWWkp8hH+weil5yHDyard5YNeE2c/CR9tOVM+vbmnbYO5Oy4xwbu3FWQq/S2FyGEI/iP979/7+88
ZtqAuE0pmnJaOp+o7RDaip9qx2Kyx4NC+LSBWqZ9ME288x1QZTRowjH7UTJbVotfzi02m3K/k/gb
6k6RhTt2a3hGxm2SlDWuG2SF+9/f1J/aIcoBkAmMarFak290vr/LZ7/Papq0TSSbz3pdtmpFc5os
48HpVI7QfB71bYOAjo553Kcps9Ewfc97rCIfvEnmHW7uzRTJnox+k0vKIz+LHsnbm+f0FI5dVx6J
SJnDFR7KKtgY9Bk+j/UMfNloh0fLNelGhAm7rxeFyAc9EXWl5gZGrDK8ABureYwzHyly5tp55c1+
6HYHyLpzspOimLUnHQPzfAHdZCFUGQ04S6xbZCHXZofGbc4CQEdWO57EXCb3pB9VL/QDcOeZuiC+
AVBrXRNNnSsA6aMW9hszs7VnwPjJLeoHFGho76qXttEDTBrj9GJa8Ao2BQIOzJZExezHyZwMGB/J
2Bxbqx+HbdWZ2cvUGqm2aimGxmuMK91do0QNzyjlhAGpQfrdVreDDp+PlMl3Oycsxxt6od1Vc1/k
qM+avPd0Ni8H3FfDlzI3cJxFUpuLVUH6QLW2SSj5KoxAlghcTBpcAUbE6ygCVbXi4jIBC6TnHQoH
Fx2Xi/V03+Z0q4QXxqHteqjqMwo9o2BK2yEgF8SvOESARNBkIyd6aROdHOkmYBVZh7ViPZEDIZJb
I3GA8sJ1cLJdRvyp68V9Hyak6ESOnWIY5NQM/UgzOoeQJUuaRx8hG0Qvd4zGrd9p7njj5r2zM/yG
f91VNf5s4tDFjzyO9GHdGgPW5J6cB7BdMI0qT1+mZ0RvA+IdzEfzKTOAhSNBghmOzkFIZ11b6cgL
TNLCREHEIH1siYHo1jH67QfZmzWwJUC7QNJwtWLvQCKHTn0GILWBUggSqm94O2uym+pbLTNYNnFx
yluLPA1xUs1ICBZhwBZ0cbMR6WbG3VPvBS/3SxI3gYNgKWw4qIZZ7q9i1Is5y1UXNp7tRuIVF2PA
AUgbvxKdnc4XuV5M2g7DdY2QCAHmqYqmPFuJ2W5TmK8osdoUfOUal2CsvBairwDLJsybqZXJXTBX
jCB9Siv4iOR9Yp1zR9itRe1i/qIVyqjGIo8N0GicAdSaiYR/W0y5CKjyGr30wpJS6qof0Th53YBo
cRO4MOg2yNKUcSUBNHWIiOPgm2rDVt8GRm7fF9Y0PhiTtLKtiuKw39LwwuZODm3yQLyUw/qoJxGM
kajpb3p/6G9FQWMOL04RoqIcXfndSqDNbOvelRvC6PtL2yRL3UiJDwWs0+yLADLQwTf5a1YV7ESP
8PL40cJyk5EeXIcPUZWLK0KMtUt4/mHu2QR7YAN2ys46FFrePrQYNxAl+Q2SPFCQA7q1rv3UArNE
OzOSabPp5kExhwRVg21V9aQn/Zx9/5K64b8nXbguX/P7tn59bY/fyv8H9Ausxr8sRIs+4u+6h0WA
8e//dt0F3/LvbBJff0oqDt///d9+/om/I0NMkCEUmDmgo9gGv8EO6w/dgnT/Rlds4SMo5D8/q7x/
p9wq+Lcc0paDMpYL4oFZOf/BDBF/o+xKQ4bNJbs2fKrir0Bu2bS/WadQRrBiopSlk+RQ2KM48nad
GtIpJs/BvSPUD4lZHbUwJDDscx4ikEs7TkF9X1msoSutSP3aK0tTHs3CwDsIMJIKOTkKI6otxHfY
LoEW7FrZpeYqnIQNFs12ydxOYzEEXpPhffFgQjXFOsRZ8VlnwpoO1PdQOzkBNUevdSP/oW/bnhQF
WB2sFXqYfZtw8gD7JmGguqJBU4X+zgj1dkBGLubev3XnmUNBChYtb8SWPnNOrEnCZ652+Hlov62K
FMjI/TAFYXoJ6MRYVUxni9OQmD8qjGWUEQvUxdE9EUpWvdNrAjNXPcSrGAAUHzGbI6TquyBqAZ/p
faZn2O4FfKFOs1moYRJ2hMqA9V/BtI1/6B2uwMqKKsAOGd9fIMmpAmoW5NOqbTqYZ3JOMXLreNSq
LTtBKriEvVhQfy07oOukkxu6yUgM2LsTGo+db8XJCzK1Gjlaie8I5Gubii07BuOrEcvqkcJ3sAqd
oKi3zuwTz1gEbMm8QZXxLtUVzwNoFUYftBm23NWpI6IvLMPJi+nHUDEJW5mbp2gYBveL1LXyC6Le
JFnHAWnq6ynsUVhPQg2bsc3Mpzxq52/2GDFO4C1NpIZlkUAoqIYRCEeZAoYfzJhlRoIdtUnCIjki
M5Kr2hagzJKixpFF75SoQkdWMBmq2W2uB+Wa9bpm1IdYchaiZKam+YpcSqnWFfGJyd4wRjWSHiWQ
x+chESKeRQNk8GxE5BriVWOMljAWhx5VPItumwCjNVdaTjTJGu684RPeoGbEjNWENXYazUZfk1Lu
OgRbFIO7EbkBmiaemvBVEBqFgCeY2TpCga/S1cACSM7MQA6S5wZmMnjNMDinmvwZIHeu5tbrETtm
eFxCB55FmYubkbSubId1GmVkw17IA34SRpu+sfqHKLPl3dDa/mCsibarJUF3KOxBxzqdbywbrzTB
CT+BCkx/BFlFLBU7EGvuDkEUMDq80BlBm8ydCbyw4AtPjlqaOGD2O0hhnY6niri+nMgSR/TTdWrM
hrUJZlIMj1rLdLAKiw7nIs23o1tkotyhghuCbS7wz27sTOvbVW6rWgdUPEUXMnPG75MV08mputaU
nwKb/g8RJGWY7nNaE+YBcse0A83RPvttaD+EM+rq1dxk6S3lMXwPmpW27qZwtCa5bG3gIJup08a9
BIumezVrV+zNdH6dEejJNktg6ihKGsOOUIH5YRgaZXt4A9wfIDmSk+tX83SEyVk169qQ1j3ui+GL
3pMp4OnYpRHnyzD8NOhIHtehtDNFFlK16Rqc+CuAOew0Sj0sr4C4VNVdAfoa7a+FrnQTO3n5xQQq
XXiwN40vYW7FT1VGOjKpGSMpE0mC+Bf/kW7dDJZk3JkEea3TsUT62mA2fGQ3ofwTQC+SH2q3Ti9I
zXTKHQ4vY9zCEluIxXipppUocdzuRNtOP8rCyMfmCmR1RwiPDaBQQcUnNPROD208ql2ZDN/8Li2u
7dS0sMVg0LVX5GBM0dqBFX2MO0VI3IizTe2MHEtB0CbtsnOA/7Q13dxQK9MHg7Hy8Q9Ajsyjmjwt
BazwFpmURXc7AjPjkSrREBIvkNGstaHJ4j1yUv4e8pzq/is2PDggTe+MTPWL1/jZZYuGI6kNx5eK
ef6zQSjvM9YgcWflOEOgIurpxuW809wUZqnyetUYdbAvtMIney2N3BdTH3J4fPacDBdOOxSdN1GW
zhn+cT54eH5LPN+VOe+F2/vkbvolj2NEtxx4/CTL2sRJN39t8ezFbDdDOa86vNCwmyzMlh6sLrvb
jJOhBVvZqDBYA+CsqHObC0UzF1p7OXcJG0zQzsOn0iXdx9PNxrmg7YcH3DRr9mcQ3Tnt/H+3VWKr
k/8ndee1HDeSresnQge8uUU5kiIpOjneIESphYRPJGzijc5znBc7X6pqZrc0sXtiTsS+2DetJlkF
k3blWr8h3vlr0IMc2t+FSReBtX/5xjlMCvw/goCCKqUMTsv8L4mfC7zTDf4gQCHiMRUxF9VNbnMJ
lLyIP5E3THxQbnwm4k//CJQ8/48YpKgpU0N0tE3g9Rui8+8Qnr+nZojcgCQQi3H29k0t7NcwKYso
HEQF406vOkrUrijdoH8rVOb1457UNjpl/yaF8GtgBviBwj8gI/PVhNgx/g0EEOV+heyt/HNBy5eL
R3BB+zdrtvlvsixg1POlHqznv3TJwzk/8VdA+r/cNOHESF7MDn3ygc7vN+WUMqOFu7wp5Xn929jP
o/Uc1qzVz6hQbOzfzRj+f9wUCBRVElT1uCtd9WvbhvjATmqJuGnH7YTNwfAuE7lX3bVJ4Vd3uOaY
0OHv3/RfOpQaV2ygaQwOarv+bzetYh9dLviFkPlJzO9hB9OfHRTt/o1aWa7G/d/fz1zvv/JBoN+I
/inn8pJRCJzK/20A5eNcUeGn5BQ3Uf8GGQjyxf7cnZBQTdPW01jYENz4CaJfwFr/b8fUry9tBnBE
LSIh2W2eAFT0ry2tLEyV1iLxU5ijIo5YhE3X1njBcn903dmg/s0o/u21fVBLZ5SVGVIk5syA+0sO
sPZRYI0QU9qxLpO7uQohCSPfG5Cm0+haYXLNkTcGcsQ/wp7DvjzaZYQ6xunvm//XgR1zhoooHzoh
ZV+XAsHvaB90JMh+t68ODY/IegRV/Mio82hhVRDgItMbwbb7j+7JksU5EOswU8RnLv1OusgRwSC2
L2tIcu1sPXuoE7NkxG2zLWhFA1t41jO6YPbh72/7a8mLhZDjIXBoutcUOf8l81iWYgozDg4pqkmL
9YyjesUNbT1rOjlrfXocfkwIFf083ItBmrFQ0yZ87u+f5bdmd0Dss/ByjAUzYrOO/TbLCBHzqsTv
LvVIstHY5zZYWcCsZ1wZEOQ7lJkVMgH//r5mNv3XbIu5bxAD0qH6Aho0tu3fZptbVHDLQK2nSPyE
3Ncey4KXSwIQTP9uoYYy8NvdKIIR5HoBTB6yviTUfx3kjY7sIhpDnCSF7dLIa7Qo3qwepiTsj7Db
V+u53eaR33ViWpVz7xh3huJU6qCzHz27jbL8pctjRkn+c6xA+cexTUJRzs3UDDVi0fMtZtweP9nt
1jNqmmFruWJLYZN/bAkPzbmZZ5mgsJA65SIXzm3obTrrXcg5mO8HQKK46z9uLoOVywQFpnYTNgnd
WHQYfOCovRCYF018p0uNSMQ+KiDrRbtpCVszTgpKf9EJnW8b32NLjshfp5xqMzpRIE0LXywbnJhm
TpBe43aQiMdquMac1h6sXS4Sc7G6js0aK4ZwiziZ16VkCjbs/d8X/BWn8lZwxouKFw29IY4hak7I
1N9jfSiR1QxJ93ENtx4r7jYmQ0aWobL6RYfvL790V9cMd4XDrPM57tdafnKx4eTj/SCYeRkXpNVK
sSAvnEpSAwwP9GsynrvrJ9PoKxqEdN95Fl3e7Dx+l7Y0GxIUOGtBn3JhGcCe5rykXxrXFRmjfD9a
mHrLUy0wCByxeLHKukm30DPDw8V2POqP1TBpWqlyt96bbziO54P6eL4PMg5ed+c2Aqmmfeb7Eitt
K8Bmb3lnhVIs1a1LUk8g631eVIZeuCHnMjRBx/1l6FzaA8nrhUcO/KnlfZ3zjkpA1VvPWzewLhnL
TZoAknQ7RadyAeZFL2FrUykgJA4ZoascG3Cs05HxWmrkI5FZob7Q2STZZVpIbQ0fky2J9ZfLpWpA
B1wD9R2zrcyy63jpKbM7XjNqlUtLX7okr2J4YxBDf65U4xogdodZYN60fybrImmdoGaivOlpzn0k
LjKKCjBzzx9PPJKg9mH1GgRTTwVIF+7WUfygbZH7AiJzsGbVx/G+b0ZrXfYwpQkq4mUpydz2fdFU
/hFp1Q3m6OXzHMlZk47nTqhxpqM5Z0pxtA/Ckn6pr8nBEp4YIRUTJREEvoWea/EO40hxUI07q5Qc
HkEc9KhrrR+qMG+86FPCuTi2vvXU99bt2OWUZYeD369kCd90go9ccINakFupjx13yeLvGmkAJ39e
Fndo9AfWOi83zpOB0hRVRg7C497rhtlxvyq0EObi+hw91VUz0IuXgdwsnflgNk5mVg7I30uoJ3pI
kFxrLBehw0SUjicPWimLD14m+nngI2zGhnH5i+PXQXU3S5cZ1J+bWId+wdIyV3VN8+cN4qXqoygQ
QVNYpg+kcR57EZuN1kqcxvRQPpnIbjE9+5RF2xJN7y7hCPyu0XRlich6fjhHvDEeC/1wXAmKpHvj
wKrK81MMoRHVxok8w7QdK1d1GWnuVsYsTJGHOBUOC27pEGdR3qbXSCyaGRfMkcv7gbMutvGLv9Zh
fd+qznd7GFJMrPumns3+UPQh71yO/iDwfvCSopV3WUQE3EKLHg2D3vCox+oW9FUSvpK5i+r7IPA0
kQ3Cay7XW6vc/4nFycLwtWY08F1ljM0UKyDj8BlZ0Li+n1u58SW7j3uVHcvRzrOV7Bi8NcaFApDS
XE1IJ9tI9UbVMPiwsOWa6FPvBsgO3MzoJnPFdesXvi4rhkV0T6jde3bqS3IjfSrR10O6Lezylask
fmDe1iIVzFUycod8Mpa5QHU9GSD47/Fhnfhd5lRB+Bpoy3yck3zAP4WtKX8cG191s9jnqz/D+D9f
Qo0VWnH7dZh65FAciaJAmlcNgP6rWdRYP5OdLBWXb2IfLxJCE+HTjCsJl6Xb24mVj86+Vb6EY28j
jsWbIoDiN9YV2vcM0qvM0eQYTviL0Z5NgP4QrvBAe1AXTAI5zQ8FeAUHbv3l5cm9WMjs4NJGJpu5
YVq5RbmUJs8Hs8jX1VJywRywc+/vcADN2isvXFf1RrI+nl+WXBfxj9LORPk2TDF84qR3MJYoe5Iv
aOlDftMIJ6DtgVN3z3A/nofBuowea0dZ2YwnjDVxIkdYY0QjEtXCcKIPNpvR0+5bSqX1PZJlLLwo
06iZytParRsv6w2Yw7yeu4CRPZt3qJoloh8XcovscgXnjFUi3FSLn6upYwaF37SYFh1FjpOVfwD8
tdBImz/YU3XbQ5yjC3vgxfX9uRUru5lp7oAKuXg/KzRfajQgKQiSNQ3B99BGm8PZYL82kFw0qgml
PVlXcSJk4x+SUEg60kwEc91zC+MRYgZbno0Q4vFqGmNK8FgAs8OQhyGnQykRWABVVR0SqOhTs1Bx
nG8qVvzKv/bsklTMm10XfRY9OoswF2s4u42MVVt6Eo95XMiBvtsTnmSfhikzL6wzEguIw+al+eWl
A0K8CXgT7L0WJErw9h1+zj2J2JBIAwstRXdfhmPsHXy5MNQvb37uN4uwg9uc/zKQYeDyrC75mN/N
VreFxVUAlTB2iKBVRsa+1auZ7efWNcCSCqpAnQdxdkQhUyioxfiyBggGEGv943OIKY3M2suIXTqw
KlY6YFHPL/Fd8sNXqnzmMdhPGPQt8tx8oKwnMyVNnZ+Go9JHtf627Nx1FS/n97FQL0vc6/jnimZ8
kmjnbFAYA+HXu5hrrKI2PYIdj+nCqShcfgkuxafPrQHo4nWJ5gQt61CiddTXfOwHPoh+gFkd/RzU
o7HHXjP/Q9hsc+x8G1zdeuEDDhYFTyUc19wm9LF2HfcIoRGhpb0uLFt9HbZI8E4jcj2IpjEt4QqS
9WsqVq4QBQAYaU2dNTLYeZcFjMIxj07J9mfPS1ISxc0CvlF8sXsrt/qDrDPzJ0ioG427NSihsUIv
oVyQqYoHByK3N9uYMN00DTgqbO0dbEfcqxqRS7auPNE1uw4l6Jo9AqVgm4i5bVGgLU5sYC3hOpCf
dk6Oc8Lok4+Xg4vUdgsqg15GwmI3WEWGum1ppJPksZsQj9PXnO87Lo1SA3rFSG9RzV7vMCQz2yEG
LWbHLMrBhNOBj1IHpzQqLugm4c/ixDn+JahkiscE0Ka73tG4uJtfxR3aY3QGMmsLsqRWm/F15gbU
0pNTkxAt3w2Jarif2Dwzi5tiXDzKQ6VwcZvwFo6GqPLOs4kJxtrtXe82I/UbUhbDODmcYT018wxY
xzJ1jd1l956JSLgmy7X5nt0iBXy6NFkt0Kd6Rvo9tHHJWXgkXLVwWON9hlBPyDKtsT90+skbGa9E
n9k8Ep2QgDFRdLBqwS9z4hzCrHNIBbWYuOTGhiGEUmmIXYGjdpdbVzpBA+bGsuSKQ3eMAhTL7UTG
gLDPhzfE012eVTjIzWeIK/pb5+077Znmy2cXES4UP3M91cesYs7gLx7ZXmwsP3rzjrU/ocGF3rCD
eM8+QxGvLQ9d2Krsq02QVk0Up7LR/t6cQ2ZHK/MCrofU+53lwMRbUpYz5CLSDoM2/oSIf8tAI9Yc
eYLSPORbH/gmyzGfH5xFySxPo1zNAxQmTnlj/TeXknXgmG4/598QNiM0wTjbJBTOXcl6anp0wXA9
D66TtZpUt0N2yVzwfMJH181cVg6LZDSyNJuEgC6GqdzAJKhJPeY66UzA+DP/NaC7xXeTnymxyp7a
yr1127H2EeJChoOHCUvLdF2nQnMCXc4HpcsJl5DPY8rYKhmI7GqmD19ogk0U7tuGhqIvvqy4SPI8
1SrMWJJQyblKryjgJC/jis/8clsW1DgtTr6UazKUvjn+YjV9iM/B/mVoFjpMuIB/bofLMXU+Xzwr
Z8XLWn6HVtKt5S79FL6LVQc/gnDw5zl6zqMIUM/WxEkfEXYFdQwczEWrkhn1j6xIstlmcZjqgvYZ
z8nCjrwsP0lSmma0JRk63dddm5TmI0jhJbiObXI2Z23ARRwB0DhP/KzZtbHVoZvpD4B5WbyLiV4s
5oGMqvyZ6aScLbiGbwU5yyj86sGNEcNpqkacuiC0ZgBHrFKMpZZQl3tfUqPnfvPPKUMF49c0q3ZN
wqGNcpuni4WeEUm2cntDeXndVvzsdyjCmU2kXxOncq5d0Dy+f4p8MfKFnlM4qj+iYzToA8Vcc7q6
DNrAawt2h2WQAZK6Cbbq1LThZA0xduFWOHPNZZxN9+ObaARkqvNp38kSkPm7y9ogCFsrcXAnacdU
uiclWRy9Gn8nDIvOQ+oSMVMJNCfJ1d+irrz2w5w84eH8zpfBjyeO079d5n0DYZOWwqnBtEOejPM2
Hjmy4KKFgmQ905+6dc1plF3ZTB09bRJUgEfxHymv84VDHZW8B57xZkUZfubDI8uu6Z6JZH0nHs+f
wwaJaN6lvsb1LsuQjTAcX/J0YRJcIXJF/FMhQc29LlnH+TySZlTAeRzXVBM4obmb+SQAR9O886aG
dTp1m6tCvARYd/jbZcyFvnIzHgHjrGy6tUYyCdM732L1hxIFg7ND8KmIsL1v7oRcQjSMRkUFU37Z
5pXA8BQQ3dPMl+el5u05qOUF9Ta4dzggxuIWiSERKpie1hgn1xJY3ySOtQdkIX8OEEm2qm+txhQy
u84HN5rVQww6QHtGZsVn+ruFbf4JpRp5sstrXoawPOdXhq42a7Y9uFAU3k+S8P971xbWNu7bJjK5
yEsK4zK//XN2JmGfoa0uPQg3U6/NLucsHDxmP6sjf59J/DVlDtSGcxhpYyoFoG0g2Pye2wuTLnQb
6LZUWs3xOTunEC8roCYuoFP//pbOb+hkYnDoHGQUQ6ohFIJ877eb1vDLZ1wQyJqcsw545AY043Ie
LSZUpQ+Lc9lgHfD/2J6nczYA0tOWi6t46F2jGoo8lveD83QYWnvKyOuMr6f0qoqdNhz1wAAfMrQa
7AMMHPOTheOYGUJbz+pNbkqVCe9sySADKGkDI4i/q2xGnGBnV+DVp3Q9p8ISaZn8Kvluh4t5563w
XBXrODFxOytCcIJum0P0dghpf5Ycgg3Fw+I0lcJEm7kTm3F/yQ15FaKPbInnUXLJEGA0OObymFkQ
njD8Wyuz+SO/aWaWiR756Zw22LzFlHUKJH7C02JJs6Ftfw1atqY3W9j5d1VE4oJGmGbV/sCgEY3j
FDsX89yX2I2Yj5IbB9rJMSCWcFuH/SWpjBa9uVWuFUrT7/HaMQvM5ZnaUZIbqnPPhAGt55i44hJa
rug80GTFeeefa4At0elSCsJnZ+XhAoYcuKPWJwlcnTTITd5CFInZ2C5L+CViaHwwoJRwfFEs2mjA
oF16kwyr7IfDen4++t4sIJcllcjc5qHj3jf9Vp534ss1F4BZ/K0MWvO4Pq5AZi72U9OhEurkde0f
xIS1SQLSBE1KwAJ1W6Kth0GaSZFlRfHzbXNlBtZlB7i8LXJcJqfqnkO/zg1qMLRDQEKx/Ny2LAQk
X4g+rdfLLP85sf4HIIr/i9SVDCf1vxdXevkmvn7/a83dfPxccne9PwDLU5OBoULVncr6P0ruaC35
UUj9hLo5lBrzlUvBne/AHQaUCHsA1VYWqH8W3CnFU3IKE35HYYUqbvif1Nv56i9FFYiCPJYfJVyU
yhCAi99qlZyyJ793wpvJgpkg09jJmuVaWSKR13EmnF2M2C36jnWM2Sb+UGzIRbaxcpGfAAGfYXAk
gO0lL4mTB/6VEfcJj0UDkhzQR7va7wz658mNtm3ZhTnL3LE0ImCg5jdr1CmmhdhdDKp11QfhYFi1
y62CYy1ovxItvVzmAYIYY01lBsGnqejeBSXOqcM1QmvYapTeBliPAxGybgWyMaDkegPJkf5SAN7q
2gdRSHVqGxIZ6erbJ8TGPcFChagk2qthCl9B7xGBRVW+6cDfg/1r7XukM5yMfBYz5bYNreozePkE
V/Z6dMLPOBAKjupy21srIQ9QqNZ9CF1/OCQYF3XqXiJ7vVe1cbZHaTVOmyxSAzyjLXCsTx6X2FeR
pb2nZWo2dd9DgbE+K4XHKBBGlEvLph2wv+BB5WrsF6a+vrU7lnWxy8huv2+ViMWTbekJj4cSLU75
fS2C8s++x+cFWuJcGfyezWr2TBFoDJ7IwvjtF5mrTqPTJ7yd9NbluwNv0Nv2lereRB/pH4iI+z8t
DTyE8pWsw/e+RsNvyGRJWhPMXnEcWEHuYqCG5XtcZ8n2WIPrvsd/OLOuNg6i+EblraM/xOB8/ixx
n5CPaGgKVWG7vETxwc1z+dIXSXaD3GS0x7AjvLL9GfP1DQveBZ8clmKtjWH0gCd25grvWS/NgJwi
eJFmPRYwH9sirSUJXnTbESZM7pJeJJgoA+OCZMA+6Q6ZwfWtDaKiuWDXfweKdpnwmkEkroO24PaI
JODrqCSyr5tMWFFty4NAjF58JmnfvEHBdgr8OmJNJ3/8bswX4ewpHqxUJKh6DwdJPdl6R8q4qU8r
zsYPbjaiWLmtVIVvqAL25GGoA8z7QZBBOhJiIIscQfVorxHrDz6GuKTsCMEwTEZc/zSPlPWxTZMY
+9gylLe6acS91TTDEUeHsEsnMg33k5drjMRB+QPbsCJ1nGsPaX/cptUBiK+6Wp1ufsyF1O/LMApw
DNKrdU+IMj1i++EQ2A9uW+2bvM4/OpbVXrmCDSilxOKJw4DT1smfJyxXIA3Uzy4Ky0yhUfTXsnf9
x9WN5FcsmsIvGUOLtFRkbSXuEaj1IIiAMi6F7dzS6VZ3nrzm5NKgY1xUAqc8L2nRphiqyrrFF2P8
FGaBeFk1whsUPagdzm6fDeO1ht/Q9B/GaSmL9bugop9hkYPYgwApmfajxWxaEOtf8Pn+xqrgY46d
afDU6DKU4PoN3r5ZJ8ZnCiQxqd1TgmhD7Jw8duA1OgjQ0dsr0Oxhcd+JwbfH52QoZ2c31olAZFjm
JNm3QwaQDnvBKsHrtvsh1eKhT5xaFdq+5X5o2I9vke8tZRaksosJZA5tMi7YjKzYDSXNOw57hBgp
AdOKscXirKhVqFbZcG9WpAaOMlnaBPcuZD1wSxrt6iXLbR7zzluGYFk+NpmItbfzYxU5wFPAfmJJ
1w6W26S59PN+F2LhhY9qBM34A7nksQNj6IaL+Oon+dB+RGG6Db9std9VL7FbL+txopqo7hKEhBUV
6mErDgkeu8RXOMK004OCQEVoospO4fW3NNQHHNCtmQrCr1MfQIixqz66ajg5n0a4QGnX2c2roHNR
zkaFdqH19wLQ4o0319ZzrKH0tAK0corVOR7pMJ722g3aCsB11d9tQa9u4iqMnwRJDQLVDQMzBOso
BMfxZJ2SyUYodl2GL563uDtAu+iLWN42oXlaN0fO8kCJMel2TmuT1B8FGgngMDU4RruzEwSFwBvD
t4nShhPSNekUDEJIUWLs5VZXWdgiOorf3LUtlwKcLfjk15lqDiyqRuybaTF8+aG5opTR3SYs52Rx
QcG+VIpCGJX2YDygnO/tYcDVS+pS/j65pM0UpHNMk8jIlCfE+J0PQdU8bfa44YzUTDfwK3+QpXVe
IumBZC9jcuOoaHjX5Pjbj1ADwuYdFs3BKfOit9Gperwm83rybiZ4Tz1Uam/o7mTRrc6hKiM6nNTD
8HF1Z2T/q47N9gvQ+hhaVdt2qPOlAYmzu1Uhofa9KobyaxCGrvU5XKcqv1UtxMtjVpZWtmeCYJ6J
7++UDjmny12SUzglvTe0j2uk5alQ2MKn3RS2EPlh9eFE7TtUW2O8go4F6NQZ7kAe3wFWGCgXVCY6
bfR4Kt1B73o1IhKcJ9gX9UmjHzhH+XBf28lOqGDhqXgdYg8fVodNx97Rwj00tRxBZjmZ+1NNpvUV
ep0NLN13odczOx8bCja3WVmFT6PaogB9liRXqee361tt4RtFqC+/Lqu12cYwqeL8smh52AJdPa8e
nLEdhYzxK+cG+v6qhU4FnGAjS/dtEIEQ9+hhLdERSdo+PhFd63dID8G4lqBf0jIvRKojS/zASCjX
J0Ah5J1YIKepefifCp//tzF8DDX1v4+hn/7v/5HTG0Wnsz3wjqHa/RJS8+1zSO3Ef4Sc1gHW4V3h
2GiA/DOkdv5wTPoARCfitAmc43/G1N4fYD1DGy4yciEu4C3ASv8AsUIeorjrACLDc9gFzvWfxNQ4
NP0SU0OrBo4GFA5oFBooBOkm2fEXNJ5rwXkvlaRUiaq2l3c6v0tc7Xm3rCV9ezsryyalvg1VfViS
Taw3q7uqz8KfCrLwHimzXTJZMaxavehyT+ppKvf5FtR2ihJp2O2nUmMDUMEpeNYNpw6s4sq+O1SD
Lj7CrVuSXZ036F527iLwFcT78kcbVLY6amfyXwasLmEviGi6Gz3IikYCe/OuSLsEHmnJTs8Hfx0j
YFbRluNzn+Trx76IkuZ6gsKoP4Gu7/WNo3FB2FOmy8M9tpn+FVTZOt/NgJ0glJO4Zr3fVPbqj/Cq
9wssjTxFsljJdNtUB7qq6PI5XYNGNIQgQXGXWDqAbEKeEjMCR29WOnMmeYPCEb3abHpoCniBRh1P
xclH5CaKz72aWIbyNRnvQebILI2T2vnRYezgMFVVt+wSvwuvF0qVeQrwqn4QnRN3B4wWu5i6V+4W
h823On3IF2e006Kjkr0Ltli+FIgpKF6p0P4+9HoLEfWx2p4X3GKNx1GQ4UMbdN1hUbzMHqcCdJpg
xkzxyZaTYsP2xtehmEEhJWEbPRDcq/t2Ct1i3w8U49J1UqB56oFs4863pY9qb1iXXymnq6cuzAud
DsUYYmgGb5H69xZ5ty0F6gkGCdicHR5/rNyOiJF49ECbwXkkR96c3D5kee7jEJm8FZPZ8In8y1Jc
FbM9D9eAUCN5TTmiL3aNjx8MpEz8BMjx1Q44t4Qaa+rKuQWpLwEpEDFbASTO2V3lCf0YXx+CfNys
E1Rge7ytaljQtwUZuuYowlCueydUNtYmLtyIm6Fix+nryCrfYs12cBA8R49QeiJhXjlhj72TU82g
nUqvL/cNojkxvp/e1h1gkSEE1wAnnm51KfAN4dTWgyhba1bzXqpVXVmAbfQxmktYTjOuig4OrqTh
rZeOyDwgxSWpFWqwUuWNqjBtJUM8rkdRIGyZKoRYi9tCek70VEz9MH0IarcEVSFHvXxpUI6XuH7M
Y/FSW2Ip74BcDDdYuM3Nu6IY3fk+X+tkea9G4r7rfoGZepQ4ekE9myov+zy6SeX/4Lmt7pQAbnD2
AwMoOA5aO8U+6txOPgaUWdpdbmu3OAqCkIKy/RJAiRX5WFw7ZSzxNgPDuO2bENr5faCaKH5PkWeD
dtWulndD+pE0kQWX1TkJhKJ+REE7LtCTi7Y62AH5d1KH5eARWzV1d4SJJwgeAqKcq9Ub7fKECIPo
dvGG5d1dTka33WEjLZt7d81ZubLcGd3vXdmuEifPbBofEiwd2FZXkk/HoLfL/DBmOsI3EX5huxOQ
UEYosmMoDhKEK7A7r6uKK8/3jQtYvQzl1WIjWnfvOqw85qhSi+thWGp5VY/QoXaIAzccDMUMbbuF
JuXsyiEAMhJNhjVdFQ42hwE6tA6FA3/FcI+Epf/sc6LAS6NA1H0/rDr+6FNOa3f0Pl9qI0gm2drO
/Z5cQPmlciP1o8eX8oeuVkfu20F3n6DGcPdm8PgF3HylASRmEJEmjpc+Ij+ZRLG8sPnrHLosN4LA
gp7weyh1WVzXR580wHs3GDm9cpyM7oFo2N+lH3T9VaPRYGD9LoUi2I6KPwEHRPeVpl3T2p26TyLs
1I/RxuvxavB99YMDW/CDkzM2NFXflUHaOoPPZAVI8AmuTOzuDK/ze9a5DB90pZikbQs3mkSMVGXq
bUHBsWTTXxKs4GYKoqGt4fmvq0/uMS/rfRFskqyLh43vtTvZi5/WOKcV14qi+XTc2myFz+WL/tZp
iupFjp2oTgsocut6VgV2VGwYltx7me99hoVbedYVJK7Aw664AHi6azgz3U66Mraw7TptO+Q8R2hw
QGA+NE7s/VksfmWDDJv00xwNPV4cq42bRw6H6kWIILgOM0o0x7yzsuQKMb7sbnZ977ua6oX6kRNC
o1cO/o7Q9stVA9acui7tvHq8dbswaFGbhsl5FEPc3U/LBDczQDkByG+tit3suVjztICM3Z3fNorI
LsPvb8LS41EZWUC8LpIpSaM+q1iL9OpFe+RkvfZdnyWiwlLNdl8QNxgrTjZtII4b6nDvshxTzBSC
41DAiqrA49hWs71IpGge43oNP5UWJ4IUKEJ0k2dFM6YgjcTnqjVIwF6t+StGba6p0ipswOXSo2we
Jf3WkHQZ6xe8JavbEOBaebRUqb6MXpzfYcvuoJJQZ9V9r/v2kxyb5RMlJPezZa8JbH3fbR6mEAo6
RncJ5Pa1p9R+mLN87g9uoZoPztiXoMWdymOPgSox7KvMEtcUsLuePIDGpMrf+XMJhdON+pC1Tbqa
stjWBMb3usS+GEBD9N3N2s4+rks4PyJtM7xIstmYX1i4IFJTxkuEw84SvycIGNWVjTGbu8tbtAhS
CZpD4JrpZHgJg0+9RxmUU1GzFuppdLPurZrQjtmLENu9lFwYeUaOBdh6yabLcC+HprsiKlU4n3zU
v77VrelKH0u4h9AnY3dC4mBodnNXrE8RhKc3zOyKD3DhCg5JcdGTBFsLOR+AYbveyUuc7h7PGVoW
bC/IVxdgJ/Y5gXqNCzt524CQvbh5F7xDbcT7iNn7VCHlUXffg8ht8DquC0Hdv1s9zkZcuD+GCS7A
aY2l3if8pMp+H7e56eTQca46ZSscXWOwpnvXbBy70pmHbwVnOrFz0Q8vdnYLvBxCN0yeK3hXvT6M
oV/jcWeP67NV1NLdeTW+ZlCiyvmhd2ffPzCe8j+DYMr1Ta1n8aXNSTCmVmS7804SSREIah0XuNRg
W05JIRbfhrmhCAWf038Yl9Vm6INpA75v9fjy4ZMXY3U0+9if2nk9lIaeveEcw2Z000kSSChSyS3e
o62Oj3gvM9Rn6qR86BDIWo414BL2ILOdppT65brbwnb5UgR1+A7HYxjFKrGKdac2XcYIp/U+3Hfq
ziuMYiBPsBJzdMICVbvV3gtkfWflbVcdEY5dnvykjeoDKnrZQ0Pyhsxru2GZixzUgM0mkQr2mFjN
fLas3PuhbIFuh22XKz5j6AczG/Dx+0Dgt7xvCQvmdKhGfZdIrVDC0B4FLxIspBm16D1seuetrY+D
LEj4CLSAMfNVS/u1gOLYXPuTt+BWXQ8xsGqK7q8yW/2PZVdO1t4WZYstIy0K4JB84wH3mK426bcK
68NxII2hnFX/WZLxuqdcPaEPGBb6CS2+4ZtXJ+0Ie2WdP0fdwPaBUHbj4t5ZAMYhaCZOLUJ3BQAr
pxKTyyFsHhTYqG/o0QdfnLhcAQURM/j7igWWOBt0gjysZN6GlOHvu+/Q8gCPgn/hli4I9Zcp5XYb
1qzXh4/IUEVfXA2kje09FN9tQQVh35fz9gGpgO7DNuSLj2JuQGrYFoMdGIt0Sa6BNOeBIIpNCE81
vLvXOo/Jd+gJt5girvRr2USGdxq3yMLgbYYHTUCV+ymf2NbS3LZnn8yWXd2v0IhKbo6tNfGaqLHd
0Q0BfYY+wTe5BlBY86CbPxvEXJbq0pHfFlB+Kl16MOCpGt1uOyg2OCfdrGkZ4RnHsdjpFdOUXaY0
K1oc2Nanzh+z8ImirHhTSTO/6m3JH8BBVttjAChtTklNL2Eqso4eJXExEa6DMn1EDTXr9qhBYnIk
wODYu8D2s1uFZYeXugDlb4aATPwpa6ko0LQb6jDQKPNHsNdBQNGzq8udAzb+WyFX+0/h6nqASLuG
GGRu+Xo7YtxtMzCRA0qRdFzuxhi/hWPo4ddehrr4VsCrjVOd1ctHiv/TJ2jx/Zs7rxDqS3bnj92k
3H5nT2P1DAAAHm4CYRmIMTj5T+XWciACLD2hkkag+ui3iXuv4bR9aapwHVCIdJ3g5I7x/CWikrOk
K2JEGAVZ+Lylc0/g0vcbxQnSWeIt6TgzpFYxBdQvdBIgdBP441cw6MWbJTxgvSDvPueVompUW05c
7aYoKG8dRR4a8LJqn5q4kq8cb2rcUuNleh8of/iclLgJofGeMDU+w0rJEZvzOL7hNdMgp2T5TfWh
QmXug9121hsil55E37IIPm8uqpAcgF2GvV6xlj6i8DQ9qa6iJtQS7txRU2h+bOgofFrnfHuLKO1n
B070w58TKJQFg865gTrRriPkh7kkmYsZMHBb6PHlbhns+XPdJ90rjNkgAs0xonNVOGKKj7EDoi+F
wA2Du1nZbpGRbsMPo+up5T4p/x97Z5Jbt5Zu6ak8RJ8X3Cw3gcxskDyVKkuW5EIdQpZt1nXNGb1x
vInlR9l+V0fWldJIZCOB6AQi4hY0yUNy7/Wv9S0b5g89k47E7tLFwHdGlqKjMlErosaK+Arfocq8
RcfSfoXlXiF6Uw7m+gLLhy3VU6wHc1JE35tipI0dQTMTFxNsiJwFQ1d+NMye1XqF+yfctCDdH9p0
EM0Od336jkUxePO+C7jGQR+rOiXsXblcU/fNWtrBeZrx9ukafiEa9ZI+rgYelCZeeHAjq4KNVZW2
6E/5qFobuAAycuO+tCsm2ywUN/SZlcE55Vmt7jKAM+T7Ndq9/k1TpH6eQFSwllLaXhEkFLssW5Bj
ZRls9GUJtY8xROvLsJKoxFw85nc/AGn/D+bR/78JamQsX1PUruNvTXP/H2ffyuLbUyXt8R/7IaUp
9PNgSWfUbDD9XX04yGK/Cn/0v3RVW+fMJCakKtZk5c8BtfM402bKRo+ARuYSheunlmZR9yNMCHEm
kzCHXkTzT7S0Y1sQViDoscQLiQohY/Hne+bQaeauyHHNHvrMEfczMLHZTbu++yKMqDw8uTQvZLLX
rOLfWcbHQ1E9gm4obA3LzHPRrgVNWNf1dGDNRsUn6XkgBZ18w3P08kHAL9sQT0zUy2fKYEUwhh7B
QyWsxTfhaWyUpJ7fOMgLF20FF6lcNcKprHePDzLxJV9qpvhc3O6rhWy4L1lvXU1GHbzBxX1+Ouzx
UEwEpgb8RjgInuVOMbcQHhjLQwKQqaSsOUtD9t5wxf7s1vw4DEhjjam0Ci7l+IQ6a3QqO6wOcdDp
N30E4w7sXLd//SDrv+Tp/ed6gbJfY6UmWEj6rY4PkjhLjwhj7M18nHcsGXjz6S2hOj/lT3WY9ap+
oxrh94tn4T/VyP871KVbj3HXpyox9vGmt3U8E1hWOwihGMAaufnzs+LRBnBlY60zn1cE2V05MlbV
KY03Uo+tdeCy6aciSaEKkd6/t+7USxfx78NZz+P+hCoWMkACfc4xSZgDlu+qvHsXLb2x5T1SX71+
diuh6/lNA8arobFzCSF5YqF5qrQvVmv15VTsM/C7dyUVsF+qfgnZH6ZggjxUo3nFIsn0crKoDfW1
oHGAY6G+3jK2ouV4NsyhccMisz9XuZgt9LmgVvYFFdQESLPSumUmzV6waqN235epOtyzxTeVq2Yi
QbDPsJyKN+7Y86cX3w8vOxq2GMrhTlztQk9PqXPywGBGso/m1tzZztic54gTe7je8R+CQ9cj0Y2I
WQJ6JiPDZ48VvoV1vNfui7DDQKaHZI+befgGoNH0hm6ppj98Lz0ej2kJ8u5KhX/+g88wXrTYUPa4
mlsftC05MzmNezqs05vXfxe/P1qcmWPDOTEpKCSafnwNp6RNrLCv91QHLF7LAtHPCgpW//gg6xuc
jx9fDL4Hz24UwiNyVFDu9clGMrGV0o3HXGxfP8gLvwZTcL00i5IGi9HW8ZloOgvDnnjiwJzfgxtC
nWoYMq6vzfqNPogXj8QBUIxVlffRek2fvI7oJifKRFAtkU18lohO2ZZlUW2yMdLfvX5OL9wdiDHM
wITFD/23HD9gMG0SSr6fNcUgkJLSfGuTjHz9IC+dDjxhCI8r4Q/w3vHpxGZaqyS/92MBvnJkM4fp
U/AJKXrjx7z2H1vYXjwdlia0WWorhPbZYwQylGDinO0VJ553YK5ivzHytwAf630+/jqtZ6LRgMgn
Q8I3OT4dS11KQ++SfWk796gh83ll99X5mGvW+0Ib5q+imqq716/gi4c0+LIT6zMJ5jBkffqDiKjo
Bcea7NMFHF9CFHvLdjrfW81c7Oe5q3DFMLR/46FiqfXbmbIW1SkKcgRfLPH4yn/yOyTS2oVGk+1a
S4RyM1ij+tCWMRv2lodthCADXjTp8HFB4a26z7raJF8chS5ydyaj3WxWTsVFhY71bh7The0zGvuJ
NVnNJ3DYCSUIvIJUBvcVg6jRaANsVILa8yglfOmlDRFmr65MaV+1kWZcmKnd9JfJUA7xVmRF2r6n
SEFmblerKkSypelK1wk0PAOuyTjr3kxEob7XYgOALUQFy/CsWgveaY1IvsemU7cnwczl3jSBUt4o
k1JVWzi8au7H6bhXF6iOrs6e6VxFnbc3eLe60LNFPp7o2mLXrpB9zu4uD4aNcNIpPqza00UpkuCz
pc+oOLkYtEMxpcH32jBbYzehbX0iy4gnnIpkiQ2uTsJvgOULP2h7ODi5iaS0DcO1ZSeO1PlMlvBu
UX2DgaoARHzLZ5Zc13unqolbVjW6EdlqtEqUmlQKL2R+Ne4Rh+bRTxdp4gQz7Dnx2O7GGtQ8c4w2
5M+NT4OKBQtewpB/j9o5vWh4nWVeoHfBdc1URvXCOKi29L+ntacUk/hqhANyWwbJ77PKRG/ZCDgv
523Woe8VTjF/VeYK1nCQt+jCfZTDiVOTrD7tZqGmHqkJJLugLjprTwgNXBksGAYvhWJGmb9kxfy+
N6yeUUkKTo8HrPVLHOBMtJZmuIGWWb6PqmCMXKTR3NT39aQAgkPaFNHg1rEpzwYbfsh+bvP0ajHK
Uj8nQKxsGLSJctfIKRNInjbaZlXfWCvWcy+JkO2quqvULf0oFqGzoe2hZwLFQU4f5/dSkM7z9K7Q
TzqZph9mQo93zPLFuZym8COr/indrPmTdsMK35wBbxT5TWh1GOnNpbY/5bMse4yMjBG9fu7YyVR2
w4BWw3lLyZjs2i9zENqDP0Uii309seL7PkrMr20XzwKobzgztKnKKqcPPuURz02Adq4YJwCJFYoi
lr9Ms/2ky6N7YJ2lOAykFuLbSmm52otpzdIduy6NaaVvkmsGjjqUBozOHRs3narynldKi9Q3FipA
otUyWJvqch7aGnIQ5iH2RkwIJr8HqDIRpG+UHeshWu77IVI+6HYeCj/obQv29FRnmkuacV7oGw6q
u2hwYh4ktZ93wGB0Zs5E1TNXwgoQV0sgFJU5oNV8ZEZelntrKpkRznMmP2R1jnKCv3Axto6x9NHG
GlLnA5nKiWFXHWspPi4VgdpUwxSaCtr7bUVALHc7RwBlTuzemDZ1FOUP6TTH19ihzHZDNFY3cQPD
e/JtKze+Z3OJCw6nVMV/5hWjRj0w69J3uBeMS3L81gypUl4lMZmAB2T60PLox8NlpZLPyLZEOuAd
Z1qGiG1b0UAmj0TyQyJ1httVbA+L18zaHHtM8jFa1Ljyxg8TVknTwRtJv6buMddOgjMkRcgB0FgI
lDVCiOjc0rBgPn4//i27/MviU/jPPiY/ib+UQMSeKi7rP/FDcDGw9gtbgHQ0dEBdms5y4ofeYoi/
cC7h6F/x+kiH8u88AP3K/FRxyuL2JUBgrbLPT71l7VcW+NFJGJjsI6l3+hO95XgtY+s6YUdWszax
NLZxhvYsDYDfMaSUEO9PjVt2Tx0ynw07d3ZPrsflj2XLU/zdi0ehK53tDasLqGHHK4saSJRDlajm
ytSYz0LGDR8y0WhvbDeoczhaSjDX43zYXxPxAuUBC2ldIz5ZSmRDFOvwXNGM+s5gJB01s/CrKpCX
su9lu5tTG+xtyj6YcIBme2HVMVNzjKG7xGIOj7Ib+uKG/F1sbXLVXKufg1DTT+oU27qrh81kb4vU
1kdq0Mt48HEeOQuxgZ7U0mRq/cFIqGXdLwv5QsEnkO8OAI65rxh7I6f6vP6rwlf7wHwf4/OtT0On
0oO15RKtHKJIeAVK3iz2ak+/O3yowhIbK5j0B8NZWrnHpSV2dqA30DuJpc+u0qfJu6A0SJ+V1jid
grLA/m+D2n8H3179MGvAiLEmJ+ntMOSOugmnorwwtLHLtgB1+mKrwIRpd3UX5Plm7DEbucY0limz
OpMRVxoMpvSTBf+Yx/+hVpumocqR99VEcep+CqLgQ0EkVXqmBgN1V6WyrDZxhkF/1+dWA6Y0iIvh
FANRyrsTVbLAvzCHh0Ybl+4MAolh3Bul6eS+1XZl8WFFlZw2CfiffVPa82UQq3njitWUTe507mLX
5nWHaswn4x5PtnPfMji9LTD3fx9g7OOiQW6+I4ye3fFdMB+GeNC/G1CQi8+KHVA4UmXTIIAS06Cz
dyIFIJKZwM3di4XpzKaTAOL3lcbo/b1Dgh13mMZEwA1rbPWnjBQb4h1igsVsENbT7jpGqawzsAWz
bNA6Y+0Lz/AIq05djZuZbzAAXjgN+DjgOaE1WgHrSsNExiMWm+AGd9NQjJ9kL/HORmZaVPu6sshb
LOHwb1U87uZHLPyaHv3n9/N1md9n8benr2cUiV/vZxPyu9BNFGyAoAjfOtrBz/czb1pgoTRyshlC
L9Z4p/+Uw4XgL0l+r7qh0RCvW7zRfnlLxV8IOQS2HGHZ7GfYOfzfvaBtYbB3xpJAhQ9fg+NXGnaO
sZUIsq4dzc2XeAQKl4BRi954dx5vwtbvAIehUgYkPXRDvLHHh2H80wbBwjsTV2J7psiWZ3SEHTSo
YcWyaravn9yBF74Ij+T+JxtcFraMIODss+EjjIun55lkwzhqGQNyZ8zRy0QlpE3R1aRiHch1LAr5
rHQK9oe6DwlV5ED46JuvovoktuyAkaLROSW71CK3uivSTrk8McRk4Mg34F/KHUlrttVe5xTpgqOx
UwIF0SFOxs70Y8n4K8ZJQbV54GN7D2DJpziGCF6OldIPDb4gkRj4j1AxGWA1em/bvHkqdk7jaTOk
8/ggxEr6wDpG1gjvIgVUzuANqj4NIKUc6n+YeEknt/TPDcCcmG5NgtsIbpOqKn3gmm0GwtBdk9GN
8DQnlhCdpiILJxjkKcT0T+Y8dssHu4YUpBPkYRmxp0OFv89r1uKYnWrUlk7N2rBg1HULfD1B7A4j
LibVN20FFpmnBohiAfENO50WjFFTZrpSHe30kC1sx321Ad2pbaIpA/HvajGNt6bLn4W3laS1g80l
FYg9joK0pm6MFsRMaa4Qi9ToJIewAAkg5cQDZpRlk59iFMo+Gjm5+wOxvzTegI0RZeUTTxbh3cpb
JMQHxg5vv93kWvl9TrrmRuTUkh4UtiUxfk8i+f5c65FwC1Pgai7qXGo3BioiAcEiLPrNuslMvpZh
YmFXVTG7kJ6eFGIHggDNtgqIdz2MEGH1b0XJHi1mE7IIyhoTasRPu1oXir8gVOqwYApjkF8IzGop
S2l6TreYqOYUo6G2Ztu8YdFFTuPeaPO5sdMgOJ2MacjfAxZTyhPLLhRWEbk6wKR367BWsjN9Kvr+
elUbrPOs6ov6PaBHDpjCkFcvslEd9dMSsFjqUcuoTLT1pRpmRoKRlb7JZatbNNpo40BJUW5il6Zn
kM6SU4svtfVuIufVY9TNi6o8VZLS0eCfmmbXHQT2uwYBN8tLaFAj4ZdmY1Cxk7NKSLSKum2sOXa5
ZfXSLp+Zm2vEPsFC9er7PG3ZV3UN0N7zOue2XepgPZwLPqIVNQSlTHPcR3rcX5iS0t4bg+hxzlhB
FspBCRYUPUuVrmlVjhdhk4OKMbB1K+maDLLiIh5kHp8P0HUsLvpsVod6YjtXn+NoHvvUyxo+kxCY
x1jNUIYxKh7Y4+rWCeyYZb5gcxZJF7ikJfyx7YmquaAUl3UvX9cjoPyYQIa9r0RlNZ8RWtrxKoTy
l+lU7tDJeI3cYGT4VRSMlb2LHz29K80k706VIU3lbRIikvP2WUTQBT5strriicfphkM76umEW96P
A20GOHDbno3vcG3khtJU11hB9Ni54J3FftJrRo3kzlWgOEgnpyT65kZ+wZpM+OVQQKtsbvqqRBy6
rssJ/PyAtW3yUagq1IBkgK21qa0Faj5iRUOo3E4AxSG0JMNIvVZkRStVqRr1HNMj3XjvTCom0MNm
fnwO5UAUWLWkYlSKPHIFP9h2aeqg2dltZ6vvHBsu5slCVYOyoTBaBn4jTaKbUxfS9dTgU8QZqqh9
dbB4cYhbBdSnucMxYROHlHZgnKRd1ZwWIX4vPzW4Ha6toDyh9xjaLP05WDol8palKhxqqnXgOdRA
NO1EGGsp0fSSz6EykJE9HWZnCDOAS7IZg/NwIPOmUE2VoQK/ISce7wD4qhDo0PiI26pjoqLrz/Yz
GO57HJMq/ksK9ZpNnvdMkDNriT++/v168TiozExs4A6aDL2Pdhp891XAPYKyvrQi6Uc9x3BNoO6t
Csbjz/LPj6TNzpG1CTO95whv9CZZ2wGHUWrFsQ6Yt09rtT60jdmcGZExaNvXT2v96P6tOq+Xj1GA
Jpil6Gyh2Jcen1ZQ2uG0WKt9lS2MuyCeMxUj94C1mvKCMA9VtzRm9T4NSNi9fuhj/f7x0KwJeIsw
CePWWc/uXAlI2Qpgh7udGWSbZEzZotR4TVWVZurXD/X7zeMkdYOxv5R8oJ8rznyszRzPUuQKLGTv
5khLz4JevtU6+Pu1XE+EUJIB3YTWvGc/kR6liRZr6qSMcWkJaUyogFBUzU+G0aFKlyiZBXGH/YC6
9OM2/luJ+Rej9yf3+rfOqOv/+s/iv/4zvM+OF/v8M7/cL+IvaNLApHlmmboShPy12leE/RezUUYt
66/f+hEy+7Xct/6CQG0YTJzJk1mwa/57uY9SQ7LMeax7ZK2PWPMnq/1VCPn7+aO2itkLU1MLTzpv
MNYex88fBR7xNOfBlcUU8JPV6Nmt7qgsMMUE+I5Fr5y+lJMd7J5coxcW48fPw4+jrg8edhiqGBii
Hh/Vlnil68K5wlVsrb7L+Lqew/iNceOLB6GDc21FhTTwfLrEUKQG9CivALgan0hrtTdpWON2fP1U
jl+YP07FxkHEZeEw1Eocn0ovA0JihryCqoRWLCHzXRkyHgg+jeoeHvgbI7Pjl9bPwyHU8ZPRbB3p
6fhwKQ1c9tLbV3C+kAcm/ZpgmXnW9mgnr5/XS1dvVQR/Hui37xqGTcyt9tWYNcKPaHxw8ZSnb7yC
X/r1rSIaxmXwIGx4j8/GChnVRJF1lQfSec/fBMF4GpflJFsqZQseMMs8IGGR//qpPatK+3kRbaKT
PJFw7Z/vPTPErznK5BW2FcIzRhOZpP8N/MaRqW+X0kmvCc8FGyzg9kdTttbW1PPwC1q5vbrG+wkc
AOMLu3HqkxEobsDsP8fO/fqf8sVrg+KKX4zxPzPm42vTY92pcXRelQTI6KtMF7JCiWGz9ZPxd01f
nMuK2MH+9YO+cNf5IGv8tGgtweD17IYABwdgOGpXU9KJE40Nqk9iJ/rzB5OvIA+/JXkn2s+rvBuY
rRGTjyvs0Cztg9XE2fRv2ZKoaOYCHb/a2M1yCF69dHU8ts081WZJugEqruKzaRlW4Ihpjlh+ZVae
EEeR5borRyLMBKMVfyAzlqDRQWFxDfZs/X5W1fo7nrMAUzLNbesK2cAaAVkhoYR9ae3cT5ooOLNw
qjr+WE5kk9CcrfcpDPyZTa0eXC7UWcOViDpsvo4TV7fMaKpbRvesxIepbr5HQ0sw3gylCpdE0ZGD
Q0zPjEbZn+EcbgYCEDhbbxjncfNzQxywUerdJlR7kdJSGeOjRWBZNm1HraTLEzudhcqoX1WTDDQf
xTi9NwWwC8+wl4T6PBpNdrLW9VsIVAXmbsXR3zd6TaMVIyMdEVY0+VWi8AjuEAZ1lv0j+ivMRnO8
s0RFNiqrC1V1zZqcrVe3FepAOcf8LQi63TcD4ILipTg7HsJem74T9jEOsujsxDdH0xw8ifxyzXV0
DtpU5M5BLECBPR6x8NRiYpYfyjnqblQ91fBUF11wKFR7VLwKrAhFXmYE9op+lzHaFaUYSj+02vS7
DIlXuaEitHAT430sz7QxRrSKrcKZUeRNavbCtlG+NdNA+2zDO2HvWFAOToLeGOV2wjV/VwRWzI4G
mHvpG7WiM7SSEfVtOPGdaz0260uWovVFmXMEL0nt7KZICGS5FKHJWz4q4Y5/O5sAyS7rs1TG/gwo
uNT9Wk+by2VoTVbRTngfOXbOMA9KmthZzZR+KgAhJNs4NYHZEjrsz2IJqH+jDVWTeREhxWCnMhFE
1MCnlfqRM1Y+3RTMBipIcMrWlk0tfNMKyYuIoaJqS4lbxRXLWH3J28AmekIzxQUzki7x9HQiodI7
EdGYJbELbu+ShpBOJrQQo6jslOhUMz+oY01ILW/tmMRxqn20q56q9SVK0Iqwp2D1L+tRZ0NXiuCi
TKmDPa/H0S4QEUb8EzKV43UXpx2s6lL/rvILnS9T5JVTLUzHi5I4LgvRXiP4nFKhUrvZvNLGViAb
utICRoQtoRnQLD0yUd0m5pKlNOyOtN2RwGgQnXJiK97SoSeAfgMRXLNi7z0xjFoAxLMc1sEjvnxm
wJH9fZSF2rv1IK2t0qo8Ny3j4JjvCuYJPyNnmmwCvZ8eYhSdWy3N2ruxq+Nre7QRHgaiEJanKb1+
DyY8uzWgJF2l+hJ/caZcDn5sOG3jJ06ZHmBnLPkBhuZ0AT+tBOtHBOUAa01BDZqN6kusjdwg/Av5
F1UNws/8CdqPBXMXCzDuYp8MWl6DtBGlc+dkzG3dGfBp5VFnljc+M+P5c1DQFbfRuLah24UOzY6A
LNVzxJ7mLjYWEq3FlCffZm5DAvi9GG4EPR4PVqoEn2Uh64qMqBbeVa0wPlBVUCFWOUnxLimQMVzV
SZWR9CehWk+jsVr3Wu74pVRMDWWmsOPP5Peic63VooIBUmBarj0ukbUNyqUZt0R8dJCbhc68SQlt
87Y0huFGzdbf4KT2H6Y2UUJvbulWckVM+aXbTfi0vHAxxg9isoKrmmxCuqtjjALE8/s03uVUibXg
gofoXNVjiyZiRZoz8dzBoGM4KAh00/0hkm1qxuL72PRmRGckuBl/btrQ8fmAxZ0badp42VXIASS6
58jDXCnO8I2ZyDsDDPtND/icUK7ihCDscOCA+x2H7Crldy9hxlRZsWk6w7xsRyQP0gUhIaUQTsnJ
wKbxMCwMWs8n3uTVXQ6xl5JwQwNYtXUKhbCoW5cFO21ikmYen8mmCWGY8zomfAWuPKfeu7eZNl2T
OYHJVaqtdtE1BukZ0IWgFZSBSe6JQp1miy8lTRS/6ODrge3R0MBs/nuwWZ+KycWjxpTIdpZ6/diF
BAArDB++HJc42wyKrZ0KPba/F2XvGJtsSpYdaMUqhMUC1R1Ucl15I/XQ2d4ky3+Kf0cDWwVJ9TNp
k/nMgO2KSWCxhoI8q6V8HVJqQjLK/MidT/PSbdDU47ueuNelWmTDN/xS4hvrb2MBmRVz6+mKj8ZD
H4RQjpSyzaaNUkvjqqLhsdjoJXq++CDjVr0hRUSOuJpp7d7XYBM7+CpxCj6JvDe6BCPWifbnfM78
DoE53NpZon81p0TMsCnR4PbYr80E/lGSah6SvzrtdcpM8c1APLrIVrVo30m6bDezXpeDhyaoUOdJ
olv3htyoPybMpyefKG/+MVDl3LnYcPruNEBl5xCYGFO3AP/WuYZVmw6w7cqyXUOPAssnTqch9BbW
/dSMabEJtNGu8Aq3A8SNcAR41VhEZDxzrkncTEa+8rY6WIz0VqaVslETCOMbo+8tforqZE2ujLLg
QZ8MkoNjppJsCxqeHdHwIdqy9CBXNAOQZVjhpOj2VHUXHdlVMwpcG2wPVThYRlsvBYKUw/woB0HI
SdM6OhdoJffGmF/9BrG513w2qCmFYnkGAipRIj7zVhO0NUYx8BbbVoySAtu25EtlZRAX9nEAue6M
cP4QnUx8CqgFNVNGjnlb6h/xAsuDhTGcmbWyOuNYKlDfoc5h4OF4gy88hDFFloWCYfomJ8VfVO8W
GlpjN88b8wr4u32nAUhmku3UM+sTpD9KUFNA365NawwrpnGl6tU1CjGRJrYMbitm5R2d57TYIm4n
NTfFYuGgj4yi3TYYDHrA+07kHl8jkmmMo0mbNbZBSXurjxS22wmzUapI6XEn49D3e+2x3n0Smtxp
M2D0y3jWCZCyZacMXimnStmPIsmvrR9N8fNogyKKHyvkW2Jrw0mDwTe6DeYgdVzDXJx818AxpN6S
j0ixzbqmJ/zFg2H4FfIuVfXNWlsP+nrtsI/GgELZ8bHcvh7CmkijU5OJgXvCpDiFu6Xa6bs5Sc/K
KS1OBkLtw2FajKb3HCfPQ2/ES1Dwcwirby0XOuWPEDGALvvCLKHDTRXNPYaJjUzvZ3HWMwceXIuV
Su+xBkb87/IqRI9ToCh5XbdY78gRO1T6Bkt2C5IxcVzYzwrvZRS+aAeK2txMMlJuJvS25jS3hqE7
VMxmBtxwcfKph4ee/dsD9GvIvCqS/zxk3rTjPd2dRyYgbf1HfghPuvaX0FeZyDJx35OhYiv3Y8qs
q3+x59J0STiXgkiUi/+eMitUdNrMdrH6UHUD+X+t+fs1ZtZshCfs7qrAaqAKk8nwH/RwktU63p8h
OwExIkHEH0agAjn80Z/uz/SQwVA1YakMmS7WVXVjTIj3XjEUyrxrTMYgklH3xgnpUYBPVLyr2iI+
HZM6/ZSB37ubNDk/8DloUya6GhXVkrHhoazid2B9LKLNsI5SdmDemEQfpRVjhom/YLLWt2ZinBSd
GrOZl5t8YAHXmTccy9zBEj1oc7OleK/3+4KibY1saFNf9rA8vZknlVS+NrFAz290KrA8fWqMD2vJ
1CaCzr66b7ocaDC9I/1OB2lKl0euBV+BV5B6jY0uK68JVGYa4yuLT4UBUB03QRZtQHbDIIMXP9O8
oNYXYWHnHqyC7lJBOwZ1BB1bW/uShtadoJKHHzTahvsboYA4oeiomeNNB0Vy+GrUdb+SM3n4fIiU
j6s1h9QumXdhpsQ3BQCCuRvFeRmJ+qyzAoVzBZM2fOwNfXY2FERbuzjVBtolqlAtNhpZFDZRVR9e
0fYznkdtGoFplkCemkofA1/TZ5lvKoXyu0U4dX+xTiZ3GlhShSUNPAmjHKcPWjDwjXCs/HzMYMqI
+qo3Kea1S0pZwlmF1Kwq7V4by/CMn85mTAPuIgXMvGgb58DcCCoh8E0WBbE3jpSHJ7EfUmdmwFDa
RvbaV17bxilrpQ0fc3YFyWnXpDe1XYd8RZprR+mqbTwsy5UtUvbPSvyRFkGWtFGU7JrYcRQPwLZG
p8lsqDStzzAMP7JldfJb+CKahF6YR2Xo25DoWQgUxsqMeHyE/0hHfzUiSmbgoQQUwH3r/td5/NAQ
W//e/Y/1AH///8f/k3bcn8df1euj/7Gh/bebr/pvzfz+W9tn3a8Hev07/0//4n98e/y33FBh+z//
9cC3o1v/bSFB9CNNfH3N/PPb7Oa+WO6LZ56Z9R/56WlUgRKTmMTQh1/kx3vpx9tMc/5CHWcSKTWs
fphgeM/9FNGV1U5DBIRJFi87m6ST5F/463WGowa5Q8OJxbuReksk9l9n/1PBfq1W+Fg4W+dmeHBQ
0x3Bi4xI6rOX2cDjEnYKfJU+hBtDF2au7pG4gX4/uSovKOfH+u96HKCcFs4hWzV4tdvP4mizA60p
D3ry4FSTp26ij/2DATTjo2Zbfzy1Ws2ij0lSho42SuTxCzrVoFPWJY3cKj1Dfp/30l9oL/+jjNiP
MyKxxSBgzZ/wYTo+StTCNEXC44xmRbsy27roUbLi6F0qlwhc9Bpd+MNrSMqTSCRpT3pdxW8iZ6oZ
rawbLNIJyfUOPlE84bhOjJiLGk5vKKq/3bBnB3t2EWsV4MOsr98oIedpl/HWvk1DnXBkPYX1jzEc
D3f4rXzh1/Hbr/Ax7ckkGtET2cri5/70kxp1pFZ7k68FWVLlKqlsOuaBK71xlBdOSdNxu9qkS3SG
Hutff2J6FflsdVrU4/NEETxNY73b0ZJDDA7X1RsDgpdOiPEsYTEWK6a1psCPDhVnrEynMV3TNOJg
cjIeD/T4xkP10lHIGANvxNXET/3Zw5vl0HfmeUb/rAyxS3uZQQE2kzfSuI9xvb8FaX7p3B0WYxoJ
Kxtqo/3s7mg0JzBJ4suUhpGsfHwLbKS4iFVEo6g5sBOwl25ozys+7/ds4JP5LMXUA4e2Xk01+QKW
4kajCa/0itapi20w9YGkZKjIzudCsD8XXdCDqytlGHqozpa5syxaeDynLgEvBGAZFbcZRfgdnLAe
+B0wPPaiQ+LcW5mNBrIUerx4hZm3752ENtpDHC/wd2Bu2Z9DTKS9+/qTuJ7x8yuyptS5wVgandXU
+PT28jbAma0YyHszzaGuibvHdewyuyrpIXxvDTbhnK4XKAyqiVCuxM4fBQUfbwnODeapDLpQBZ7/
AToqHqQYWRVNKrATbURHUXUU59dP84UHRmeWhgcA3R+3w7NXHB4iZQDnmbp93c+eNmjmKdCywVdB
yTy8fqjjceTjCRkqAUub02Ltv/JQn17RxDI7TFqszgy4J1/taUg7rG06m2OGu/E1XEnN/KOI/s9D
rnFbNul4KcxnN5H6LrCWyBQufANOEc8aGHU5v/GZeP6MakSJcfmgL5sEOn+LJ8Z60cTUbqzPKORP
n7b3dmLvPg7Sf/0K/n4gmrf5KqwfJG39WRxfwSa12jLCpU4DnBWdCJj6iN7tdP3nR/mxYAAjy09v
vY9P3qEkygnzKOgX0pl0tjdV4utyiN/44b1wLhqoWG7MCqvlF3h8lHwUOD80LDUkhfLTEu6nu4DQ
vnz9XNYb/PQpxiLBBNfEe2LSQSGe+04SB8ZlGKP/O+1SXcFRRLZE3v8q8q8aOxF4jtrm9SOSS35+
TNZsAEP41K2HtVZ/xNPrV8AxIt/WrlbdRmF2QoNfg3ZVKP1GQsYrDpLK7o9I0AG7k6CGbMWbBhcM
aXWKnvOqN1ySW1q2J8DR9ZtBBSbj11YooRs1NKRsYkMfJXvwpMOP2+fzl9Zh9E4lgNagH5VN+n2p
x8yA2dhRZC2JRCTAk5Zkch29YyZgqUWYnaCo4bTTK9x1LmUIEt9ooqFRZUtReYj+RufNuj5ewzk3
7sKWG7TtsQcxEwmDBo6Yo4/7Riss4hYdVYDIZSCoSEzX7bcZl97iKSPTFS8YabFkr2TrmecwB4EV
z0cTnm0gajKAQRZ9yiS2PyKdGJtBv9cVbKlaNPQOyiin7TAS2NbwgsL2dhqofSdLT9MhyH2+Y3eU
TK9puEFiKAKdZoKIX6Jo28dBo57LxbC/GNWs1LeOiouP6OxohLpLsMQuYf+JAmezHxZWv5yoDrrW
Gscr7Y/suqyIP+G0atdLEVce+UCz2jFDHCF1ZdN4s/Ahyr11Xhp7FunPIGMUWcjW16BLUqRdNWqC
jXGY7H3Y6mx0narQH3R+BJmvyMH60kV5NH5Qyjy4t0vKw1zsgwoUS1PO750MFZtpK4VxqNb1zdAn
hvKlIqZ5g29di72urWW+Ly0xXofSHEKUrBGCOM2lOeQvBdX4lkJBHMySQpFPndVGd8RF1ZKJjVZ9
rumRCBi/dTa1AQnjsRS7b1pFXg00lGCzlo+GR5toKLdWEmURYL66r/WTlPbnZGv0ynDXFYNa3dlp
3hk0XxtBtE3+N3tnsh030ibZd6k98mAeFr1BzMF5prjBIUUJM+AOBxzD09eF/uyulPKvzJO1qkWv
NQSJAODu9pldqzgaHCg5c+a94VcYyqTSjsFgK6VvhB75hIhOMRb2AcIm8kKEYfnNaC01wI8syNpA
guI+j0rHua/MLPc3jDFl/+nmhj1fEPp1jFPoSeKAQFfTNVaJ6XBfynK55bpbxYvNImd+pXqk6p9m
zqYgKzCMFxSLG42FP3MOXkn8IISnWhQPNXlW59TM0Ic/qCSQ+lQjhEIKrXVq7j1zLKmqnOnEiwuV
i+C7X1OPxDVz3OKrCiq6JXRrFgFO8dbJz5T79cWlHIbU2tC1pMWHMlRdpHHTDdRcxQBol6PHEy8+
pSnyhsH62PlbOuEmFHOfoRNQtZFhQ9LURh6T2oIGpb0MKm5pVSR5CO5jkcvkQDW5nGv5xEjZlVuK
B+rmIpp0mMQiWgLqp53cha2nU/bALWO0+gqLk62uspzUUbPDnzem7kE5NaTgLXW1uOM30KFN7vFI
V2Cz85bSSHBtUBDPkQuAbEuDOMVtwI/bt1mn9qkugmm45ZWTqb1Np282kx4VXi9XVJjXfcHoN/T9
ty4fOMjgGKCNtqVNxI/SsDzSy5ov5XMRlla6mcYJRUxXRRtboqBBk25lC8RDtFuWkrltrG0iVv0F
AwJMvVO1VO8JlzUkftAN004IO3qMUtsM4zQfpiAeqQt7nkIGb7x7p5RILnTUZt+OFbOF0fW7ctOt
vuWNyzEB0dugxhvduWOnGmVdgNRuGeZI6w/HhaPRR16H+FT5w+e4dHO1cTTq1QXxXjyhVGo65mGG
oZZcuSn7VHSdfPY2AmwfMVzI00zcQYi6x8kHN7MztSquIUywZHsOnoVd0aeYwJmpB81GtqGoN/bo
RLfUFkAMlz2FQqzyFu9soRDx+4kI2r3ppxxjJJSW6eB7iQR9a7s972lRymnjC2HeGZW5JGfRjAkR
WFOkt4Vf1TecyI2G3XSSP/B/MLoZh8lc+29oJrlocQNwqphVC0Tc8elAoLU+s04LU55mb1H08cCV
ooLDMcb6FZ47HY9W61ffeimJgjSj7XFSXRLQnbx0mvzstGHyYYTBDNOZkwSoVVQ7Zn7aEB+GPQQk
NYqMPiUoNcN+yrU0T71FLBm6naGvjDFp7ENP/ldzGgmT9WGh7GIf8FZ57oPeFFuz6OxHYMycIYWl
SaTTi8hRAjyba1GosPjvgqVzhTdTEbjJDLt9q9veAt/pWPIUybwFVao4CTG1HXhbB5a1PFNWaTpU
ODLxAC/Zjxc8HDTEFOBIryCu4kPoBnMwdwuDFw/uoUz9uBVM3DZTB0E5dnovfRrgNgNUbsYO/uAK
df2WM2rpnvgxvfbU1QwZuIGMAlJfNvviAkWWzj3mymC3GSvJajeQameOudrl31z+2bC1lIRcbjHl
SjddFy7jNvIHl5BDhoNkU0jTTh+GifHJDitY2GyCDp1yg3G4NK9UaYCbyTVWM2gEhiYSL0u7PYdV
Q4zRFHIoAeVLY6AvJsJgTINqspxmAvPUf5bY2C9CXjwQum13pp82Abb9BrmrdCkH1l45nmqICA79
0jQvPw/kcJKdpGSIwS/pheSaTpq+KXF30AFzubb9TazhDdDwOy+VovtIstbvvo8FjO1D45RefQRX
KKe45cVMdJShGb6mUth2bPBusY4RhUdPXZkmkm/VH+cNSdAEaHpeAFPxkshAbsa/ySt1zBiOLnM/
kKt3aSqC0dh56lxAj23iAEz5SLCB1qzYa/yGBZW9k/MIGnBwoNA22GWairP/sSEuSdmlQQBmU9ve
YJ+K0Qy5ukY56q3MxvEQtpBjULk5De4auqxDxPzVJV6tjP+zF7W87vOJTdmcGd6yyRrKwmOJ/nfd
5V5S7DTblo62VNatw1C2Rb4ppoBEEK/ZcBPmWfoUWEbHPcmbIrnA8t9h+qN6jMSDKcCgs9JFxAh8
O91IhCIGpxYQpS08pwJt2BqJgDjKU/SIUTe2E/OwXt9KGs91zagOQECFpb7wKmPZszaQEKtywzu4
XS8vndRIatCts3Z2qOTOsNGeMz8PShs3SsrQ39r0BGJzcrPVeAUyakeLeGICW7aTPOFUv/TTdwt4
DAYNagwep2yajIOJPaLaGFT9zLFOva7bETQtXpwy8b7CWRfNZQmdE6i92YS81giJzGeHDvKVXA3d
mHQvBFTQHY0iiLsyNb0q88bNIFT0VHRVBl88ynJ6zqfcfC2GwMCNwFLK/nPq7HpvNEOA4pC0DikW
bJan1F2BAKqzaqAmHcz1PdQCJ40V/gkv7hX2BVqWB550r828x8ov2g83SMbiIFNiH4eON6q5acul
B8PrGX6ww1o9hXdBg66zp0lWBddeU7AGWuVU7ZwhL0nr0Yp9hoaXDXEL2vPRh3GUUqddNu+6Dxqu
Tw/Nel2IGVSUtiQhriYXsa7rMBLEnAmwdaLGOJ+D7EiTN3nlNrGV1Rb9SEMrXhnyk3Tzq4UyIrj4
8F3ykP6b2PLxLHDCwASBp28pA8ykobobHG7yra0HjC9hk1nFtlLMS2K4/i2eDl+5zwJkCjk0v6gu
NGebcO8pAWKid/XE6aXN578BnP1A2/10euNgaOPGNOkRMQMszD+fpEyPzam1UGln9Gx6zi4PR7Yx
+ySZL9u0S+jay3ojotMocRcS4qME7Vwu8+1i9RN7eerdyv3MMGDeMtdavEM41W6KNQK0+21FpL25
d7UisJ1xYgOjsXZgnejes7/0rdHo3TLxNrzjqJ1CoZ8bXBUUXvtfiHllwSO95M4JD54fbMNBpM/0
9EzPxeIk0c1c5ZZ5KErui4ORkIaKEZJ8AnJYwfSXvz5u/iqqINvZDESx6aw5H0hFP18iEMGC3nj4
P2FjkVryl+SYROS2qEEqzKfKnYfHv/7AXwWjHx8YMm0N6AyywXL9/IF6LkAUzz7ekMqsvi5GV285
dLBPbpfe+huN4N98lou5hgkJsRGmJL+IU6VPU2zl5m3sdaa7k5LuJqoT09Pi41/561/rz4d28pbh
KoJCHMN2/YtSFIFQV9R9MYwLxSvd2vMVuPDub67dnz/EN233x5xonfoE65//QVkpaIKSvl5bJbKh
+F4Xdnbb1WI8/dNfhYcFioW5PjN+8Kt+U4fMW5lgiziLKn20ckxzFkniw19/ivXnL2f9/5FUghXY
QU7j51/G8xl0e6oT8foltTvwOObEFtGiuMUnk4UjZjCVhFpgLTawYsMgFMZRbsHgZcGNsmeKfC9Z
mcjIzoM1B6fMSkv6woN6irZ//bP+u+u+FiyjATJSw3vw84/qRMLA4r9e96C/d4RlnJTRBn8zTfm3
H2KTHF9zHTSa/nIHWTrSdi/o6PEVxxD2tfAst7OA7Ps3yvSfLjzRdNY1Pshn4Bb9qi+VTaBpF0uZ
Pft9vzfGjE6GXIbGBrui/Dsk2Z8/jOHmOmpbRxArD/fnSwe7EuHKWzoKGZZut1SG2lRD+NzZrfk3
X9KfpDreX8TQCAu6tmMieP/8SbbbBTkjqQETWDrE7tyOJ1az4iZnrn2FBzqK+wFqxz+8M9aX5orj
Q5lmhOP9otWlYTfYIAX4UPowtm5et3ubroF/fco/Gp3/twPxn8bjfzlg/2mS/r9kdG4xN/nvR+cP
7fD5/vOsff0Hv9uAwt8IPzEodokGMHJaR4K/D86t34iTkvFwCJ8FfC98Lb8Pzm37N5vBODcit+T6
tPFHv4/No9+IMMIPAswM45mx3D8yAf1r1vpfuw8STKR/ApZWkmc8aoSofr4hUSLJy/f+q+qWwX9E
tJJsyFNqOMzuMmzqNPiWmmNHd1LfLEp0lH1RrUudFhrODLGUPQD9Dm2y980pwiYv6zq0MvLCUbZE
B+ViO9tQuer0NpYUSdX8PslDipSKDA9QtalRltWxrCVFMm0+gqwzqFlVxdUAqM3fKkg49nUx5Xgz
KZbKGwaRc4t4We6lX1vZIeWU5X+k+C/nch+2c6P6/UiepwyOAXZMDi+qCkLiwE7m74xUEnZopgXT
YR6JyGw51vhUDkCxnXKEX2+uYLMB5x/Lkj5QEgqlDy2JwoNkhlPQpXgd8221fpdnQwrP+ywa9nNX
rdd5A1i7ObdYWjO3yfeoUbVHDAD+aiwH4kqA9jraPukFAqW/uNjSNwGB0H4ruEPoRA5FfyXbFDc+
OL1ZrmJiUYrvDqGMdkvrD8YXJmNpID+KYcnktZ+mbYdqQLlCQ4tcV3Lcmio9dJQueBhkaxkKrD3u
RA1Qr1Civs+t23AszO00Gi5Mek7LHa/VFqOzXSH6sRtqXxL2lEg6HTbGLMHxubZKsKJ0VSVvh9XC
jyLuDg98Xd7wRD6hdy4k48NyjotmcK6w5A/M1culQXqQU3JRDKmiR2ZojH5fpsvIj4f0roOYDs+l
O1Q4qT+9PqAtVeDMrqivMm2xrYYMo3GvQYOfa1OlLc2u/MWUzo5gIznShBvwg+yYgGCkw9nzR/OF
CA8KmcumkDSTZ4ne2aNPkd7KKIRk5hpxOm5ahrH4jfuQi9lQvMDEpGf/G1sADmkg1oQfXghBuCvJ
vg/ELiwd7aH6YNubtk1KA0C7SSYJpKCuKC/BWu5Wmn5dgR5+46ONYXu2Q4O8P5XP+eeYONl4CHzq
d82TtrzJeU/xzDqYcdsU75amjhuScbQQ6z41rVqc4qDLMaGRr+84jwzVgsYxpQSBtkOaU1wcTagO
3RK26QYJkR9qyVsIi63r0SeF6b3qNnNNzwk4FGIDqM1FdjtYnvp0hw4A3VKsbmowsDigZ0cQyxhn
nx2/BYbxlid2euau5TKOploLfecCmccIx/6my6jb2tjZqkIWGsfwrtWzivbR4IgvzEjgGLSDnRxG
AwP3ltxX/waoxXwAwOS+LcQYn4Xs4DrpyWkuqy5trePq0R0vybsNQayEnYexwlQxbrPBn1yeEJpx
qIGuXBzUHd6aOKqZlm8lFqP8jD4GniQc/faEe7ad8DVP+j6k3+6VyiwKUMScEcYQwcxP3SQlt0qA
YP1FurxiYMzM1Xgk0jW3l93yQxHwqvANJicIvljBQZluemhRPap6mmHhtslW0GQ0hao5937uD3te
VbOzLVpEwQcaKwjgwGNkgFOONAtHUMYaRL7Y9gvay2L6W4tRbTyOG8tLX0IyvUd27cGBGHJMyPTM
bBgJ33eTK92r1OExtWJld4mkhsumyU8vwksPdkRnC7NQXZqMrt3RtLrTxOWot6NGnt/ltSX9CyM1
3P5Utp5UV6QJQ+OC5zYLzqPbEkDZjpGcurWFh6pUwzYR2jZ0gDQYACtft+lXNi2ZfpuipOM8Qi2l
2GCjtoyXBpnXnrNtJTp0NgJygNRVnLmBsD5Ww8VSnhryJXbtx6nDVOgYjaBonhZTeTd5WncoM2ng
Po0m2uBlqhAjDravu+4gKkRav3615dqXF2mjcWi7yKxlzswH6uQzL3QvbCZdy6Zcq6WLHy3TerDF
cN/kZOJOWaaYuvg8MNlDnWmnY0EiD7qdnJz2HOdHy3VAi2u0r1LHXuM7kencp5SOB5swSvo7eiw8
gIoD1qrYro1iotRPMLaUxVhfJxoUzraBCfEemlXW7TF/TbBzEMCvFWPldmVNIFOl0XpLmrnX2hsQ
HVJu1OjjC/EAlzDSdH2/B+nglMwus6q81o61sJgq3AJDzEbYvumpKJkPUGXq8aDmLLlN2pwQAdGm
cT4x3WSuZfq9/KYoYnwlr7TM+4gs5JUmtnOVsjatt4Zpnusf5eYQVqLiuJQJm9psVIt5Ir7D6om0
U9hbwJupQGtex51gUnxaPQuhZ/rO5l6/M64Tn2k0heWVQcWMvy+GRqAlFZGvNjZgfRwu/gg2tUrV
6ghNXPM80njXbfOWBaAFx742tCvHQIiRskVYIsrhY2AdQw8mfZBaF9Q9zjlWE3KNTLTR6qcuyqp9
0giIGizfzFkyXaXo2qHIIb1CtTu7QepORObgosZ0TOlj2Udq3KeF8N4m0qYMFisyQ3IXBlYvNlNr
dAuNZFW/3PtSwVWJHMc5aDrd2zM31DRsJXU8ADW70X8IocFAMJrM7NNPKhlujKGfz3aVNEidnR22
e0cI3V0PTdKdUye5r+TS8l/WY3WNjsz5JzTm5r0elHgcDeWHuwm6haRIjvI350p6KfdYnjbW/DQD
G8q2QpFROibKtm84TFPwp2RhFTdVVi60LVCxxAnTSLM73iTOF6cljnXkEJN/8/iWuaB14divurfd
ARZeFA0HA8GOPhcjyuxzqF1tHtYjlDyS/lx4B5GLIybgSs9CvaSH3ribPOH0n7QM+fa48fvApvnG
jJarpMvtD/Tp9EE6LvZgI2PimEwZFQZUYiEwtq2sh93Mtb63tYONLxk7anPsMOse/dEyPzt3GBhX
ZCmj3Ynm2a/VxO2+h8FRFwRDKtIvWdAE7yWVzTZ0vQxtllSPc2H2HqrfrGaaDQ12MePOxmVz8mou
ROw3nFziInf1VZZaFKl1nTCfuqa3RizMEZsK8HrsE40F/wEtUSltdo1WOa/jvuKHL6xFftRdGtDP
Z1ISTSNcf8aUk70YumnvrYx55C6YSxdRULT6ihlhwAAg6NlmUbzuN7u8h/KzpY0nOqnCrL9rjD6X
KuiT74rw6SvV0644ICPj+qpMcEeU64ySiGra2SfUdfMbypiPA4GOhmczH9X3DOE8eZFd4ZSsbMwR
dpEuM/vLVNm1fkSGK5mbpdnQBAc6/Sxza1ScFZy/EaB+VtfWIwC9T5zmkQ5sOirWoMIfBZtIS+BU
/FJMXm3m68TYqmrXWqa6gxuNLqkk889/+pn4WTl1YGNkvApn4xdFD1qfp+lyCmKc4PWF64jwsJTG
tJuTadmVlVZ/cwTmlPUHiwy/I59H6YJFtIoP/JMtyzPI21Xc6jGTvTuf9XbDNR52VrFEu9SgVrWf
LI2toYl2pHT1P3K5/fh0gh6wgLmL2UevRJM/XmHGvNDGrJLdc+ubuwhFYzPZzecfDp23/zqz/RG5
+rOIsX5ItIbsOWjSWMAh/xdnctGLJpt4mcdYFfyNmH1J0xrA+V1a6vb9f/JZPqbrVccgRfLzL5RY
hUppQvPjgU3Xtk+N+kWOkXk5dAWGo7/+rF9oEf/6xSC4uPiFwSKhYfz8YQYWmqWahM+ZhrePPwcY
lMfaXI6dJAxe99W4E+y68fMW8kzoLlzHsv4ucygf1QI0FeuO+zJNsn8nSjrDxxKQVP/6h/xZF/v9
ZwzwoGNX5ND+K1BFpynhyJGLX7TUT1NmVh2BeCf7H5/y/yWW/6D84g8X/E+Un7f3+uOXbML6D36X
WH70vpNFopkBviqKxv+TWOzfTPJVbIJ5xwBkWm+t/5tNCCnFQsXkz/kLAD5W+UUBdc7+z39QUffb
iuTBr4dRHQM+Mt0/iCYg6qwP+H+pLB5YMg93KzIPfneTff4vLwAUU2MwXNwqXZn0EbMEcCXniLw5
7EGVUyJJ0TcAWGKlfvqdGd30sgJ6I5eUqJWOxjYfg/Fzcoq5PxT0jMozln1zIh+o8/Cbh28mB5jA
zi+7rrIa3xnjubZ9zqOE1XZbspc7LUXhW282dPnqtvaMvttbBT4QZq+zCTmdg/QpYr+mGRkuWXOV
5gZoFpej/LCrh/HVFVB89xQtznTgpRWsvHiuy3redHZhdZQo9pOD6QhRpbuwKywKeBZGBe2A6gxD
3gHwb8jM5wZ9EjtztfntqPUd/GPARqA8wMNDLHFk+tYuBJ1a24+u8l5njxQN6YvMM9UDHF5ytSKf
XpF0xHmGLMcPpoaHDs/jPk/aLy41REAMms8qqMqtPcM7GLm4FH66PeJRIN8Dk0vMSGE5JcgBxEPG
7uBNbXFlmsONkTNZZE2Yye3iU7DW0tEym9wj8JHhQqmygTvvfIFITL8eYeyLBkDDrU119q5wzY/G
r4ZtYtLq00ykMOfMeYmCRV8wW9LnzDWb79nk9edECudQdpo0dcTQGoIH5cYogay9Qf/qAYiPRT/j
immTkTNE5fYCEDI8Abe/6YmI2c2GF71cp4Uhu4anyWffvi8DxRcVd5jfujtDLUv0Zcww+FxEJS3t
FCIQJvfozByCaIrI89J7TfNg7zQFQdMu1TeFzrHEFekFYFobxyOKHJXkc3vbSEgJu9AfBDgenzJq
zU4UF0LklXYM38dbYruRtv9kC4ARauofS84neKQgqpjoSJvJcGcogt2yo20gIwUmdw07jp6SGwx1
UC9cbezCjpT9fZ7blb/3jWi4UoVBgQHhbWoXGkSfWUNNecgyNuLx4DFf1NiZ3KMj+jw5LwXhkSuV
yjY/84WXwaVVBR+ZCabjZIALKs+egLcYj073pipumdZvvGCfkmtID9SX2uKY1Ast5WFzZy/49LtM
9N8Wr/dOJcbYZ0CIIHjFbN1i5E7igXIUFF2Bl6yxoKBCIOFU1OFA8QgEym015vN+SA3s5hTsNuqr
AlpI1LHMVLGppuSAjbXAOKoDxL6xQrrbzlPpR6cwmYV9S6dySBGmZev1OVguXZ3eO7a4RnOrDjT1
fnNQSwDPhpy8Wum8GPx37auiD669EArRckshYHk2Zii3Hwi5WYeO5IpxG8xu5W/JKXvyAg0TiyzY
R2OKk96jpFRXZRnRJhpcG20LZ6obtWe3GKNH8suNzrCceu4bilCWb4HdfsXxcyq1Epe8oKyAbITi
O83wuEYbkcKQOK0O7xd3YqDN79nsx3IwP/TcOD6LN03jBs+lM33yLhCEGJegCrchubY0Lio2AnsK
SdjspxrpZWcsjlZnip1lwT2hFmLZTdZ9UCYKABdN0JA7TIccayNjQQaF3+jRl2uG9IsbaB/FrusM
Rvyr5Tgl0nXZM0S+4+Gddh6Ns1fIucNBpHlxwLCxfJldJouH3ieEEGhlkspPP92iiqAuUA2rpGue
Mqpb01iPy9NsVjeEI4HdOEId7JJTzjxU30C5zBekCI29nRjBRVigkxJddM+uzI2vaKQeL84UVq3y
fHxhljvMct9Zi4vJSCoPp9HwrUzLaGtht3uTffOiDO3t8zqg+RlOz17i67qwcFzPS8vvXXr9pnG8
z3Ey8isGlbhKxkbuuDXcl9HsSCDM+XL28wwTyg8jjm6ntIkdV9M87gf0FCaDOlaN+S3K2+ye921y
GYFnRWydMJSlMwn/LjQpK/Nrn+NYi5FX+Msb9r52b5jB8ub6QV5tiyQpLouqqZDl/BJysNuci6m+
gar5fZI1UYggTMKzj53pkj6d5TxOQ7+nxMW+p1dmeJWo8QfetOEpL3XKMVYkTw4NwzuP1yBya+Yy
LpvVeJOzxHQ7MVqzs2ls7x2bVvTFmdm9k1wbb9ca8bvZlQdgOfU+sKRznGjyPZamNC6FgbovcCjB
JfC5iAjCip8k8C8n3V/keRVcB6N6bJLa8LaOjJS7cxfve5hN94jt7qkQpj50VGzgGKLDRHMt6Bpp
hf0uLCA4vro16sHHcjXva2BND3a3Ol6LOyp2LuhK3gSBmvZLNIPjyZ1lXwjRbjKnPxbwxvbeDHmk
qSYKuXNvT8dxGg98bfvOne85tQDWKX0QShJirRmcXGtRO66/+wyeh/9qRPag4DA6ZHmQXk1JaO5Z
9XlbwLCgIKlmzuAa6YcLW+BMb5p98GjY3mY6aK+syjoGbY2tL8K9XnnzVzTh8Q56yanLs8dOzS69
OvaNJ9LjLNrxEZbACiT+YVBLs+UAw+d7q9u7tVImUUjLvfOmug4xODurVsRlBretmMLttGQvqRy3
ejBvONSeER5YpP1w7+R5elVUDnRlYPxZIC+jYjxn9PvuzC61ALy2z/boHTOG754yAJt4soDLXF7g
OZhP0w8LHTyn+UA19FORC4u+8Lnec4y/xfDJ7wI4onWgZdMCKPnZKFRSKAoINVSmzyPxqxl/Ye5n
Je8l17zPyiR6LCPpbRaYxq+VQeg7lMBUNo4LuxzXaErje6OJMW7FFGARjETeZ6cl1xAb4ooWmU2n
/OodWtwNkrCgOaietg6iwzbUqtv0NBmyOkPM+YrzvzrhiG3N/soqHYBJZFLsGFQoHCoo1fucFD8v
69K8yJakfgnHcN5G2GDjuVsAP1MNRHPwgSdI7K25dk4o/S5L+lDfKOpuIGW5YjjbUbvAJ7cxf3dz
VBFPV8HebSPjzmh4u8TYLxcrhlVV+wdm5dO7plC+NuLRNthIgjCjcbqYG6zHC7FDtGpbBy869WW0
s3pdIJFold6adt/fLMr2j/06tRi6tUUcPQbKCqMtjsGZ0MVpjHDyxy6g6pNCHrqNitm9Bvg+bXXp
lPiSKInSaTnE08CXbtdWBBHcnxkKVi5J+9y8EWlvEh6Hnl3VqI+jq4dnjIhwhubyrqPT4aZMzYVJ
B/fuwm7/oG0xX3ja665mb7iHv/FFkqi5Q4hgkWvLG7aA06U7SPKHTlp626nqYYSI+iFV6Pg97XIg
ALtn05+6LSGpS9tcoG64Wb1TrUuT9RikN+xazNgJmutRmeNNygONYAaJMne4+snyLfWN9yqwsnMW
6BTQfn6cO6wafjG+e2GB212VRO/pCTtNrZy3CXRqMx6nsXnka9VfMNVA60+jr5O7yL2Wojy2ynsR
huquOQI5p5FMP6aJ5sGicZo5WTBnu1LQmub+mHUaogfxsiCl7Xhqs0usd4REtEcJBj0Zzm0nq+Vh
9Jby7GSOs53t8Aqci3fw/Ck9Ia73AG3m+bEGovBiJYKRjw8ngRYUsdUij/ZTMXuoWEg5XtR/joNz
l0Npea2JXW6C2nxzeivcMLCr7/CMiZ2Fg/0rVq7osg0X89UjiZmlLXs/cHSvZB/hU0GZul+m5sHM
m/oVufzTmMxTFRbZJuqK+Yup9J50T36kRMv9aEvVnj2D4QCxxW7XUJP0Ifog+ACmPTDGct0nOD0q
jK0EyVKkiffQjDxiqd/2D7ShVBfGNOVw8HU0fPdmY957Rq0PJWrYwegD1jRbGQfflsHbDHn6ppJj
E6e+SWKmzSXUbbd6nD1+bDiH04Opx1OVD7SDkGv9WkFwQiW1jS9uNTVvqpTZrp1Da0dCtLjRwow2
ynbrG+A+5pe8ru296VfdFvb6i3YmUqiORhYNWxoIM4aHeIB35FG60+DCixG0a22YkiRABleApxm0
h0VZ+UHqfGIwMdgwvquoA2qfWPog+qG+i4Z+G3bhsLGrjuGc35rLbekzxprdIT8buVE+LWVGjUJK
kJUH9T4TpTrPJj5bBiR32Ww62zajM2IqSBWN2E8vCGlg1tXLTueGPBG53BVDIV7zzrTumGk+OmYt
LyYnvUoJFcWljxUg5Kx5dChDu2kNavNERwcLVaWUIKqM5y0cvoTulN3WVupfUDBgP1hEjS5dlo5N
Sd3v1s/BfrfJ/JS00RkNZjwWbebcF2yR9qlhRnFhTdXWbzBxTVXXgLrwonw7N8n8qHWRubtysJSO
hwaIheVy4JtZaJjst+WOrW1+2zL8u+eYzukyCSJ17Zfya1FO9mYoHEEoloqzC9ka0WWD/fecg6WP
OcKgoy4uZ47ZELxB3OU2J1dELc6YXw6WvNcIc5t+tDj7pB4ygFF716Ws0quwQHJPOWSxPmKkSFwS
A9gsoqOcFVdj7NJtbvdqjznAu2ea4GzyERuoa4uvZpDwhIIjzMuIkvbExCSb8HiexpE11RbS3Dud
ei7wYcTYPTmH9qPg7C3a44wBkYUon6KNN7nfyE69FmZmPy0ZzUONdBkgWPP0wfeF86H/cVDOXxWH
/ldu51PS4h0Nlop8VO3iBtWacVFEnuXkiqLagSQDoFdEMAE5DibI610EANAxFTPGDK9whM3j7JaF
t7qiwtj0i8tUh+Eh8Yid2Oa9bRcMqMCFXDPQfFprmCyzjU4iCq8cOC+bSYbzBs8GVwqmcZTABLMG
newWmb+jk9Ss+tjOfaT9C4IUx6EpFupVl5OZVm/MqwEsyF6pG21Gz0ZFo+FiZQH+1qYCOZaIeYON
oxqrr5ndpMfM64cr8iz+0UYseMP8jWm9MtrtVC8HY44uBIGgB4Yx+YdeV+femXaDIcoHlc6XlR+I
S5iKtDECMgSMQj7E89SzGqLxZmAdICyl8Trn3nsoDEofm6+Nypr3cVLdZTWXjKcdrPnHNhX+anf0
6Oek4JniyPAcCLEz/Mh4ycwuPwSh7b8Xlu+9TqNrHgxbXtKVNW14yVBzYi8OPnpqpY5UOVlHDuFv
uLMHssP9K7OoT26RhMfCaUH+2MZhSkbzkv6ry8B10h1G7mLvYVn97ibu+Ai42oijAoPxsM5g0Ne7
eBkSCgBzUHC94XzVVIRMcVjjnbGl6W0bS9dPazCa93bW3RZK9CeObP6WhdfYYorvwN7QK+3SDnqu
UFF2BrFFXPBVv/cpHdmYrWlsPWZZrGMgUUVkySfSds3GgL0VV8243IHbrs6itDkBm9+XKcj2kWWm
+9bkediKwlAPYl4+i8TuwF+HCOWN2V01Rs1aGTJenFob5qDhkYx0HHVoTdltqXacLuwl+k/2zmS3
cXVdz7ci7Mk5B4i8RVIkRSDnAKXOfVOWq50ItM2iKLETO4kKAmSSi8g4ozPILMPM1p3kSvL8klhL
lLXKVSazlrIRDTa2y16/yL/7uvd9v9apPV+h6Nm5WuT6J9wjnPK2F9OQNPTOEzdqX0E1CsD70LEa
EsZY/4rKmY9rOPm2zLHlbkef9+G9+1fJdBkO9LGhXwW8HG1L8wGA9Y/uhOppGq0m3dBDk8hIDR2j
q3ins9hfmm4iLW/ieYBOYCB5AK5Wn2HfrYZKnupXzmoKsCiQ21bTHjd7La/Zfu/CheD0IDcg2YmH
5lCs9RXCXxSYHHnk+K1gGMtAkLKWiOuU1WLZg0UK1CJsRqhBdtrE1dzxKF3qA/TS38/DxaQfRC0a
FMnwM3N6bJ3PwU+eS7RKpOYlfyMDBeZKnY5iebbqugu13W2hBg4Gw1++z2boWZPd/CYje3DpZ4p2
5sl6ciZLU6BScJwGwDjuNBnaYZrLSI5qjooNjL2LBf7TDQ3v5QUlwimFQ9RncSNJNPbbZDR7LXRD
e5wftRejfvS+qc2CoevRgAyeqkF61I37YDjwjsYLYyz6k+j9jMJdT1fdDxjooNdsAtz1xwliguMQ
2oVGA8to0vyKxWsO5HDRuqR2HZzbcNiG3lS9zX3vPJx0ppeSvQxPowCO4His4ztyPxDbJ51pP28v
fGBEHeeMTmLo4bU60qkyjwEIySGVWNhtA0+NPwT28iMC7FmP9KL8lc5EjzQmv5W9cdT3VuriY0Kl
W+yt+FyWHGhMLfl2uYpa/ZnWtlpY2V4STGYD2JZ0tmlS4EzdfNmLtMX8Qh4nztVY0TCskDPuZu6U
zKudncag3M6BuuX0SsrJILYn5hKutnJBzJ6ML8F6QEbMKJsHpzM6wGRXcqItR/OJr6pDgBjp6k70
yWt3vem45ff1TLZhZEDrz29jSNhX8AaZWW2stOi4O53TaqrL9TD5ONdpYURrnQmwM2M69T8v4xnI
CPA7CiRAzet8pnVCIJq26e4nV1qEDw6qukQPfthcngMx4uxEdgg1ZmosiQmh8LVE7VyJM4yl27SJ
KzuLPBvqXsiVF7dcohT6kY5CcGSS1UxI171HqWfRvJhGgdzE6CmKh0Smskzk90nWIuCezpV01ZcM
0C/XyiKS5Yu5NDcIG41EmlyGuapkA1WKZuDyaO6zuqCXkZz1FzZgo4v2grPURZXVW14BgEoVxPvG
gDumev4t0zSIJIusNff7yJWS/XRILd+R+TfO9NjJzzTffvBW6XSY5RpumndNF9QPyJuj7OKSgLOR
gr/3bfVi3pYex7IP3MiVEqhVs7jbWurPWQLBj42wgDzmTU9BZOZ096JM8UmKc0RPpqQ6vKaB1jRt
l9oDeQZCMfQ74bUxpb+UDwBz5Qu3vEORu0kPvI9LpPWT93Kc+uwHOiGeGR6JZLpMZf69QwJpOrCR
PvFGfrQIL1skhHqzmLRlHNneJ0RcaGLuLcL0ehGuKEtMpDOZUh6itnQDp+NSc4DpDD4us+yTG3gP
Hl1PzIhukfcpzKz7UMp98Gb51VLGRdTmmv+FnsD4Fok6ArtCWMAlOeFSkr3TeRr6d14yCc/BVumk
O0mZf1whvnxOWVkd0osy+izDRPymjP35qU7ns7yrhBpU0WD82QVqMbAF6lHJbOmcBIB6vpDG029G
lNLgecKNARNXDWKJBr1RGHfV5UJ6XlJI5wpZhWpuelruyWeek7nyAFd8rp4pKSKip2x6Y/oRjXC6
dTlIS8bnDrwlGjfa4TxSLpfyVHUGEDWg+UFoA28VyBR+CJG1gCSuT90VVmhmTAeGw4XQ9ZdZHAxn
gRCwDlJUwB5mbRUJa7rugihX8wE87nSZ9yERgZA5s9FiiHGLbH2xuOrMFyaloLHXlVmbYbIyUOFd
jVeDVbr6tJwEd6SmL1CAQzd9olCTz4PoTFqRqfVa0865T0mJkN0PySrmAIw6YweZUqeD16n6i1PN
19QhnTJn5FVA68m05O6ldufayFrTG+odXaBCqNdE0a2rqxB7s6V3KqNQMETqWTtrodx+C3w2gFCI
/GY27UBL5HaX1J4mZfPzMdwC8HyxJ1/6rVX4FRIOFPdsrF/NpbYzkNDQ/TqZd1BAJUUKHWpCVha0
M1leb0UHrNTonHXAslykE8VLh4swiULWx4mR/ZWx9sCGZk0ApyEN4aK24g30SQsgjOy3oDCPZ/fQ
Qr6u7LE0ojBw5UnS+SKnK9dQXU4W31ZRtDyVItxyelDRoE4O/UEma3RLiqHT9Twnl4UWaXibQYR3
u6sO9M2QTNVQzxKFfHwbBktXJuXzaRUbiCHbTdK4S9zbL8CVrDggx+xGiXYVgrFB6x3HGS/FJmEo
B9fJcpU8ZmHnNlkQcE1TB3ytlBvn09ZyeQGfks5Wtie/nwTKjWbQYDlK8lPkTW7ms/gsCjXjUkJg
McIeTee3RidDIJDqQG8RwxiNZkYkge0K0avPYso+CUitJib6gX6aN1Q7MIoE0+/nOruyRRLwHrmA
a23uDGESXkDCO41gqHiUNP0v8yYkZD/XTTUkT91uU2WaGFP7Xson2hlZgMl7V58GAyNry6faUiZ7
O+GhDSNAVNeYPYar6XlsZKYf2sJekKFERw4JbxQOEvu9F7aWT9y33qcMHRpO41zA0PPbdjNW+8B8
0Manq2eOnOyMLJICS/QsDSN1BPGkLXVpzIPU5EJSzhCUXfRRYpcfyMpaC2CLgGApf3HurlTaVZ/p
9mLVzzvAoQ3PuNHGun1nh6xh1xG+gqum0Xk28To0O6PWFMUYbRcd/O4YnXRkQ5TmDRDcqE8DQe9y
2ZwvBpM29zMHutMcuZ1gPsqy2b1AbxLBtrNhh9pmF7SI1G+G8urcdlX6oepecA6j85M/VVAKz+n1
11wsvGuvKRME0v/LRVPt0Ua0aSCl9o0uJjWSIn1AADfttxAi7jt4c6HX/BzBdzvLxinu2zT4OAGr
16PHO6L40sKkx9qq12niufdpSt0BchVT51R879pOQq0PJP/J11WKNLrSevA72AJlll1riB0PVpK3
Olfs8ZAXJB2tgXgnVXbjt2bkjv18oC0Xza8o/Ta7IZfWBQqaXl9Kae0AXHwyecjaWLFL6MZA7PIY
N8nuqjGt8Dyy/eOvUZSN1UHiLkXDtTHtHbJMamN3ESdHecVenjaXgMcQ0466Roi3C85Xu9DGnux8
oPAxmfZmBoHwGW0cg6RPRDiZP6LFpV3CrkTicg47Jtxojf1/pMbfJEFQ/GMyzJXziOgFcCKL8GHT
rHX9X2ygGk0kbDVdV4V6Iv1XO+3fe6820YOk0C1EhdCDRKtNAsaxBWvAoWkjict/JcATgAJ/x2q0
T4iQW1oLrAZch7ZkGL8C1UD8tozUANBEN9QWiFuhpQWvcI/g1iETkkoJoNCYVvZAZGky0UMjFmWH
8dxZ4qnKLRCu8oK+AV3uQxnmPZyDOwQjQ5XumfNEG3ZwGoeeNqb0NE5XFMIT34aRsVhRFunPViHy
+Ppq1rry7Qk1Yi3Q0/sJwGmoLQT7Nph6e9UkA+ZEp5nAAA/j0NHGXbc5gwefdbJI646RSbKWxBoU
W1MbYalJhPyQoAtctBbgqbsKaAKkwFyJxo96nCEz7clN43KhysonV0man6i+4ZC1oR88QAbwLGS6
9fMOXQaw+c3WAL9terZUhFSK4bdJ2CI+Tc4sHE9HEdT1h4UTxs1uR+osviQzV77IZiFMeG2aYncC
Og58tZ12irT9Mp+lp2OHkuxgnPsAKcM4ML6NYyX7sNSbqnpJI4v2MF1E+QpqLdD6HnXlOOpGXDIU
hVpxZ6THAVIHRI5jud+EyH5P80vFRH8vxDRo09aFmucBUFK5uep5M7d55S9y0nIT2Iuflm7q+KdO
zC3bg5zTiUjMk3npkrnLLu15BCA+SeX0y1S2F5ezeeQDigeJs+onmR7e0cPD9buBB22lt9LT6Sl6
jotOL4ylvjJVF/ew4juX9kpPvswlJaQwknUk+AMdcAwQbJMOBUtnBYdYCVX5WqXr883ccHSlp+bg
y7ttwoVb+IYTtb+YKsmlMpNmn3XZj1wEbxI9uMh4uVHS9pa0MEgUuMdpLsTApYkroZTXDgkiMyA2
ty5D0MRLjduWtjRMH4F0OO+zKWJbuqYuiGd8V7tdhIbnAPyO4odlx1g9Z618+Z4eeO301BPtuC8d
O0xCHDPPHmgdFOgVkP6UgjzHVe7HyBBYfpwHzxOwkmQZtZZ2Go4xev1Ey6e3TS2w00EESWrSi6cI
NJ+5iPmfjX2XCo/OPX6trGiPep6TUsBJdm30tPKFmn8yHCoPKDA6ePstWomQTrHloIdWh5wM8QXs
DzEt3aOhDejuwUuWwLBDdYnOfrhs5l+kVQBvTLRnaXZpwRHeKDIkMlYMDF6v5UvBreqNwSfTOtyL
B+pk1SGUpwFGj30OtnhGs7jsOpeosfV8B0ERePVUl4l6SUT10dEhoUmM4l/4C4C7QzKzXjDQ58aK
ihxK7XQVoYPzrOfI2cTo5tPVmDRHKsrgOFmAnVqePn5YKuCEJQhmyhAUbj7vtuy0+Zlw3kMWe4nw
dHcO04g29PTACIZ5c2F8DgjM8K9znyIyPovEPpzH90GUS9eRb+hfxnKSLbv0tIDE05pFzXQ4Hof0
+iHTFZMtcHFTVNlr3sXzFtyCseSmPdqUq4ii+D5iOgFyVFo/WUkrOERJs2mCnoEVN5cTiHAzZE17
K8D11x06P0z6JAQITsPZDGEdOnbpkMza6dkKJ9ujCi1qjU0YLw9GDvZ1kLfjML5QImn6DXTJ+HaK
fGm7581RMugZBkz6e0O2Jyadkbh9uupKJf876bRWel9Ddhet62zmxPdZMkudYYJYUHqXTOT2zTzn
nn7f0WZORMUnJ6aB1ZZ3Blk7HhPKoJcASDuat7rxxJ0iM9SJo89o70cXEB7Q3qD9x+IWPZDWjRP5
qHB0aIxBC16j4zwS4CdfsqURc15TIT0xs2mfM9OWtDFJ8U6fOlne1AcQxYz5vSPLM7LYk9bqo+uC
9vamLpcrjpQRjObSbA6NaurPwuntYpEo+a3XTNx8iFCci0a2rHtpnxwA8JAYqYpOb5m4xm0ENmSq
9hSyufGAKpfvvFeaEMMQ44ydSX9FT1iXWCJDhnSljlFHJQscXiPCrsHQ5JB9jQPmqt9MkJ66ID0X
foT25JMnmKthNlSaSszMBHPolj3Y6xRf8xXqHz2ZilazTwIQ1owUL/XWOf5t2h4GEQmyWM+T2Xlo
zIIvEDJa73G2nNYlhQHUxSaxQw0FAIf8kE8zzTubcm9d5/QJWd35K0oTp7T+mcHJtGltNUUJbsYZ
QB9iiELF8l5bLknU+AQMxLgTpJs6l+hJy8tbPUnGLUpFS4eG2il9sG6RnqehzcSFddNPgbHdNVlI
kL8ZVxp65NNxf+LEKZQHKcjOfh1h+3+Lnrx1Hg9Ke3+Xuha/vaNInTwERFZlcfCf+qMCqHp4oJ/T
CsfzKnl46wdaq5T/6L93aYeQpM+IkMvgZ/nIQg588/lbww18u/j1ifhHKhDij8QHqDrftzM/fzQD
P365lxLqL8f50Qv87rLu871/dQKEM4v2haprYPuKV9yZAdF5FKlyuQ2+uJig45oBQMwVN4EinUiC
vi5BcC/ecWcKRCigaDTkLX5r4Gof1xyI4KTSOWgqJ1BqUM9qiW7O60/5IBgnBrwNegbDaTiud38h
efDLR0BWTiiCScDut+ecU76z/nL7BP4PojfqBvl/RKe/XXXrt09A1amqDKlq82Ej7by6xMzQSwFp
oaPb8urmiTaC999NyC9c/ZJ60iJAJ4nESDvv3GQ7qIagC0Ex23yObcurm0P49nfXeXXEonjL7Qc7
ujMFEqfdgB5ECuPYXp10S8WrTqfVB/wz6Jjb1d1bfhWDp5N3/z45x3fqN17I25efrU//AtJGHZJR
4lO+8Fj+FkrZ5K9IY21/fVx3vmiaUs3eSQjXkNnjHQ/e+e32iYwQugEafLNLju8gCIn2SnMg0d1L
5pLDtJVOP6yLE0gHXPukP4/zApRbVW+BJp6/gYyQjDZb6e3pa9aCdt9m7Y/t7mtXjXaaMnef1EZI
iST1+lM291g+NPdgOOrH6uwLUapqm17cfHj7LUzorsVrnXAXtCDtdo70ytP3aae/6uZyqilWbPte
7by60jmhlQEqi9qxvjq2qOKqN3Fk0XZh2bWDUa6iEN60YAF2ioNxbGe/U3UKmIE25pzr/qDBa+IT
EP212trRBXh6De4OlTI8XpkztLvzcQX5QJre+jmbeuERxXdoZFTc+bLGlU5XFzrIbC62srWDP46b
L9jerL34bOb6iKZAOCeVbnx6+wm2PYXSwqiJ/M3ONiADRp8tUbKVj3QO8FSrToJ0gpaIpilCN3bn
3enwShuz9u+h4NGtv6igV1p/44T+TJTPwd9vPtykOzNAHIAeA12iinBw831HdAIQla04BeAVwBuQ
4S0ffix/WwHhRB+7tTN4fHnNlxCOX/V61BO0MwydFoTb1S9nOpr0BNXoSyiSIdvPeq6PaPlFJ9JK
B4ASB04P4WyRv96bAomAh9/rrWIGNl94RFOAtnLFORBCKbTwNDT6gJWOf1sTZ0OjXdzvbhGzfVQv
X9X1a9L5VqO2wTuWEz3EwHThE2avSP8e2+ZHsqnqymvc/+jVkzI4eAMo3BCivzm5/83+P777f1t3
eHu+r0m2Cy8QZSGtfPbbKvl9UiBaEfAfX5pLr5rrFnsf5/+7k78X+W9igLKBOLILQKua6UMfFQ0p
ASaHuLH+lO8BlSKvSH4AV/z+6yObA6OqG9iUqfLSNVpBRPz7S+74gSp5f/Sz6Cq1/Rxd2h8PruJd
KGr9nHeJbgUlIyiCfzwgpP63mZYjMn8INVd86yZFTiQVDZpQb5e27Aaz8m3E+qiGHF38T7edii/P
wUfIEaxwsa33aj1YR7rQi3Ox9f6OzvyBOqg4B1g/WqMoLQr8e9uewL8DUHubWD+mXS9VXXiyum3M
3vcClihn7Fx3a9wPf0BWdHOrHNPLv5BY/NWorymB2ZA64Jb2Ql4ZSyfg/J0tfOCY3lpok1YK9PQT
hEdRHpVY1/WnfM+JKEA09jjCJN96mSq9ewcvXuxmMjmbTznVS4xL9g8U+fa3x5fnBF9XcfnFnieT
xQyUrznWvW1IOv0xRR5UfNZfdERbX9sY3rcHOGvHRkA26BW2/pT9mzbhD+gtij+b9986k0c0A+AQ
qq6+fqIT5OwXNslv4QC0t1Uv5oaZOTLXvvLqi+gGB07RhSnbtXEGzo9BUweluBSOzsEDd1hx3Zug
dZDg4QYVetriU977SvsEgppQ3D46z05oqVe69CntoHmMdFJRuoZaV9oBAuhE5hsM49GWdmoI7vHh
BTwZH7708sCa2f0C7XB0WR2g1hWXHmOHUD50StFPcffMi19Q8CGbd6w5zS2W9u3WjpouSVvq+OQ0
N5/SFGDvASuT6N4p+R7Xlc9tXXH5BUiX4BiyLYDQA3MAbQG7R/8CsMvrz9Hd/DRSrTgH0olKGxgV
sfbNK+5f/FQ2gfsgcL11eje37RE5PeASKk4BuB18G4Pqbfnqw+PFDioi1tl8jvAGrBrtUbsRzRjB
bmwPQNn0tQHxdsD40snj+wE5rltAqg7h104ERJnM5Ta9VXZ9gDvK7ADB1N9+ju8WEAWZaj4Qlc02
egKG2imfAcyA3hZNdrdu1k8d/J/4o+/cvt7EcZ/X1D/HitfEiw2t7dU/KLhxLwfY0WIgH01jmNKf
PuShtRl8w38TP//bEwJCSZTfWzadw9d1251f/keM7M6Ppb+NX/zx9uXXj7X9rt1/GgiWY/GqpQcr
flP845ljRWb0NMnXv8i3b3VjejAOe6ZvPpu7qhOixPn7Q/7r30pPubM7fjTqaWRZvmuKTjyboc6f
//Vvwh+sOvC1tXSegmIcMSo2pfhRTNLbnndkQhxt3DFPkdXgsRvXzjy18OOKocU3gdYsfnz7N32g
Ebz13BglZmLFxXDr0UXWt+r09BggMt3GOw8tkafSsuJ9iYLCH34DD/P94P9oaXtm5Dw+WuW+vfA2
FLKYuBCvjH9oA3+HN7w8gGVi6q//fvs4Yn7p0Ev3mOJI7B6q/UPJuUKUIXlxHst/FzwxB6/8Teno
/EUH/N23/Z0A9Gx/nbav/JNb4J2fcJ0kextMcPYqjhuX9W/kNdSsvKN+7UkHaRSEVvFU6+uihdZN
8Q/FMf61QW+CKJkcPGJrG7F3BH5t7HdpLA7w3jxwdCtO7Ug0aDr0zGvAXbX5uBUnofzEmtKhqZRM
lpMm2R1CAoHlq7KQd7D77WD/WzThaWCZ4UbCkaFX+4tvSX83xj97wbFnzL2NCFSRFn8dEFvSmplA
36v913nDF3WRnHWeDpgCsA8cJspFCu8HSoyQqYavu0b5LgwS0ysvlQ7fFmdNBnBEZoaUreh/V16q
N7zbtWlPIuuxGEmcPAR/YfCxHUTqHwikLALEyl/03Rw1bqxkYkXC6SjZVRGQgTSlY5nMDqGsIeBL
r3ztX2elDk3Sz9isnSV6YZN23+Z1P3L3rwdcXt9dzBptsbBAVd+qbI2PwtK69r6CWw0u3TvfDtyS
J/fCFOws/k9acNQT4wWef3ES1paxjnEt3yn7zGT5//Cw/ezDphHN55xioLUzV8OwvYlZCk9eugW/
Pq/3Vpg+ulzqwbcGt1EDsXK7FK2I4LfqfPQtL3iK0Ix5arz+fTXswB6BYhSUYyGBgK76Hj1kv6Kg
dFkLInXlYRlgHQOtHV//+xwVI4v980OD+pPbsmeGVuOjFT2X/MsfuiA/OXKfHgf4a6UdL6qSVWdm
YOdhUgwjpkGk/isPOk/NJEC50m2cIgpole4UwY+t/AWRk0TlYQUFr/KwycQJwj1fqIbT+cCxPxVd
V0sTIUrBVZ/41HwsH0LBRas86GTPDLyMNNLffeif3MAvNwIJgurP2vvtfyZW4/mfzrPAiUqnbi3D
UXUqLi0/Ly3agfDz1+fiD3VdhW+VFxHoG8bFnU8mJeMiieJj1VngefdmQZA+q456TZLRNuMnMyrG
WrscdZiRazMPkqS8HX7o4//kJr42XXNRuoPXxO/qM+HuDVrDKb7GkD7t5UWFDln1h025fZ20ZKQl
gRGoZ+T9vAG6hTUMHazE/UsCtxhrvdcEtKXqU984uPjFMOtRRaWvllHL9oK22tXH3VzDza4Tx2Za
DLd+agHdr/rU97/9e+pT5ChG2gxcwyTfE5mUSxJrwnHV5x1Z+dPEct29tLvA81ceepNde5FpXevC
VB7c8i3bdIunFNO8xqtUHldUO8zGlRX4pYMiC6x35cED70UWUzSRrzxu+lyuPKxxqlVHfUActni2
9fwKmHbVQUe//feg8RB4v/37uqJ0F/32P/wnp5yNXhMqqn7RA8dwL2G5hjJUHtf0V/sX9JoAWXXg
D/aLAy7QJ1WHpbXXzPHNxtCMy6spGBtVB6da6uz59GvYUNVxB+RhqDeVXAKgVNUf+OuLGATgaQ3D
Ot6j+bgo3xgCNVB1IjYVitGL8y1oCFXH7jpR4wFnrnSJUpWoPvK7x9wqrR0SZh3B66OhG/BvLurX
46lDGdc/pyYKARfqXdVM7O7zv55fJm9rWzTm3gFrFA/wo7Jz15xEFOmLFVs7GzU4zsheR2Xvtg63
+dRcmdR1IicsPW+rBqtyHpXtHxJaxXe8PZY8jyPTKh0OdONrGDYy58Uo6wWTa8jbXATRngsgyTVM
wWW6MJ1ScowuJsXDv31mr6xH09/zkesA2Nx6e9ugjiv4PUXWcnTzsmyb/nIyaGSmz07jXWTum88f
FlF/Mkgf5WQei2Vau25yDYdsC9IRz9wYeA659r2gQa7B4H2y4qTRNf1Z6fHryEx/sTyrdFPKQmij
qhG9CRpsun+KG/u4LsDf1Uc/pcjlN0bp47MDAsJ5Kh1FtJLquJZxlB8b5/GLErHUEn0yjBrm6N1j
2rhO49KO3I5ewxz9p/vBaHD/cdD/zw2xeayICdvf/5Tzoc0ruB5oSdMnCqrNa4uza78H24rvn+N/
bDBphfn/ESZr59qpWN9+q/9huc6q7PXWcAf0gjgxG/d7SCpBR6h6WgduY2S6mfkclG50oS5bdehT
Cj4W4X1pl7/Efu0s2U9e5meB/yzAN8Ujrn2GOkCXN0xwZNpp6YmlH8Ihf/KR76ieeOVhjVen+K87
cIeQRX/u8Tv07jtg7dLDDH4FfrLd1mLPaAdwYaWBt1HKDyAkFS+ZP+MtDwG3/vHe8hD07s99yzca
jFMriOyyb9qpIdV8n8b7ub5WDWmdh9/+F8mzvGzglFfzZof2+Z/jOnxHnP8/sRneRelj2UoUNu7t
oSUobAeTtk4ud83okcxZMeg6ECp+qPINduq4ZTsvBFurOhDiaXFMyna+hrMhoBfkiTDIpaHriAh7
Zk7wcyh4EI1Oq05Ib293CNmrqmP2A4+0cpkDUkcCuBj3MLBKyHVXfXLIQ/ucpDpiM9zWZyg9abkC
U0cl9IzMUSkJTOeu6tNwwT7eWz/6nlUf99qMRMFhvzxeB/TuOvCTWFQVS9G7VEdO4y61oiQQoVK5
tlNH7mHD/rp0kiRe36Y3VuaUb5BWDYd88y1X6VPZKZClOm6+iBV9Np/Xj/8QPMKVKDbKJilWw7F8
oLy2mZ8e+zKID12GstCGrnr+NxP10fGfGGn9RgJKu7kVABiWV6YOcFJXYFziSeOjg8d28JInqVL9
vT6MfvgNr4aNG0f0h0WSwDf3kHFyHRF/j6j8ySxvKb2GK25klr0iNGOqT/NIUDkH8Kioq5ZLO2iO
1jD8miqKC5NMfvt31/LyYkhx0NCsLH58u9u1foFrk28oZ3GpKtYB2N0cr40VaPzzkHrSk/UvxVOL
l0Ch5fWky1/n+a9ZgVW9/h+E/n8ZT5MWzgA5knJhp4ZT9m5l4W870/LANRyFdxF1hrI1q8FOUhKx
XVy1eLK7KUWvlKqG5To3fa9c4ZLreOBJur9oNVxjXUgvZWiBaAxZdQrgcjwGz+U1qwN7M4qcxhW1
rFII+pJnnP5y9ZCiQJmmVAeYh0Sz3bgU/zN6d19Mqrj6kBwufnz7/X3uPwOp28vSSELjuOrqMXJ5
6aQ6sHoXZli+GqQ6IubLPLLz1f51BjSm+jRsCNiXwR4rBGmx6mNvYEgHxq5hY1wCC5lNXk5JDef6
ytxLpwh5varb7Vo4fS+OiFrDLBMowmrc28t1lL0A7T87WTlGkOpISgg2QL5/putwx26ssAzupfFz
9aW7o971ZLmHYjSpjjT0nTl74apIRg1n+w5gmBOGL+K8H5LFf7JYh2NtmyHXRjG/69i4jozmw8R0
9mERch2+xYM5dV7ONBjD4hXebqYeTAegfTHOeirq8DBEmkC4hfvXHLJXxXe9/Zk/rB6tA9NRRw72
o2Ml1HKLZ1zPRx1X3S1wliBrnCewmMPG3xsDyJJBkm5P5u7XrVufFP/w9jnafuFl6pvxBODr3xvF
/3UOfSmiXDW41qOQpJ+bH7pv0LKow/e5dp6fXasxMOOkmCOxRhsI6x+buvgn74btrI0mzgyNDJ9Z
+/5/N4ih3S9F6QapjBpSXWurYrJAkeP+7//y3+KZmZtkunLYcjzBGYRPcsCHJhVFGGSEaygTPDiQ
sJtXAk60+4ZCxU+pI4s9sggKZsV2j//ed8wgJ15yGu8h9ZdzSoau6nIdeaV+MHsOmMAHc0YY6ZQB
GsiuI6tSw+JdmqkTOSX4ntQC7UW39mIq336K78ym6zSfJo7ZjOO0GE/s+O131LD2IyLtAyPX4o6G
yWTPrdlMzatG4K9LLB0SLfoHzDNtpOGADppeUArX68hddq3I2y9E1+AVjgIXsYiDqfk6AspeIOoZ
/3xpAfLz7X85dOHWUWdYx60CtUny1QE4duh71BrKAL0gmB0c+9XD93qJYehMnd07o45gZWg9I1D5
uyyiUE+5dp6il1mUHyoM/qSlH1Jefpo07gI3f5GlqQMSuB1/nUgQiw3XrfFdMU8kyfb0qWpIxFLa
LjmudcD2zywzet7uovU7XD/1KS+5xb/hWG3yCxubVMNbXGJNHynalAYWHaeq5jF6k4hwBFTI9nWK
EddP/jrI6fVDcWMtGj3Ttcj77eU0kJys/Pg3zh6TvQ75k4+mD4y37FjUUX27MYlzindeT3AdZ1ZM
8FeLFExZUVYSGsNVd8edkzxRNT1oXKQ6dFvuzBCYlniFA7oo9fiK7j6/v4bjiJGK8eEO55DqgHtv
CpFnlgvc5z803sWU+2P0BNaXzYM4sYRhxEG91J+U/BQkGKuv+kMws/ZmjY6kdYxLjqkYRux/ZP+L
H98eDTykmemWjpVcBzvtE8vrbDAdwzQhYVA86frB60ChvXAy5Toir55IEQo8UHFod59bqK/rOpqP
tNAmGmvTQ7P49dsXYMsIG61lm3FO/CBq3KZkPPAXD7pauogyW1BxOp2OgQrq60pYf13gs9GA/QcM
dSJbGIfytq7j8uhSu8jKlr4ODmo3MldljnodOhQ9MupWcQLEwa4jbdQTAdkeobOObOngCZRmmbJU
h7771ifH/u6pndWhLjA03ZnwTA7dA3oNeabTFNxC6WomBVQs6NuvtBFJRxLepa0h/VD89ycDLFF7
ApieF4+48QJr8EjurH3Xso6bPUr3H1au44R8RLZnRQ+B0sIhQ1zMyh8t3F9nBg4pJVc1CrtvI96Y
fhm7/zTYZXj94Fc1ag8LzqlRWfPiCPFjIB5fKMdLNWSTyFp9C9wioVRsX3GoNRWFRNwbTaOlXweH
63VBykOL/+es+7o9QdXtfITLfrAXA53oioU6vnuGLmhoLf8DLoWL1kfZK3x1FV7PLb0DTQajolhO
ce5qSOOu+0yUn1WqoWrVtVzbSUu5yDo0X7pBzMSuEwNnVrSy7CDb8+rlGtwLHt7cEwOqg87QTV1b
5Pt3V7COpGPfEmDWUvmxDpmP84hpKKfZ6lDOHMRE6+VJqCM32ltZoka6O7d1gPyHzovuVXVkEYZm
FFiHwoQ63O4Nkn93Jjo1nOhT5xGvYk8XqA6g1ymELj+2SlHC69IJr9+Xp1QgTb88bB3zQEezp1Ks
JLp2V80996KAgkdp+6IYV33cs5QsZFSaBBqwVh/3HEzh3uVAU9Maxk1Mt/y0dbDiLqxob4NJddAI
LshLIzpdJudIdVigKzPZSytJdYDzr5xkku67JlId/S5GbpCBBC1v4Dp6XFw53Ovwn4Al7Yn+1YH/
v0qXFjyINCrDX+qAEV4H7jNzUhyJde6jjpo+iGmzTH2V1BouCgBoSflh60AD/kErJqmObBvh6GIv
t1SHaQYOsH+x1UE6v6NXXLqn3izV0QjzHmTgnj9FT/li2/1R0Pe6+RQnep/UBeOuhoHXtyYpxzKN
tI6oYxTuKYPS6auGB6bk9ggGohhJHGVZrmOKF+BdysDrOoKk0cJJYPrtb2O5DpP3YSbEV0vuD73w
ipl5+27bltUuqaI9B+WwsQ7y2Eecqyf2XY9OG8XDrpexlv4QiB0IafaovKHriGpGEDbLRlWuA/MB
kNlaY6vKsH+JNF4NiYo1ug3H6OkADAYp5BqM1WUQB1lptqnw0lO6Bsf2t/8qzs2h0ExvK8BMDANV
5w5Kl0r79a97Y5Lz0H+2I422TZ0/uQCz/u3/AAAA//8=</cx:binary>
              </cx:geoCache>
            </cx:geography>
          </cx:layoutPr>
          <cx:valueColors>
            <cx:maxColor>
              <a:srgbClr val="FF0000"/>
            </cx:maxColor>
          </cx:valueColors>
          <cx:valueColorPositions count="3"/>
        </cx:series>
        <cx:series layoutId="regionMap" hidden="1" uniqueId="{8F178AE6-52BD-4A2A-A5B0-F4736D5CD36D}" formatIdx="1">
          <cx:dataLabels pos="ctr">
            <cx:visibility seriesName="0" categoryName="0" value="1"/>
          </cx:dataLabels>
          <cx:dataId val="1"/>
          <cx:layoutPr>
            <cx:geography cultureLanguage="fr-FR" cultureRegion="FR" attribution="Avec Bing">
              <cx:geoCache provider="{E9337A44-BEBE-4D9F-B70C-5C5E7DAFC167}">
                <cx:binary>7H1ZcuNI0uZVZPk0YzZQArEggLauNqsAuEmk9pQy9QKjJCYQ2Pft6X/tI8wR6v2/Qd7kP8k4RVIi
kUwtXaySzEbqbmtLBIN0uEe4f+7h7vHP2/oft/5smu7VgR9m/7itf/vk5Hn8j8+fs1tnFkyz/UDc
plEWfc/3b6Pgc/T9u7idfb5Lp5UI7c9IVsjnW2ea5rP607/+Cd9mz6JxdDvNRRSeFrO0OZtlhZ9n
T4xtHdq7jYown0+34Zt++2REQQRkfNqbhbnIm4smnv32aeMzn/Y+d7/pp1/d84GwvLiDuZKC9pFM
qMKwKt//KZ/2/Ci0l+OE7CMNI52oTL//Y6vfPpoGMP+eoNmTBN2TM727S2dZtrf8/7WJG9SvPRdZ
ZCxe3ojmlB5O7l/t8yZz//XPzgN42c6TNf53OfPcUJf98M7iRkxXLNgB+xHeRxhToivKgr/6BvsV
to8RVhSZagvpoNVvL9i/IGi2eriNoO3sf5jYYf/D8y77j35/e/af/fgjLm58kRSzvbtiz4BlGj31
6q/cCvI+QyrBSF3yWpbppjDovkoUXaEYPWyVxT5cCOO15G2XzPZv6Yhp+4e6MjMGby+zi2nYTkPx
5BJ9pZzUfYoIU5CsL8Qgkw0xYbrPNKYRqsqLLaWt1shCTC+haLtoHmd2xPE40BXBxfXbi8CARZpO
/b3fv6fidhrunc3ud9Htii3btMbrRML2ZVBTVF+aELkjEUXf13VNAUXWsR7ry/j2nsp7EkX45HLZ
Lpynvqsjrqc+2hWg0X97AZqzILpNwWbfPshuL/q+lzuznetAtA+CIhj+szRHsHnW4ACYKw0hpGL2
aK5+qQJ//LEk+6X6+nnB3v3iO58Q8K+m/CRo8+0FfVzY0/Buh/hC2acY4AVdgTt5E91hAH+KqlKd
0oUqxSudsFCVL6Bnu8weJnYE8/C8y/0v78BUXc2yfJaGe+dTQPLPCuGvQ5m/A6zxn/39TRz8NMZX
9jXGKFM1/ABc1jY1gEyq6goiaPumfp6e7YtgNa+zBlaPu0vg9+O334AX0S4RpQZARJYBU5IlUIHt
tc73fRkYztTl3pPnm3NdmT5HzHauL2Z1eL542OX4xTvYdOPpHpjjIgT3dvX2fx6PSEjZV7CsY8y2
erWUAoRUKWNLucgdvfdCorYLYGNyRw4bY11xnPXefgP8+Hfa5E76448nEdjr0KFC93VY4xihzfWP
GcBCXVepupRDx7l9GS3bhbA+tyOD9aGuCHpnby+CXlJM8ygVgNgHBUDhHVoCZV9VAISjrmMr70MA
SIYwxNLz7SiiORmwIvZ+/PFA2pPLY7tItn9LRzjbP9QV0+D07cU0FjfNk1x43SZBKiBrTIiKHjfD
uq3Q9sF/UhkiS6e3I6Jnqdkuk+W0jhCWT7tcH397e64PpsHNLoMJCt4nwHAVfJpt0EgC3TXnOFHp
yjotkPHzdGxn+Gpeh+Orx12WD95B0HMCEefb2x0G2jAYZ4Y0pMh46WRuwCIJYp5YRURbjeqdqMFk
CgStxLENLGxn/XJah/PLp13GT35/+7U+idr5agfv+amXfZ2akSAWg2WwxIgtQSkokjU9g8m+rhCi
M9yJmr2MmF9wfu1FuuxfG/pJBu8hdjY/cHn6fOO1Avg4cLk/C7tfKt1jsu6ByzKwOt3hBviIHj8c
R75IBEfC/vEHoNHdiUDfn9ta/AD7O2h04RUwRVt5ZxDeX3eLX0LQdj30OLOjhR4Hujro6B24yMY0
li5nab5iwzaT9zolBKhGxhpSEQbTuqb9JYjvzqP4BIYeTPM6719CynbeP87s8P5xoMt74/LtbfBT
RwULxvx5aXycnvylh/bXIriZ3lQ7BVHaPqFwaE+1zYgG0vcZUTUCJyirzbpwF15Cw/Z98zizs28e
B7r75vrq7ffN+ayBxBnf3yl0IvsQswNsqq0O6CFgtKa9IKpHKJEV0Gyb3H8ZMdv5vz63I4H1oa4M
zo23l8Fkeje1p9ntNF2x48/rKknR9nUIQqiKvJmpQtR9QhSVoLWI67rleBkx22WwPrcjg/Whrgwm
78B2n0fB1N9lwELbhyjQ/D8rAw2BibU9QPR9WcNEobq21YC/gJ7tMniY2BHAw/Mu98/fwXFOLxV5
utMA6kcoe5nKeL9KnnPfdh6/nqdoATZFWge3KjAA655qjG5d9suw8lN6cPuyf5jYWfYPz7vLfnD0
9op/4EzDHfprGjgLcIyp4VVAbjPfSlJA5cA4W6ZbgQBWfF7GSp8j5xesX0zrMn7x9Ce2D9+e7ZNp
E+X5bO9/9dNpeDv73ysu7MLqovnpgEyYusl7QvcVimQwB8uje9gXm1b3nqTVw22UbGf+8l0+dQMy
D8+7Avh28fYCmJ9b7HDdfxzJvEjJn0fF3XSHh/cK2acagb9OXAicK0iTZirg/606/nk6ti/11byO
olk97i70c/PtF/r5NNq7iIIff0izXDpJRXgr4h36tzLkpGuQMrYKwN1npqyBTAih6pBcAf9dCqJz
VvBq8n4hmO1v2ZXT9k/9JLZ3oJ94lGfVTk3zPGCnqJrCNMh2vv9TNtwBBHtJB7REaCcg8RJStkvl
cWZHEI8DXd7zdxCQWEBRiYssmxZP2cNXRlIhtQ4ssEKVTcbPD44hI1qB0hp19WtLNLRIpngBJdv5
v0SeD/M7UugOd2UxeAeymEwLcMxEka04sw2XvE4OEgKlBeAf2L11I1DIcZxnuGhoe4rLPUm3T+rQ
7eJ4mNiRw8PzrgAmX97efvRyR0TxLs90wAFDCqQS6/pmTA5rELODEW1VVAPbZB2g/vj3gpT/gPNr
Uzu8Xxvpcr/3DszAA4be1QHCvIjvwz34qeay67ucV9NW+JBgv1qCu1A7gIXmuSqAhTYML+S4ADia
J9t1PLIeIIBchOIpGrZrmseZneX+ONBd7efvIIOia5B2teiVD8u7UVt8v2ieC8iNyihtoGhomuVP
LcDX2V44sNcgYYjJq5A0LPk1b0GCZGuoHiaP5WEdLGr8+G+Imtz9z3/9XyBPpP+BKfj5Gzpb5OcP
dLeKMXp7s3wBJeQ7VE4AQSHdl8B5mLLNN4BMMFmhKlR+L/28jml+lprtamo5rSOA5dMu1y/Mt+f6
9Y5TSqV5AEPRoKAGb2IhBBiUarqm0Y5NeJ6C7axezevwevW4y+zrd5BMegGVHtkugSeGikSCdSKz
TQMMwSIIW2C2qhGWOzxfEPIf6JqHiR2uPzzvsv3iHZwIPBC3K+v7wfZtXT66iHOJfV5cOPE6u/tR
zfHYWWUr+lk0Xdk61JUUL9IivHsSlb9OOBIUFswr/3R5dSKpb6AiiGbrGEHjFURXSGwRH3oBJdut
wcPEjmJ6eN5VTPwdQJ7lDlmx4M97ZPOT4I8j4ud9YTFL0+neeBY93WvhdYsegj1gdfFDsyCdbKx5
ae6zwQegw0onKHr+QnK2r/zN2Z3lvznY3QPn47cHoGez+/LXv+Lc+KMO9ucmXC+yB2shxF1Bpo8Q
6cvrPtbTrn/VwGNXcpE+ep5s9pL4qYPaX5qeDagHeqo96Yi9zgjNz0Q/eqpBt8EXKbovHx1n1sHS
37v2n61kfd3K/yisfdmaP/9IWAr/3oV+/uMP6CBhT/0dOnoEKvepDMVq4EusHzdA+JVQBFVsOpxG
3/+tfnThYL+Ill84Go+v0fUyHkd+cjHeQfzvDNKOdtlXDHJ+dZWoKlYgerHGfCzvyxD0eGwF2DlT
eJ6O7YxfzetwffW4y/Kzq7f36sazLMqdHbZNkCBkpELLBKiw2cw1QlATgqkMTUm3L/gXULKd6w8T
O2x/eN7l+/j87fluuuImKvIdhvLuT5rnx5fKY+7Q2ponkHwB+XWy+otsyJcQtJ3/jzM7Angc6ErA
PHh7CUA19eyjYHyjB/jfa20hD363AoCOutAPdLMkf20HSNBTRKUanbeA3WpyX0DQ9h3wMLGzAR6e
d9f/+Ozt1//PyQa7ClV8ZFo8VX32iuOeVQvkv6qN7kcr8S23H9xv8W6G0iuEZnxkx8zvk/h7bcn5
LJx9+G2Pt3n8vdzn4FaKHdZW6dD3VMeEkeUNBvKm7wytqealV/JDcXmnsOd5crab8dW8jhVfPe4a
cf4OQKwB15uk0S6b0kL3Cjjsh2T4lZcGzF0DUdCJEG6WgHs+1E6m0oKS4slVsJ3tjzM7jH8c6LLe
eAc5YvN7CpYt4yFStwre/PnUAAkcZWg3C7d3sE5iHrRD0phC4Jqb1a8tQkUvp2S7ALrzO2LoDneF
cf3724PZ3/379l87PJ8BKczTUdG8WGTxt7EP4DQO/qA51SJn9aeu2C8h6BfSeHiVrhweBroSMN9B
Av19Oud0tTB3sA0+8lMf7+Xq5oHdN2LdIbM/+suun66dzhP2uixfVAPu9o6geTUgtILCbJ5otGZk
IVKBIEwHF5gsu5/KYAkW3vlC47+MmO36ZX1uR8OsD3V1zOQdhCz47ANmLjOF/l6Av2iftEOF89Ef
6hURhcnUhwscVxpgF6YVUk9UDRrsq1tvWoGseWiboOhEW12vtPrtlfZ5jp5faZ7FvJ+0zuLxTxrn
HRyP3WvEpwuuX5f88FEB/lRstGt0oevqbA+ayt7tENh/dJV9adLVY8Xurk4GJGhW9FGIvBF07i75
czgVdpaXIK7U7g5U/kdQ4fVlyGB3d2h1FXV/XsIK3VYeC1nXMT9ENaEKEFoarSIKP2H+p6n5pc2F
d/jZ4sLDn+ztOygy+PFvu4nzHWr7ucKBiyRUyDvZGsbR4c45Al1i1+6zWXe0XkDPdr4/TOyw/uF5
l/u9wdtH0Ra6Z8d5h2xfgxAawcqaL7u27ufpQioU3v8UQQNioGHb/AblZ8Kr2wXQmd4RQ2e0K4zz
d5AhBAVxngine/1ptsP0LOjBIjNIA4JWXJshByjThIbVIKVOcPmlZGyXwubsjhA2B7sy4P233xAn
0yZ7zgj/dTdsPp5/7Ap/fRzuvLDe4D457DnJb9ajPHW3KdxdyuAmke6NdpCQBPaeLJ1wsPvK6icX
jvazVGzfdMtpnd22fNrdZke9t99mvbnRX736nwe7Hzb/VcGleZc7iGvvMLr3Edd+3eVFcFi420zI
j8PL1wlg2Qp2tgf1B3sfnWq3de3t2o3zi7e3G4ezcJedtJX53SA6XD++mXcBzSHBe8FQScIWLmQn
8+VZKrZb6eW0jpVePu1y+/AdWOnB9GaXiUaSvD/vkK3qdHWf+/wGzTXPEAoaVPgEREuWaWAddPQs
Pdv5vpzW4fvyaZfvg9/ffpWfv9QRft1JxP+/fvmvPbYHDG9O82kvzEXe3CcDLPDU06P3qw3yhjtT
l+f2W1Htwq0b3f32SZmXB35e/4qN8/6HUqbOjBl0SPzt07zlPIXO2tAMnemwmRDor2p2PwKXtikK
FAVB4RVUPujz61LDKM2d3z7N08woU+5vap535mbz1tDZPPgMY1AgpzKIBuiUQqRg3vxnRdpJ5Dd2
FD6wYvnvvbAITiIR5hm8C5o3k44XH5y/nKZoFEOiAxAJV+ZCZhuTYfx2eiZCe/75/5OxRkvkmlk8
L8rSTFyPGkWYCm5XmunhQj6Kg/RMIWmPNKU/9mWU9/KoOJBxcp0E5chSy2GSZTanslMMqFf2USo7
PEJ2YSSsdgxf6Gah66ciz7mnX1nJNLJiw64DntjuQRP73C/UqzJPQx6T/KiUxUXDRH4sZUmf5dg1
dHanJfi2DJDM08rvW0EOMMEflbl7bRO9NT0LZdwnRX0Z5qHO4ZKX1MA4vbQq1XRY6nBh6TUPy+oY
h85hkmNiOiQah74YqFJ2onqsMlRHKY0waUchA+JLRMyYeI5pRYrLnSKbUdxeN2Xd81zN4Zmo+olU
fk9qter7fmwEdnvjev6x6sFrSbHvH5AkNylzryGFrTBVnPaZE36XWjcyoqj4mqbBSdEEoaHLGbeo
fkvFmFB7JJzLWkrKa1emicFyLeEFbV0eVzYy/AbILPPG9Q3bjqWL0PXhnWpe50nFK4WdaZ4qjDhz
EyNuw9igSftV9XMz92sykFlo+hgHJq6dQ5wpGcdFdhyK6pSU6BgTzWhRbmRKNPF05vIgCr+1qeJz
Pa4PdM9mRi6HExpZoaGkqejVUhT3NA/Jfamy3EHLglPHjXu+5w9KLa253Z4Sy5/gNDiSdHyQpU7B
mRSfp4V7ZjepY0i2FPXV3DMqIrFbqbZOJKYe1EzLzCaBD2s+TjnOm2Qg+SQwS7hHIORtkEmHsFd4
AWV2vFWjYRb4R75bGwqOi5MwxeeSJqRzL9VtHlq2zJVKDweoaC8lYh8SLzpP0jbxeJLcCL+WDVpj
5btkxYgXjVoNS6YzI8ONdSk0xTZD7Nj9SAg8Qk11ULhu2/NrxzICPxFGk2bUcGmdmJ5NBqqanaSp
9T1R8EQt4qvQC1MzjUjFa+odC5GgMSZOH5WM9fUma/qSRWvDTfSJSJthI/TApDk7cIKU8rwpjhSa
pX1J9lMzbxVyomvVlIi87Sc+k7gSuUBX4nz1IuAR0uyGe4LUXHLo2CvSr6mvf5Elf8J8p+k7iZzC
FkT1EQmDkd/SwmwK91tVKJ5ppUnZk3F86RUe7EYUHVVxxQyJWEHP9sUNdouJEjGbu0x1ewLLQ92d
+KRMuCVINcpdWzKCIhE8IJWCOKmjQ8lNAiPL1GZAnCgwhaIHnNV+yR3Nv60UEfBQpBH3c4mauVsc
Kqn4oup2aeZVMAwSHza445jMVmGaW9/qoTcu8yLjjkXlfpxJBkqDA1YnXJLqxFAEuglLNECZ8Iyk
8EMzEDiA36JDXdSp6RUNz22/5/jHAvlJL4YN4uSnoSX1df3aVZIaloJ7a1fjssC6iUV64pC8MHwX
lZyQNBwXZRMQXrjMPseojIfYU5KxKqmZQfU46KVtlfWRbDsjxfFHqVWW174aV/1GsZSvlZ6e06IZ
N3ZjGaQuEk5Cmx7FuU6NpqYhoCBb8CIsVLMKsDsiUt0aTejxWq/KnhbooRmy6Bi39cRr7YNE0eoh
yRLvoFTCHiyE+KTSpcMmLg8zX79rWXnhutWlH1AjDZzIDGppJtRS74lAtnqybR3bamyQFh2QsjnM
IuFxlTaFoaquETUahh+KpGGWezJvaFUNsggHE9Rgg0laYQhbGEFUDSOpPHG04siNPNAFsu0Pi0o4
3Larw4JqB5knITPWQ3XY6vK4CKSviZojjpJSnrka1rimgf6KkebeeCEKDuQwKrlS16bWpvVY9sNw
UAR2zjMWVqab1bSPE9ZvyvCcMv+bl55FDR6GlYS47Rawjojfy0u74q3nNxeWP2qjFPR3oZT5ZaOi
bCLZ6CCs2l5bhAdOU2Uyh2vLMy7RuuUVJVW/EIiCfQiYUSltfCt7oD4bT/UmnuocS3FtG6WfZ1wu
HKcX+3ndl5l9XAVT5IWySaPCNZjXHPkNUadlEd8JO88GqeJgg+R0mOrK0ImkfpXLZmRFLY+ziueO
elDZrcEUcSQJcdlSofacMjjwJG8kKChfmsZmKWUgH8vhWpPPGqbVZmL7h6qlWSOkhgmv7dY1wjI2
vDLshTLYmKSYiFz7kqpgDQrrUPWqO1lJjNbWDY/mRmppziS25Vma+V8UZrW9iKS076SwmCLqB33V
qRUunLAwRWl5/Sa3+noYC55lWOFJnRRDx9FFH6dFaeRFdUZK+Vst2n7EQsfQo3TqyVJuhAoogAp7
aj+TfG+i62CByrb6JpgVx5xlijJIMqFyOddgoWtW2m/SlvZdqWh6YabKQxRK7de6ba80tfA5rnJA
FnEA9kpCNaBCGg9rGpWGE9bugR857o1w7bJPWimEDzKHmqy2bJ5YXmQ4qihuZAcHo7apvKHkkOJK
ENRc0qaJvjV6GJzKHu3pTcnMlB5Tu99QmnCq10ZcyudYIldB6GUXrlxWRsuuwpjmo8hKSN/JSQkA
yQ/BmoOSlTyW96if+zyrrGs9YxpncUy4LVeBSRKnn+nRQS3LEQ+TWZWpeGwpWmW2Ek3MsqFT19UH
ZcjoKFAk+Tyx8yvUqGDL2JnFikFelfiK2JEwaCpNsI1CbqMkPKiUPDRwopRmnIG19L04H8EJdr+R
Ul57jmFF9nEeugeOLo+KGvEoUIwIKR6nYTLMQccjuTQV4Rgei8aBW3FX2Jz49JKJZGxZKg+RbwSJ
zq0q0/uNpWR9vxTYyLR42HjKRaCTiBdB5fCktXls1dVxjtHAyef7UbXNOGDcaxJDTtSe6zKwmdFY
LqRebTtGqMJm0K1jzSnObYSvm0jhelODbU1HlZD7gpAvmV8bWGkLo3UlU29crrpNxPWS8UL3e76j
HCleAXa+Mqgvma6aGgFBM5T5gwiNQ1kzhd7wpig59ewhoSd2KG59FB+2mWrGahEYZQ14yYaNwAKT
SfYgsIqhJeKDKEEDX8sMgF39QlUPpDzXBoqegshDyeuLxmamRdozL1SPcFRG3AuqZGDX7ZdIUWWg
pKIGdopimBTVpaaoyCQNGLS8UY+LEN6byjc2Uw8VGexZ1rTfy7KaiCRy+7RquRVmQ1+xR1igY1jU
APlEZLStxNVE71eR2vMDMiwzayKK9CbNziS5Oo+JanqZZcb4PIr8b2VsX4WRMohzrV/q6aiV/HFg
SyOWyEcJDcxaclMzcn1k1lWt81gW/TpLMA/S5nvkaV+pD6YKdIOnJt8ils6IbB3SquCFFY0z4Q8q
VAwkQQaOhzgV8cCj1V1ZBT2hVgclKb+1yVCX7UGU2IDm0z4O9DH2jvS2ui4bNM7ssUzObLU9jWr9
sPCpQUjW1xyXp046VuUENm/pcUcBRRbV6WFKANs0djEpPDFVAet6tRcYqa4BZorDG5SgoZpJZuxN
8ja2DNlOqKlrHrxXCF/TyOr30IOFDWiajBuVAaLSJ0kSHUc4PS0l2gf9MVFV+ICnndA66LXpGc6k
mstBXRrIP/ZFk3MpQRNZNGaeImxWEhiTRI4MAgpnpDff6lLuW6p/JYQ/IQBUaaYcMsQuBXG+xCER
vLWF3WuU3PAVMFqiOIkU+ZuwqW+WES7AJBTDpsDHrLktsWNqrsvbOmvMUJN4WuujItQvcxXAS5IX
B00q92uE00GBpdMSK1+S+Cur1XGt6rewkoQZ5N4ZAj+Rl6pjcXBG7F7lVDeh0+o9Lfb6yCdkEjYx
HoRxMGxrdOS68kmltr0gaxyeZqrFraLyeMBmqqCCp0VzKSR97lE4hgZmzJ4vy1L/VgNWcsGUyaE0
9kNmtPUXzNRBLHkOaFGRGSopz0JRmo2cHSe1YtioOPTABjpSrXFSggkoajqyWovDxTDfyvJY9+Oj
xk4nWNLO9cIyvRR/JVbOFVB7YDPS1ChQ/KVobzx16lJp1uJDIdETWe2piR3N1d5p09Bh1haTKCnw
aRq5d3UkJpFMLwOFUoOSpueR3KiAOseSjmglep6WHyBS9hoRf9eV6LS2y14Uf0Uumzk4GwZueGgL
uT6yFcqdyjqOE+bxrMQHYLTBW2s5yoVjei78r7b6QilGimBctOpdmESe4WTRSIowMiqfIUOqsokf
SwOB2p6dOMM0Ta89TbpKY9XwGrfuUzn3elqKhCGBafCDaiRV9hFNAZK2EigbDG463FFVKYbreJph
hVVPklPb8KpS49SJv0tuzmNkpSAm+cyTNK3HFNDmgpW5yfIKj5RKS+GfkYF97cKKnW9x4AHYKoux
raCjOEkuy9YPjBqH1UEcqJZhNfSSBG1jFF7Zmhi7N3lMziMJR4Mw96YOAiyJtSgZADL9UpYN48hK
RlLQZLyQ0q+llXwLvNAH+CPZRubUgcEq9zYAp9VI21o+sKKI9dtCK7jQ1Bu7is7kLKSmUmgnqesm
8G1ezJsoO0ZyMWlt9cgjcshdV1F5myawo7KW9iwLq9zN9Ix7if1NUkENSBkJhkxzqoELtz6ZUVa3
A1lr/L4oo4xXcZBwR68rQ1fd8MDPZBdYLqwrRbEvnISF4KtU9fzbimMPNLENBkwaotTpg3BKnkrU
4jKyYq4Vns0xKQ59CxC8lNqnvpsbdYXOQi3mjqr3LJHF3KdVT4+SGWbKiZ+2fcuPFKNhlg8RENuL
+2llhRMmEDgTiYtNpiWSWZdN3nfUSDfUSLBzURKnByytQT+MGhSAD2kDWqmj+iS3PIjZqKU1FlGQ
BRzHEjokRRj24yBOuKtXoSFYrIyQ5wJSShL/2tLqYKRKIgMX7daWYG/Lbr8hsDY89jWStHElgaOU
oQOVBt81sLW4Ca4dS9aGURN5oKfdivEaldeBqC4tNxxJRAXX3cYHbQamrdUJ92U8RiUs8zpEhwBN
fa6CrjLTQBheXPJYImOVgoZjSnRRKLGs9xqfwhqvJGcEpiWQGHgeigXGjyKAwpHWZ6EipopfK73a
K/2BDr71wM4hBlM7RWU4ZexYI+H6LOjJbekbqdbmXIbdB9rDOnRta9JkGPM0aVXD9qUUcB26LCzn
ptA9U6mVw5KFRwRWopY5UxuWWsikC6FlzFRir2e5seGnYd8JU5tXrdKjTs5Tq7EgCgNm2Q0iwj3L
Sw1qFb2QFBwV9lBVqkM7LWye6k0/VqTaLOAOEyOi4aGi4CMXoFqAwoO0EjOiez1BygNd4GEZOIck
ufFV60udaSdlVRoE0X6hoQOWFrwsfCMriMtFmV1bujAyP7hJveoo8Z1Dv/lms8KIwuYUE/u4bryv
UhiPYy8ZUgBtakSNQBcHUEp8qkWugUXDs1RyzFCqxiRyT3DgQSSpOLHLq6R2z9xYizhp2x7V4q8Q
VSAjBpAYAGOUgYmVCIQIVGz3fTtX+r7biLHkADy1kqPCQjxo/WZi1eWxj/RT2Jamo2YXxLZ8UGcz
ArivxcVV5SQFbOPoEO49OvNqpB+VtateJkUq94qoNbM2srnwsYml9Jtfhly2JNC7kTKWXJlxC+wU
r1T90M3cL2VmQzgrqeqDzBGnFo6dHpUTm3thcpSXSHClaM9bn+lGVXiGV0tXeagc27XFDBQhQJct
CY0wTb7aXtPYHClnkp6lgIj8SxQlPG8TCEH4McD3Qu97JeKerWBAKM73zEujkSVX+iTU4wZCOS4u
+q6nDVPhncAdUGAWNXB2i34WaZfEbr8gHTRn6QXNodWyEbadCQSGdEMKHBUMA5Zt8BJdMUAygBwU
u17Ro7Y9cloHHETCzu2wPneF/7VMAFKvH5ZsRIpvo7hJhe3ki8Dxwz//NRG3aZRF3/N/zqPyj8/n
9xY8/us4noXncEf6LJ9M4+4nNybC9y/D+/M4/MY/fornr2LanYj9ZvJEZ/Bl4fx5Pd+vo/n31ZsP
Oa73EXL4/CKWL0EpJhwzzu8KwZAMDJdmwtAimC9BBrEGt9fBc+jXjzBZi+bDLA3u96KyDDes6YzM
e68tg/kwBDcvw61HjDEKZT/0lcF8yAdci+XT+T080JcBrgxgcGUPVTU4bFiP5cdZrTS175+iWlQx
lxpXuw4hpniKA+YLnlDXCuNjoohcv2ClnlkG4H79Qk4BwLexD+baljX3oI21oOKZr/lXuJEh9CDF
rj6C3YmvSksgeYATmZi6I9qzSG0BjMsxqZyDJJWYNE5YILvDqinElyKXk+sU0EY5aFFd5X2aWlky
EZIjy9wOfDsxUqppOQ/l8lT1rAIckiTRrnWhzdGrsKtkbrJwDhY2KhXulq0aGERUASDLADcVR2UF
Jw+eY5GeqsMJiKGlUooNcPqEyxtN960exMLTvA9fOfdREwy4IU00wrVItm4z0AI1r5DHdN66xLF7
dqhElgnbVgd3FILAXK9JE3K1gaOOfqbmlm9YdlUI8CmzMjEkVLHYyMvSDXuSV5cXsZyTo7xgLYHI
YksZj4qS6EZL9LmhoCkGVA1hx8ZU8kRyRxAUbgC9QYwHgt16cOW5OashGkiSqyr2fGwoeiKJnlrX
YWnEqSuUXhsjiHNiDHueMy1lR0JqsQ8QKQasIVeWXA8b5nrIaCqHuoatpV49lCBS0hhWqSOjhAjg
HVUcYvd1Ete+aUMIGuKgOALtVP4/9r5sSU4ly/ZX2vq5uebugA+vQETkJClTSo0vmEbAmXxg/qP+
jv6xu5BOnc4M6ShNj/da1UtZmUoiAPfte68J0WuSrmYOPPCMms2JbAF4pbYeqyaTS7Ddg4BYCX3j
WVmFyWjqCX9ri+vhgrqIbYnjk6bJLEZQRbNehqPI27pIRyIAlzatXV5OFSmu2pjQJmtIsUxJW6pN
HhCFyABFaAr0f+xnViT/LmjDuhcoRsAc/nNFe/V1/Vx+bZqvf6tl//5LP8pazOFuCCEwjjg+N8Lh
LPxXVYvwJwQMgiIhRZ5CtJOX/6IoUQop0iIhAMCXayMJQ/TfVS3Yc+rxpXmq4ijEDIy//SccJcTP
D4qaZGAoQZSi2ArBECyzF92HRa1bR8dyxfJkbKLgiB4Qk00+h9mwLurHqfdDDPrXofeQDn1cP/+6
lOCxgOcAd0T3P3/AhXbR3AJDknki8xU0RKBMYkQjfizFP7iKgMg7VARPTYDCPWNcbW/XqbJNkAAR
bzPufHTogkL+MCH8yVVQPGGfAFGMr8QI9fheRoJ7yBsMhnhO20WbhzT1g6+OD9bSL54YxVo7eztC
wCMg8ZEahOnS8OxmIsKAWjWAgKVYv9jxxnZAH7udMwE2wICBbgJDZJH0a3MTY6IfW+DmRZ/1xCXE
Yqbtb5khz8RWvvr9L4NA5eyHKSiG4GyIKJNc8LOzcCh93ErCilS3NAdy0r7qi3hIFMbBDCtpzXJf
VU+82e8L5AGZjrWqkAGzM/34bicHr/74oU9lNw+5zotUdVpeLn3QXw6EefA9wp9i2ZpsBoQF6lTP
l5OaSOooRoySLycObvqy5Jh2i7iQPyRH/7gW9i8CnT+MvTvAl7zDOMZ+PXtLbmarGnxXpU0XrGvW
YxKJHGVBJkCj8J0wmTE90pW+3JrlFV9Yn2yV6t9KHawpicL5RurcgegtiySXovgaVAVQ0CYsKpCn
pi8+jFscXEscAS8nNi1dFuSTSTRgwkPuAwbADoBm+8Tj/nm7qhgbCJUJbU+ITxQ+ftozB5zhF1Ji
it6AFYfAJm0RzdnvF9JeX87eaSzk7lMiaPCgiHp8la0OVx5XIUjrmIAC7vmSbUULDLkPbYppWjxR
hH71rrAwpYAqBLqQveg+LEJRVFkjlhg7qmxAS9kpABa58mxd0dP9/tZ+9QBlSEIeouyjWISPL+Wa
tSbG0jIVfOuSiNAJ+5Z1T62+/QmdPcFdoIcNgf50b08fX4aOZig1wRNEH9Q9r2ayvBBycIe6ktFp
MIIcCa3C4ziKOm0aKV7kmrLjxkEtzM+mHOyYmC9N/WooHfCUdWhvyxawR+WD+MIy/UGGqsr6IhiP
EQWxxSTz13G3kEOjwymZCmsA5Ep+KVXePFH/fi5/imNyQznnCBLHvT2+NTLV/TKWkLkMTVijWwVt
wEBGZkI1LB1DybMgGp/Vta+eWCW/eHXQjuDiMQnxFbDw7FRkLuS+sKJMyzUsL5QFdRCMun9i7f+i
iOLYjaEaAkBGw3D/8wcH4rwIwB0sL9MJsw3Oq3U5bUuYZ92keCrntTxCZGOfuOivnqlA00F2QyYl
9OyiYNnIhOMRsEgZtQCVdX0TANF/1UzMYpSm1dsxBIgnRVdd/vF+wLmMFkMgqVbSeP9lD263xh7Z
5rUCVTWCGQ860ABe2PGJ/fCLDY4ZMZbfDwk0UWcbXA5RozDJoRhD4ZXWjC0XoGbWzOigeGJ5fm+O
Hm499G8USwQf10WmOnIlzpfJWqIBAVqb1I5+MGjiy3HJeBDo0+xAJPLevyrE4I+BNNXt6rr7sm3m
RGC0PHWVbE4YmcbLhTUq7WWn//Bx//hxYs++xoeuUR0eP26VR1aGFD9uG+Pybt629lnuV/LETmHn
W+X8Mmdvtef4mNg2kCjpSrUe6DrSHSeM02BbQSSQvLz0ce5vSD+t97YpoP8awZJVYzneVcsKoYrL
Py9KhUlVReElSP3xGKztexwZgNblXNxNCuwpE7o9hHNdHVvdtgc6qq+/X5x7R/2ojKKnRh8M4CGS
2Pp8l+Q+XJ0ozGsD4DJKBmD6Esjnl4U36g02bkWySoyfhryr0O+wGkxzL3Sczp6uBOIm9FnGl817
MwQFTSNsXorTXhSHum7Fmtg+pK+azgeQfvQxRAOjGqIlrat5HlMaYRJPiqlqooxFPk/isZgwEm61
fuI0+n7cPF6saJ5gBt67NdRssW+cB9vPbnk7Cw/gzI7QE/VVv+sGxuawVKW6QtfRZ5hjplQp4kBe
y/nlzk5VUJsc8hZSJB9HT1SiXzxxweBRVvhQAUP3dHY+emYLVUfgM3LZL2+aOPwW2DhIVhDeBx41
6xOXo0CCzt+wiHDnEZEQjOJUfvwAwNxFvsNmTuYZqP5Eb2rOx3Rc6iAdx9adajSUyeZzDlzb1oe+
hjgpVMsT25LtfdPj94AtgaK/B2DBEX++L1dZu32ikFCXteYwk7q4H0Y+AI2g481Ydlu20C1+xnbA
NtiGJp2VdenQ9vJgFnAPhdH0o2EtygeopavK2SFpgkjdT/VksyGOvoZM/XC8/2OLe15UMYYS5JIy
bBF4+UJ1tslp3Idmywfw5G7lUK4En5uCgizu+vqJt/TLK8UA9KB+h3RXnXUzg7XGTXYOoEHrvrVt
a08mBiGqShI8caV9Qz96D/i49j4qInyA7YmrZ/thNdFKY4gZ08rS+OLD5aJ4fOzbec6WinZP7L6f
1joVAgYLLL+9kybq7GJ0K0er5h6djN8Y5HsTVD1NdNqFns3w1KD0851JzGQ0jjDXU4Sanm0sZewi
6xnFKudbHiYSH50/AHmzCWlid1fLZrumZa2fOAm+T9aPHihKKIAJzMMCrhGyg7QPC8wSbWQYgq5O
l85nkoz3U7s866co0Q7cQTVf1SI66XK+QV/3xKb6adVgO+GbYhwjIgANgL6PL92skAKqGQR6WE7h
IcwhVdBe1ui856fe5E8PF5eCbz+O8REbBuhkrzIPyqjOzWAFQxfTFB3LJqegpliMOHTgX0FTx4A8
jR2Ovz+d6N61PH62IsIWxANmaG4idVa7JigzwXpB0lthKDtBjakzTTvoFucZWhAAklunUqFD88IU
Q3RjXT68oMWoLl1Rv37it/xURxl+C+O4e+BFAvr2x09AVpMFrzzhPQ9LkDHhF58oO5KEjzMYvFyY
k8kn8sLwY9uh0STdkgzglp/4GfsqfvRIIDVXKEcRviKOZc7PfgaZEZQMWs5AUhvzW5QS84wz0x8d
xq0sVMWXGoj4qQTzlzG90Bc8Nx5yL7pmQA7iz0sbnr7/or9Yldsf1z6jcc7+5/+nrE68n5X/DIIm
lfuPewS1/f31qB0D/f53fmCgYQQiRknMcIhei/ex+18YKALX8OaAcKG1YBi0HmCgDHkN+A9VmP7Q
kgEo/RsCxVdT98YBE4yEfURB7PMnCOhZXyAA2uw1CxgeJiL8i2Lf8Q92NM6imsltDZNGTZ5+yvH/
mT1Er8p9y01YWp/oUjkA9VTXA4X2v4iWoki2SaORTH0w1cVRgwiKX/75evp/jf+jHK/pn1fKs377
2H7a06P/ZXrfl8r3v/RjqUTwxoV4JVgqLMTpHOFl/CAB4cxhlCGcG2AH/guAx//C5YDEI0Ek0Fh8
5+QvfvBfjh544iXIRJRqNDBYL9EfsYB7UXlQdHCWCkGwhHHUgKfEtR6vFYK+PyjiGtYDQoMEPov4
ph2lvrPcy6dOmrOe4fu1qGAc2C+J5E+Tej0JrMfGgCZSUz6luZMTBoslLD/7Pp+uQ1kXfwhZ7ZdE
VaXgI0DC4g2cHeFxLVutGWSAAZ8hLQ7X4NC58ikg4Bc3BtZBMXijGM6Pc4i+wYa3eQyGsSwUcFkA
3zyFySsejyXrJLQGcdd1T3Qnv3hxO+gB0oRFIE++d+UPNnkJI5GAC2SG+G5VSRGtbZ425aanZBBj
8eMk+Md2+Vc3iLqFkGwKTFjui/hhRdE5hMOslnMy+c48DzsVf4n62V7A1mSuxsop9UR7ub+Xh8sS
JQxgFVpZkDlAotlZ14wFSaYeYFkyzeU18esnWGnM9TjGb7yO1U3b8WvUscODrfvXcfcbPofuF5Vo
06lAw4dP/Z3thXLIF8C1GiYpTVegqHyBTKZvnmjtop9ubc8FQ8fBI4aNL89ubbLQKW2kAYlKzfQc
jHX1zHrx6fe3cr46kOsPlmV36EkMBNATPH5hy9rJzTizQj5M3Ws11+ttzXh/6enYXvzxpfbDayf1
cOz8dD8+KnSp53hNdFGTLW3g+4BHAnz7u3Aux+2Jd7SvtMcLA6MA6hWaRhGhiJw9vbnqbdt76KID
LfMLrdb8bWmm8a2zEOa2dC0NhN8wa/3+Hs/XPx4noq/QnkmQQ/je4P7nDzZbMXCMcbLckoby4a7K
t+VaS9XdhMa4dF07Ej+x/n+xSGCYRmeOMgmY+JwZWrS0krQQz1a5lQcIvPILMGbLE9v611fBh+Yw
AIOoPN/WVQwTUdWaDZM7XG2Dho1tUWH+5w9PEYo8KohM8CmQc4Yib8ADbcTDQuOYRW8fB89zW4kr
Vgn7rRw7e/v7l/Vz7ZCKsh3s3m+M7gT1w5cFrx1ve2O3BC7MCzzlKZGbskk/jO9MS19o6WBzdPTH
N0H+sUT+YscpAOshhlQM+t+7u4dX5Rh0WtfBKCSHVRzcGPfwunB1AeXZ+Pr3N/jTa9trFEB2MM9g
sxAC9vgGLTfB2IRrBEVH6J/NW6FPXWefwtd+ugoygwlQfAl0G/+QOnuMW2CJjmgbwpVRrfCptpAi
mmGgr/7wZvYqBdgZqxwnNOjnxzejrayUHGpI4riB1nBWEic0HLp/eBWFxgMkPd0PaC72z9A8fDuK
yUHUERa5srCHsAkche87kf3+Kj+tAexY4JEk3ishGPuzq6wxZZOUQNkA2wVXrt62W2QWQnbLvT7+
/lI/vZ3vl0KwMyYQTK7nUztZimqdNZhzF5fhlqztSKLL1VSCHX5/ob2gPiq4O2kaA3tBrRUhpGqP
n5yboKYa2Aaho+GwKYbzOoiLKoK5NmVinbd0YGu9ptyKBsaHaKkhhp21XP74fiE3wc6CfAQII3wB
j38G9muoi0qIRC/TUlytuVHkxMLW9E/c78/vENgtrPeAcHmM65ydnEGu28LFAFWbpYd0V1kBvmEb
L4rQsPvfP9qf3yHHBQCDgI3ecYezropvNLauhbfBT5t5IYKou4Ch5i9t5j8Wpl9cJQIiHQmAWBS1
fr/hB2fX2hV8DptVgo/rCoDAoU+6cS6feGxq/xDvo4WyS24IZgiAVThMwBM9vk5cwfIM5hWMAsSj
y6HB+eUPBFLdL2Bvc/c+8JWO6kRY9KfZUJmciwSwTlScCl+X3SsoW0R7ZND0oXwGAaBrx5aAZgyS
MHJT1e32RcRTaCDlX2v3NYcgXqdRHgFBXitP3Ksi9JM45jiN3WHTdunahBa0dldkgWckSnwZ2qa6
8vCEDXmyUnjpAJ33ZR2p5yjSxSovQQ+r6k6XSzQdZy8LDmE9Y3a6i5d8nRKNP44OW9eN9E4gdaBO
qNGwjAlTK5VaHa/itIbaldej9uZNXPZQP/ZQ7KYWd2de5JEKxHsgOGvzjPhWbAnUoyKGO4bnJCVr
P6iLulK0u91U3K+XcPVs9V2Qg+M/UriMlhv022sLW7SAEybpZm12K+DcLqDjKctxptZxLw7Dwqr4
JQwMeXksPaxMaQi9RXRXwyxaZTXsFneablQlUQWBIByTHnwwnDYVHHq1NJCNx55171gBV/xVP8R1
+Bp6h3IrUrMgS+FjU0YcBlfZQRu/FWFZJpTEY5sNnbTDhYsmAYM4hU0DAr+5+AD5igQq7RZWw2dM
q9ekhAwR/DpMBzC7QUqZOub66lasJX8tS9asF/0mG4henAi/bX5aCMQjZlNF0gh4dpN5Wp3LfNWW
UPLnY3lXjLAlpq0oW5rxvobVEkBawO7KYIJsJ2j5rJOwjZstLRu+zED22mZ4XpfQrF110EjejvD/
8Ps1kn699D7q4NYIonZWcG1PhY4KmJIgWB+zefFl8ElqN0ZhuoVk8c+djlp3PcNZFB5MoCf3pWrX
7dKFq8zT0DQeyQu8xWAGl1wJQoZVnIXHpYWm4RWw17H6tLrYhGHawYbo1CEOzQAjUc1VwIrM5z0B
9dq1thATPECNmkUGpolMX1TYk+EmkrbxX0ernUFCRD2orThGa0ifk1Z25ZU3RbkcJsephTdp8p9r
Irv4lCtR3UKuab8FnnvYKftqCK6LWYllTNBgt/2tpQEdIox8kI9+3nSu8VZHF6jgUi0bnz7Brsq6
EzBZmHaZsrD3BXXcwgja62HOlHY6ThzZIK93HQ+WSwdSEK6vsrLF3dKEAtL6QU3q2TKUADLLou2/
SGyq6VQO2MOfWx+WUSoD210PW0HWm2bJg+Y4SzPJy7CsKTms2Dxz1pTx9BxOpaK4XkY5NC8lVDfR
0bWasUMZWMsOFOEM0OGUTvdJrnK5JjSvJ4N8Dh6pgw3rVp5KnQN7RSXFCbaMBo8hWNW22x9y/mKp
Z/pmbXoynQT+yegQ+QDL3ouyhP0qWqb+YmBVCPlcSEZY/byxeSr1VNRJ7kX9dRtEhQa4bFiZGPg+
6EU8zt38Pq4j6yHkimN1UQWuDa+Nb4vodlTFzN8i/GOsXs4EzupLLhu5nVg/wxqysaKJwVoN6q2N
h+oZMSooDqzR/VdCR188K40F/LcNUQe/Wm7AysxFJBsEWoArSQLS0/0FjciJmNQgkrbuy/t+1uDt
OyeUTmts/+f10s1w0FFZrRdgU5GtQj1Yp0RzDPwXc13SOOs8vOgQPzv3rheB359Z09750XUEXokm
eF6vtX2Fwg8vWxNK2GYRjICq0XV+cEnZmvoeNhNDU1bIxcEVm8f+uMH2b16sOSMl3t/A/dFXLm7T
Cj4/cIaxNlU6dIuTEPAYUIn9ol3+rkBXg9EdURf0JlRD4J4jz6O67FEvoouexlpD+MWq7v1QjKU+
dOOm3vMGB2fKpJz5N2vXksBxQbvhWvgS/l2oOmeW2VG2wQ23pHKZ7JqGX20z9TEM3WSE0WrbOXMy
dNB9RGwc1iOZJrplZT4IiLB9GNCEqrXvIZbvhw326ga2Fwcfik/l2C3DlZ0K5Ocs3MTtQcJupC8t
ITlo0QbBEq8HuBjLbBFRoRB/UPA1WeYW4+8CUAg9Cl+VPYYdgJtDzYz4hLJmyTOOGI7jWMQRwl0m
aZCFUeUxrIWij8SHSTeTSpegJfXVOhYQMOBN9sA7yhGghFk33MlcjH2PTJu10mk89fF2UC4q3sHV
DShtXeaapPl3EeBmRNjApTgjXKRYGF/TjRo0hUZx97UPXI4goGpt5hQLiqPHV+F8sUzetcm0lswm
/VzDSA+VePShWt38StMKdss24NiKTeOCFybIBU3gZpnmpGlEYcB9QEBxBbl54LJVBdWC2hU5jcic
yYK/sksdZYAa9TfWgmRKB0WRUuLHdv0kjfVTqqFPlIfa2RG1nRcwzc6EepkpQ/0IoUDDmgvSmjFK
KnjRTv1kfAcf6QyFFoquylGRJ/5WDl3ZXVbgg8aDL2nrkr6bwbSLvlrvgPqtXcq9IYgoYYGRx57r
5npo4kAiQcNHb8Q2dTA7eSj2E180RGfhNELL0tb5vGXC9MNduW21wO8pYwr/gIZ2wQre1onuarWm
otlapC3MNSZOEvP+HcPRhy3fbSHMENYJBtTRhl+QaNThAJxDwFp+6hATIXESwIXUTjaAnxKHQeak
7pq02uru4+oiWKdM2NP7SaoCR0HD7JUjTpcpDfTcHHinxUEUkxfPkQy0ySOwhUWiQWpsCpCkyBVS
iMD5HXbfqz6y1eT2tshhqXqxlo1R6VDIdoCnTsN+fG07vYWHAPW9SgXiPUqI3xqkDzQWdoBXbGun
GFKiKNbPIx1t0wlmXL1cbBB4WjgBVk6v86FW9bVBLzEg5EixFjutivLqiodjYQRybnwEbUIf5wvZ
jm0AEeFlb7d+KG5YuFbxZ4REtQbnK7OiyJTDQcrhbAAKBFNbEEbmA9oW1mcOLkUYI+2c51kUtONF
hQPRnyZe8PiiKuCegXm6zQe4lkVs9qAWX+HsQOZSGmESfGcDuNKvXCNh7YDLhgIV7sV6J8fKKqiH
1B6fFJRVfXQ5H9dsk0UFAUsVIt0DTReEiaXVDI/f4hEc8Gbiq8GH3p/GaGjuSNDDWMxdvL3tS+il
0YPb0WaFc9FL187TVezrsErBV8G1m4cRnB6rg0QjLHiAE6r3zh0gRVbTu7Fg4bsVsy2WG1MjPZJ8
6ESiSFsPxwnm9uKA/9/GUhHBhWIL/gVYP+fw3q8jhMsktAjFIcgHi/HLDQogjkZIDbvgOXEwN2HJ
dzl+Xr8CIp+AKRQHTyv9LiclKkgQ5O2ajCGaxCT0FSTBLdXjR4dDfU5HGzCdTAyyl9Q1+fzWahnB
XT4zUOKGGn7v9dY0h45SOG5YUw88afq2IikaVwe/NpNuulhb2uik2Wx3HwcshDoHrv7hiLZP3HJS
cJKETYMcl7Aq9TvGKqdTGU8LRAey6S54Z/IVVwc5A9XRIl/SWQcI7Wh1Y7ONFC3iv0o7fW0GhowA
ZCVjG2qrvcsgcIfvsQjF8MaPa/m5rx0g0w2qP5JhZpu/dXI1b3ml+UWU5+ilSE0xLWEW6H1aBLW/
WYXDXkWox7KfN8PiklYDBIW1E2YZhL80/cc5GMT11kXIJWCFbvhhaeLyFmEsrXmtoKvhsL0Kj6U0
rrXILBTxxxa6leDoSo4MFlJvCBkT3Z7eoPsOEV+QUOLUg9F8uxs7jaQd0IbRjQimorgqdRe8trwQ
5LWRLJ8T5+rpxWaj8HbxIwkhSI6Cl5VWZXDgZILKBiEXN5ZMMLoO8WphP69N/wkpR/3tNGJkRItd
NxiGGbdbGo1lvuL1d7A14TjI8xOLRr1cao5B4w6Yx/y1sF33rTFTHGdt4HF6VuA9Xabo0n1cwMDu
iSqRW3za5RMiltIagn6MwWLtthg1znUo01g+vfbXMJgv6n2wbi3kJCQotj1lAXlQR1FJUr8Ou7Yb
WtjkV8SppCp0bHhRdkGDXRkY4i1CgBz0kahguXjTOkR7zALb69A0XTwdRxM2PpuHOH5XeD3dRxgF
XSoxhYYZ3bpeYinpdUj7YZESeSx0ul42NO2p2DaMIditFRYdGXm5LgcWDeVXZ+FVT0wvt4+L9eMX
bYdySnuFUwfrNAjRYwYWOVhhW9Q+QcnormOkA5XHVsFAhxAA2PQPjfPogLeWhW96pHW9mTSqN4pt
Q9qTEs14obsurA8W0WfPuyiExb8NDC8TiPrbLwXSPdQJZvn6nYkbpFAMQ9ccaxMh8YWzTb2LlxGR
U6zmSHxLoCiPzaexwiB337QgyT7g2a70UAezXQ/QQ+scOR0jf10ayE+yfsLXhxCiIYYqy8N2mo4F
7MTRdSvG+B62pHE5LWgFEREwAU2ATRhwhr6G9VqKjIs6iA5s8uQEQNZ+pmuMMMKZazgWxDDmMQZl
WO8OAJvQkPdDVJjUWYNJYUJ+1MXuTuEJMoccYp/ost0jS2X8UHDlw6SvCX0n15gjDgP/SGqrAUdF
NfPpzVw5As2IIzY+YMWhdwB8GuOsHQ28EUoAQ0sAD5shs04X8B14g1AIDmvy51ZNGyofWNol4bFG
UMM4CH8Vdv24HNZSwTGIBrSFS27sx4/BXLrqZo57OgAGkcKdQH/meYJWY3zpfIv0FxrI5XlHfasO
MCAjiAMhdsvLbahofdoQcmIxPQdBdQLsF+JWRykMluHML4SY4wlYBIDnJA4Itc8RZ6fQdsuGi5up
pcW7zkkYHituzJCIuGX3Qc/bDjUUzW7iF773bo1211U7IqVLbIF+g5ZvRQOK9JceqVIxNr+dBTx+
DglzTRIPtCVJLdUo0mmM3GfRF9AqIMMXrm0tKCICF5zVJsO6RDlEBkxBD0HRqiJrCk1gyIbV8IOd
UWYSv0ZoszeyNa8DKzfYAorlq2stvArFUrnhajbT9AXrsoCiCsqO6tu2wuV9IuiNg6scPldkBQ5b
CX56QprhhXTj0J0kpB6IUqFyDOExmAj5ANPXViddqGt7cGTYPi22Qt0Z2xJJDXk195d1sLn3YcQR
XUinysGCFm71GuTPglUurH1VrmOE/WXHFcJqg5ZkfE6MXFlW243RrN8wqX4GcKDbD0TzCUkojvrh
5AsDmApBCpjV72u0cRYH38x48K6JSFW+AqkoYPHPzYY4sqSMSeNfNmEDi3jMFxAuFho680zmfP42
QyS6Ij5uqVGnWY5pWdSYVyrBq5t6k/nX2E7tNzS343szqZLBymvG5pte0H0fuUALnVCOeKjL1Rvd
vyrLwtgTXBNDec8HkNVAAax+OxTDy65eJRIOpoEi5QVLI+wMml0ddBiLYkRmmphd4Dl/8C3d3WAv
uj76hnm3zkojvnQNW95rJf2hlYU6cTFf+b3lDAw9yXYZ0prOLPpcyGgtr//LYCvldYdIndIFtMsm
XwW3Ae9C2FOZHnFIGsQVpDrww3vAEjFGGYgO8bv9HL/4L2h2c+cw/mFA7wqkUsLciqRBp8cXaoTi
GZMZrbCjS7Sn6yz9rVH9gjPGjk8J0n5CUuFSAiMC3xX8DMh7PcOFOzXFWJk8wACiIZPYVZaLyVXm
SbA8wc2dg8MYDMG7gEOCloAr8GZnoO0SLshBmpGoE1T1swLHYBbBAfiHlDeuAkqEgPIGLQJxzBl4
73kcDQhfC5IxEu4KQ1B3A2FL+MRVzvWaELvD4oIBHc05iEZ2br3yxeAiNvggUXPQ5EdX49RJ8inq
7EF45O5VQySfz4JgpqgLG7yWOPC+4cuaaH1+D+z/6gXCqQHAfSc8o3Mz5RTnEQ0CvEA0ymM6DwiP
CAjSBDsb/EVX/Fuj9594dg+e+h7e8ChI+dlHwOH/+32x77Kr/W/8JbuK4VJWO38DIcRu68SS+yG7
imIEKUMJREBHnyn0AnxSCSr6GH+T7REMkEP9LdHb/wyLCzQujFuQ3MDB+icavX3FP2DVcGGsjt28
gP4erMy5UypADh8La1A/fajKk4ZT9gb9XX0E1P45H+RTGo2zbY7LQTQB+RmUfpBCkXMOKELAA9S2
RiWDzxmCozj2RYxUmQcv4PbHz3+onznfgD8uAx0xhY4GyjUo0x5RTWUTbDZoBpVQq/hBIHTgqkbE
QBritq5X6ENOufcdOitEIiUOSQ/PUUFZ9vtf8f0qj58tKGXQ8BCKc9zuT+7VxZJxMbNKWuP6Txqx
AXcbWh8A2N/6vo+/eIQsJEHf+KuWYwLYaDkhUbLDCNy52tyig2Qf4gqYOMjvlp10Xk1f3dQ2d2Ps
pvsxnnWKlqS+gaEQqQqkb+g1RbsE7GdHV0rAy8dxcdFlMWFuTF2AI8eWJK8PmmC8sqEePo8xBrMD
B1vbIYjGH3tEnX0ou27+sLn1NlImf85NQ1PZlP0R2XXzvQgwX9DA6aydZLulVMzoLr4/uX/Xkv/c
jZb/LOJ8+T//bcZPza7i/I8v//Pfbf/ZfRx+/K/xPxB7VPz91ba9yuz/1o8iE9L/EwJbQwMIXcF+
gKJc/CgyKBagkJH+8ncF+lvbGePbkVLtPCxk/XQ3Dj6oMSHi36HahbECGxVHP/uTGrNrXh6XGWwA
iTZTQdRPIRgh3w3oD7jfSXZo9ReFTHOAtnmmihXRzX6sVtN/64kfwWAgUr1DFQJuDHR2pnlGHGPv
DaLOwW6CvSuStlHIiINcrs4RAs1LRKkrbOJWIX4zy9ttq07QRIjbqKjsRz6OxauyDgJyCOsqEIc5
X8YNjommxJbPoRNKwOGSyxiQJtK6JN/VyLTsOfYUYvEzkNUINy/0YJNJjVMBO9rC3oIad4AM+6Z5
7UFFgMYOiYlSnhcRwtunZUPSA3ru8nKcp2FIxrJlW4rQSP65LPPlPR76IK97BPUGSBvomy852l3A
WYhjffZ/2TuzJUmR7lq/ikz3yJiHWyDGHCrn6QarrMpkBgd3cOCN9Bx6sfNF95HULTOdY//9f1PW
Zt3ZFRlBgO+11/rWZF5Apqr2m4LHNccTFh2biIkFbRcemO4hza7SnHEvDdlz6ZTdL+6AGAJmL7xg
Y8o+smJTquZJ9joj5uOWU0iUzug+JncjiL1Iyz6YylaI9qvo9uOigjGOPKUfgcBg0VMqCgZWunp4
HZxoFLtOVQM0ckmeiBWZw9ZeZZZek2gARXvoW9yDia0WcRmlIv2mO5th0q1xRuB0YhwKXeCtKREL
/p6gmd1vhJXtR4tPg7Nt7eYPLGY296jKSHwzNJPja+tyXk6DACF6NDITTm+0DnmXbCYLtdh1XZyY
lRo9e89Nr+Ed4Tj9aC6dCUTGN8wnYFPeB8jAhhB/rcIXby7kzLKqQlvglv+rRo4BrBYs5tU2NtWX
M+bzy+wsF1fCmG2StYvPsrZ33d/BNA+QhcvcZA0XuRWISW+2VIqKsla7jehPBSdtCv3YmklR3OPa
HCS8rc41slOrQ08wFJa6VDe1bJDp3DYPorTtBzPczRnAW781gVnOrWd8DGpZb5mwgi07WAJB/+iP
AkB6k6nqPDp5xHg/m6upbsLcYDkupy1n095MGT4UO59HBAhG/wYMK9C1ezZ9w1LwSXSjeT0wnlyi
QwM5l9tR2UO2m01swkQxh7V86cZodCDk4nQ9+RARXRMmbrR6H6vNRnwXwVsoMWtwMV5tFR62a3bm
2XbKxqhnmrYHY+IVM3rsoqbrA5R35uuzCI1ZJtXsO2GiaiOQKbJgbd4Y3erZb07nuvkj+4HSI0g1
uV4i4d2Bt8iKxnye2WxtCVuJIvuAvVa2L9Pg2/rWRGXHeVsblffW9WXUXHUMj5sdi2kQ0SfmM1E9
NEE3F/uFs477YLZ4OJJCo/sfzGXR+laIKZivBAjvIcUfRNidJaxhcCeYQu3stFy1+egODgA+u8JF
EnfQI34QsCr5a6xgqso4U4733hh43XZTO1iSxWPpf7ZuK4rUdLbOfwdBXyC2sqJ4Afjt68SIxgVK
hUG9wza2awjOVQKhC5THmkU3ljpZLCG/XOwZ4Q2SBNpZ3pKLTsCyLcaPCNCSFWfcZhSSfOFMP9fC
3R6zqgxUwn23KtOliTDvgrB2s50/D618MDtA2knDxuI+0H1Y4x/KgFUtNsp9yBi9JQxIWBEy5enr
kkFcf+f2pvY2+Atwlk3VaayzfKRxpHQ/cUgz7EeeT1X76FVl+VAStSRp2205zCxWN2OCO2Fmslbe
lu0v8J37Wq7y14ak8AZATvwqg8qc9tpb9GedY0yuYqVH9h2qKovlfbAdqVBHZFsBqweBnpJIGHU8
+SWvBFBiYOzIGzXyPoLEf9lqLADfm6lTGaAYsMuJMZl62OeZhT7KoLX+4BqQ7qGc3MticXDbm8KO
1jI1/GILko7lSJdGU9P/UKRqamx/YojWb1sUbX2opjCE05BnSwhBoGkbyHdlKA7zbDbnWlTIHbyf
bnZbwxF99iFbjbvFt7npRpnp3zW1H8DMbpaLXhPRjJLkRVm+qWF23ptgRYjrfEu8uz4a8k6vnQAz
4zdyeBjMQlx7m0801bIuru+mtzs3Ie9dRCmyU/fCeRbiuDWjK8STXer3Lq+CR1bTo0wLdIH1xhJ5
fQuCMvvuZYmvqAvz7anPldSHweLCO/rOzJIQrDpFE541tU9ZHlzo6QtnxXjkmRNd1IglSFxrJiLR
OXMPOY1oNdUGl5da4yOhj6BSJTAWD14jN52IS8kj1dcBpxXNzKqf5cVubkNWkC1Ux0Fyo96RjAQd
HKke0aZ0DXhaoZMVfjy2uBSS3Fk84LbFFDyTxJhgX6zBXMaO4agi4cp1jr0hwTdsC/ezOHMm0M0F
cjV/Gr153cIwC2K3iojrdXYpffyA2+gfa72IIS2FOVOzsGnjkiOXvkiXsQkOi2ci1SpAkU92X/P5
TXqNHhCx8GU1VVl9NjyZu0STZpBJmwH9kbaVZclaWc7zLDaaAWrdyB9cE+ZHNXiSeKYo1y2WvBuf
nGg8KPqBWt4bvFGfVhgAvtDSZiRYnQFK09Q5xhN7weJtq4fod2PXrJA4AtR+0jo5L8IbGD6TIGpN
HptFyNZh5PXUjTt41+aI+QYGDnTbODD9lmNDqDeu+6VlxUpivdu1pWV4jxjES52anYVv3MgFa3yJ
Wt9eB02XQ7iB3v5V59Lv90Lpyt3nyhAnZClNlt218gsww4re2HX3P4h0Y38IwYJwdwee/wP/BzDf
isd1ubOXarrLgmxQh4XFbUmKkcNVDFaoQwEumxYnRs69aVQkZndO0U9Yeg2rHdJp7sxy5wrGMzo6
NrLyiM5VHZeD4JxSL2Qu9nldNNeYckNxlPXEAU37vNGHLd+y7nYrjfV9HpHoD948b98Odi0uBlmG
y85jU9peyyUEgMO1t137oyN+e0tpvNLAkz/lay58zNI6+hSkrt2Ye+T6BT8um9KNC/M9W4yo3evN
cK7HbGJrpVZ3ZHCL2vI4L3L7SbcA2RqbqPilr8AxuEZB0nYcaU3xMlkBn89qs6Zu5klQSbFwMwGq
rL0JeXCsrpxlUPZuKIfsbHrz4OyGcabtg+Psb523AtJoKdtHOTbDRwRe9HeuFnYTJt62OV5mp0R1
hukft+XYPZNyX78AZ4o79gzsgMPNjJ5w0tRn8qyo9m6X8flZevzFU3m874W/jMncW6jm2LaqF8gE
1rc9rttjxG76qI225xWz8PyYTaN9mFAzR5pc4FDFLNHLX65UPecymUefQzPnr2vQeD+J/QB2XSbZ
fYptHBv4y2t0rRyf81VWZEWdcLoM31uulJslmCw3QZNjGVo5WrVJpxr2EItpNxPnYAHON1hbjMV5
RWtN1BsacGMbiE+SELiC1hrjR6zGSTzlxqKPbbEsaOL5AoPZZcsca5tN+oUCGz2uXeOx3ZfberK4
5ecYUWv9yj3NJHC2NOPKfRnZH8CGA9FnceTc7yqaBUbwAFwtdj1TojT4ZVPvgnb0cT2EICj340r9
vLDl+OEaFRYNX/dZtcNv2lcxMqDxmi2t/uX3vvmExyAUdLko4wKA2ILntapHakM2cFb7SPnbcSNX
zmGh6YnPO7k0oFirxV93nqdoEKhFUaKYZObYH4UHlii29ZpjabTGmj4NA9PdUVWjw4EZFnMRbwHn
6WSsatbJXu+KCia2G+J5AeX9lMlMaUZ5V5z5kexlKCsDIiPnLAN/UUdpgVVDRd7laljdm6VhW0c1
yObDuTAaGEeuj/0EGB0ChePNVG6EMyd2up5arJx12PFwn1ucYMsyX1jSmvNuyurb5ci6RjxZDN+p
fiquEhaazsLDR6jZ/FgMzQQ448TzuTu0+JvCLFBhIugG0jvI1s4bn7O4s+rSex/ZMUJpnEZ9axhR
85Ype7LjYItUuENjLV6KNh+AL29GsV0xW9LtwwTmbkmHveVrM6vM5SVZELSFHFS+5+tCl0IfTXC5
7UazF+88wgB2bhIEGBn1emiSLgOkIGXXsWKyyCY2Q+MXexc71JrCDGewlHYruYwUtQ1H3MfoIz1w
IBX7NbvB2J241+yl1wBNs8ucLbpXgLFOG89qxUGuy4jiY1GCUFUuRjLPVwtTR76Shw9diP5xY2/T
eItbQA6HJpLtTbBUs72v8tDqk2Exsj5uvQtAQk0roNBmxuq6nzr830kwW43c1X5G7Yho/NJ/bJxL
o4Jj5Iykgd7K/Ng7PY+pJfOVwBoCGPPQbnWGM6zvLQC+Tut3J4UJsEtydirVrppXHujm5jWcxbeM
4jBKbzoH48VCLw6HGflk+HVfnzMM23SjNKLmllFjlEgbIbjLzrnn0bPQOmHa5dp4WFqOtgc5woUi
jDHV0c209it1WXnIr1brKPpdjYaYKWq7zMP49EW2x5jlN0nh+XJF67OG8ti4an4emnoyDsJnJRP3
QMHts12YUf5sRoMyd6Ks9QAmFYdXMsIdHeO1sUqZ8n0pYKtKOubSAAmtTqKcx1AsB+hyh6Hh0tqD
DC0N3tyw4tjpNFy/LgZkK5WNRa8HI+GQpQjwqAPjhBMvmYtmCg+tJZvsXDiyYOppKT85NkNQFSeb
bXZwzHkw97eZbsbqiPFG0GTUZmV55PlPE0PHOa/YoRmv6oSjq+8Sma1YWRSWQEZzaKvFPrRKPmbb
Y7V0xzFbi5hdxWD/zpxAiL3wza69zdlidwnugma4XQroWbHVtFuF+qvb4ijoX7B2vMC639djPjq7
zWsZ9NXkXdhnUmYizRkQvysTlPghuDzeU9VfCtMKXtoGabr3wh8Ts3pza+CjBbuykTXksQnP+RR5
qzul+bAuJXar1S73rp4Jpc42V/+9nG0TY3hTZ95ehOxdUyMys/5AlwedMmnUcRhkGzVguZydSeqT
XvpA/1jFas63DQV/7ZXFPaK5j3oxlk9ZMIBYV2U26/fZy7ke49LatuBh3hg2ryN2ki47tFou+3nl
Fr+KeazOhBRpe9K28Ohxisose5rEXFohZ+kJSuw2Dd26HxhxR8Z0lJMdFxR9M0vF75+0a7FN17Ua
qM1oB8qpaF9zsR4zw7NvHFpfFUe7coWFTVaJKo6arRhSkN+W3Pl+F9EwJXrjLQwgtJxFz5YxRfPr
MaXwFrf7EFywuh4duSqeqOVqHNSaO+sOs6QW0Bgx1ie4kSrUKDF32FmRyEGQu6Vp7rR2+DDsza6K
HUxNzKs+VYDiRKRhkice8BNXmjeO/sMA4bd6mIDWD9zbN9EegtoZrD21E9OSzFYJoMPa5pwnt8Nb
eQDm41yz7scvRgGm3yfCJxaER8oZHyq/qX5qKsSMWEjRTEDKRo6+o9yMFmQVmkOKxCxvQ78L7ogT
tcQo5mb6CJUFuXGRc3iw+UbhIRq3sU87XnG/6/HF7/Oi51rXnbs+lpaZhXG2VYubrnSm8clsoXjy
zR7gXqEtZcbIj926qxAEy91YB12YlL0V9thCt+YOeeDS2NQs/gnprdd0JlQ+zQlsvt/DZekx4etI
3ZZb39KbxKD7xjY9esEcsApag7hqk2zqgw9co/Xnaq0U3+AKw0mW0YbBI2Iu57MFwXqMa5v3mbsl
GiKPc6wYMQ0ADQ1GUA3xlLY0vDWGou5oA5BWMgf2DY8SgltDPAa9/M2XH79pFIzDep5naa2vY8l8
cFqjfHmZpnamHMjHbkeDFuBjyjlm/BqoYXk9VTd8mbrxYpNYlL5txFROzaHsR8lBqjeZnB06NIvc
h7TW0jSIp8hnbjtkk7WMR8VVojHgGFX+1NIYEdR3I6t351YaVjQbOb4DlzqIOmqF2pv+5KHVGl4u
xaNZRxsOCwQlf+dlVa1/TSH2AvjYrtfnY1qMpsHBPSvxWhIJWszuyepbb9iFzuJP6eDXbpnmIXqR
2PfraOLHku40rPRWFbYAruv6GVIn6J+53M9jaUw8AaLGP5KHz+iqGXpfnJkF523nYihHpXAmVPGD
24HSGw+VCjbr59ys0fzQ5IQVji69fS4fNp4ybAPmunzJmWJIqn6aiamSiEXg9QeEAZMRhjyEx5OH
AbngdlELHU6/iqigHMkUI5Pd6LDoteKgJ3l4QVW3GBsBZdkgOONpaNfhM6vGNfvAqVdPTzU1oYiX
pZkxJUCU9hHGCDJIVa1xQNzdpYSzKeSTl28h6x9YbsVvu8SNg42Ts6//GIiIw3fU9iUVpa6KAJ3C
f5urHzmXRv/AAymjLKwdKyFSHpNq527NcK6cfH0eC2upDnPo9KrCXxBcnJIXJYzweOwa7nZk9B/8
dLCNCTNsPrYnyuH84TwZVMCmqliwfuqlaL7MNRu+RF9aL8qqUHpKPZjdzhkwhzBM+GRlNMOioADj
0j6DtXAzTm5ddjiAMQ5eB+KSisWiu/Qgf8JMJtpySy+m2SVc8BmVFm6HXHBOtpjDuYsZYn2UdGi2
sZaDVmdnm5oxhhxNysUa6pBT0dBZbUrqE0OjXC1pYwxHTUIeMoe3yBLFb6O6+FPUWhuPouijnmWA
aO3disK0kWbhi33qlr64m23+T3ghDHWDTJTrWA/a4M9elTsEzcW766hjyGPk/5DujNzJ6GIpdPMb
EOHyIjcsAWnZhAK/pFFcsh1aknseg6z8tlBB+RXIdYBbH70FEcBepJ2yvchlrPpw/jU4GMUwxDqC
w2CmLGtXrZrIQ+cIfmFIkw+VVgv9aGq1fjGm5fsyaGoqv5ZCJzosDLIY/vBMe0bVJhOkd4wlypbM
DvZlt4KVvgpTLEA5qTNFjR9XM9M4faPDkmxiCz76ReNlCHJ7/JqDycdHBq/ofg1M/LjhFnCZzeYm
jjXX/0PWwRXdrUjsDy4DSp8y5BVfiiPiA3II786scNqriGbPmJtaRqcE9sk7GL0EiKZtwU5mVHyT
E04PVbkXYzitsd+VRR03Rq9fobGzP56Fu90QIhpaSqcIa3HXyjiJApFhatQF0l/a8vijoaRukDvq
agx/GmUEqa43Rfvd5436mgECp3SomdS4cqO4ps6Cx3c5Uq0WFwjRPMrKtTPitg3rd0xX2ZoOfY7a
r41VP2WsXijUaoxcs4YqlzC1qcLRCR2x+maJDL9H5XSrL+ao0uPd7cPrligaBJDM9NJqDn2bZJIg
mWSXhKiSJmrKb68zac6qVMe6xoPUhj7iVJyTMeaZW1oJCFLsVGq3SkvXJwdEKI9jGy23RnGmtaXn
iKwQkPqanEcszZq8z8C9kQLawbCe8ryZzbivSpOSgTYEjxhxW8LKaeSc9NmFdfVFoWEd5IcjI6cY
DYQPhl7/EYa5+UKQMsLEvjnFvYPZkKuo2qj/alCaftfc3JFDdKgEOs7MOI6M4ZpnbNjDr2gZlmeL
bxJ5Lqr5bsWE3z0J/N64b6gbK9HF+3WKc6nYek2NnT2NwHEnBFvHWhNnNBjmh4glyC1HwvBeLP3k
gp1q+MlMSUIMObpvcKRxgUq7qRmKt2hYLoWvs0O5Z+ZqsQ9BHcjEtAfwkspf6YxRM6asE7Of/cjk
FpyznCPyTrowx1IzuxQCjgt7udimJGAjRN1tfuIMzli9U/CivissanVsts38O3C3tn7wlVRRapsX
ARgZhkVQGPbTgyI4aFz5QefcqshbSJ0SInjz28a818xf6uAKF1Ol5PVdD2FF9JdGzO3FZe0kEh51
jone04lvV/TUC5ra5pQhKdFaYjhexcPcyv4nBtehxsA8yJch6nGPmaLpf/1zPf9nJwGelP/Xfv76
57+wop+6su/+Rlm6/NSfm3jPozQFy+YFuknlCke6/9zE8284a8PkgpXjY8byceL8ZymBbf5beGEb
sNOw2Y5Tq/Lfq3iQXE7Ikt5k4wPl0Hecf2QV/4ef56+eFF4StiHoOQ4ciAAw2N+dMXbI/b+S2UhH
b10Yt4GudZ+EcAUZWRfTD/aQiegPcdu2ov0X1ruKM3s19JWFnJaztPY3tNssqrYDrW4LYhR8PHmy
FtugXG9QVXMOLAN1R3gF6NpwoD05xs/UBKl0LrdrbyxsOq8Do0unIsI67cJKwWjbBuPvHPkelz0J
2AdOBmJM3RFTN+ybiO7LUk/y6ObamRIW929y8nvav8oA4/7Y//7nFf7nFX4BT/3vBhRis1P3u/zr
xX35gf/rMuEqdeGzRFA/Lg0QDtfOny4TO7oQ5fC3wSoCl+5d/Cf/dW1jTbn8BKAQ3J24Sf9iZXP/
DU+Iw5fuD76liTXzH7m2Yc3+zWXi8b3jhVkAZP7ga+Bb/fvFTRa6NExHvKwAYu8lFvg24mhWG6V5
Zi1+LNbGPRc+h1tNn+Wg3x30GNYrjr3sIUDufO9xdh4XB4JQiHi2kkK1S4KEET8w2ySAH9T2KFbK
lMf23LdXg8quKcqZYn/JrVcnPzv2g2X8bJR/tFW2c0aOR9M0Gy+99VvMFhWeV4N97AIn8eSnMYxX
Ew+LUze6cNetcUjw+bLixRhTWGoXcLzP/CzFIP6VMbN1FnZwolxJzfm8YldekZrDUEOcrWqciBzw
dGpc9ASKtP3qdgnHB297wCbC2O3jhMEvkM+akKdxRr0i4YQZm5wiGm/PuUZxkJuIFpgWnOaxMuOi
nA/ZOBwNNR1Gm6JZ+mkxcl8NuHGy+WMO5jHFIE9vYGRQjZb/7lvUO1XdaJfWSpv47ondHudfE70y
YoTdnOksMUKTgNxViF8wNtNCc5+ogqSgsE+XYTrJhufySgLs2+gpFG2/p8JhQOkP/fgcRr8LcgIM
HBwotuhhdq1bZeFPkUwfB7TshKKxm9rzn7fF94+ORQZqMTnJRpRTR50XezSaOlPxVbB9x7SXtp5m
HA+ql4rF8UCdYNdVx3Clj8haOV4bdjBQnsrhh6rVs9Fe2+7PevHefJ8oS2Qb71v7WUW0TAU3OupP
s65x8wvF4GHZn9m0dYfGLKcrngXydiK+7XQeyyDCvL5HcyMfsjfG1NomRe6ZT4P2qY/PXogZpSh4
xMU9MljboZf6tp3I9sUuWYzV2+4iggGHMryiKZeqTfqtciP1mty7Wlxk3nhonBtndnfrrBHWOBpZ
y67Yhqve4lBVTV9D1nBF9+N58bud2YuTcznDF+M3CEb2h+3BJWiRTeXeGpg/Bed2+iNQPi9JJCcL
bxBzLvpYPIgsDbLabXApGAeD1r7WDarkUqBrzSuFlACTu/AYTOaOTxmru9hZDQBgDivFZKQ6rFKI
ElNETB+6ebxsrKXC9UBElWRR+SMLqh17s307W/fAjhIzfKRAKzZHTfh1jKjIvAG0dzJphxxD72jn
wxAHxpmiyYQOysYo950E5vckg11hvmTFEtsu1ZNZQ314Ft1ZkexOeF2T2qG7fjWuBBaLqWJzPH0s
bDL8Do+lONkF8OiOeL/2xQ+nJSzcFetxMfXDtHgHa+t/oOMlHpUwjou0Y3QTFTzmg+5fs9I4W5Ih
svFSmMTkJ1u5p4sV7xL/xcSy3LyS1bIL9LexvZbmm62tuMGpcq8pNRU92Uxz0nvbuO6Wk/IeaklV
HnmPaa+me6KIsWmCKFHnxdWPBEVPm7zv+fKXM0gpWkGvq6U9lsUaZ8EPe86pOM5IDl/o5xZOsfpT
kYssyAsl2UJTYCl2Y8HXvfJPlzFS1MZdX7/7hf2d5dB4US2m+WnJyjesutSGbh1X1Sc2sQTPEasb
IqmKquPlUwm2d9hL6T+gacwKcZuy8LOfW61QwwJWOBYMcp0s21dmUG/cs4fyEuE9zL59UNV9VWXc
Im5nr4yuNsd68+D+exA0Ziv/tFZoCI187n2vT4fA3HlGfd1SjLPRFN7a2JsK5r+1OIeuviMAmJB/
4bamyXwWxEaDojrOrrtvVj2nVIss+4K5Eq9KzEo7VhcwfH2vttco/Bkhz7ErJYbe7dFs0Ad1tMvh
LdC+TGn3wgkrMYY6S9i/fgfjdt5C43pbHk16cNTBnNzw3nXEkyQzVuTju3ADkBLGsbYyNhDwAk9N
P3CPz/NoI3wwsoByi9vRK9Ut3hmaXYey+ZSkJQ0b4TCIhrugjT5QpxKU33t8TXS2+ua75FkzdvXy
gSuG/tcusq6J2O3I8B+gcVBseQkmk3X40bbevT0Sg4G7vPKLlVesA2/HrF0/IkrTzME6Ze0F3kUz
jDf6eABK3NC9YK8CiOFc29N+2JR5HFxr2vVlhzCZy4eBjBFZQ8Azygya06DxkgKGnj1IdMXy6o+l
PORRM5JYtIiw8pDFnie/Zh3Zr5Yp6+O4+JKmZ+kmXm/Xb+MlMYiJ6px55pLmXZbSWecShZPZQeqW
vvTI2rv9fKR64Rc78fzKkGMOi8IUSQVdIYuraTo3SBLPmReqNBy3EoWEO1FfenNaXkbhYg5fC0Lp
ZUH/KxvqF6ll4lk8/KNA33tNxDeyuBkW6zkzsh1AyLyKe7wxeAJfopX3jgwzZq/8UI/b3byF+tRs
dlqZ7muHq7pDlVnEflFXSFPfromlPujN7tOiFeecy8wEyOZT4SAvZ+eECwvQTW/mfJ8K69n2snM9
T1erWxyXaHtVQGVg+/2C7BOm/Abu3i6XhMTfiRjeid1gmeKo4ZYH62a4SAM8lDC3Gyph3VYijAM2
GopXs9NvvWe/Clvs8hq4AynwU9EOdxjS90YvX8dAw3HGEOLby4hqYYb7vBuOPd2rqk0bnv0y2C6P
l1jATyEWOOgCWcM4Ig/HWIB4M0tDEYNHy9mmKzbV4XcbRuNVIyCVw5noXkRmkCVdsyXFHuPsrMmQ
E4T2aOW5qkqHodeX6l4ZjkCmke6PJgiybV+XhVem2HCmp87tix3R0/zDdwdkzotB3kpE4bKgJtBD
tJ1Tg7BZwcGM4KYNekxTsb4GiT8JRo0MfyFxZnnT6To4jO7q3lMuiFYoEN5fMuG7xclXrrjPPAf6
BOkqHv4rvoojNheCXbo71NtQjxg88qDhFkq/ERXLFAcj7vfROTAEJ8pg0rgJJ1m353rgewQUwAiu
+FZjDoL1+e6uxhCzqwWT01oLonYgvY+OsDltVHhlPxmRxr2Pm/Kt52LYzZNSZloMmQU/IxJoNSPP
13M4q+baJbzEWbFWJ+6J3s6d83Vfb4XDhs0OeIrW66E16u1KAaK5tzUPDmWt3Y2htjKu3V9j9FQH
mhxuub1MLHBP6iKKrDVTX1/4zrWzZBiCqbt+d3n1tz6GuFQDXoXTEgW7UEr/vt/W8CaSS3/PS7n0
Fi8PQZPNaUt3R9lV40u9WtGpighRe+3kol2yEfk1abs8NFZwQoHGBtaG2R0PY3MPDkum1aWep9Dm
VS0c43ay+u6zK83uBVRIf+1p5fPVq+jsAmV0KrttzanFRjsCS78jl1zgxi4xMpL9Q8xN6akh0tu0
+8ph3w5TcwBZ0o2p4dXPeTO+rpaRHaIsx/bjU+1djTvpVdZHILb+nDc2+6HOW5+Mre5/tpBhX0r6
Q3Z9X+ujNDkpN1YhU2i3GVCJ0H9Gli/2hu7tYwSYDqlZo9+OkB9Pa2gU+6jO76MKzMIWTtmNOw4T
ToS5enAb/1fZZ+exU6+axUUZ3m+DfC/yp6Hf9M7M5voG4+RJV2XPEQ5RK/P0Kcuz4gfiW71jbUrD
c4YaPEpW7k1UXLuL+2QoTB2bOVDJqxmAspAdEuHtDvzUF/sVI+lKODFOHVzbw/KIwzQhYvTH2fAY
1Ly5whrlNS1pyYa9J7+gD0Tlv1lT8FLNppdgGt/PlXeHkibP/uxeV/V3w2eZrk35kFVsnc2KJzHu
VMT80iBrkm+vmEdfO8AcqVXl1ZUqMPvRPc88gtcOIBe3wSsIR6zJHH2PEvLazeoO8pQ8K0kctxga
Wl86+xAN8nmd3ff+MrfYDCl5UJ8tlsGkCgxwJrq+mX3UV4KXDEyRS/K3AKXRg9aiCbt55GbKoXi0
tn1PyXvcLpMHAMd+yctlvGlL1z4pVUTVXRBJapK5br8qj92sU2TZCRAcEQIizTcA2Lpyb3j9cOIh
Cw1lzCK950svb+pmmm7rsqwO08X5wmqor/lmtHA1lqGDghFMMu0b9MRmyCkX9IsZE0M0W7tWlRtz
VNja1+umepv3RI6/Z40bJmlEb6Yt13eqx774lGrg3XaKs1gNKa/VTEUuqIULIkWPR4GOPu1FbXrl
lS8XjE9HD2DZm2FuROhZs/mr9VWZ4jBOQ5DWBe4tYfnvDMVVbGzLT+BFc4IaGf2ZifxnpOdfrQgl
73+XVA5T2f3Hv3+RkZXy5/RXZeWPH/xTWjFoVCbw56CgoIKglUQk1v7UVi4VzWiDYO041vEP6C7/
Ja6Q7qHwBn8SvFKCNc5fSP6A28kOwqt20ULC4B/KCF5ivv+tGXqk76Ech2iFAek98PH/Q1ZZBpCD
VsZqxzTgKvG4hlYCZcI8ZPwQ3jhjfDabEWr7X96n/3+K78+/F8GTRlNCgxSq/Y8UX9vN/YCv7AcF
x67V38yeBNTFmWPU137ZfrmNvZMZB5HIqd/+8b8avLgNgdNB7CLF93clab0YR/Qw/pjh3ly1lRjm
Hc5i0ih0Gav/w96Z7daNpNn6XfqeBTI4A90NnD0P2luzJfmGsGSZ8xhkcHj6/qjMLlhKl3Wyrs7F
qQISaaRkcm8GY/j/tb61tAiwC08s2+VmCjvUgzqTTw8WrBGfJqF9qGnNX75FxAY3Y5sk5s1P/2dq
Zm/I0MFUfhkXIbYCgT0lQ2Jk6WQMTiGHek9ORrPKnMJ47unkI67L66BeGj7aIjTVXnQUCWvCwoEC
VX/yhH4xMHA340SFWE6gkDm7vn5ydRV+qjnD5J+jpKM6ZSEJo2Srmvx+HDC0rA3T0MujEm1RrX7/
fN7byd5GhkWJxuUZGYLmBjXKny9sj56VR+xSdcbAc2l35fNQ+s4qIED8kBm58YCrxr3S/Lr8ojtJ
uPz91eeH/+F9AGpGYAKfmNQC+0MmTq5b7Dulf07CJvoSO0P7jCE1QjctPsPdz2/WX65Eep/LO4Bg
+2N0GnqyoZ604IztQ7/3DFnvjLwztn//45D34ttwt7H72x9eb6hqGNkC8xwGFlsnKxzuhxC1UFu3
7f3vr/Srj0PzCu27R8nXtSgF//zYaE8DCTTTy85wurtaOvUljL/6j5XmX2Jmf/V0iLNlujJcCCEf
Q0e6FPgODoXLAtodvUI7yvfYnaybpGzH49//PD5Va3j9MzL647tZ9n1gBHF6aTVTt1Ytx/1lHnYo
pP6Ny7hg9F0blp7tfHjNWr8f3TaN+bLS6S7Jq/BCopX45F023ocPvb1TxEEI0+RttphvZqf4Ty9z
TxpuNXrRZRnrBOzWbq2KTRFInyQ9t3kszLy9peNo6yiwWig1MvFygJoVTa8t217AVH/7Q9tQzAnP
1ll+6BO8vx3oN6WdZ95ZtpSS03DSdwqX4vr3F3nvfv/jM781IDzh8krP3bqfP3OVZ2aDYvcsBPvc
pKPb35XFQ5Slz4PffMJl/8XgJx5wjsNxdCID5vTzn6+F3Qttlz2c+yAN926HhEA3Q3vz+w/0Idf6
7RPRYmSYkA3gwKiep+yfnmJCKcKHHHj2RyUOuXQKmvZY0xhciGAsWI91IMASlWOEezHASmc7E9Yq
KzEvpg7jIj6N4K6mj3crklBRwKe9vDS1JLmxO7/4ZOb5xfrBHM6A9uhdO2xU3t+s1YmqFkKcHQFg
cQJw+OyEqEuaEWF7Pob6Tu91++b339Avlo531/wwB7WRPnRJa51hsmLMigGNLLEM5FSAUS9FJmxx
nFszMtOws/HCkY52/fsb+NU4oPEKzoyOL2k3H96zrpJ+zKRydhH2r5XWyNMQRfEng+1DJuUf48DD
GOgYDn1eIIHvv1pZGjX8UP3MvsI0191Qim4lIsNCzD756tHOZfSkVVLedv7IjgYzpqeAJHsFpRaU
wavczMCGdIDx0k9e7Lcu3IdFbe76eUzOCL7JRXh/a5MhksqvrTPj2MPHXUY3RkvNEw+IWE9Uqb7U
Zl+sDClNCsS5PTwOhW2saUjF/JvvX8XBYPzIqO1+Ms2+7Sf/cmNsZHQWQl4g78PQUJPt99LXz12c
GAc3KkWyzFKlqElLwK04hm67RpZPDuqVY0Pd9cGULSy9uEZRRiAHxHsnbMR+qIr0UMAou/v7A8cn
5tBnzHgzLOf99+ZUndQ5Jpy1xi62svAbLM7eZ+Fvv5gRAYnr7AQsh2f0cfUMRyOM01CdqbGqdFW3
VnSfY0xexIRUWpuCvsIny/Wv1h1CCgj9YEOnE2syr+c/zVjVpFD3oQQa9K49Gi2JezKFwto4vbjq
m2JAWE2morMY9d44WbEx7DAyqNuADsG/sebwSgpeG9AkhN992NilZVKakdec6ak56ynufuhiyD7Z
M/zy8wIlYTdnmjZnwA+fty2EGaSRPOeNIOnWQ2keNbLZdmVk3szoWZbeSNZsJIJZADoCEMYA2kYw
QRr9k+9+ftM+DHhEJxwxbHr0CEw+zL9N27jUaJozKrkKraHxBNbrtff0ZywwAIUnqr/mZwvUL6Y/
l+kN+QmgCk4PH66ZVp4j7ZLspp5+lVY1NbUiKrSWgcEUu+HeKhCPdKO4GLLpQZvnSbO7tsd23Rrl
V4it3idv/S/vZ56IGPKQ5uYj9M/DD0NWDXq6wH8SNnuGN67g0XY/+dR/vYhPPhrrztsOwOI4/u4i
WhE21G7qcz6I6D7WY3n3Rpr4u/MDlA8D2hSzg4d02nx/kdKAeF3bc78YfJ3ZO+lhAmz5ySeZ7/T9
kOEitFZ5Y2d9k/dhf1FoOPBspz+3yM9uq3Zq98E0FdRQlY1w//cf6EMK+LyIcSgxiQ/k6djMRR/G
yujoSW9FzdnN4mJcII8Kr6PBjr+YchimdT9g0hZVYt5Dqe72AyeXb6MhogMqq1MoM7uiNw8neZm1
A+r5Hm1vugZVW/WrT+5znhd+/lL4uqGvIHOhPsIM/Zd5w7aD0QzEuUwGUmHbvoO7rfsqPtpU2Yul
J+2YSrXvk2HjAOTgn3hhMPuUiJt+fysfB9p8J5wTeMOgK5G/+2GgpeYA17cez07qTku2oSkwWDSf
v7/IxzHARWYqjI3ShnmMz/1+oI2eF2qwy889mKJl0yf9yYEZaY1Fcv79hWZt0McvFvAs5152MA7n
gA9X6uDQ9y0DAIRFcz1pDv0FqiXugZasCQEE7Ik+OjR1+ui6AfxwBTFWe2392j9Ubj3dfXI38wv0
4TH/fDf+h+UhdsPQEWV7ph0gTywixVUt+u5K1/tTreFtqMMxusdUt8y6cTpUYak2ozcYO9cJRbYs
hUY8ze9vaf78v7ujDy/IME4x2JLmjK9dx0xoGN8D3PnXPSinRYC0hcaLZZOWDkrSqOq/O6vN40Cg
kkBuJQxBjeL9OEAnCTTalmc3N/qlh4l5GUs7/2TC+XhGeLsIUw3JSKTz/iXKKFAIpbKUIVC14qZs
nWADqvUkmmHL8Aa83hfDJ5Hcf1mh50tCB2S6ducigvfhOWcaLHC/rc8SJW4L5l6Ii5wAFHz0JZ11
YbRdsRR6CbJPePFNMjSxseLQbNkL0ygJM/n9M/7lS0DuEa80R2GXbcn7r9lMitbGtcmJJUQXodBq
ofOwnGqJBAxbfmAsHI4ae7+w9OWAsmjVwQrecDAorsq8qr99cjvOL8Yc+xbTR8Gh2/zv/e20KvdK
x0StoEaNBKsykk9YJl2PptOsAOqAQZzKepT1eqAUhCzbrZxXYDZtfdAq7JPLyfIUbdyg67ZJPJrY
jMDjqIOV1+nrJ/c6j/+P7wcTM1MikyHbnA/zB6uGXg5lflZuEU5woEiLWXr65PG8eneOVkpbQPhN
KGlJ+fT2rjqAFq/m1HPy5UnmzicrxS+mZ49qBpM08gGPifr9d4d9aAgdVZ0NrZ7waXV6v3WMrFP/
zpDxXRCULEtsO2at8c+bmgyvVCLi+XOD713gcDaI0sDtyKYqxfgWpHm5L+qSvC7ldFNNFkqKPaaq
zewcB2GNAqwg3uOTyeoXywYMPE5+wmLj95ebImUGxIznn6QHDSAsrOwaH130leSf/vb3z/0XX7Nv
cXxHiEp+Fsvg+4/vRoGVBpl2KrE/75Ey4x1Ma+2TaeIX7wFVRhO6ILMfJbN5tfjp3OKyKQ864Z2q
prN2AXCxVUG5+DpNAWwsMAZmu99/KOOvuwxghj6NHjZggs3qhwsWUwC4pVcnGQv5qDdVi8ev6AtM
2l5nQZuIpoFm+uQj8fITKErMRv34vVBBG3/yJJl3+HDvXiz2ZPSbfI/xxWFG//ANc3rCu9RVJ5Jx
yIZPewiLa1i67SMmTZjbZtvfs7ejGxGl7L5eLEv1OqqpupVXoIEtE/mTFdmnJA+CGeDmFvViCiK/
2wNUhpEojHLSHnQN9clhrDP9oHXmjFPtWr7brrEBuRE7ESr4R+1wNqYqvSX0qn6hHwCDA/4cqR04
ZxuwY7RG4eIPWqTWdu5qz+QhpNewkMFPR6yJL63Uw3PZD+ML1nFcH2WdATQANeTuhtEezX2Yp4M8
tY4a+k3d2fnL2JqZtmwphiYrmALdjUQlGaBp4YSxMDpB/1V3ww6ZJR6/7y46nRD9sKHd1EDDZqOz
LBSgtjjZp0nZP1WFOaarWGhTuSwJncBxrkzzq2GGAnOThggO8eXkXcaxWcJ3b02R0h3Wi+4wJH4H
I2Mwu11b0K0ykORELmyZ2skp9AyoHPWtX6GIWPceyS8xEOHYi1/alOD4paS5b+G9tFhPoEiMBeZF
DxZzCZsj3+ak3vqLRKkoJTwp9lw0QAWnZm3pambn7RrLEfYp8KApgesb4mETdJo/XPkFfl0zkPy4
bzVtt5NmYPwoMBr1q9bskRsq4j0wiQchznt9np4XXtXTDA/QbJ1zE0Y8TLlZ5NuWGJ9XjZMNPMA0
K+1FYDBI71vQWt0qsaz0Tii7wRWOrJjgh6BEPBv0HDwXNZQKbAptOBLUIHk6KyK7mmstN1k2hZOJ
a4cYFeNsyYHsMzKgHaDytjSy9SShSeyAOU9PaSLxbbcikhxUo7wIlomALs9y1aFrdP3YeJUatdxg
0oavZSey6VDoJY7s0AqalxKZ8HSusY3lS2NyQTqlYVvetllYyhUQjsRatACbDLRJhn01tiK9Caea
EaSPGSjCrq5ASwT+ALK3hLUWrmiFzrFQQSX1pSnhAZKrYiYDjtgC6U7emEosoopS6lINiDFAGRkj
wkU/yJt1lGuWeSEywh8QlybhN6uNWh1sQeHels443JmjcPKNFScgSGl4AY8jfji905HNsz7qyLGW
nFrVlQp6dW2UNOYWHUs/UQeDL747mODJElK+WOdTrI4ukoOtmZEam/VKIiczI3OPsi+deViBs+j7
Krl33NFAKNI10V2MO/MCv4F2JMYhQvVInku0yL2qc/alVrR3befHSNICOav3sAkvaopFX1rAY+ZS
DEQZrbupt5hDwlqGq8pSGCvfZt//r1/4D0qGPy1Ef8Ebr2UPg7SIf1YuvP3Kn6YQAKO0iwR1rLmM
z1r4v8IFU/+H69OdZZsDeFpHAPpP3QLSVTQNHoszjX3KjfzuT4Yn9x8mnTuBlJWCIDuYv8ce/eB4
stELzZ4UHFesnGwFPm4GzFARKkxiGyEc4Rag1B2LAbrQQhXauCWoBl0mtYe1z45k0XVJcVnJIj72
SZ0+ZjjXvw7CG180anQpxkORrFwvrcW+RJegOo2yZAkLCw6ctuyT6MFz4hWsiGcsnebGTqwDNXhc
B4G3zjFMJK19x7XsbVkkezE2mw7j+ood8zER3WPX1FddaDpLunARS5YgZEPld2YX8MIDIflC/EiN
nD0Zs1XYtrm+Bi6ggC+80e6TXATfOYkQM0JyVVbeDhHQ+mVkOMwLTJ/ebZln0ZrkQQ7N+PJH2IN6
fQ4LN1/OoQRXmp2rdCHGAdSwx2suMRvadfhFlGbR3Rma7IlmqpsxXrd9ZKjvVo1jZIEtVLUovXht
aRMBU1yoITDgeFXGrJIbW4q2ZWTUF5zcND5r5qTqobNMpiYncZ1tnAqFcBMGU7HmUAeOOaw6yjyW
3Z8i4jizhePN8Y2VCTZWmKOXr0niCu8Ijay7M4SZbkvcZKOxJHrhiSz44QsMQ3+NHCA/AVfccm20
/ExFLrVdknB0zPdsLHaiL8MLhs66T5mRRqB+oJgbf6/pHTUcIYNdjXSODi8QSOgDXbQjP8zaRERs
rvratY6EBqyrNGMqQtLWpHd0TFHzBs2tr7XVJlbTdE1sRApnJX6gsxCdRBQl2yb2fW2ZzMBnHEYW
8uV6jBrjwSPPML+PYFZ6zaKdxQ34Qfx2XGmFxZr4xwbub81ml9Vrcds2r6/t6Vv1n/OvvgAGm59U
+9//+e5Pp/ilKWX5o/34U+9+Sf73238OX8t5Dnn3h3UB9WO87l6b8eZVdtkfF/jzJ/9v/+Of0PW7
sXr9r/94Kbuinf82wqfeeTHF3On612qsr3H+/O255xz5+nZPM0f57Vf+nM3Mf1BlmueKuSCORoE9
9p8WN+ybJl1bTuHoTt6o6/+0uBn2PxxEQoB3mAgdl9PmT7OZ+IdFEUH3bIRd5FiLv2Xf9Gb33c8b
b+QMxlxxoyoBypiD24dyde0Rz+SzmUad79jdbiw7YrFuMcwrGZyGaUo0BN30r05JIJ1NbZjlESxz
cwdt2F/IgHBu03WMTUx2B0DDOSPEH3RyUqqODMW2GqC96cbN6HoPHGGJHxTDFlAM7EjPJj4mILvC
8+qEBJ5mOoIKUbseegHRm/YL4Nty5Vbyzi17wOPd8IXCmAsQT4+0ay9h27PowNIqTEVj8UI6ZbZn
/Bu7Bpn20oqmYp9w+7uKH7mtLC8k/M8svaMoNYdX3DIW5HXhKwttkjBDnRA+3YhWpVU9Wkb73NnR
0XTyax6pPtNcm0XmpbjfuyrfeVYA9NUar4D3bPyxuHYb7wz9PJmztbqjC1nOXY1vCSxTJOAwmIOO
GyEPI0IzZRkYW6jD+r7UJ9ke2As5F3Fn2N9q1UOMHuirD7p1WxBSuu/HtN+2dohHqff8NWFN2Qak
7Q72KVudzu7cTYMUe9P0EHF7U5HaJOJ4M0zqhRDW/roSY3VZE8+GmTzxz46FK8xL0Zaw0QFiKoN7
3goUeFWVAE4tbbKJyoj6diSvKFhVe1T0w97QI3kJ/4r5G4DdUaNcv8TkgiSM/fCeMxri8yI0iNUL
qA0ACWpfmh5NbA9p/nHKlXUcncj8mjW+ts2TJt9FfH97r+1yHmAMNMuJxRzsNKu6Wou5ExKqWOmu
fQHXrOLAl0/Dog+aTWqwVVvofT/uKl+vYMMmFZTs1Nc5olVquuvjHFhRW2JsS1z7OgdPsXPBNq04
0djrKqrSIzmUc8iYbW3DrOM7xKeAZ0Nm7kvpDeWjl+T5LvXGfDlVg9hbg5ncJcodIBOU9SJ1VAJK
Ny0PEbyKIztPY29CRsG8poqzF3se1j4rDICMtOTrDkaqbTp65Bd9qePTT3zwvnkoe+LbRtvADkmy
2dj3ajuSSrStOxg+dNMJLDJrT1dLePo49smnBOAQhBdm0044yOqece2lx1KOto+tcloEFtUlU1Pm
S6Q0jE3EVxUjrItE9toXPyMvhvjlAepO6X8rC1nfa1Zk3TJwJkYKFX1pp8M1gkh7A0kSp6bbypdw
srSDjmLjhog/bUm68kOBYWBrF1AmWRrhHURDhmRQRRd9bXD6C3JzU2mTAU/MbDZ2qGvr4S3NSdcl
Au7UjNwfdV8jqKeweHST8RrFMtXPooiv0XJvFWjiBgf3FqX7TrJ5OA+Nc6javLmgCrRr+7q4dSdR
bRkGZ0RNt+gnv5WCOCs2EbsewfEK5sX8hamvo/C101SGN5aynslEs/HiWc2WRkZWknKW3hqaD1EX
8MvZa4xHd7CcLxRKEgJH4fWJxtqB1fkGzVPfCHyR5yEjrC3Rphd4Eeq5V9klFJE7Mhe2FWeOFeEa
K4TzlwRb3ue+JAsivc678VsvSBZV7j0nJuw1GrCtFtuoW2IPcIBzufrWdpofFtDbY6nbj0amXlyB
AL+AMErCXfgciPqS8iI1LURAi3LKiGznePIaONWNH7lnWeb1MRu0B9A4m0nq5bLIgLE68TEf4r0T
aY+a6t0rYWnjOo7rB8X504mhckBjW5ZVdBW59cGsXG1DQjM1kaLa0GG9QCO8VYgUOFBWG+gpyboe
QatKFxy3rKxbB8LLNktGpkbXmOK7obbtH5VVZxvAMremBVSvd8ajR5rgJupxMlWFfw5bi0zCYiBM
brI545PJhQp3wEgG7Gs9dd7ay79b8I42JtF8S+aMkzeSLhbAYTyMTon6yEKGFEYuUBEvANPiT7sm
swntIykUuscL5tlXVO9b3AFgXazohBbwQHh7sRgsDcaMHb2E4M+nOrzzFER0HfJ+ZA1rTA8nSiFw
o3rWFHrYRLADdc8KGOx9f0dKwHHgzVi4SojHmVhKQTy5zJUrdyBSCIyMxHUvTKht/VWGyvNHGkZz
smnrbKIWyGLZaOcEgPAmcYgHc/kLNhMQ9aVjlls39rEdTK2xhiJZLSw7VguEcoAtJ/cI9x7YZjTd
z3xSXNQVXBuTPE+QpvI2qhvQZ+b0tZOGWgeJl7169Gpu4EPzFTb87lKUBYjBpG23hiAxjgjuYUFY
ubWAnd58n6SaVkRAt1vMx8TBvqXMhWpOnOvdmvS5DorKtpow6y0jwE+4R10/OJfjxGk+ULGNNSXr
s+euVfFtVfPPVaMX8Ni8qFP9DsRisqld55q8w3KtYToCu41PuwP2v4gmvTiITFLlkkihc5VwyBAY
MNvYxWIQaKvUtwAx2XWx4WFDqfFIs9J44bSCDEU8GunGGRt3bUAp/FbrOcekhITqtd40lGhCWVcF
GMZKDAfIKS4sireIvtxhGTzEZUjAmYCcR4KfM8xxfkMC1kql05r+BjCp3sDqU5jdOg7iXcgpJu7K
b3YXQdINSQQH2hlRt6rSJ7AoMT5AHbJbaj3AK273fDFXurSXbk0hqdQ7EJL1uo/TddCFZ+rIK58c
OeZtVoBlNSh9iQTlqGfjc6WQh0ETXZHnel0lY7mk+nJlgB/kLMLKOle4lpOq+Yw1zjtq7j88fTTm
YF4S90DgrHiE+puXfVh1Y49BLsu+Jc7IMTRwvCX4RJjkw3ruLwGKFncNub58S6bGrFJmsPi055HE
6UsMcM02983HEmgaFjTIsVhHgcaZPSi90rmPaZhFRAns/BpJFZHM4TLTGh+mfF6tA4pCnA9Df4Gt
e1oF9qj2qRebWPxADNNDRqhIVEN/SrUwOhpen+4yv0m3asRhp8viifYghCy3J36BANc4XlcEuF6U
lhecYdplK88mfK+v8+moEFrcKtf+6kY1jvsC3+yo2h91nm7qmlvRGZIaIbF7tmHO10QanMoTq5WL
qenltoz8jdGUsyORYeStLGd4SAGNbbI+DddNWEdLUmGP4JYebSuXa53i3x15hbCVSj1gCJBvaTsW
i6Bdx89dTTLvmNdjunRcySksbdQ3outXLSIONjfgIGYLF8RAfNAFRjYVC2KLbJeHipMOSDyhHR14
8ZDnMVMFNaJOySOAKlyEeP2uQatVQw7tNGe1sSxAyEdyNU1nZY7Q9BSWpRpPbwq8vp6wY5WDt4Gd
Bl1QhN1jOMZjt9YizWxWeeRp+cnTCjDSCr4G4lEcXNd6QtYPpntHNptcJ23jSgtH0/gqMTfvawwF
MuNYPubllyiRGH3NNk+js1HpOrXSwRrd1wrY6oA7NzKD6uBnbt9u61T230kkdpWGJTRLfGtB5vvw
oDdO+GMwQhMTKMUCjcDESHFizmhsxwcqFNJfNZ2Q1UHCrGBbCo/8WOh6VD9Xrdfh+9eQruymeIrI
ICq1Kb6v2NweKgexdKoxnwF3q6N4FySmpJEorUMTZOOCIPChO8pGBfYcftIHXx0ucIx1kp7Dubio
EC9ZeSqPTRpFdzKu5Mri4Ae7qS+w044qHg4EM+I7b0yv2YkI3xYVfR+nsd9ZMct+WWhwkrnEN88l
Il4B8Owo2DtQB/sLOguJZI+cI+6wnVFxMiHtW+1NFCd3fmrbz36Shzqrn+ERjzw5Sbc2xzqNaE+M
skBObE1wJR3w0+IqUUlIZo1KGGVA6T3WrqiQX4tRc2xMal5MXYA6qrUbu7gSj30oNfdQgNxiPoJo
360gqViphHEHqnsXglLQbtKomfplPtSevClip/YfDBfwCYe8MdY3ekYtYss7puO2c7q+w76KFzsj
ncJJMX6JMNZWhSLFdVuUZVGwBWhD5+QaeWweBqQ02TokjTJbIV0gi5PU87D5bqq2Z/WJNFzUQTbY
F6kZTKx7gR9+sdrC+IY7mX1AWQQwO+JszFcsDXm/C5rgRm8N3VlNoxsPp96e5C4eysn47pnKk1t9
GHWM+EDtOLIs6rEb6XYn5VlrWQS3vGJOfyjbwF3grdaSLcIgT32Bc6tXqyQZhuJKr/uKxTYnxWNh
JjFbgraS5BhQulqM0rDXnQoe4ZQ4N+Dg8j1EenvZzmtOI+Oc0yzozAZc2YpkcX+dJONA82I+3gnR
7b3J1K/cWk+vhN6oZQYNFLpfFeDla3VRP/lYAa78wbKeiLe959zE+DSAC874gSBaCl6+ZUdH+bFX
TnJpxAQNL/UW3vZYNC1IAsMJ2gW5uvo3wJUW2nCcGgtZua2/q9mLP3Dia7VVUw9gQKoMEM4qmsbu
WANkWoRC1hs/QJa/dGqDVOs0aFr/oHySaVeVo9I7ADXfUFY6J0h1zQZXsb/sPOs8CdWtMx5AEXYn
OI+kkkTJNV2wZeQlVXIg53bIOMsa2WUTJj9GAqSpStEY2oxVFC570zHWdW0NC6UEdkeqGTNi3ur+
jWrVv6xBvatU/bam9f9itWrWTv3ratX/+dH8b/rXbff9Xc1q/sU/a1Ye8CX60K5HtXw21fyzAo9z
ENIXMuo/LYD/LFgJivZoWyix00qmNOVTM5Nl10b/9R/olP6BH91Hnq7rMx+Mv+6tHEi17uqPDjCF
vn9pxjFsncu/q1iBjEIuRjENNhQ9+Y9qMQtNEMHlAgypY+RiRemmXtjsJdkiW27bPQlOc/AVtUK6
F9icCMKArTe47FlDW6ITNSbHunDyrs5XTdUM5dK0MNNTvMmi6WxZSedd98RVsYGxmWuDm9SyGnVR
JHpGB1Cv/GY35U6yTW2LrHDRVwbzn1FwciU+GA/1rTPpImCjRMi0ZLcvJujUkBrlt4yATzIwslyE
hreigxBeF52cBhDyhHJ9hWLRVj7EGx/bF5lXno3FG6vkcIkMYIAaT+c5UOu+IbCeGO7K4TRGhXBY
Dt44ZZew6LNmS+yvl9xiuLHTG4ESIn+WNL2v7bBw9Gu7cyzv4JS1HFbmUBJYI4whn6E4VV3uMtUo
7w7Ce2nLVaw8eO8UBovsOQ/hSu9az+8n4CJtUObEhsTKP6mybUC9q8l1xxN9GzuZVm2OtQm0ajb1
4dnwSGEGHtuAW3+yW1+bDj3hFNUrNkIfF3aryJT5RhRgShLDlPd1yebfoCW5gIYvBdTP2kivKyNK
mq+R7cbyHDvEegEsqXptn1dm4v2AYUVX2OjKSb4S/m6gqBoIaLPgOKne1MQqQ1mXkarstIVJfBPZ
SdGwIhqhnHZJyCP5MegZCyYQAEPbBKVR8thIPrIQErVG5YeXRU/iJl0UM3EcPqAKNA5AHjcb80Vg
b+nmn29IbUF4A75YkRiDPxp+L5HhwwDgOtirzDHkV4BKMnicBCa8LzUomZIFoFj3mV9vJxnfoZCy
jmlvpl9CiPb7kAg0slvcR2t0qu8GcTLDUlPqkb4EpF3kDm8D9zpK03LJ3hX6Ff6xCY94qDUUG0Na
48MwZFdUSl0TmpgVdMQipRmoBkFGBIDAuNdXMta1Gc5bWZ23cglOsanlYMC/ywaaSgswo+UmmXsP
wdyF4KFqFBkjfeDoryHoWpk+LRUqSNwOuCjOt36cOE91YBoJaPa48Uk18PtYP6dD2uhXvUYpK1iG
cBKaFUDS2CGMj1pqdxGPcaxvY00M07MDohPgmT2k6LVTgmGmS6IPUvHgBl73lGYj8SaWFndLLHi5
uS39TG14w4InfpRcy6ozKWcCrCHKPOT/Jz+LqCXpBqvVUme5bW+0P6Ok24hd6UIHxaCw85eW9hir
UarnEW9V/92zpO/tdSfX7J1WZX18qgkYFD8aXQdmb8A3Dw5OXydEEekj0omJQmPWXjayKoGYaDK/
sYBJwAMdWSIZeqy8aO9lsrQ62XBYVa4FLsGF9rnsRq180lRUR6skNeG4Q7US0xnayXQwCK8meN3n
S0WbAxZ9RdoILKxiQliOd0tbk4tXO0vfbUs69F5pLwVRVDVBAVpykY46a6mRSqJKg6nNpx3KdxhM
+AEoAutV6AlOGmX+qOBxSza2fnrknKCuyjHXMhKtEwe+VGVlEp6CXTx2Ioe3VFrO0QD5Qbh5zBZf
eGodlr1zw+niceLQdxNIG6BWzIc24BUHANmETLc5Dt817Brwd0PN/MmNaB6xInq5d+vY2GLaIpQD
kTPtemgET4M/gGSJcw12RNBrDwV0ksuWv5NIBRmvs9Ecb+zCy7YVkMxtDUTjohBZfhcmeX8NdNYU
h8CVP9ACA8oK4sLa1NpU4Uvwy3v2J97IpskQPxREeCostmMuSDKnPTjFbr+mhg7Z1kQss7ALhTyz
Nd1HN0PvQRgNuiCyJ5110+YwKjuncUFEefYXy+kHYoQCAz1Qng244uARQVXI3YjkwqC+jHwOeE4f
eOna0DmVLAppDq9do+5bkOLRwiW+4NEq9PqOGUBAfyP/r1nnGKf2xIhZ371M+edYWiEnYZh3ZiHG
U9bI4GsfQfW4yMq2B/eScST0RJ9cupCyYHlFw97J/fQrkBN45UbpdRtFiOZ8utQt0HtFyG510E32
u7VhVLtKOM0D1g0P+cMgnHrrgru6yTTiCVvDjR4L3VWnUHkaKfOGdedEsnlq9L7bGFj+OXm68U1l
kU9eZwNOS1BqNKEplQCy0tOh5pDFBvdyRO+yaxKKGGbFOX3ZN/Z4bHHv8+d2F4tWgGibqYHdSH3S
xLx3T3rgs0V152AM4UUa+TZOqd5uvxgVwRi0662Ta3WX6ehld5SuptVoqGbZNVME1BdqlIqDi7YU
ztJG+nXdZV159MlfyFdmJfKnmKDDA/IC7aaXaKhaDjGX5NtGK0Gx4smHhratc1eta93WfgBrIgHY
r5OOuopWWteDDohrX1FDWaDHcZylHFS40YjhvMim7kdI0RCsNDrJOngKDHEFK1Xe0vXW1kncWA+1
hrTfjCvcCe2pMepun0QVtEWtzPUfQarAkTXR0WqQ6xi1Ff0Pe2eyHLeSbdlfeVbjwjU44I5mUBNE
HyQl9qQ0gYmihNbR939U31E/Vgu6WS9F5k3p3VmVWU0yB2lKMCIc7sfP2XvtR4IHrKCL2u1EZ/7k
R2hgFxAnBMQRe2kObCy2pCNcTw2oZn8Zw/vJp8fPyfeKY4gYH7KJ5qDS/cFHN3ZRjdhziyatt8Nq
dThVVrMOoytzWKc0H4tWThcUOd6RDdW/JN6DaY6O1CNlkOF8rkvy+l4nYCB+YOZFfZvl5jrUyesF
Vp2BuzhMw+4J9Ixtn5uunO6VV7Z6OyDbBRzvwuAD368o1o46oii5FQvDvk+5L4YXKCbkq7UzqLwk
7Yst8B5za1TiexX1ZMaxyelvGUf+B693nvLSSD+RkMP2TODUJnFNuORhG9UX5FfQD+h8AkTJAc2C
SaE0xrtpBYUL3oY2erbBXlHtXR8F2zRPtCMxMD/zZtA+Tw0bmYVtEwdUxnm0Lyk1HydyGIxTXq27
di8il8GYSPpu7zbz/HWKDaabuDbK7qOUZEZGDfJANRUW2LMGNZ8Y889DmGqiUExn2IbO4PMbG5a/
T1u33aWzpJtWVR+JjvQgVnguAN11jm/Q6JmDRkh9iRSTv4dQ2U05LpcqHOtor6uiuJxDNQU+ELRD
aQ1lBdLeFXtDjHSKM8OA0qkJtSBni/0UC0k0Mgmy+l072OMl4pJmUyVTBbgzysZXP82KuwKa/icP
K/zzbAzyeQrj7nbyme/AzFnq/WDOHpKDtjsOQ1bsp758XbQL5I143G2Umt5VJQp9VeJW2bvekr9q
GuaHnnDQY5wxDyOFsGGjtPXHZjDjraLvsW2jNrkdRkkqTWyIfThqDdfMW84KD8ETuomHPDFzSmTP
PJTpMnyzFL3bKXe/layGw+Dn7YbpO7hSoD00d4dbyoSWwzSRGqiSD8Wrrb1ri+s0EzU3umpwtlHY
TRFnrRleZWX7LckVhCPWv79VUta3Db+mfQZZpbfo+vSTtLWxLQszp3uXxy8jlSRUWI8XrrVE9tCq
Ij/IVhcIQnv5eURQeN+mmgsuNxHGZ8ZkuAfybilPGdnFH+XYACWEnMnYA393RqM/UxsSPvyC2mwa
xo1Kre+kAoBmXagvgnYyoQi5GpFelrjI9pg6cPiTIdjvrGp0TlWGrTEAX0TNYFjyRKRdkzJIhv0A
6bUJjbPnLSnS/8mDzdaFwBXTOPNZnFW3LRmah8GEwfvZsBr1nY5V/mIRDHOVEIi1dRfZMGojumXR
LV0CMK8ODpG2qL5AltFnUkjpEi0hLbl5keaO6IJqWxtNPdzo3EWSNDpLREnXXufWKD8MemoOAoXU
TmPGvXWFpXCFCdZ2S8rrGmE2gPRbMYy91dPjJKwzOTvWAi0zJ79MBHbjFu526tI+u6oRQG0Y1rcb
MRGBumFuZ0DG0xn4TIsmcujGyyXWete8Klnb+baYrYaPNCNAC0xidj5IVuz4we/d7H5aRhq+xkwW
5cWkUvcY1559WxvmfATIJNPzQGQKhEEl24exMrl64AIHZ9jKmXkHKHUyIhDET099O18BuiH9RRhZ
HlNom/Fxjgt7Rwmjrm3MKYc6ks5XZY20a/Ks7K9hy+UnOWfp5aSX6MVtoeufkJ5Z7i4rGSWOUs3M
8meHTStLUDQkPkpLUPw5igpVKkbmdpsMMAn77JORehSBudPcE43Kq0iHnzIFgeZ36RF86YRhejLY
5Z6iXiUv0OmJ6u3S4Rk5T0ECE/uTcHBYWkgj2Kq62PjYL330cewGM4SZV+aPoc10g5yecN6QKBN/
kJnfE6vpqh3sKzrmnbDNDzA73A9+KccvgpJyN9eO/Er7O2F+mSpzjcoMm485m+IJmoK89KRT3Bek
Tn5yvYhyupIdQ/ep6qrbCiUAnf88v5jNzvzMgK3dEbLrnMyuYebH8RO+yqqrt0JDofPsZrxZCsSf
wUz3l6FXvMZTqE4cMif5StJl9JgNxNrPhh1fdXQiyoDMhpQUB7u9FbJYjii9mW/MhZte1gz8IYqV
46EyGLKMZqHONfkq81bBcIyFgPKFqeVuDo30G/PpfDP7Ni22kqXYgyL8qiJsVZ1q4w+OnrJbwabI
wZP0Y+BzW7qJLT9ngU3tl9Kv/JskNAHETT6TY+GdlGP2l7mjozMhLpkAAsuYrijy+g6UDeEvXU3W
VwVNdBz75DJehy/c27L5g2IVo6c8Er+HVL5NkPxuEq3szyoM9QVQzeqS8Bb6cHZ515KgAPSYzKC9
TwPU2bN/k2xdp3NyGHMGHiKiBSwwbTVUtE3+KJd2tDfRwgHtFjnyHc2dkP1bixvyINqnAkyhs3HK
eaSA76NMbkQYLfyL0fFvcMOVFQctsSCMOcGspHRPKKqRbAUTUvEjYeEWcaaWkv7WbSbmK00pn/up
HR8qsdB8lROomF1UC++RDBhJ7Gc6+acO9K5/MS/kEb4sJdn2x7Smxh99ndknVN81AG7ueO2BUvk1
bwd3G5rteD0QcDcGQ+19N710+NQmudleTED30o+lUPSTPAp9M+jymf53k720qpkm1CJE/+boDosg
I0fzyQ9n59hOsr2j8REe6mRC8o4wwFSnNVmBkVcTzcdxaggOM7WiZ69RvuqtFc3OzkvnpjgbSpZF
MNb+eFn0hUlWOB247NAstk2XtvW2SVmrVzRM9SHEcj7u8phqfONSTW1Gd52lYoj65qyMwxyU9m7y
XT1umBpn2Z7rKWxA1riQp8oZkV5OnjVf0tghrM+Ian1fclzmm0KRyBTMaGyZGVX1A/LRhPyyjqi2
xI+YjetEf+07oc5tDOKf0fFdEvYDQ5zR+Gq2OubeS4okAR/TXZwm8pIC1d7Sn3I36ENhEBCOeyNy
INfWaNuB1xTuVW/I6c4la/wDn5SLmKGzTw5bfbvF/UW+XqtJyZDCzj6sXMSdbpZqx7maRkjK/Gi3
kCl/VXc1ak+fNmMI4hJtlCJm/dYpaaEnbZH7u3iWFplf2GuuHSPJWnIKCQG7Em5IZxATE8KHxZxs
99wvDK1vm9xniFnXwNwv6HZE3jZLLGZQpB0jjKGAMOy7pmrL6NoIq557Gytr1ElgZbF0vkm99MVL
H8G13GeqqZmEdF4DH7px6qV8TDy2j2OPvRIgsxdmU/jcqd5rUKDVqF0Plh7i3kdwj1AO/YWbKeKD
9SJP0K0zcOXDyEWGQb0fXsTWMC87z0x4atwp91IxIPo+pl2KAJl4FpWjgmJz2pWt7TSXA3OHa24O
Mn3IfLQ0mG9RLJxk6aXePu5LQN1kek/hjQrtsNzn3BrGE642RvxLl/HUJNKKrr+91FtypODcCk7m
IEGtkEI+cbnZTnAfZeRvZ2WFYhfinMcoYdOFItE5rfJjKgYDiR7H2J7Yel/son7oLuQYd8keYO/S
39ajOyx7BL46ZLZTd+pqaD0Y+E2WzfKoyIiOj/SHtHuRY/xHxzwtdCSDpV9EeGt4ioeTbmJ4xDYZ
Eqx4GTGajlaG6vVsdAAcbS+L50PKMMTYZzHJhseutQzjOk0qX5MMbCPkdebWKo+wIJ3wMjcnNN4N
1yjzgV66w7ZbpL1NuZVKYgLwERrX/jLx3KVbaNT+99YlANKcgGUjb50vSX0H4pjKLz7OoXNrEoGz
mWMMS6iJ2vLSFaSibXQ8zN4enRqoPGNk3BVESjvX7aTHy7B3aDETOgzZldeT20l+XGR4cEbklEyr
iJjBNKIPq+B+02U+dQfmtZekJVxpIPfsgTaGDhhAuaee7uFJZ5a4cOalOYV9mIE/4xafDcrYxVbz
FdVPsvF6hsnkmWLhseor+q/uvdIeXLuc8gLjizsgpOTqhrmieK1D0F+e7niW99zMpEjjgz0zUz3j
e0HB4+CZUj6huFRdORGthR8wECNqKYOUEnd0tOI8fmoWKo4hRdqV1gbRXZ3R7BHL6F0dR/EhnlpE
fkPDVVhSghWdH2SIJltUqbvOw3lIrO24D7U5BxAhmIFzWF6rtg43A4hf/CZDFYcn1WI4IwfSzGiq
sIHPUvo7rxDJl9aOvb3CtrLNMsLxfNQ+g21eLQ3S0jh3L4yhjY6pXeqdNGJSHK38tvXUl8TJAT1r
tvgbQkbFAYlIdnJG2Z5iVCn3XeZU32fMTmvYHakBbIT5db54nF21Yv+qyv5K9H39SZrAdMzWyk/U
+CSfVTzuM5Yk7k2qsLead+oiSurpu1cQMVYoUmADJ8mAr0PhfInT4XJYpvwxH7roaagMZ8ttw/1q
h6n7YuqEliVf7DOq3A5bU5zczXNECNokhg9C5POuYUREenFF8Lc90GpCcEFqRdTszdKTeySYT07p
z+lhjU1gEwMHu0F6F90avVMdkaF9I2LeOSEX+WjTUAwytHCiiKstwki26jpB/NIjWvWn8DuGvvQk
Yu2B3yOpQtMcry39OlerwsEHJLcs6qkn4TcQYLeQalGtG10dXgxuU127evpCSQ+MNh9oefDiBaXK
ouuE+IWtg8ur27puf0MN9qJ5aYnb9Tl9pvQ6Z3wTUKSMexxCxfNSZk2xy1EAE+Va1XdZlxCgDo84
v13K+Ub0AN6NiQyCxRirk+7JSpA5IqsyNMVKrBWbAnUhwFojCGt/hW7zyh6gs1Rfhsy8XTr7du7m
B8ARRwCLTDu68tlwm/ICAf+RzMmI4SzrKrXHT4WYlqukn88hMXg7/ChhIONKHkIwTBfD1JRXmvS6
s0A6GozUtaeaofpVDS09IPBBHODfRh+SsdtHtSe+1SSV32GqttYWMGpmp3b6k2s3X3FqrJaDMDu7
GA5I7imPZc6cxOr8fG/W1FupRJNpa7lts4hAYgfBitU6z+yhw6e+Gs8yH0AoI3fZ2H3qDLu+li7T
gbQ9dn55nnPgbyqucrqL2ibsGzPHiAlusD+CncgwDNqAzLhByeLMza2It4L3ZTzkISpGGyHeB9th
2VZLMh19m0TkZcifKjPlTG1CAScUES/9GXKYO78AsoTxb9YNkdKqeGgi5zlqWJlZ0k3b3CZD2HHF
k7YWueHHWm9s6YR+NJ/phiWtl+y4wT6JnKQ7B05vpnF3t9LRB2oBvRuSQl3KojdeGY0bgbBIXa9G
F/95XD5UGT/p1DPuIgCb2g/Tp3VGLuzRY6mjpyXLqf1IMCc+D8nUkqX1Jokd/WlgfrhrjBlGPT74
TYX6o+PimKobu23RfkPTQc0TVetBMEevXESpNSz0JxNWlph9sGIdA9o7j/R+sTwWl30W1o+iIUfC
JdIxSMOJl9Kri6MroDAj5DAmpEzKOfZRf+A2Q8x23HVyy4BwHnfFmFz22unPNAfZw+N+MxV5ezOn
qbrgNyy+EQUb0mAouKSYSfwg+769HNM8u49Lig28jFPBR0s18wWaw9+NjnK6bPvywZoJ4u1l5tE0
YXS0xTy0cqXtns8rjFFeNQg6i5Mr1eeJHvLJ8KtSgpiL2243uaAn/Bibp4cq6M5heLiFev4SW4a/
bHsQxekuHMbE3vaZYRJRXEikiyOuQjytTfcU0km9KGcOy8SLqxsAtwUqIaSG2dpKw4k4+oEdJ8YX
GhgU0UZ24Mojriy7yx+WMJ33NsboTVcnr96soi1NqRtR+DedkWHQpVJ0NmT4EaJXL9FWSKTbYwZx
Dox4BwNtzApqkBpJe+V9TdKOdBzGEeEOj2kdUS01WRXUMk9xHlZVFzRzREPYUfFGMUmjqtXWx4HZ
Kw0g2e6HpKcrNNkkzZUOoS9zU437ebHYg4jdHvbVPM/72MQjUEhoNq0v8m9Ex5xTd8rpvJvzBap8
Azm/6RzmmaOZYhUZiBea9460u8Alz+LqJ4nBP0b4/1H0+pqwhq79H//tnU3fgWcJ/hFqgMSmL6SL
BeZnX3utieC2i5n0dYu4hYnKd+6RxyL3+9NS+W+1AW9d+lhXbBNVANxiU0IsBAjw9kHgyQHyhzrd
NHYh6zOaUGu6IOJGmNtff6K3nhmAMKgggMRKJGamgjvwzjMTevOYVpqYBJtpqrsrBxdgP9OV8NNQ
Ujtufb5UTCx4tO5F5Kjh8OvHv2Px/Xg+VkcbCKwLjwFgwNsPOtYoJIGQJ7ukMNAfhrRhZaAShAsy
BtCw9wzXr57RT6TDFbYYcW0uFZ0GWatwy0DdiC8jvzL9K9H1CFV//HF/ywl2X3It1O/NXW+ENf81
+c3hW/nhi/7Wvv+/+r9ReUOO3i+UN3dfyv/gO/lf/xNckHHdJMXXpHprGlv//Z8CHBeVjUWMNoQi
mCFC+FBI/jSN/dDfALHCi2CbaDtWbcw/ctHEH6x5BHs+lQBNDnP9n/6PBMf8wxQQlflnSGdcR2Ic
+1v8boE26CcJDgIOKi7pKG/1i6HoeW+BzaU1zUWNESSRG3/EKGQWSztt0EkczTxprnBOGHgdyfBE
dp/34cnVwHgCm1CJ8xAbQ77VmasfaLfV1yp0I7HBWb98nmtkohFNt3vpAD/+3fbwFt7CXy2FQDjk
WPw3QInVI/zzRpTJcs4bl9x2lAQI2IW4jhM0vVyM2vQmsolPjvEFELYTCrKRGgwduefU3z3Lsq/s
3JZnG/faI/mY6Udyvd1us1ZWF1M2koPhYrT4NDB6uV+BuHKHgnbeYdV1LmEOQDJHuGh8bUI1fjO5
cdwCGZr2qreHl1QOyRUhqe6OtGnpMOMr0su5tPb50GfJmuttrI4JrnGBFy3td665lAlJSTBObtBd
Zvsu/3yF/+0++paQ5JkuAGLWnZI4sBV4mXVD/wlE0kHpIDSF78ntttgaP8R9TUocrbad5XZcowSX
rb+/afzXdoT/1wR5K8v73+vxNqUum2/tz0K89R/8uQ1I+YeyWbUA+n3ort7KcfpzG5D2Hystz0L0
zG+xvoX/uQ0YgnhPQL2rRg8kkEQz9M99ALw/zawf0BfTAjDj/q1dQL47BsWaL4ALlfuWxd9HDunb
ddLUrWUmGZIJ5rCNs5rAZ6Ql3nLbL4l5izlQMbTrQa1KUQ9fzQJvQphV+s4qWtXt0sZcTmiEP+Vc
oHQgoyZiTC17VBJmEWN+WByQwuOgy+uwbWgg4o92rwoRMmlaPIeEMNVG/f0IK+8xF2MS003q8s9V
U+jLkgRP8DkYjhjBNss2QmdzhbqKYjGtwuoqz8zleY5dedeTeEx4U1tuEx0/1JFZPhnYRJuNmVc0
9MxaOAgc0olQkdHbkfcRPiWqLL6Cc6aP+9Nv/xeFkrV+Yf+E4Hh8oYpD3eP3Y5vifH9Hc4p9vSIX
mXUlKhf3S9k3ZyW9HIV7Nno3JZLj147R3s5Z6LOzvY6TCX65rW99obOnmc7d96XOF2KJu0oEOtTQ
muWS3JG3OI2MKeVwTuNc2Ue2rN/BmN4CfH787ewXHArWemKRU/J2MeTGEuX1jL3NLibwML4KDwhT
ph1NVW9Xg2v5TQ32Azz97st688B3u7mNDTh2x1xRTXvEepsEk9HewqZl9/Jmltm+cRWK0Mk7m729
RzWNCCP/kOcWToD5CU//rmXOze59/PWv+L4K5UeUALlR4rCJrnjdt18EhsRpZMGrAHZjCIRIl2c4
4+Fviuq/fAqaW7Ue9zAv3i2Vymhr7HgVS8VQ3WXTiIaBTT/8ZkW+Y138+FWdFURJxYtXHarr2w9j
29mSkKHrcJ3HNBIkCOTwWzOzubDyMXyMcbeiw7Xq+cl0GvMRAZVRBD2YzS8NreDvMW4f1FzUsBub
rmEUpIRNktSks290/Fp7tXoJvH+TE+/62Ki3JgKH4WjCXxlD+6r3o/5a2JNOd2keVXdD3hbPdDgc
git1g2+X+MUosUpyL7mPYuuBhNRuCpGfJnOgoyjSaTlx63fi/39e0XD+wS5YqSr//sC6/1IsX4rk
XeX6n9Jxaf6BW5WmPRsB8NIfGJZ/4A78P5j5KwHSRfypIP/nkUWyjPfjxPLRCNO8A+T705kl/oAf
QK2rOGU4ceDpvpOL/0o+/v61QSm5RrBAKGBN+3Cd367ngeFBhEkiDfqITX2X0hc+Aguafpezse52
P29OwkWeQPUEWkFCsvkX0KzvzLUOGRQn2B6ygH5e/xXPTvnErfV3tNh//UwrwxFOhGM5kID9dxtO
ZkFzqolWxMYS59teo+NFc5H/LTqdhw6arCDTUrBTV7jzD6jkT0Vh3DKURJnOJ5oN60a1vHGE1ibx
x8xbYkIHW1Nvf1pZf3Ec/st3iMuAFBEIuHAw/uED+OmJmSVbr27IzktlS3xpniTEb9kpUaDk506/
2bV/97B3X2Jtzss42yuSR3jzdMjRIj1gxaNlVXNJ2f/6k/3LLwbfdCUHEcrqe4p18nYVQsqCtqaw
ldpVbdww2WAKNKrmN0/5i49Eh0CASyLziANp/d9/+v4YXTKxiZnKeNWcXmRrNGKzUnxbroe/OSf+
6gORJURbDjYTLYn3j0pyu5+nMQtiCo+T4sNseKHH3/Q9/uopUiA5pfvCDvOeipzrngQFuBrYpCRN
9d5DehCq9DdJBz8O6DfvLr8ONx+Y+JzfnE3vfh3LcFGumWgfsXFjwuM8d7BrelVFGqtWQ0+TbOmG
9qqCZvQlaox0vsx6RLOHiaMpDfSim+YeFTv4vaL1MTCDcgwhQzBivgKtRiyCAPQoggF5Fe60qXPU
gbhNSCnECzHqChFDk4c1iuj7iDyDLrWNPZdw7dT/wlSpnjGC2AivCzIXbolcretTkqBR3hZ96X6K
pCLE6dfrdf3E778RFqrJD0yN6jvvig12A4CmhiTPec5gXKjZMRl1l/lNSWDrrYO6l1ljL/ao0aiZ
lZH4H3/9B/zFLw8E26Z1SrWzLrC3S7lrByrmEQjUxPgWuCChz6Y9/q7+/osXhq6euQbLr1DR91sc
UERjcE03C2jjzxuLcKELuzOHrVlnztdff6D31TIMasopKLp8LFBn71mftHe7RCmcE5J506s7Dbgn
C2XTLnEaO7krVIj47deP/IvvUJq8nTZ2JkFSwLvv0KimpKT7TVW0JnP3chr2CeOx3xwT75+ypjBJ
eq/SU/DHQWe//aUY+DeJLcL1HTVEtkVFRmZgg6Td2/69j7OGKlicCuuBBFaJhtab3a1B/l/GRqqD
VDjxWSzowF3ZTnd//yl/FgxrXB2F/dunlAwzYupSIEVQMQMApenW9hDK/+2nWB4XPil5Cj3ld1WJ
HgU+VwuxMLng+qIsSWdnymVc//op61f/81tM2q69Hjegn+EFE5r19rOkfoIPOWEq7bdLdZOgBNga
vTW/Cv1qAV6bitja/fqJ3P/eP5OajYAujrr1sc77MIRiIn9nRGYbjLoxEMSvqanYIgqUHl4lkuLk
9b7zJIchBMYW1qAt2Gm6YsM1E0+UrnoZCNKH8mPM8UUklikYxMN0xAOWNnXP+F7a3MtbhC04hns9
vzDxABKFvLnRm6xsMm7EYy4ZW65WNa+UTbp37CVFHG13bbN1zCLKzwr7UoUFAAVNIGxwztAqLeMj
BM6i2hSLi9djtu3xTmHI/UyzwCFEd46t1a8eEuI++fZ4RNdJKwThFNqqgolUs8vHGkuaqMYF4YaF
fCMcR+4qc+Xa+QZhO2HnE4cmkG3MIiMz6Tx+zpEAgSPwK2hS0qurcpvXokGZjXaVEU8skOzPawZv
4De2IJGhxySyAVXiuJ/zSZDaXA5eZWLpm1RN5EYc7zEpNSbhgtJ9kRUkgQff7JG/pd0oIxvCQoEK
dNOIIpVItQvwzWfTB+7KBNUs3Scgc0xBpxB3+Mq+TSpcL0JVhxhITYkodxrvFw4ivZHaGSF2DPOI
paUdC6/dWvhVjG1YIVzYlv4wuUQU2HD9fBC1X20WQb41vMF56WIdj4/4HMIvbjksXdBBKgB1orwZ
zbZjvE6ZcKeg17q+HyD5GC+VYy73wJRRpHRt7elj6YjxLsIXGp2qFDPTOnzTC5NVvzYegJxNKvCM
RDx3Tht/NuYKY0TlW9WnOiJ5eQjazoXzmY5IhSHgZFW8qQu3RQFn6ZEhJF4TJDj0TmKc13Vf24Rr
z0O6l70xoPlBEffZzXQnd2jjw3if5lwNDv1S2fPecNa8+xplvbE32oh5um6XcKZjMaYWnvMamqJv
Gu5noxQtseQOSvZgiiPWuZ/Z9i0K4cRBx+jU3avEHTdftDq0jZOHfAJUjJkzLzZ8s8tJjM2Wa753
kT4xHhDm1yYP8+5hRrvbHvta0EeyKqNApxDO7nM0FaHD0LlK77QxJ/apmCu+2MLP6+Gk5zCTBD8O
kblX5ohrDa4FI90UIIL73dGmzvjO0A5+JQZ3Mj4MpZm6gYU2Pjl7ft2hje17uvoyBk6+OlA1oryi
gQzuo/qJiZDlja9ea7NiVE652DjbuV+mNRFcJNXN7I9xsQuJPEpWkJClgkHFqt9mAsFrUPSygUxc
Mw7d1hA3HoQVyZrAYkZyF/4EhixgkuxGO2Un0gvwpVADw3VL9JXDPaq9ipMk08UO49wYyUNr6xH7
Z8uF1phId2eMDRV3yMmbpMsuCwRBdZadCRTQ6Tbiqtduom4pP89DZJ00c9X+mi0nbvfW0Ih4DtC3
qK4OvDRUzSfybvqu+9YkPRcZEVgqVaW7mxw/8rJj3BT4UB5Tj6jszTROAECHfLXqIepZAHG5pBtH
/m7BFDMiRLWaWHQXC5LfabXX5l9CvlZC4eGFT7uqsvx7JLawiiMcp6hb4eM/Tt4qaxr1FOENKu28
2JdjPmAilM6atKGl0Wxwl6KZkoYtaBaqhkrVjxsgxoyJTVIYMq4LR6PzVQNrM3f613Fp5nxjD8A6
LwgRxOqAzN82DzNmJ+KoI+pUMJbgbTZVbcYoAxddo5UdUlMe0b6aCbbHNv1gTCVHtrIZ2u5SWsXV
KSFTuQDm4VV6Y422f0105IJhoBP89YCN2bMrzBN33aS88dYkA4M3swzr6eCosIYlZ0Ge3swVet6V
aGfeoHpdwnMF5YYBOz7H69TJ9Udu5ExU1BAmd/x/IEsc+8lctuSEtUDVIN1zq5ih9EEfcEYPCKsX
i9PSohraoyPy7vimLDAsxqifyznCkwM4Mf/W1bWbBMVoKW6qS+gDJvYgm50hDoYvhufOcJK5Sdhw
JFwax9VgVC+G1a+JGvgt7nHLdv1+SobaPHVC4IMOlTFcGQB6rEPXJhHiKXRk68ui0eW47CqPndtB
qjDTxroHVsEdshKMkIKmjrhKtFBi6KzNi/Ol4uiscIRZyK1iwyo/6xIDaIAvpD754DuQ87fchBhh
9ezWdHeXRwNfhL23uhiJRuJ04wUvh6qD1CyqK5m6Cdqb3lxVUBYuz01s1hF0ssqzs83UaNp6SHqi
hz5tldroYmzqjTnhQPyGO2FokGoPMFMa+Fk5C8ggMnCJcThfdNp0e+QJHVRqLcjL3fVNXxQEQFhx
+Fnyz/otiaVudRKtGKNN03jLuPWdnrSnIV7RUmltWtFdP0lIqraOEHm4Dc7WtU+YmVdtZkBJTAbH
9jalh26PBZpZ5dnLixIZdlX32a60agM/HB0Vc7/ESbic5tT3cf9npZ1eeGw8yW6yEMfuypBYp8/K
SvAwIWxTGerJhjMZ91g9J4+9KetwR4QJ/4kqV4UfKjJnimxjZ0VjXvqtW2MiB4XTepjz66p5CeMS
GNyYhn13QESm9BGLd420jI05OS5oDz2IShXcA4O9RRx9v44fmiwimzeGZIKfrPUAbeVJaiAGCH0D
ui7YH7bUMZ67gHSBnmh31EzYjpJGtec0rziNXMZ94ybuE7CFqnAKDlRqJ/s+QZmzsrALgoGLnLs/
ghKJb6IzBvT62lK9dUpHE5yJMjBPb2tQaQevtNlDk5rb4K6AV+5tuSSX1DAgt4az8lGQBGSjZ99n
uDnLBsHniFKL/t+HJlFoeAbKliaYFs4tzGHotQHYuOX3mW3W23hJHD24wmhYk+wU4YVnu42z591n
covqp/QRGrU+plTHijY1jaJ6M2L7kFsxOykoXDGilbJbhecizzRcqblfv9+8Nh61XnhHvDzHG5sq
hhl7zoal2eS01w9g5+tLOzJCvfPjebB3QIHtfjMoe37s28H42Na152wtRkLfPX40M1D1kpe7znFC
czeEIEBDbvVLN31HFa0+hQbOlvspnqbVPEv9uTFiD0ffEKkGPw+l35OdheprosyquMygvuGQNhH7
QYyzp/lMmmFvbWSBTAlDXdkH2Aboe2OF9XAw5jH6OsbC/gPeO9jnuY+wKWinxHxOe9dYBawK04aP
LVTvjQKEasBIzb4j1sJuThFTwz5oG6HdLcNyLvUumaYRLIUFHEXXMvEISsITeFAZq/vcScsX6YZj
im8JZeEByR1DqTJbOomd03DcHRPMybtxYf1TQkVD635QRcoZKLIp39l9AscGrnR9RuAXoyiwS3Hv
dGUVwYjLii9Dh48EQNaEA46DGC5zZtXMn1dHBZfMpsmQO7ZekVAi1PZrXzcufs4kJ78CMSmBfkjP
qmc0WDACnXxBNZgUmT+jA2sKyAPOQqAMgFOOIq7/mbsrXK+96YFpLltYNrO5AZQq0i0RDj4iZNak
BfOrlY9Vb0b+hmotvxi42yARbivMiJ0cABw6ZTLf/PoqZb/vGHCRwnrG5dBZZSHqfYaQqShOBe79
ANHrrM+Sl2MF/oQhZg18fM4+iTvDP8xVKJetm4wg4vpsma8XCHnU8ozvs/0M+3jegvFe1MGbtIwC
6VRdeZ0z5C1gZbaDt4m5sS17ArlS6xQNqfWpA5g/7GD+JeENV+0oQYhYwEKy0Z99ckwvdu/F4ton
1RWOuwUkAbXJSqfHdLFD/+OqiTUPaca6OBghLMeARtL/Zu88lutG0m77Kn/0HBVIeAzu5HhDT5Ei
NcmgSkV4lwn/9HeB6r4lUdVSaHrjj44elBPOOXCZ3957bZgPFI90/fPPf6MffyKXvjRsLtCW8dYv
rOVvB56EcGsZlW65wrgtHgyShwcZpla2covUfMiBTHz4+QHfD4yYE1I8bTMaJ31k2e8NJT2UWZPg
HXzJ3Mz/nA1VbNh0sE6uADr+YkbwD8dymBmhkNAUjkqCGeDbL4fM3re5QxLKVdhLGmB3OyKg0XH2
svIX2/YfN+2UveFqQVcUjFvfy9BhKZfarYU9HtRPYZJNl1OQqF/8dj8eBNy086YTLaqPv/zzb6bT
aRNCrOhHFiZxl74WqRXfqKIejj8/Q/90FOwsCFLcM0iY7+Y3JBPY2rDJWVHp0B/IoiVrQa5j//Oj
vCt6ZRBFgYG/jFSgaGOr898dxvVIrbpa1avlJFVbzQB5ZIkovIqMsXINYhOmbm5kImbrIRsNo79P
2crNW7bsLczfiRDSBW+mxjvijZz8YywiomESW3u4+fln/adfBPhXwAwQSY2qhe9/dzusDYfNNL+7
397ZNZBpDET+L9SUfzwIRgB8nzhRmAl+fxDRh73V1hPTTM02hHVtjVt/qutg+sVk+oe7wmYezVWK
yIbgRqXb9wfKSr9vVBtBRVtyQwZhIVidTUDDqQOf53dvQQZ0tNP5zOrIPViLw+7bSzaeOwZX7ox5
3p7Vds4Jo+Rd8Kis6lfmhh9GdTy/HIqscbJCuGLg/f2RLEf5CZJUR4Aq6lbORDSHt1l6nRD/J4iV
hKu2C83fve2XhybNTEzZFwnHffdbRou1WgeIB0lRyw2IvWpnOVzNb9ffb/lD//+0ei0uyf+unDP5
o/ikfPnW67X8F1+9XhbyuG8TS1yIZgsrjXfXV+FchH9g2zRdLnCucAff1t/CufD/4NWDNo43wzOR
+LhO/uP5tMCumehUKLWIwqh/4e/o5jwXvr8mlyuCF6vA2AOEj+bA9w+OIWgjE9YNaC41jwQ7bQpM
PpMoRi9x8F8R5VnC1xtfunZwbdCT54UrHopBd8OKNkk2bmNMYlOJKGXMyI9gXkL1YTITRkMkdz3W
VncbQ6XoLiKCweHJbPUiu429bh98agjNI3dd9BFU/qgPhFlbeRkOUf5iDsCUaV+JIY8URh+82HZR
YOUMuxugBs6Ln9rxNgPJ/ZRANtt5A24QgJrZswPrqty4svgM6ilZz2NCMtDPGU1EYfIkGcoygWlN
Bkuh/dEo3fxTonPqzJsuv1FEIdZsldutY45LCnVS1KOpNL4JJiYLBL1DYieTZ4BODzwM/qY/Efom
0YoyWDfXqmA3wWi3im5p8AvORZi4+9mbxyu/rHqqxtIFqtlpAMfEza7EgARGI+bofTEb/QwgjnSH
WbYrOShxoyNSKGCDCGZWzlxuJ5kyvnXY3OwJZxY9wQUpTqbbkUaovSq41r5MPovSJDDi5x/cuoyP
ZTxGzI/qmt1hE0SHZfaxnaYkeEh6c0kxFDrduoF8VUH9XJC4XDOwG1ac2u6kheesB+Y/ZChC92jQ
QLhn+ZA9ePbAM7kCTObgzoH1KnaVkRub2CvdXSW75twyldtzwoxlY6YfsrYR17EUYCWzh8RG8Gsn
qNUba0yix3lS8kw8xoF4QnPdF9XH4H0VfjdhgzunOSaPL0k+UtUEu6ha+6kPVZbPVqzJZtbXWvfQ
oH3OFtOz2WFgEcZHIrrUwDmWcR/CXoJGLdguguza1iUJkhCi0q7B/wqey3RPMicnlwY9eZDM2sJ+
CTmevvIiNhcd+RFCOek+8pHAtT2xFu7ty1LNkG/ZcVyEjXcFzto+mzED5zSfjDUpbaY7ucUz3Rrq
D2yLiisJb+EL/j4yuJPuimPeJv1+tGnJkYwDHr0yJ0ZWAjppwiD+U+ui2ejZTvdlWbnEH830qmGG
CsDAOit+tpvEBhehC8tnSjA3p3LKkp0qios5K+oDtQ1AYEi0wyAfKFRgsczOObNqTkLBxjCwiA2k
LuhgT00l91SsPzhuIGBfDHDW0ggodzI9WETAmR3a3ortYDxt8qA8dYUrzrOBrFJa4tPArPjYFnZ0
J9NwmFaRk7vrqvaovsnr8Zr5PBMbzB0b0+jddR6a+3k2i+vWcMtd36T2pYTYf62jcr4qjSZaR7ar
z7hMafWqi9D5UrFvXU+k9o+6GZNzk8T+DnDtk1AiooGPmM7kT+VlKpiWYw96jNhIjGemqznU0TBt
gx1cBXGKTMNOVgxw6uMUOR9K2SgeUIxDKaOLxifGvjj6kmlbTA2nnB1R/ikYqeKFMsxkRJWKa2eE
xTNH3FvscAEJuNdBjL2Vbe6wKRWDCbYoGsOiUulREvveeDLKPw5eZ58adMAzq8NsLWC1nSoht6av
vlh99jkRNfnsqYt3oOiSta6JIa10WelHzHHztAeADRwicvwwM0mXFQdjKKMIVkJmDN1nLbK433uC
C7XZqGg8+0MpBU77Er7JAHmniVxxaPuxesmcCZh364TLAMW7lEykzU36xnKKk0bc+YwK6xUKFgPk
bdb74oJ6BZ4+lq0dTTcGJ/J21NFILiqiss8eRAUQON/ZBFrHPj5QMFEfLFUf8zy7NmbQWSS20wO0
A7EXhU2afnqsmRU1YLY9jnGBXX4bSqQrpz6lTryrfWeXQsglGTYRNoivIuLga+g7962NJ3gEHc5E
B82egHse77VAC6PpyVwAlwx7mcT+6TD5RaMiEf7czGI9InII1e+r3roMLLWjrHcd5AUTRCjraXBe
iM2Fwz6/AJ0yVns4mys5q/0cN0wHUcI03R+MJHyVMteFXhPZu1LO16DpiNPh6ggh9U4A75asjoAX
sqrHul6bsLoMl6mqsAEAZIa8g8TBwwHqJS+irpQXAwANg5oZAs+rsTWdDzzgQrEyRE/DiBcj0AwY
sNZ+mY3g5jtvukXKQNHrantrFfFtM5TlFsjbdWPbDAnS+wwwugISimdFbRomwgfXzB08sW78BTjQ
PJ+SbBC3QvGyjY1Mb8pAeg+NFalwm4EzYhsXH3I18BD0F7lg9iaIajxMd4rqlZ0b5sa2zWqUhQje
C4HMV6tsin1fhCbNouKidKI/a49Higetiry3dNZQCjoag4bPxBTbSxmbABg6ZR+zJpbXHgjKTePb
ilRtdRoBwKzHmNHisnPdQXI/8ViMmW82eFBrPWxMRbS4ig9RHV5XPoitrsVOnhlBtWnIUDKz9UFf
B8ud3PZf5FxdimQ8+kHWfcZSs1FVeF3Ys3WQlK5wM1X3UCPuXQOIEIuXlzZFly9UT2ad0rE1QZw1
z1D6eJrdkBpXAhXhktzEtE7z4bbnvRiS0CY+ycMkH6OPaU+CeuwBSUz6FEl9a0b2RTNYPCT7/BB0
NoqDMouPQ0GvJquI4dBSXXnZlJP/MuCmOoEJLfdgMbVahRRk7uwm71YDvpvn2CEY7vEQ13ZCzZEP
u3IF0zV41aK2QN0WxRa1MHuKO9N4Hvz5kjfJUuhIZhz9N3T+SvhIXmlax7bpyi3PQCRsV0QrskSf
ZG8RSzc7sXXBWwFf8vNyP8TBM6KouzZ8eQ/A1IIAztMPHxouIbDm9aZSGuXJqYobz4LebUJFS21e
TEk9f5QhGnmoaFGhLI8JsfGpnTXPQFvRxWpf9MOcnnKtjv1gUAWd7AKzoUYh0DvAqfk61fatOxfW
VZHaF0VH6LSwhLE3EE63NFm86powaTQPd7OZ3XUuvRMDGdtMoDDk3s7oqs0Yh9krepRNtp1ssbTZ
NUbJvE/7sDpkPYlV9t8ETntCizbk61XLZuxBJ8gyGXyYNSo6ZFZhPweieGVube0alLgDG9yz54Pw
HYrmo5cm7joCvUZvhw9Cjw6YnVdndrLpHbPhO8WqvqzlmJ9mhgCwtIYPlsUSyiucFxkIijoaPR+z
3hw37HEBv4q7WAfX5HARY2UjpgsV+/oGEzjFSG28aD3QRBpJuVUWZNWXyJoVSpYZTw/ChAmy9gg0
vbga/0Uf5DZsjmhRaugsvKjGsb2t+MVWYeI0BP5Hk867Ef5xwMQ8nS1UEKPnr7uhmY2DyJbKIyNy
sgPqj7FpsZ3V24RzasJb6ifzlHvNBBK3iMlix41XrdKysm/BXOafHEoFLiprDq4lQ8HL1nXQ5gCL
XDE3nm/aOp8piqDiY1jXuVde6slqPpkjZMsVa94jSA2KWvOxPzYxaZLJkkuHqxFcGIZPqyydKfOl
b2T2nqrPZsfC2z+NfvqUFpSTrCwxi73uHXHWInKe9IQsmSJpwuJwlxkFFQ8gKm9mPBYrdxw/j0Mn
DnCYAcFH7SK1uW+AePEGi68XbjwkPRDys0LY25s9ZHm1MOY7IRbevPhKn9f4K/Q+fcPSjwuh3gjh
DxO9ZNK7KargTrLTHg7hG9je6Ub1EAcmNwzjVPHSo/E85m84fILV7kX9lZLv9BDzi6/w/DeQ/pAZ
nHwoGgD2y8lJbTIPReJd0lAEhJ9ntYIr9gbnJ5uO1Uy9QfungF7H9dy3C83fnEzJ+N5zUjqP/AX5
X73h/8u3KgD4uZySGBOIcTe+1QU4X7sDoBlSJFCppVRgjDQFA/Nb2cBS4Ooc6rcSAkXEz910SzfB
CIWGqtuiSNQme6sv8N+qDPq3WoPia8eB81Z40LyVH8xvRQj4IWKTlnHX/ewsTQmgDihN8LylQKH5
WqagA17T/lvJQomuQ1vw1/YFU9PEgDNyaWWQS0ND/FbWYL8VN8zKpsShX/oc5rdqh6xHbjkPkuW2
zTS3wmMDDFBh5iaE30YbVQLds9Mq+WuCnXq0W5F9RmQJgedb/YJIdo/BVHo3cCxQQchB7Tg/1DD4
mpJ0nA9001dhuAmoj74ZKar8kEAQgoW35rLE0mGgQ5N7WqWGNjeZbzyUuXFtQ+i2MuEdpa19+BA+
SF5dXfPaqBEQ2c0WsXpK86Deel3TbCsqKFZA13a+Fs1dlyQteOgqvEKkQ7GuAmwDOjg4Xv9IjLxZ
F+AniOVX4gb/VXwvTe8+L/icqi4eZqAw20K28P+bU1ggeKTdcNMmzmao6eclgHgWmaJozLA/aEus
U6cGEKfzxwH9HbVhzLZz2Ii1CRx1quxnVYQndglyzRTVXBl1tbey9i+C7Nuxmh6HIbwapvQjDF/H
WTXd2DI/SB851c9tQ1UVKLuNYTQvOVz5Nju69MylZnUovOliBv516FP97KWcgDFcF+28IQu97r0B
ZadujilWKuxTxqNVmneNppeqF9ddiJGkLcqTDMllhjU9LVFYXVmGvnewfoEVLG4iZ7jL5uZSNBZx
+h7DxFz3l6PUZ+lbN+0Idqcy21e8RKh+2QlI93Rh2zGrUIrvaGHZ4tlhYQzzEBPv0xQGn9idDwcE
vqPX2NPaB21acht6Zg0E/ONQJoeieSWYsEI9vMkDXmW2vUVQ3fHwBSxgep9ymEcxTSZQM6GGztrZ
GTLdz2w3ojz4vICFQF8dA8t+nkLEW3xmz1NMPFcOyXGa5XMepH9CFLPOjMKhvhXHSTUrgMntBsTE
vLWq4nHESbLtnH7fmf6LIckVGDNCsPIApfTm4Kwmuzoo3oJ11F75NaoXOJ35pXW4HJMSrErQF2tk
SufYjThEGhMyqjfbCLR8ZIs/iaTOM37FasHkU/QQ5FTNGruqRTy1eaCvLZGeUVUuArqb0poGeig0
9FcXAmKxad8NfvpQZu6tTvs95WPqNuktdvwBvzLoCKq0j4xvD8HcrWf+flbTXBe0+X1NT2tLkSGO
+32UWvfUDV0RQr5Ks/FxpHTtIcdSuIBBgFNd2WH2YGP/rdvgFPf0NdbGPpnVwZ+9g1INbTj4tUaf
CNKgy71pDee+lQfCZacApgVdsw/0n629IN8KJzqWYXlvBbVmZJOfBJ2EoneSi9AUJyzze9AZRwrp
HyQ1peu6S/5C3nS2WTPbe9NpT3Iqt5EV3tmT1PBFucF5zzcrP0YJEvSpc+Ov80ndBLMRXPdec80c
BYeFfsKw9UWyMAR7V2+CNpOgF53uwhwwAfEWf1bxZJ9DfAAHZKANBqPmLu2xiKXxNGxS3HM3w1DS
Gp+W0ao2tbdlH/U4jsJeO/hlVwkFRRtbtsVtTiMi44L6nChevzBlplVm5td5Yd5j/wRkh2HT05dB
Ij+4mbubhzC86yL6a1GxeyyRmCBFw5wj3Be9DbmkdU5z7ZyEH2HVybZO1hoHBjwmcj20cse9b2eu
W6de826jytxoznMDkiibmCcx9riVdgf4e+GkMKEExc5sRhrbJO0PLi2a+8b0d9ZAYJDSy8+zEz9p
Izz5Wb1l3sSNkvh417LyygbKoczwSC50xX6oXUWef/JzwGoFXfZlfUxp5YyCHKyFaVwa6kpVzQU1
BpRwTezpWsqbCDTQZYZU7MgvJSxOsw5Wdj0GrCbaTSqn/lGB8w9hxOjK5orVe80ru2LP6LvODc9r
2gCp93HpiW5Zx9OuYFxalDtIGe6wfW6n9i6v/aNqggfTmjf9XNxZ/OBOqI6dxW6tZI1OO8tgUZjm
dyRaZ5NZYWVjxJMu1Jd+oWMFXFFD1rwE8byNpuiDGtiKJ3nq7URkLI7+rMa72xz6yvoLV95hFvNr
oBLkDyLqqfIo9IEgxAEwI7Rj/yFZ2OCCj64bVtC5dxdTFIwlDqdu6TITNDHIJX7zpW/K05ANn7I0
viRPuGvFuEGl/6jq/FmEeAzkAkSpPQYzZbXujOEmiGCluu0Z/MDlwJrDxzUNJ+YRzwj4U5F8TIvs
uhfY2jp9LhvnCjuMfwmiDOsUfLgVvnE8LzLaepP7PCnnGgzfFexXXAQYzXni5+1ateLIQuIRtxeg
K5biXfXMPO04LiQgyp9WmYyon5fDhRkC4248Rr2WwZZw7KwHqPp0YEQ4xvljVsQ6LtO585Gkk/vA
LEAow65MRnOnB02UPoFOndnuqXVLscPHaO/TpqAoBIqR22NpG7suQPpJGa0K5xnPPuO5Glpz7jDi
LhO2glNfq1NdOPwscRlTQ0cVGacAKuPg77FeH1gPPmdw79YiBtKZN3LDkrRe9zq8BVz/UMouHJ5C
tlEsZRNnCud2N+f0+jX8qQn1gJsRrxIn8xAUEY66+wKaZy62RlCPU0cLXqJse90Bb8t2c1BY9caq
M0X7qwF0T+NrsXdJgKvyDGgyi8E6pc7DXNAxw/kgOLd1Bk98KOo8LtaJk4NxTKTrv87C73l18oTV
bLkG+aXCY9LvMujGr1Bo/Ltq7oe7xgwyMkehMXKfs3ryVzqoeUZEudMx4aSNFFZqpOrnAaAp2FhF
xwI7qaDkTVcMGWUiNdoCWiUW0jgEH48FEYPvFE9Po7/IlygTBm67oovZ1cc8J/iMQfJgjRILg5Z6
qZmwB7DfuGlxG2TI8jQCj2nJFVFjpmz2ZTz7+kgthSdwPpn2uO0y3THQp6xuP05V8clKnfZ2CNR8
LUYSR8RXWfN+VS7/V3T7F3flz1S381/l9L3ktvz7/+YrCBQyPAHkR1wbzTtE8fqqudk2/4ToNiMc
wkAIzH9rbu4fKHCocQFmN7JAZJL+ltycPxYdbvn76AmMWp3flNwQef/Oa/hEWlx0P3I0VihoPFo+
3rdys4wN2vZK8RliPNzbpxEDrJcgsbQt9+sInuAulO1gHA0s8X+F02T7KxYZo3EhK0MOrOlZDYR7
fAsdI91MinZ6/uanvPn6Uf472OnrB1z8NqT+IFGYDj/Ftx/QYu5by6z7MsaeqLa2IVFa3CIvAX6O
Xe3vf360956Ct+guBjf8NgvpJngnT4MxVMrpsPolkYg2jp7zx3rM6tvfP4pNF5oLSQrzgvvuR4/j
iXI0i+KbaEJmyIpUH3NMBr/IYi2f9e9Tu4RpPY8HNkFDH25G4L9zEgQmWXjfoju9FkW66+vBvApx
vx1KjyrgLDbCrRnXfzk6+pWN7L1f4u3AtosE65EBIA72/Slr2DFohnIArJFO95OYhqOig2Mn2AJ8
feb8V4rM4lH44TsiBoGEIL37gwdkBgOBDVKlK1ekmHhbYh3x3LwMxvxq2oX4TSMIyUSHZ8HCGUNE
F28199/YicKCPXxq4t7MpuhjyxRrGziEbzwx/+JrLRfAd18L5BGHcHyBGk5L2vILf3Og1Mwy5dAs
ydxJGBsrTYpt6Qyswz0IcWQliCCwBfjd/GMgQvR9lDUiVjwPeB59e1AJIwgEJbbrbFB+sZ2HunsV
HcbxX/yKP9xjy3GAV7gI/fz/fRCtXxLZDC6TFa+66okFEwmfpE4///weEz9cGhxGAI9Z/keMT7zL
u7lUIVqtFcSEdNpuFdegGtKwd/ZJlH2olXOZR1iGU6IZSoJaVgcul0PmUeNqVpdTyIqP2tYr25t/
EZD7p28vAhwOloXPzvHfP2ESt6QTljlROrvlUbgpe5gePenn3/6HW5Avj1fQ56EOlItL9ftzac5p
EbD1S1bFoIZgZYqKQmZXUxm1zu0p+1V2959+axBdPG8wcEDweHc4J6TvA794TOAoooPJCT6JPjiD
qD1FbvUr7ME/H8wzcYoAauAbfv/dyLYIH997zOC/KA/FbLa3dG5BtcoITWyl1TS/upR+vB0t7kJy
tLwoAQC+N4DRcpKSlOZ27MOhuUopn9IiOIU0obGuhkk07432KQmn1aipqZD1vLEzhi59w4a5ZZbn
RHzaqUwfY4No3s/P9I/XE/l727Wg+rhgLZZSxG/vWm95b/KZY2ATS2vMgEfGgmB6/PlRfryeOIrD
rwAqysU28+4EC5nEAADA0TPVonR9pEhz3PRpLod9JJM0/MWXEstb/fsHIMeDMMXp5WnAD//9t7IH
aTalCya4NpUG3Np71GFVc5y9OiDChpVrR9FT6kYEGA00IOA/dmB8NOPUCTZKDtVvgnAA0BHzE8uC
y8QM+N7h2XZlFBSKr18w89SHoYcmcxgnm3HEz3/nfzqb3x7o3cqgSjuM9TEHKps0P1AxE28hof3q
6fDDymD5OoFHEhgnHiard9eM1Q6YZnt+3XJxNDFvtnGSthLLwkC7eHKAwT1MR6dNiWPKpsIx//Nv
+U9XE3WStmUKAtxAA78/u5XI/Skhfgm9nGH0tHRkFxEcuJDE0uHnh4JY+P5SWt4CnDMsahyTv/j+
YKa2jRJ3FjtZRmjNIUfYxu2oILLzcKSXbNMlQfjBcsbCQ6fUPo3244QsOWPTDL8IKXAnFbIECUAk
ome7HdfVPBHpYI9XfWZ935R/qjjq6BpRdSeTlRvHtDqy3orqdZZSrvmMS7UTJyPX9MfUZjbItR4s
ujfANucUR6l8Mu9ishPVZUmal6wv2T/JtE/V8GpWUYDyQryEotCNrMz5Kq5pD1p3KZ8JbbFX7S60
ugYA+uhRygu3YJGmQlxhhDqSLxFOs3ZTaiPyznYVAo9FUGxhDg9tlu11WNtEYYuy8rBXTHa/NtmP
Uyhujm2xV2GgmhP3ufuJBZFdXGQo+9a+8PykW9kkjvxp5dj9gL5FJRIc3xidJGZajYPfGuSl0rUf
5bfAGCn8O5sYaFT6nNYlLVarIY+zngFRXPQh7dGhQK6gvVAtMO0F/w05upLti9PY7Q3g8uTWD2pw
iJiRqp6pIaZEaqGdmp73XMz3WZg10d5Ma9Mnl1Jmn3oGWV8U9SxMNTJ0Waq9/LRY94MMb7LZl89J
kQre/tQORLAYUhrBrRgp6ShyRWleQH+9xwwFw9XGGcI+PnnSTp57wzPVeS5ZRDEGaSdcAz3rQPXE
uJp0YBrlxjMKZDAvxiwSumCjQ9fgB45hxcohAqXKYMhwbnD/lf6JRs+IKF/JMmvT1WPqbdJA5vt5
ypF007JlOmALO3ppsoJBjnQkrpAqM0S8DaM8qc9xX0+PDoOnbkeFTdFvqAF1DlGToJdEdlXYeEGq
gR5DlRXCXNVYsRk0BR7OvTTuxrslHFowupvQfIOGWU3og86dAdeh35HcHvVGDVadL8Y/yrouU78y
3HAFw0KNMLvDINIcOCe6hVI4KAp9KIumT6qtb40q7w0C7fQ+aE2ma8N6SPgfSnsezbuBqmn8LjZV
b/vaEXOOi7ON+pKprybDiIHKvM+C0VPbwCoNMONj7vnRyXGIiQTnsve0kRxTXlXJkR1N6R0KQ9F8
MyBYFPsxDcwbn0a8zwOBx/iyGpNQLf6gZahm5MFVjHo08I2gya0ilFMiy6Qh87WOSOIDHhmkAYBI
x3+5U45EAlh9DLeMQUkljaOLaJZaqchXruvM4YrIOaYKng+eRGysmYSGVmt2u7hBJ155ZYlp0CNV
yR+J73VYpVXKT9c14Fm44UZn3NREZyG1B61F8a0O5ovUGPHvNCEsQnT8JRRLk6S+Zi9H8Wbtw39e
p0AHBKE2wQWhzSjHf8FsaNWWERB7Wed1ttGlPVBTXyQCJkDM9HHtYT6FC52084sIAd3nk3CG7Rj3
+TGJbMva9CUcqY0wjfqZoN0QPqNJIRc5Ms3jTWvJ7M8mDwR3waw8a+9FThmeK1W59ilQfo2N1Pcx
IChPs4FWeWFTPNfmYtfUNPys7HBsyOmDbfszDghK7IspNg8Wu45yW6c0dfN1Mmo4+ZVwAWiVNs2O
VQBzr5jBCnA4buhpzaaEIipk2MJe117SXGlqRp/ykHhH1XpQSwdNiwfQVBw9K7JZxVMWmnNBPNki
bw8bnqeEHdsaFNzQ9ylTVjlmRL+qoqWnKXPvoq7MvXXuEY6EbEBImuxuWtl4iKI4P5c5waj71hN0
WKyDom2cvWXFJU4ro40VcJpMmWrbvSWshyVsbcw+uevoawib/qElks2ifwloN//Oa6uv8W3/Lctd
xLXL3Fr0bzFvd1LcYR1r+e6Gsax1NDSh8CFKyYePkojbhsQsuXFkyyVD/pYnL7+Gy9XXqDlM/SV4
zkZkiaGH1mRmzde14f/O/f6FxPPNamPz0r78z19lC8Ru4UX/n3/hE6KQ8OV/di+6+tZx//af/dty
/4djBuEyfVnaf2z2vf8Z/xnuH8Q8LCaArG+XKNlCAvoPZpkBIAuHBbNsE/Zhjfb/5n/hHw55DYZ/
ZgAryQxhMv4GqY6N0fcrbZbzjr9wxj3BeiwwbffdWjDPuEm6xlr7A/gn0fYNmmQR2gCmWYXCQuzB
J9KT65Whh2qWWc9llO4aTJZGSG0HzE9sWc0ktrFstyHX8GYwWC+GAYqOqEP/PMsYJ26ebZU1OTtv
CpMD/ptiRazdYc2pzE2rUyBWzoNS7WkaMB3nVkzpbuDTyKpD71zp9B5b8X4YNZYvip2vk2pU6zb0
dmwOVmqS0SVlY+h/UFCu2fbS2MzqZ0VFQs6TVrV3qvIpmJ3kLWCvj7Jk+WD4+NX9XRHLYedBmvwY
JrJcC7+8mESMZSabzc0we9ZTMep4XwOJWVuNk2xmWnTX0mv6Fe1dD0WfutTSWfYxt80CI1vxSudg
uJXNoG+g/M+vYKo+WcGEdDWLHE0kS49WQmFtwUGv07BzziWru1s2u+JYxIsHMdT9Q+IXFR44OYqT
KyMTVIvrundOVBhUTbu3dTKQc/I+wY8QX8Y099uVTmnq2ZQCIME0YhrZNNqRFwExAMFRnZmKqtm+
ZKhcVlseH94uKmTw2sSCOERsk0l3W5/CjrAuoucq0Bam2tHSN1Fm+R9Rc+yAelZynlWTF1c2dwUa
F7WlgALIZGocXM2NnsfyMlH+a9jmibOS/IT9lp3GdJwAGKJClB5qpW4JCvPm8CMa3NKSDl6yzUm6
tsuBOt6OeqbNAHzgCb0iGD9rHdGIqBvzui6w/q7bPrfEh8aMzKte+belZ8DAngURbA+nb8v0ARtY
G42EIMhrX1QI6dsqtYkwqHwsTpioves+5GzEWVJvozaZr6WqrxzLJE7ZwJS9gsxAOXNTTKc58h9x
MFvZKbEcCk4xGuGzo8cCrsouKq1PVEtsKgIz63ack4/J0o80V3gd6bVjke/um9m1l3KjIxx9fLoK
gBQVCtuIf8WObmvTmVZFV17JwblwMvMizfxVD2wlbacnKuLwFhaIvsmZFDaNkYG3jeJo2xUZHSKg
OeDaINHTUJPikw582kGUi+fObS6pO7m2e3+fE8kIMrkZC/3BTxG4TSvfjyZVz1k/Xo0kbFvvSFNM
X903rtrX/bSOrD8ze96OlFXQgPZEGljfdVl3LbECj06z53HU7RSjBlNa51xRJTdJjCMlpcf4RBbx
tU6tbVsWWCTn4JAkqTzkJqEX1XBWjfAcJHV55FTteFGdseSvGSlY+z5zxbpjz7XGnEnXfaxPvePO
N27McWNcEyuD3eG28fP6ntvmQqQ30+IDMD8lWUDinj5josakR9dNFx7tYqaHuDxObXptAQ6oiThO
lFQCFNvEyavDU8UfRUx4IhkfBsX4ht3QqqCRw6l8h54rtZWx/+BTPLjONI4fI9SfJNS6izidelC+
yWuVU6OU4rKYF2JAZzZPdTN8MWQIi4G78Wg53XkcCxbj+VXZ6BdmqnthjFSi2+LzhJE6uoTeYW+G
RHf7KS0ljLuM7s+MfucFxl6RFqAK2yRVurgdrqD3UStXJdFRlzPwB+jS+FX6LD5TeUfip8hZPj1E
LETBa4RU8dAFH2cbmkO3k87vowwohmF+Lid+KhEH2W2BzW7G8FBLSn9KD4J16nfGnYPx4wv5pzvT
MOWdKiS1v5FlMPDqK3srKaUjnW6G/aUr6a22akMdhrryWZp1+TGKavHINEevqkLTN1Sh0BAxlFuj
nMO7MsUkgnQ+v2QKeoJjJ7tIWsQkWgt+Uq2plqyodQUXf4mmcB9LBT0lCZ6oAsf+kqfjkT0YrbW9
eaGSNDlR8R2egijo1sTA6wtpTcEqpmgv/b/snceS5EabZd/l34MGLRazCa1Tyw0sVUErBxzuwNP3
CXK6jeR0D+3f947GqrLIRACOT9x7bhsu+7Z6tEp1i0x0lQ5Xofg8lKcurvObmKVsbqRPqPbiFYqq
lw7/oVt8wBRaemnyEGQTEvvG/Akzf5f48aHuG5R7JLUMGW8V52rnGLt2bRTdl2Wh5C/kF66gfhn3
LgqgprgTlvVF+iwpnBSSC2khtNIWWYyBvcaIso4IKFtQcSIFnAleDgP4sHESZMAZCHmLpjpclMSe
chTaKCFjsoSquf2KCazdlEN90GaUf9Nuh1vw4N+RaBA2CHMTJMWy8txlW41yCUvjipy9TFV20wHH
QToxoVGr8achG4+7dtUihqndZ0s/z/Nbf5X6IrBIudqiVovrTdcHzUs0qlOJVBzaQL4eGHd5xhsR
21tCVaF92PMLivZtbrz54sp9Umfg54QnkjJWi65ecZcQR8OQxAtQd9V3ohw3bqP3c+LzOJCM7gYj
gtf2BuvpMWtHlMJ5/Ynyv1ywHj/bs7mXaLNV7a4miJZR5z4hHHyNXYNZoDwgPr5rUvYGQ36kL4Pe
YhEMlZjvsUgvftXu3Ykoo+A8B/IFlOzBRjtoRC5eO2Fcgqj+mZF09kG6YRiEjKYFYDJO7i8/9tZO
7m1j+4Ml4Ao9kbUwwWfG2ntwHe916n9VQbkbq+TsDxwzBB4vHMxQTWntWnw2CzvMbnPpLmyZ3ka2
6y5BIV5RloCLcnsxBv2wCcP0nDpHRTrauiq/iDTbJ623tvsWCVqLh8OaueSKBf87ya9Lh699kWrP
WU+2dY5ilGiVAZjLZGUYFgs0eVCLpoWZ40LrX/DXHZ3pZVLpFiHFRmvS/Gxa1dxU7cG0YTQA+bkf
u2jHpvMOkE+9nKN6LePom4d2BX93G5dI6s0gnvagLsxlpoxvdJb7NIo2XLAltwapVum+IckwnMNt
LUgtJ1DD9B89Q3yI1Nw6OUY7jo3EzDoeQHGJTRRB9XBvQ8u7UukwV+0Bmy2xECxjoFpW52TLxrSW
dl6cr3ymxVxWb0X/E5b+Rdf9q21NG9lNOxdRl8d0fU5VCY6uWRGJTf7HPgkgPxIICB8uFeSIlQ5f
L8rnqJArAJgcVe4J2MFpMqOaXQh2yEA+NcoxVpV6myu5qvyy2TkjoY66N3J+0Wg6DNU3X+W+IEI8
bqqVltX5iqlBmLwaC/fgE2+JeL+4iA6tU62CO3+syEOVKl870jvTpxfYuIJ1n9r3CRp8von+vqPQ
GIfx1kivXlALfRa70Rk9YmRCslP91tLeyldYLpz+QTu2t2oGBc4mrBhgEYaycpHnwOlxXwEG1Y+k
x9ZrXGrRMTK4/fzRRLumDe9xcrJXq3kkF/IytM5D0+iVN9obaQx3adgdfds+BQPOyt6m4kQs5Ir+
MExIiZLuzhX2fZiNO+Jl32Hv3A4ShEt0shWeytnEixcvJNe+dHtUaCGAPHfcsIT5vh7omwpCHyfo
uC09JkFieOpqe884aXGtTTdFCwLK5K0dpfFahMQZk3EejGTZTy+w9BYY1svNNXl824eHkjzasMt2
o0zTtRlk1nryPG71FllbXq2NyP5KxGedXmOCiXHgVkKfVNnyuXaqN0Za73ap44OHdhIlMEcAivvE
zl8c/EpZ5O/ZYvO9EQSecy6Mcx0tWTDz5siQOjpB/DF445JG/sIYDYkU6xyoRQ7y/Ri/aV8w8KzO
lRNf3OQSZ+81yJbQvSmLfjvWxt7ru7ce5l5VQg+zGQ605ruTQM8jXHG4bq5QwBZms/ZQ3rVzbSwY
IW6aKlyRjQ62JCg/Oh+VFnS4MOML8YzHQM37KxeRmceW/nOnHblCrMnNowBZtTbWTCPeZg1vjZw9
cen5BHcH8Xa4Wh/c+D7o3lkJTss6rIPN7N47YeXg12GqrYpwEzMs6ZJpOWaetc/NcFwGwYkGbxPj
AMwK0sDCsnjuCO7NpmCX6ejiTR3D5/IzYhLhWh994N5OsB+t5ItEbWBpacd4Kj9I68Vp7A+vwLta
w3sSBebCOeCtTTxpbmD3RIPagZ/qnHcsufFbmEBUKOow74yFsqftLGgkoe8zDxPiQZBq+pw2Mcm1
GW6+c8/6fzPg9lkLcD574FO8MHuYO7ZLfeUAmblSK4+Oi4ncc14V5/MiSfBcJ8b1liRHsE+yW3ty
PisdZCuddQ+WDjYNzrFDpPoXu0vvleeKFzby3/n1XRoX2EBIMyU8UMzZnTcN5tpus0ssze++Mw4i
YzDl1/7CQ0JPwPh356olCiziJ8Oz7duX0nXXfVkYuIDJDDbNBsilux4T45TwKr3NmVatcRoV5xpL
6qWFEraboONRnZaCMC4mSxJ7Xp5X4kKna2zGOnL2UhXeQznY/SYCJQR/MijeYwPfalnPELpcuz/5
1wy6AbXau5EMMKvG0VjDOw7PIwKeHUhX+JyW3aIH7GPlb4ZyNk5sQku1cgyJ0dQIsqpZWQQB/yLM
lKl6kJNcX+SOvIEohZ3Um8OQB6oBLUrUiQSXkViC6bkl2ceRQ2e31qmhzlXo1QoMUgRkNxqMfIyA
1XuG9uiL5RWtKbYG1icAFEm25U5jGVJfYZVZTt0xU4LftmosoNhy5EIUi7NLlDmK5tsY9oOQ7Gj7
sSYWu0ytQ2gLZqVDmaTdQszkM15VnNaKi2WRUz4GSbNm/cB/uxQWL5JzlO1NYdOKIhL0dzMU3p5C
LmaOWs49QOMY6VOK6dSdIByVrr9RmPP2yuLwpkgddsgaWvcSdG1pA3f1M5B+ULcWSGyS3SQCcYxk
GZHgxZugJ3GypiRrZpzjXcIdXVRuXi9q3QSXeOgNmHhXmUDJH+4k1e9iFGl9lgnGW0b4aJIYIZVT
uFa9ofKb8GoH2ggSnOZHj8V/sZo0kboJaxtWz5GV7auOdm3lGvH03CFBcDa+y7MkiuladiYTrmqz
7Y/JbPICCwJMjAmm0sCwvkJeywADgyZv50UTeGivd8gszc5BddNZ7dkYHTzeqyzkQu1j5GHlKSc1
RlPtWrgJzHyGGch0VwfiUoJqUftyDnz9kINat35o4NLgJ6vhZY1o3N1DimZTv1bZrE5ERs47dHCV
pAbTCvBfmO3sGZ3jfedKhBucBNYxRgHByZTpbtrWpK/GW4/0UaiebsmgAn/j9Txr6/Cc+2EILmaw
pbcatc4V1lsf0a4ZJWhhsSLzXfhz3p/9fsRXHBUGdDYCzL1PZtxuwmIjGlB8a5AOG6K34r3wnDRe
Op0ePWAEMbXeNHi5tWikGdygv/baFSkRxr3fl85P3Uby02bvfTdZuv9pBiqUMiow1Is23eoae2Rr
js1ba1mQxnThYYlTOKbspcSbjJSjnGxkyW0Nus+eu/sUyCS7uTi5y+M4TlchZiZ2DZrkXD/TNqzV
8uopTbNXRNb9cdTldCd7xtOuqdjbpRwDOAHnmP6hSKwfpufRHhl89NAOXnjfIag926Ta36HJg19W
1Mo6iL6V6HsrL3oZVO7ddbAor213Xqhl6fViWPhdD2SumvLpgCW0vX77Cixrm3nRLf2Tt9RGnu/x
xlWLLg2aK0SwwGytAzN80ajVf5ki5F5n/w8+DYzvQx04zk2dCWPTFZN9hCdGv2CdMpO0hj4oqCEq
q632PhTKkvvDJLvXKxP7oeC4fCUoBEM3GdwP8SCoRyBEsMSRI9M2j2L8UmV29NpLktBYiwANgFqr
k4+6xtMNJXBe531vfRVBiad6GK3qOS8mjzFjYjiLvE0bIuMt8WMl9Q33EWiOoc1/GXlocaOqecR4
NPS8YrjO/gaP2oXATIakNecLRXvSyvu8qyy1cPrEfXOaPhaLEjlHeBra0H+xNAZr5h49vgVntBj9
WLRvs2uDEGwk1vhF52nQlPWQqidmrmpa2MoEPxWJZFE0LkWye+P4BccVqXLb1nTwEjpSlhupQfUy
hoOmhrn2VhCFS7PmNKBP3lNxr1jFLOPQMU9MPqcg0A/BCHG34yk8IIdCaR3gZ0Bu0lA+G1b2YxUz
JY628KTYpUhuyat3HxRhnFREc09MatY/aiyivAMdp98k0tPnUiYubWt7P8MCuFgeSdn14IRHD17n
jus93DmcMJQdBCUr/egUTAhsRgw7/Mn2NdDYWCaph8cbLwTtTWvqYwERft2FYtyUDumxHY42XNu1
CUIxZqI6XKRKz2bJ69TLtzxWJU7u4rWbvAdhUgk3W0NHR10l37VbbvuSlFlKm6AnEzuadjLCcmwj
HMhmeAnxLE+KfHvci7m1bF2C9DhlQDviWmbhKsaz26j44IrJo/kpnG+/GoyXPHHSCq2/8p8LjNHK
sdajfRt3Q/bq9/mR+FzxqQG7natJO78UhQMKSnJej11rF69lM00/pevgWXDxrcSTsQo1YntRxwV6
GGjLeAzTsI32A8wosq3botZb7s8q3Y/gs16JCs+/YaYSplLMDkExPtLQLjCyNQHJ5ZOJlvSNoO32
4vSmA7Ai7w2CJ7pArkAW79O0kCD4AHiDuI7Gm8lO5jsVDDFjd3PwP3PhFgfgr4KIa2srcXHvTO36
3y1aj1NKhWStcYeMH2JwGU+oobtx6rLahZ1n4ncyAnquYMangwXGqe80zvNExkeQZdeE+dSGvarT
10lUFq5wAO6RiYWpam4SXoHsO4FXs1pLFnGSRXszdjY9h2lnst/lRQ69P7o+kjobNohDz6PCa5/X
HRDjMTky1sqXoZP4awBD1nJMmPHO8OKf1azXunZ2rW2k30Pg5Qu3AUass2IdSznscC24q2LG3qKN
4BSgBruGsT5URk8zC0ln10+8g6wElQsDUXw29qJs4iffdvMtCqP81FiVudDt4K/9Zppvg75505n4
yUe9yivcfEh3abJqKCeM4kmK0A1s6uSAsOEZvs3aiTvnA+Qvg6U0NzY+ikUiJbYAaeN9G+YMYpT/
ZPnc+GKMgxtZ50xaDPazzLTWk0TIYoQGzJlCihu/9R5G9CoF00csjKB7Pu2wPrKMwBQ0zFuyQt46
4qF3uLgXbsVtjFRHLA22Q4N0gnU4fucAQWsarV1bw2mfBoyqiQ/3pea6jGUVrGU4vuikEDzH3oWh
Tf5M+Qlc1BtHPBjGFh4g0JykJ3k4nO5DMC3shTZJmTYbEuGbtQuVftc4o7cHnGYBFZY8yrUY3ya7
rCitBcMK+Km3pffqhc22J9cuYbQLqIjmxoFbgaV82IxJfpQIt3bDrPGnh1c4AMSpYAlgKUFKgnG4
d+0bR/iMiTNrYRHbCcgXSCsYJ2Qvy1B9hbPyGHiYG9prOMGssBcTc0Ow7tZ9mQ7rwUQ+ayd4Swyr
W7ONeZ/CBq960VIxyeHFLRiddxHrbWWzS3M9dWtc2R4lddhyuHp8TOJKwcrqfa+HHUBGiTEkE3dK
cccUpb6wUhg46/x8Q15NeQKV1D5EsXmO4MvspVE9AvI92Yn+1hqRSdsdEaSc8jZ/jn4f9anhgQre
XFRQRu5aQH3f0NEXdp6KSz+GxnueFcENuEF821rIHeeuXHtlWR7DqsZMZ/PLKNnMd75dfA4ShE/M
k4aj3Fld0zqIaQLwI/vkUgmyuxnimznJ5h2jfqNF1WM6UISLO1aEuyoMdmmKcmMMNW8nRfnlVLui
F+vekDdYsNaIYl6HcQ7uJugMjpjquxzb+Eejx/AegFg5s2nittX4AI9ISCgrtO0+ajqBZVmO/VrB
YBJ+U29ILGHgxpZlCz1xOKnAOdgM8ZYYTS+YbORzFBXpTWz0G88esnurnhm5Dfj00OWQDwFCBA9Q
+NF1rBUhgk/2WSmLqU5PLj3WYwZi1moozfdp7qAYox8Ls8hmEKi2Cl/QppHOo+QoWelEi4Osq+FT
54RT+6BMuCnqe6AaSwJuT2AV743e+rSdZFtyJGLawJPGqxc+lh09FDVbmySDDKHs/RQbx6Rw99iN
90PUvLcT1OJ6PCqjGijExbBy26ZY97jvIqBbjNY52KMSwUPfml/OCM275LfJ8+4b/et9K2CTO9kN
PvzVlGd6wYjf39ItTTs/NdMNaXfPE8PHMbWdJ1lFB8kgryYrciGr38eCPAg6tcEFTXn/oisDbylb
lzDt26VQk72x0tk7BqJ7y5P0iEGAZQEb7nnZDRonue6SNe/lbGma6jXogxeUXg+0s+UTv0616D3V
Ldtwr6CHFS4TY42lUebJCWebInk9Z4B0q6SZbeTk3SB8IzwwxzjYM5fppnETQPnWNIRv2WjrTyG0
dzNmavjOEiX9dZ87eqU1ULhllXVRvDR4BMF3GVfaOcJbtFF1DMEAVVIE2GlujCMbcnzzU1i/NYnn
fZjXmVvJT4kQObw+TyRkQBKmbhP9Gqpkt2oro6xWdj0NlDAE3ku2KdbWsxVT57gfbwiLQvrWpubZ
IqppXomAhZQLX/4rSCkxmMdUPxSjCXvEHN5aUEoOsNJKkiPubUbRRvxjThCbqIPw46utTWG2TAc/
f3OkmtQ5dp2J4SZkBeMaoGkty2aY/hCe/68Y5F/WVYXxP6MXzx9SZMPfYwt//0d/SEEM9zeWx/gq
EGQjDwzCACnGH1YwA8ai6YcmWg88H+irUXX8pxbEDn67mnjIwiZS1yQZiz/qGzmk/+dfFl6wq4Dk
6vCx+XPb/ne0IH+VHnvwOWiTXVQlqE58C9jsX3WyHIZRM8qMrYMicibQTHk1lO0/XZPbPxTc/7Ob
6/9+CCa40HFNE8/O37T7blUFCV74dxUW6Y4HAaFXZhgHs+Wp+f9/0n/766C8IcwR+Y1zTS/+sy6e
0V9URlPEILjkhLUYoNwPU90Uq3/3Y2yL1Q8GJIIR+eb+9jFsT5jzdN6rAyEkXNdmJR+bicX1P1y3
vyq2r9eNj4mwcdFrX40zf/9yspBlUOcQYoAlN8cz85Lgt4A1YlurKDUGJrhBuyvqqfoH5ft/98GY
A/F0hNd70PybVLvgBpTCNV+dCmmPQz3FgrrPCEcuOnh9RWWjq/Hzy2Rk3T/YkbBM/skC8MevjKfB
DX+3/vG4/PULxM1r2MyPXkHKDPkTIHFk01iNZ6CO0jZMlum1a698jQF/0/DODtZN2Kr2H26jv0rV
//gpyIHi+nPTopr/20+BZgW1Umu/4oNy136XPHatgWUPOe2//UFEeHqOZfoU/+Tt/u0bVoaRTkHq
vBpDQWEovW494jKDoJ8k/+DlQEL290vrc/zwvz2Y2MRAB3+zRqGbMZTZpZeZQphNtQvVfXXVQdLB
NkRnZ5DsrYVIi6tbGdLoIYiSaViYfsX4vJ+YAYBZGCFu9INK9apmHv8ZB3RhiK1856NiJVcz/B3Y
4QORrOMVyNGCUSvPCEA2RDCk64kshBmAcpXpfFebeNfjEYiWoP9FeRwzdiGR3CU8dZxTgmNgH9pI
oQvU0oabjOTzdE4AjgsBHYwUx5rPoUdTTkLhpDeVV4QZJBPZfoR41t1zb0RxfYckPn1hIsL6oXQ0
UBc7TyI6lBwiF9IEZ7xpOxgXGxfHlAY7F7EVN3AEPvhjXemlTfJLu0ZFBqqmUnMRkd5dNd+4O3Nv
XbKAHfexa4tHoGpmtPBbYZQLEiCMYMd6ud+TCA5dCBJYo5ed8MDAeHOTUVvDU1woGZNiPXp6Gh+h
vc8OEnN/IuaxyMb31KjTb2GiOV/EIrMLk7Fr4McflgjN5FNCcLmfwZsNl1H6saTPFSHbMMvXBhd2
axp52h06RGqp+eCGeeqYK5/3jHHXSL+/ai6YZ/YRdTSF2Vzcxl5WCMX8wCjLqKQoj4fBMtZgxwQo
ILdVOAkuxsyyV7y1LQMQ585GykA6lqmuWZG5KSzZL8q8NGL/QTVRM2iyTjpAeQNCsyE7UhAVHTRE
N4fmwqzKQ/IaotI3koYCspqCeQgfqzLpkpTUqdlE/bBBIsGXj1LdS7VYEfrXMNRaEcERdC/gI0nj
XmRuQCwAcDBcBvF+RMrP5Fvanjc8ErM0IyNCoyd+IaCRhMxgjOmi5Uij0Man0UlqOd2Ss5KjaSyc
Fsju1s8nj72CV5lGXT/1qcgb8p/iq51l0XSt065ch49iLpslsH+irqeulkNnVpc0MgvzSPqUb5L8
lBG4Alx7xrQkwnNE9kG7p/cPXxzBtGEJzqb8ycvGTn61dFvupZ9KNjeii9vghi7SuBlCaDFbuA9G
+jyFqd0trRCO3jYQuppvYzpoeFOYoW50y15rYXV1/qYhvNLqCDP06BXc2eJi2Eo3L6lttXIL/yl0
Tox8U3+XASJk4uppZi0gWGDiWHXavfqFbXbIT/o6W19pAcZysCKCggwFtuAzSQs9ELXh6Hml6cf5
q+BJmA5EJGElryrOR7EZoPwbT5MaRofZEfF7NxkkwXIDr8H0XvOp8JzHya/M9DtCSu1/Ab9zRhQw
1WRZPV1RZTcvXWNFxLRpHvfonJsgM7DpDHk0nMdoIDWEBm5Q5El1vRjzJ5LERSmXGdg6xRK8qaH7
NlDnJGeNZXsnwtFmvssU/0xt5f7tBMqhXoc+qUTMS8byrvd8xmkgMzh1Rs8mB9Uibs0E6tL77WKi
hYOY2c7psrVEeUdUhb6VIs+HhRZ9EtEBYpNYuV7ssSv0MusXkDCLmjvDNLis+9El1KoN/GllWhaI
ykqNjPs4WVgzWWBOti3JRKSHVEwjIMz48R0DLv3cs9mAXVN7PC6Z0cQg8Cqf1xDLyxA/vjuOj4iI
vKfGmNHeoBN1k1XUzAKMEksof2MbMaw4u5bwpAkMS89JE2Rv/YQCgmM+17eWmyIDihqD6IKij41r
G5kwIAiJf71RDrFmC2vKvGfG/cl7OEhBzwpM9M208+ZLliZBM57C8B2kdv6TurOyQBNl/TtJXOa5
7bwSV8GQAaqRckCehKpgemv4+gCEennQovDvDQ8QdhO9e1HN8qp2RX2cp2SAelGziAVkkr5NoVd9
prZqFe+PuvscqoYgIGhRzb7VdZNtU99WFxobqD2F4WLCCDXS+VXuzNmnF1Te3dhN5ZNlSOcjrwzt
M3ZAjrcchy57sIAuvqfacp/gV6ovTqic/CWZReGK1xxMyZyYJ/AeY8jWbzJnCSwqDX7RzofzYr4q
9BfAnQjSpeuDx5qVEWv9aZCAlNGPQq4aBOPAllqROZU3lyQmK6iCG35pBAHVHBXDtuThgDQTDBM+
kbqaefwkqukV/jXW6U5SqIs594p4NoIebydGir+IthlOvTGqh5JvQK18XqwsEQtpl2cenfjSgFaE
/+uGeIxrBlYkHhpdUK3CUKDTnnlL4mHJQ01UYhsUSyBbuIb1XCRfBI/U9gLBroNZBhglW28fT+CS
qXZzKfsY4KSJ+uBTKK83FqmF420xoG/78DGNAWH3KTM2zlR7DC66oO7Xs5kU7SqZWxVv+duI5MBt
IkMsqkae8F6MPr13XzMSM2JA6nlaM+0lmwxaCil0oBfLQRXLwAZK4fSZnje/l/L/27r+C0P/n7qa
/8fHcP4oP1T2ZwfD7//gj7bV8X7DYu0R/M6U43cYyX92rY79G/JcykeP09oKiCX5r6bViH5zfNgW
9JNXp3tE8fxfXeu12aWavhI9+EeeE2D+/TcsDLbl/61G96/sB6AoDqUctojff44/t3pVnOfc5DPv
Ho2gchlHTTefets0N3ERN89pbZJsyO+g1inhahtdht4+rav+NoukD37Yro69LUoSoTIQ3YUhWHYR
1lcn7Bn7CHi55ydqmcy9xso9dsMh0SVHTjtMbHfzJZ7No/DV0fMr+8eOpreK0Xg3x/cDmHx+uHbZ
EJeKqgsCganbZ3dAmJuGmki8zj2UfHorreWgFFNn1F9TW3d7gyU6rgnABVCxIg6c8ci2ClyfZfwy
7OhFErTEW40xKbmBE362hQZ+LwnXXGvDbw+tQkOW5lmznq/7wJGQtAmI4mPXfcBwWRQ683bSzjUA
YsKA2856SMA2R05zGVzDRc5VPRJIvk3aepUy9m/jbjfkGHQFI3iLAbUki2bNur5ni5ve1DD6RNzP
q5S0RAkS1DWKJ0hoPR5btyqjG6vMXmCpspTTS1Vm66ZwV4nfvsewnRfVAM+P+v7H7DnkzcRHPjow
c5w82BdVC1xDdqWDRS3AfxdHSx2Fa9xM1W6qCgcQYFrc1+I6T8y+WP9Wx4LJ8tqQQJZAc9FSSEad
bJ1Wg/eNwfOQmsYdCmEvT1detRkLeY6GZlWVSn0IT8ntddN/H1ri0hUs5IeXumDZFhWr/DrVxkCT
U0c1ezVYCORVvZzC8WhHw31t1ycOtmnhjLbNSe7fzvX0I4IoXzl9vSeYFipcoz8TNe1gtnVkWBQH
JWE40vN8Z5n8IlT9hqXcEQssGjDwvcs8M+JlNalfHvcW4Mt6T8bfBkfXhOmPTWzjQjXXJdxE1lNr
gV4Mcb9p2ou2FvlNbsJml8lYgjmeT3YduNtaKRojB3G3X2762qJMd67JbFmxQ/xx6RW2XrfsvkiO
/6rZIctp2juFPBAnWSN+YWuJvllQf7XVsk3yW1kUP33m3WFR/4XfVy5g6ul1w1LYRaceATxDJhEt
vRY2AgGeT7Bgn4q8vyQtvYjB36hClDsID3GHwjoMtbMOYsSlc3cgvuGzx3SyDq6a4dEVn5Q5r2OE
mXepc+sGGPiqjsRj1CD0oi+1jBLvIJvCPEaKSEanHTDlNH26Wdi6ZFLz4nNqahRTWrv8anVIHfuQ
GmQG1ToCkkNQANrw8tAV3gfJoGuBkUDIK7N1H/EmHoH2JkeQBOyEYZZnSD2sXVxECxFZ33DeDnac
bFt5kIghMdmSjJyspGGTAtmUCz8jz6eq9rXYUscuq1lAfY03kxbvlsM9o0ILSCrPAsGpK83qvS5f
EIA2Glwik4bc5d2b8bNfC1kIegrfclmiaXmhGvlOS+yei4ZUef6Sv5jbbukmprOIJDzGd0XxEvF4
1g1i5iJmVQ8vThCqwDbSk8BdJidl3WZOxnQYxVziOAZ47n15OdbTjGYYPBFSOSML3X0Us8d/N/Pa
Z1MTTkFR35l+79Y3ARKM7g17DAyVNHPj7EDHZwFwJgmjDXbxRPgUvZETF8e5nKjgewpJe2WSTETf
MKbpVZWTOJ/wYMMbE20CGQfkV90NqXSNpQ2/ea/zq7nGmSuiG4YcVu8iHEhN3aad67yULMVYwE1m
K7Z95/hfCR6hbCmg7DuM9seR0xkn/uAgGEjo+3ALuz6W3rLrl/Qw+bjqx8mo0LkbZb5hp2uR1Wuj
X28B4cXRAm2CKXC6Q4WdbXhy4NHDLQKw5K3C1hBPJQ888wzQQCyhfXesz7FAoM1TjkCQ3f3slR/9
bF3qvLyhBzfODe7cxyZmHdMyPWEd4E8PjtUih3GD4a0RIaaaOH52oipHgi2/I9dtd0Orqxssejw6
sMSZIYC41bvaFgejSqNDN28m1S8HXRwHT53dbAS1nSwrv12St42WtYdem6+TYuTCN7fK6TGnR9vC
4Xs3LDSqRE9y0k67ZD6AjhsIkdjUgVHRaOl8VbTDY4auDIFdjMU9Iy+hDU5I8Zj69D+zi2wjZDtJ
ZMCuyoKdEnLR2V640nk2IIsuNrAI8FhhkygNNawVqISDAfI1FmrryNF7D6AuLmxNxoX2fPCAPEV7
P5HPfkpw+DjOSzc79ET1qqLDjjTySF7VmX4Wn8M22RBlD1bYw+PO5OsxmdLqpJFRLG3TQNSs78rG
qPYuK0x2pQOzAh0vCfRFVEctyre5lY3ESTX1P3FZ/goLNFyOwLyRjhO0/6god05CIDEihbUoPRIg
2onVJM/erJAXx2l1q6ppY43VLyGNk5sM29jvifs1L2H65rgTspeGyUff3g44xEH3MmWQeC3yrUxu
MByPRChE4GH0qW3ne9ToxEu3wByEqHjp+Gx72mJL37kLTPHLnIbbwKnKm5oPXtG2b3tmQWsACqfR
k5dAXIt00mAQ6RAS+Ri5+iNWN3GBFsjLobWpytqkWbWM5pNAfy0xRI6US7xK2eM33vDMSCxbtgGH
/4BVam1UCLtTTepsina6nbqnIdCHOR3nS2xUO98UycknhdzLYBV7CB7qCO2NoatbJnHFdnTzxzn9
gJ2xrjK5gQW6h7NIQji2gLht0dPlb1B8YAWgKG5Ax8dXH5eFtSNs3GkdcAXaILvvyVwUcusHnMva
rHZ92CSA/v3oaBTprwDjWkm0eCmaXdhwI0HjV7pcteyqh4jsJtFxA8hJFtvf0z/sbjM1ySoxrV0S
VG9JLM4toQ4droyEaeRk1Agx2MFDQy1HajGXTyUv6MXxhp3v8SzG9Q0dI4+hSWp7CD5v73jobUgA
mXq9UWn0OaAAdrPbPj6lGfdWR37chNkk5DCOHlEunyAhUN88kea+hoi9HdRL5/Q7c/LLZ/kf7J3H
kutKeq1fRdFznEiYhBloQtAXWd5PEGXhTQJIuDfSc9wXux9P694+6pBCobl6dqL33lUkwczfrPWt
BhTwchMsAlYtymaQ+3vLMlaTEVxE6KH03BehPobS+GJtzdV/Iq1I/CDRvbJyYlvRJsmpXxdRsNOp
8YQPPtrEGRv4KvfL52YMXkxyFh74TqKC8bjliM4912hxGMj+upm9ET0ljQpGTl80lFyVU1ghDsOc
p+Z1J/HeyOaFEKcWfKq58eexwpLkRNTQ1TpuOQp9FIYij1ZMC4lQ4CW/u/HGyq+69K5MJXPdS7ZM
yiAFl2ZMelf9IpHIERKUr2Xv7HjUvFWcwDZOIw3zmCtD1B+T01xBSr4OciIFFYF/qGzbfY49cglj
iGNIXTnBNkXbbYHqLa9jyo67bt+bIqjXsSKmJxiHjfZ2MaMTJkfXTk9Mt2fZ/h5uVPSUjRGQfCQs
0yv40LvC7KY1pry3QH0O5L1cWLdDPf+pKbnzLjZcYQtOBmQwwqGL73PdbTM3ItoBNFQq59DBqIBs
kywS9zoANxIHC+nQUihqorJ9ApzPiBXc4/LV+DXmFL50w8meBnAghP9sYUKMa9NCDd5VI8ELjfPY
tlwxZiNvceBMb4vVLb9pyr+pxxVT3eSc8QxtWn0b9OPT8mf6AMzhRR0KIowZe7ZhC6R0Vuk6m1md
Fx5gQHTD1biWEGSkA5nWKD3jbpnJhgrKZHgukuWxvAjnjflK9WO3qSLEFXVCIFFqvjDkvWq9aI/a
7tD2LalMjL1LLzghTjtlZAgmAVlnlf+iy+mrIZI9qe4CLT8jEje4XF4VJpiEzRmSqk3mcz2N+Kge
SYqF/+siO+2c4gAMZo+8/8rMljMzezCsw8jriKwwJUhkkOKBNewNROTtFFXrBUf+aqJxXTG/bPeN
j++jo78LY1LvR+ndNkBRE3QJwdx/DWXt7ukeMDb1pF258Z71+EXRN4ZDQ3QD40BcI2xi9qY/AerW
NHMlmlPR548Bl2zCnK61ooM96icKwaOuMRRiBkRZp+Zjik1JmC/K1ywLEmndVJ3zJVPjOHJ+RRWZ
cJUHiALB8kIWQC/vuFYeJX+pdfS4yW2CwMBRokRkhDKCLTo2k37JbYOZl75eGjMLZWv+jm36EwP7
1XH2rAN90iiqsdukr043nZ154LuNUoqPxY32ILOpON4jb5u29AQ4Xxakq9yvYkNEGHB9mrtNUVSM
XXXwnCETO9kOIP/SY2tR6C1wgpuFgMgQsPKM3ZeeMLbHF7ex36sCaT1Q9GuQZx9qSVEmlk+JwjmT
lXhrUvNb9wGbF+Ud0TooCy8ikkWFfSoUBgbhxrn1vaR9UE61zVoALYtFddp4zV2h/O24eGplp+Mv
gdm8xMiqOSLwcJB9rhCRcGIFetioyfqAEU1Y9Wx/M9tuMSAmMmROvjfyqdq28k+S+NYl/24F/ZPA
BW8or5BjUyU6H45XcY4EPh2+nB/8xf6M2/qR9t50sN578OfhYfdab8tCAVjJPTyN8f2oG/LBrXt0
zgg6PRJsLoND+7vq2r0/Tg9u1Lw2FO4FRjyN6OOSNa38q6BwtiDMobGfUMzdeYFU91CJyY4f9q3D
QJllWZN86qXYpeOL1pF3bpUiHntxs/c899Fxs7ohIyVR97FLbH1b3movSL7iJBV4b9Mi+YltvZwR
xoA4EnVlHniiDCLDM80HTEGySjDBHdhWBxtC+CxUY1ZzK8xFnPKcZ48EGCfEwK1fyoqhOqtacSgu
w+t2pnmOFqgCJSWuw0A77PCPbKnnUQkhCApx55jI5TC0LQvbIIn3awzEJ+lyM/ZxcUlZKQGGK6mm
vfLSYodG8d2ApMJ0tjVo6GLrs5gK9dJ5prdLWtIpAnZAuypq/BVcs+7g5Lq+pYU1obAb4z6C87yP
4FLw3pfK3iaJbz+hH0eVaCQCKx6RMNa9XKJM8vNr2hyCc+Uj2TLJsalwpS1GhcQ3QHW51gXpiiuC
QGYuDTevT1wtOYbsbCnWrCYXPvlen5MmMW8qNxqPZeUTTCXGfP5mge8xIFXTgROoPsRdMh+GOjaO
CzZOF/FrWHdtzMAgtba4ETUIVm96yQMm1hhPpteu8SZsLkPNBcCvee/ievjFUlGC2sZKW9lDtBcA
8W+mqJy/c8KweDklPu+6KqCng6kLiCSkC6p5ZfUpR2i1Metm2fUA+0KvjX0ijJzsI9aduwvknH9y
kB8H3DIbtQxi7wu/n9bcVNOPI/0G6d0gg9AiGPpxdBELTbpySJ6YBCJ0cFR7EGjpXigW8fg1+A7B
LuvkQHA7JCX6X1U++tyHJe7iLNpq3vxzWXVVKGIDq6upBUMkjzXLZaOJVyKG5fnAECbKQ4S11y5L
/c/JKrNHUea8X0g9sl0gGmPbQIJ/HMakvsKUYp/KdMjXAK6uciPN1WpxBa5Iw+GfGUXd33kO9rtY
JvotQc7Amdr3yx3ZtzQk/lgWn3FaUWzAXAK1SnW791QPeTub7b2CClevSpnK70oUw7xiQTXiNMSz
dFAyba8w3ORHadTZKaM8eu3zcT5k2pZXRprG7cqLAoJZasuKjjY/dbX4EIO2Rd1KyvVa2S/0TyS1
sRSGJ+IdUlBIfbQckOjcmZJnoGqD+0nXH1bU7lQbXdze8S4xLZTtKIzAiuWdXx56VrQYojrNBKD2
agSDRSnnqybNOUaigduf9VlC4BwZMjs/HYc1jfzw6BKvuG4R+qcrj74eeSsqZ3qPKtoGPSh3h3Z6
5zDAJZ7J9aL7eqySHSo3BnMzgRV8B3Z51MfFGgkxzU48YkA0+Dnb1m/MNQT3okMRP374ff0yYLm4
NVCEUwdUV4U9QmzB52vlRX8JLsjuzGXxzoYDc90pt4D0wZh0w663l17va6WGeMdWxTtPXq/KdYt2
7iGumve8gkxJ2EXSH0o2dE5oW3PjEfrSpldKWLIgKY4jFR4bhIvJ+ZTRZbUCA2E6x7IKptXMIu1E
hWySaGQwbS1tC/dgykboaDa1AsrfRzu3DVjt2k3VfBfWwswT91LMJ8q+E+c5slxYeQyw6KUoRvTw
ljSE16+IHVw4/SI2i4Y1QcRPTeGELOjaJ5AmwFM8/t1jFLfZJjW84rR4zrDPrBglp+fhxhT6PFqN
v7HNwXq0neVSeiz+cBgds2CmiEMboL8D3CvLm46sGAdQlOnIk9VEQD6WwQy2AAupSiWKfIYqfX9g
KLNJS9rASgssh1rsWm/Qn6bS6bob6YYzlyVnr+oNOaVbI7F3OPtPyG3Gewv6llhpW0xfXlEjQSio
Q2iYcwnkLPaTMOMSP9BeqR+Zdsl28Tss6Qt2vrBIZXKeiPthb9UxLgGYRdZYo+v46M71rfRlQ/FT
xu0dGbjWe0wPFqyUVrj4jAkafpRhajc5scnyQiTpxc+OVk85KS+h7OM7czB7LOWWu1aQM2yMFzvG
HWD23Iu/ixCUlWc/9BZO0mh8CyKjPkHABbrnFUeLs5bWJn23TSPZj0X75pbZrTn1j0Nk/nKMhCNv
JWUpfbhxQc4QaH7xCjnOuFaie2UExh+Zo9c+MgtiD/wRC3vGs1T7a6KJyWIkEIKSDUMS+ooxKk/K
e7NqB5hAYe6iVoF8KOxbFurYmnGgwFMMu7w2WMnL504BmIkXp79jznSbVtM2ZbaaiUeb3IJTLfPP
ifMPWiHzXkM66qTx1d8RFnapWnF1ENVGlFxPcYIjcudfgEge8zoyV7aJFVnvEdxNiDmOG+JV8p7S
1t34uA5zLR5n5vNkHfg3U0flgJH7q3Csa+HU2HyiSq81XBUHcvG2kaL+kjwrDafy2tbFjcgRXScq
IrwEwInHWpKd4W4RVXM/aOGTqjKdVG69IK/+6nr3A2kXm0QE7/UmXQYbyfNLXbCBAGTIzIkFf8jO
cF6b8mMJMJYSmvKEvOY8gzsi5SrmrsVi5lgLDmqTYQrxXE0/rmtmYzKubwemfEPX7KcGZkfmbCUn
As6yTdkj3s8ThMoe93rpDHAxMhy/FRmqkJQYuDr3Hsolxqbt46hB4AQ6WdFAn0bCchAHkNFA7s4m
nYufpBvQ+vbe/SBUts+p00jhLfe1H6fn3KTI8317C4M0ukXnidwmaH/giJT7hdi0WwbE98SV4b4c
6JWjUT4gEjvODcNtlUKS6nHedum4Z6fjvOp6oCtongs32dIXqXXvlz9jmo27Imn6NTdTJm7gaBhP
Nu6NwxhEZIlgM31jcnClsbqvTH989i3yirxp2ouhu1Nz/d1oDYwgGinR6vK3izPGW+J3qswXH2ff
usafxhNPOkgay3TX+kmOsEM9jSlTcxGru1g0+ZHx83I20kgRhAqyzikgZnku5iHVEQs6T+9gfw5B
bPLOMQ0Dx1c/Mo03Vl0pjmTNEwo3gcvAtsPyiGXGQc5lWGMN93BdyfqMVglzQe6ul87fYWUTa2Eq
3rmIBCyEaLzPklnO9DpLXBzVEJxyvVhnAs4g/Bn+eDfpi35F0MUmwbydl9rZ0BkAbNZ9zitcfO7c
5dSo4g4Zm0/InPXoWTiEzCyz3jWUBtRNwr3G5wrJMAjm7MbNUKUMoMdXPpu1cOq//baTh4UEn4cZ
uM4bF/l0VdfJ52JE6ZuzxP511EX7SvO4xIZLe6Iu6xHQTMiHjnRFIKsQbkdwjEx9SbXNbb4Tfjef
UKKxSLettVPUp0hXO700G9DJH5NiYMfYw2AkxWIssOdzL83VOI0/FueyKkjjZA9Tsx5C6pTvF6Y4
nGgRhLVaAP4CU2G5fE+bydx0Tv6NA2RbzbxqyrwVUd/bws6fVAsoqjAbbP4Mqs3c3qBV5EMCVGDQ
x0X2EwpeqKJJ3zGP7n/xZ7yijktO0ODWc+yZxJlyqVBhrOx4yeBHEIfmZMdKCXygkqk2R3RCh5si
EXoHSdBuhqgbQWr6T8tofw1eeoVn9Ghm3j4r8l2QU1fll3hXUqouAi1y406pEavrUZhRmAeQJBuL
ozrAp7dmpTGvkiqu4doGHGoZL5LZVd2clF4O4DYLqlYtsU0SHCvLvdMUl3w1A4Yt2SohYZqPc1S+
GPb0yxaLl7vcuBYxQQY8V7NJXqFwrDFVTmu7bCn1R/EAnuhpag3wlCSeO4pYyym6iirzLFt3l7HE
WrH1u0qd8cjFiLszJVLgstfc9hJNWebQinhsNzJQXKtUBFcFiT0rC1xnt/Q8OeN4yauX5pF1CEwb
iLa66UKyqd4ittvrwYucc84r2dZuAwG4ROHnS+o2+7nO3rrxV3UsO9CaIthYkGkuqfzpY/e9Jda4
9Zw9zFiTBVbFwNexgyd8z+VRgrpiX3NtD8tjnaYftWjfxMRaoYyaje4wA8XXChYdlYM7w25JCE+O
sTIEdJi4n1eWrY1VRHlG2RCbENm4FTsTMU4Ggpn3ISPvLYqhO0lsm0Jc9bFT7hs8ntTLjBryGgpR
AjjXqcRGmtvRVWGXLfugBDMK0V6ECb7aNW3/Nbopc11Ik01XOh0nPD+7pHT8Jw+eH9ecmayN3Otu
HNf+IiuVq8HYXVacg5HkoWvhoYaIV627ZnmXWX2XZacxnzANNWK9FA4NTFE/olBbyDU3OcBN9xEh
YpjjdtlARiFs0iRPnTea504O4tcVX9nQjp89+8Ot9CBy5bfCvQQI1VFw7Xn+XSvREnv2TUbmJiuR
8jm3InvlBAsV9/BgUGvsF+gyQaA/Wp6vbFUE47PNQDZTCL/m3r0TVrxfem/FHyNZlgdWJg4bcq72
iXNcmPfCTUMEGrBo2uwJdCwIoNH+dZdt1fGKV45CEl8l8avVZlvAUmwWrfhuKVk2TuAHVbyQHdrf
Odh/7JIVSVz+xqDYmWhjNUf+s5OaspWrBo/N9I7Lfmf7cq00KHqky2GVRVfxWKLxRUHrLS5mUnLD
s8o+BJfE61x0xRcXShzCgG625F7u6pTpelfX7RrLDPOZix8oKqsbvlr5GtPZPb1QiOY1ANa9OOu+
deo1QDY0Rij+mAAz7tLNPkpYBpvfFP77MjHOVUNvn3nFd9yNZ7doX0gs4KtnowBNbtkIhQNPcm5y
INedvSaV5VRRFJYvxagP+JoBwvjM1FydPpfIF22Eaeu0J3rKz5uv0S7uO6y6vnDFwXF7ho8paXcI
Bsz4FcB5hFSw+S1r5AizEe9A9MahKdLLqmxm6C9jjNtDei4T81PnLp57uAYrs3OuRKz1urDRMgzw
nqtxfncRsL6kSz/sRoPhn8dQaE3NuO9n421ycsK5FCM6Oa7RgYxhmy0Xh/zRKb+LLLruAbIFc8Lt
OD0mCAR9MT7UROq0Vg/RQ7HPFBFfrGh+Gv0sfddDdTvTrI4tA+pmIIbdoB2CHeT3/ZXV6NtqeQNN
GTYX5W+DUbLw7hjb7ezE2UHl2FyUMRbPYmS3u8lkeFd7M6dz55PoCQACH/LOnrt1OaTXPZrPchj4
D7+/7hquZnAvyBVuWA8cmszcTrX9ZSjO/bjt4aLAgOOMDyDE6O5usPCoMrBuqljjKVbrwX4uNWBn
Fn+BAz6gBmwkjklyKQUcPATc2XSAYu1X3Ii+8WooYvZosq46b0T9M+9MG/6w2Z2yOtpyy4LV1R0u
T6LVh73wSSCXPHupv+vn5GsGy93XDdM1gEi8fYIzroi9x45Zfl6D8taO3CKfDNkh3ludeklmFQI8
2SSZj740UWsuyOTXjjllAXaHk5sf6PFXbelulgVJE3mwh9aFdGOmfLPgR6s8fhHGcMxNRivlHeXm
uM3YEsMBhQSYfcgW7b1jPPagisQQw/hjtQvJQNj0Fq3J2sC6wtFxaFxw8othM8WFf9jxa5bWJYy2
E0koh3RfLSgBcD763bIzo+5YErUQkRobFeWHLJyXwZtvmLkVqH9ftFtdDa3aV0SCL1Ild0aH8Jf9
D6J2T0CehlQx/1gRrVMEZm1KKngqvFGyuRdB/rDIYwCYby6sB9yL1yNLEw72lo6q6TZTkPabLM+R
RdQ7Vo1Efw4GfbTPkz1zP24qlV/bhVqeOspTDsiEgSvjFCd2jpJES18X9KHm8tVROMEfegiK5cHv
xn2qffbkJaLixVcnJXR2jSRpuamH6WqyFkqd6Psvqrr/xPxkXnwVf/dEHb7/9W/yIlSzkIczJ7UD
Cy7wxZfxl1ifJhiWKIePwtHlyRsYhC7UyUrn35XXFi9qGhmkpkSxn6ahIYIUYUZvbcaCVe/mv/lN
/iP1FzXfRXlHvpj0gXYSx/NPtp4UvDlMArNaId/rPoIi4pNGtg/EoiirHEyZYXwztvcfC113D34P
84rFZdeT0OrmP3/+Mv+ru/zbJSjmv3YMrv7Pv1Vp9VfZ5eXP/7vq8g8+G9MBAY3vCnHuJaLj715B
8cfFs+OC3glEIPkAL0/R/+NGW39c4uRwEWLgI47HQ/b5715B9w9CYjD4YVTzxd/Fmv8D0aX9Z8jO
Px5lD0Gn43hM0JBxornEGfYfH2WLhxeneLYam0RO6W6Qrc+ww0SnXG2X2XK33aTx6w4AF5ilmkQC
+ZT1Y/0DdZ9KMR+76cuBfkIdSkYladNNW7NimCIqe4rylB7FyCrm7SyhE9SUypKb1vfxJVUlQgdc
tL752KMUuU7slkDHHKRaQZy7r6yrdgK2S5Wt8+qcjw6zIH5ww5Bh5J/cLwmTj5AtG/gLTxYjM2RZ
Y3Z2dBvjTgdUldxCH0PX0vRZTn3txrkIPThODNg9kbxYSZzrsAtK1z92QN6DVUOEJLvFnnKO2eOw
nUzEzesJEQ3iusmZr8Aa4FmqLTfLQ5Poq192Htm9zuSM83gckf+D4NYyjM2JFgyVjHp0KhM/lIKg
+hShpUfHKKcAploBjmxldW33gCWUCh+N/Iw8oekMVv5NPX6kqoUloCKztTeTEEzR1LIUJK06nflL
yE+r0ZoASlvLJSvULjFKp95MmYFuw9F68m/KasgcYHgRrKQxkpnespVQn0FueRPK8s6aCTidMe3j
5m+ee0ArNeYUUwDudobY2UjWF9d48zKfXRrrt7XhDAZ7tdGvwIwXczRvrJaN7A4wdp4yGkHdC+4y
8t4zpcdzmln6ZxCVVVzJNlP9TarqDNw9Cl3NxyAL9Hhq8Pq9HkrdU4yx/1xXkeB+x6bJrp0MHY+J
kfZtd1f5OvrFJj9Zu4l39HW2ItasKdSv91rKMVX4VcBQA2wGT/UEYTwnTyHz7HTXWz2tOQDHPt/m
aRfhiBqICqV1HcpbCYeu2iR1kL3xsLP+93Iy1eiBhxEbQ9fb7zVz6I/MkqbcTYutbh3TxE9h9dTn
l9yMhf4WtxIQJD8HLskCwz35g2yA0nQDJreCyThCGAA6QLkVJL+Q/JbLUEB7dnQjtey/ui4uHkQc
iYeKN4g5ST8kTzIb9YMe7DrYzn5Oykpd5oBBimnyv7Ohc14yTAJLaLGyZ27ezMmnMLVxreIhEmGg
4ylHvzpMAFYGs3odFst+zVWWgCEDFSjORjPZ+95Mo1+S/ZDcQsn6rhSLtV761gc2nwtNtaqiT2QV
9m9aNO2bpQd17NIWgGvkVm+Cok/tUdyxxm+IzZnxbioL8SpG2iNiQgPPo3RliSxQxCTB9ACBeDD5
QkJwYWX55tXubGwt2Oh0Mi2RLWs/Fixp6mFAr4dLIchXnsjoTiMm0ERFGD4TAFAkmsRIM2XUpoKs
2RFLgwbDZruxzqRZ3KaEIMEet+0yIX/ETdiL+cMrwtL+iezg+CHRQVrSHrYIFiN/1j/un591byrU
rOVo3fLxIhPqTDYRSdN+tpns8fpP6FaNTPGiwBaP8Gc7G7NhywQlCCGdyp94tlHMJG3NNzxppoCe
aEjN996u+6uegjGHVe50tLh+zJiU2Csv2OamxKczUv4/pqIvUbIZnR2dqqlNYM2xxwvWzK3A6XFm
gatDLdjPN+z1QGOjkMC3tGFRkCU0XZ2XpreVdGy2gnV+09Essp8uulmhYOraT+H4nst0uekcdDDM
37cLiI1zoA3HPXUx/3jrNK0Tji5uqnu4CbW5lTPejp1bJ4Y+2GrheCzrxrQ32awg2oT00PTUTgfe
EEW242/bwcpA6sSmi0ypIbMyHFAhqCd/USVWRc9PDizTkunM5CKAxY8ROtmV0dyaL1D/zfmLuHvr
zVataDZWwfG2RyxZ3wY1ImhIDGXngeMxcL/kSaFvUIBjrsu7wWi4FQzmFawOFFyWYOg/4lhY1YYK
1qZEGyG6r7jAE0H2et48pZbNFjHKomcw8gxzo5wvS2SZ5S80teSaOze98FIGzzyx4JB/D/P83yLp
b9alSvmvq6SHWn9/VP/yrf/lQVNv//yZv3Epp//8e//wqOATpyYJqGshGPz/asmy/0ANwP+YpsBO
w8j912LJYp8MU4EgT9wf7j+KJf5SwFefaA5h0ra7zv/IoXKxiP+lVLKp9XG6OJfCi6w1858t5HHi
J5APizfAgIJc+ku2OJp95nczW0MHziUdDUKLv7xJ/0mv4Qle2T/9WMe3sOD46J1MSsZ/KvHZ2oD7
KIZnAnqqjEBoP5529SyjV9rRJlhnYsAVM3cQgILBG/E0J9p7tJqs/4TyNu/avLblQTKpKNg+wDlD
3N5L63lyLyBOy+2m7yGd0yNO5E5s7czhn8hMhRe60/0Ub9kqWA0YX9vFbaiH16iHLhAa89zKM6NN
m8LHz+ebOOZtYGvmym5neHr0aDBz/wuSVJCfbUsA2E993ONh2fK7oDszmkYi6R2kUfz2qeiiN09H
Nlv/LKXlgtjGu201G5WDLqo3VZV6UDj5iAG5+Yxl3dckyKGEmjG8JKigINRIvW9YigRf+B+JNK6R
yFd3yO3FJ4Sf7K1m1lXtJg51ee8Dij87dELxM//XJSl58oPF2LYqvThbtDmhEjczyWBFT8+GT5IJ
+8FuQZ+fDHazDRKnxfbJXeQxngA6qeNdmbTTfVO0kb+tRedvAssDJ8pwXiA/cFise8HCFi4eJ7Yv
ejIaE8xvaVAnTUxENIrpBsyrvMjpu9q9qcd2LIGwtY25n2Ij4Z6pMTxCMKLZ2JQeFBtvJS3WfGHX
aWe840Dtk8fEKz+t9mKtDEbpj5dk98uWZnHfm5ysKYCzsTEAONNMFj18A32YBBpytolZmzvLmIo8
jMplrle5Dc8b/W3J8sFxh7ee4Cbov7PJbS4ICq1AFpqw74WhaeZny04Bnk9Zw241XSpxJaAobV01
cuK2g3uZahNxMLi8b7u6qpHwG5isiUGLisRFVtqVChhyurBcAg25OLibrMTLfvQ4lj+lxu3PjjWJ
YgypMvnpxDxgPRL4RLy4qrjQ+S6GS93ALavtmLV0WWPBjCwnphtBfN3iPSzHUzvl/QyNTyJJK3x3
Qh6eRum3KCdqJWVH7atesNCu7G5sGDLGbYvJPm2OVYla2mkssqyAWFnOyiU3GRp6OY4edHtUs6Uj
gz4kSzLaeZHieVkAe6hVMjci3hR5VDprR8fynqKl+y6DIL0nL/4CTprK9hqIQv0MItBVm8XoxhO+
Br5N5NW397U0MQMU+dgfkbrE5W5AQr7NEtGNYd1M3s5s+5gfXE7LiUn6Eq2tpWKMWrBBJ5jDu4De
g4WftwogXturiLwid1VaSG1W+dzWWJRo4nBvjUMHod6eco1t7OJQbmrdPsJfbe6yPEZnlxotSrGp
HN4m2cl31IjLi417gEGplelbElfThywnCmUpSWRbz+0Y/A4L4IAV765nH824uJDaRqVenYiBBiYZ
17s2MfU/zvPEl9gd+uDeKdz5ma1f8eFQJlBQRAxoIRwZsP39oRAYXUQx3yIvQXkICqKDLWZMubEq
FozgrFRYgIWddQHZigusMgyA1hInm8kcbjmDzzpduwVkibCgJxIwtoWVNr806ONDTg5O+5PasL9Q
Uy/9OXBnRAm2X1usZSXhimGTVTCTxzy2LFTsPO6htfgty0Pr4mw1EqdK6ZtZBqEUl63U2xzegzjH
bSPld8kmVR67WKkuXctmtNHZoiwBDy7iacwhU7ZBw6MKWcdJ462/YLGFpUyXNG0ZXhrPfMi0Oks7
+E6IlitxN01XeFje696i6qUCzr29V88VAQVGA+8x3xpj57ufrsblvHNdLB35ltVoPqJ4b7CFQyGP
pSGhjC5jl51rYNgsTtoRoppVDyarOXy7uN213bI5dzCwVxCsGtvurevc8alfYV2QBrVryvKSpWhB
xsAcbFtJtHXZTrKuCTxkt5HRT3UbBkntOsfLFWWikLDJNturTNcMSf0y4IxLVJaJFqY91ODz3AU2
Qz8BvdV9jEvT8e0QCoMpLqdq5e0a6Foezj2slxjnyVGx3igey2nTtpl9caojtXox07H7nQGTPo+A
f8yVNtDX19bUWIdKxKOiTBZw0edslLshShzuOpmIV0676HfpxuTUZ6L8zfLIP2R9r9DJGshBWDb6
iuTEWqLVmppIn+mBnYwGwJ7IBhorJH+pSl6aOO6PBozbD409EuiJl6tPB14SNsBy4gUP4NrjTYQI
GKI5iN1mDbtzQPqEHJohcduIJw6PlpBKi26cE8vI2ZT6LGFnI+kOrWdmI7NZat/VMDAsWKFSsK8q
MyHdvJiYNK9Sr/I+FDIMcyW9xuG7P8FZ2eIyZ5YacfczNNaar3deim/bT9pHXZF5FdpcdGybity7
jwkGghJEDndBKHHDLw+USXy1uIBIz2iK+CEAaAL0lGd6NbsoDLknmkn07DOHlksXOHOybYoEDa9b
5RevKLSCOzn6/jMAor7fCAKp5LphbOxtKBZmdg01UvSw7RSNXJHF6NULuAtvo+1xZNXZTItUdA7M
70IpWqfeJOzHwKeCwLTs3GYTGGzx1gydcb0PtUdYUeyzObXnUWLcQR/6PfG1lsR36+Qjdvn+sMOs
AovuNG/YuBUazQSKNmbdTbrw1+HcedfOlFf5WsCNi0PLz5m2ToZNDAtHcIrQ1q7FVZBMYOeAjFGD
cCAj6K0C7C1n3MQFt1CTaQIjDY4vSpzFpV4zLj+7dUXjHvDqGS85zF1aRAYS5JTBgMF1MDkAKC8a
RrX3Y8YVEARzTnS3ndH5Lznd88ou3Gle++MMPHtJOZjwxVD/QEzx2rXTMRA5dGM9OBtmlB5xRYvE
S9bbcbr1yspzjykpH3vmlAYmIisKcBFF4PQwxXDitqM7pAQSRDSn/GEoO73BbjaaowFIPrpc3mLp
RXIPODXoQiLEspdxxEVIhmaKhYhtbodq3PBYASEOICxgTDASokbuyQMoJ+c2I2f8joGFsUe1DDMk
mDDIEmIBLoNNq7zukAC/Y2PADoem0w8RECzXPJrTO5OZxNqSpjFOKwdk7tEfBu+GtTYCUTnH6U/T
L9PtCOim305Nbrzwyl0wRVk8PBqGQGPO2FL2odkB0l65s+98oL2suKIIz0PO2vDtdCK2dNnUl5x2
SQmfpcqMdz/z268ZB2YWJojs2xWKwPh1olq4jVAynhmH5i98WvrQDBIPn+crU68swRKxgm+UrS0j
tR5btZg2cMDJU6DnJ0x0RBcvu0h1sM21NAKIE7WfvY26QBta/F/2zmy5bhzbtv9y3ukgSAIg7+Nu
tSXZ6i1ZLwzZKbPve/7B/a77Y3fQWeeUtOUjhfO5KqoiMsppQSRBEFhrzjGhEI77fqCIwPtvYKYL
/AIVX2qC0l8XRG1nG9No9U0aF21AEKYiDY8tfsAMTcb03mWrIqEZscTADY8XdSxbfVYwlJOsAEC3
Q6qbI9jlYOrp/eqS7IWVLSvwK1ExqvMBbv21TMMYOZ+ggoaR01vSCooouUTjYvyU1iKSRq/FR7IR
+iFnwl82aexcIVx0Dz30DtSkceJAFgnpQDMVjKY5VJ4e0Pf7AQl1U70o9hzbD7/IpPWe8yywHzPW
mn7dhIYydmbusChQP+X318aEz8BLskocOLMl5/E4Lp8eBLr5Dh4FnlcvQm65dhIWh1Xb52a0jQ2R
Ydw2JnahVVss7GNSC65FlGaLTynIve3QyuVfrzp6fh4bunbfiY5mKe4zMDrkIHKe8Yr6olH4oNel
iojzmsHS4QqQ+Gjx6j5kGP9ocEUzUXTBBAyggLW+SCoaVewghhvPufYDDLhR0GXnJFI04aZhvJlq
RxoPG96/UN24YJDpfrFNHAEBZMhWTEX4DL4bNnlzjb6UQmffyPNIkSuAyLICrUm99TINJgPRph0Q
UEvOSaLWiZWQQWPPconDTqOHjJfgbrQr6tMcbpb6twZLtC4NP/seuHqEsNlwuzHe2N/d2YKc2jug
0De83+ZjHnrsWxHo+CtWAOeutoQPx9/wUeuBtWyQexT8Pkkcxd8Tx1xScvEnXIsCUQ6/cUlLqhJa
b4Y61XunoWbKXoh2+DosTbQ4jeiqCu8uCbUnWuY1qYKxR7ZLWpqce9rKmM8D9sjZ1oOJSYgMyypm
GYOcSTwLnX1CUhTZ2JlR9QuhO0R0y5uo74qhUqhsxmWZinDGq1XoQC87ZbHn/iIIszIMEXzhtmYW
GA8ktk5Q+dmFbHmjkn7bal9wkwd0HsgIDMkxC77XtIvTJo3WeWZDrooHMjQ5XGFtoR3NF3HUhJGs
A7YuLvqOHpY6XQg8AhxF8r/pc/8pL/2XUHRh//fy0i9s5w86lv8uLP36G38XlpT9SdLe0nqJRtXC
/HdhSapPFJosy7TZbArHXOCg/+rCGcL8BChQaw7U/NXX8BPL/CTpmlkL/cSRpvDkn8BPQKW8LPIs
9R1pAjxZun0MJOQCUXzRUZ5jwrcTPmfrPNEkzC9NDFXFNSqPbmS31Q40b5oKsAGbJaLcijl+GsxB
/6wqjCkv7ttvKk5L8/rfZa5fv4qQYrkqYSuHvvHrX4X8jsZwCdBj/x80J9JSMytl1J3oMgVmnTlh
e0UNyv9RLZyx94emUvdqaIc6HoBIa3kQsDGdpRT24i6AZeS0Ys/FBsLfV7clQc3Px+d4pLgcUIt4
f7Cls/nyOhlMepIHB3DVsSkUvh6MmEsljcRl2TGcaTOF3ZNdGsn+nwziugtehznmHg1CMFsdpNIo
Nxb53QdK7/1mJgjj5v1Rltnx6lIWfA9PamHHgpd1j2ZP2fQtrrAOC0ZfXEljppwVVLcQmZ8DMRP+
XR5cml0EaWzfH9fh5Tge2DUR87vU/AThA8ufv3hghfJqUohQg6WyoBPSVagedsngVve+i2ll50Pz
4YtamE/2YjMbjcJDs+SDe6n6wseyjkJk48uKRHe7Gty7aTI8BJeZN95Hdk9MjQMhFHU7H8t5lVUW
NR/U41RGmtG+bRuXn0Y0ES1i6gxY5VXiH6p8mr+QmaOtg0UVwcKm0Fi0lWrD0qu+C1zv4DU1ke52
7dCp9bLI+AqX62vNLQtOOOUube6W8+lWxksVxC4beBWTkggrP7h7b26eDY4UBYAwNQ3EX2vCy5tH
l9dIcG9ssFIln4nq7LZ15OkPRnnzTmmbab4gTxfZgHf8TrXR2GSi5Sg0mG218Vp6yqAYxzU7ZpNa
lpWv37+q11Vy13I01GFP2oKTr6vlQkB+OSWUkZWUFUGWgy7lyZEWhkCuolZXss+kAyo3gsixP79I
UKs2q7dEw2DJIxAq2UgwrxTiUZ10l01dJidtSE1rsL3LfKKd8/4lvlk5ls+INDX0EFZsa8kCf3mJ
M5ODWHcXDWQYdxS0YSB0HhXj90cRy9rw6q32FMoQ1ieH9YnlcPnzF/OjFaWFxJNQv0Em+aPLQVAC
uSqR/1PDcm/dvjyn9KqIKw4sdv9TpTMy92icIaG09K2aenkRNbhj/778/+wxAHGzcr63x/jrKXhq
fjzVr7YZy1/6e5shzU+O5pXW2lx2BLzd/632cexPwtW2w5yx2H7Ymq/q/2wzxCf+XTRCmlWUeJYF
pv0vtY9hyU8KKJv9ou/1B3Kfo4lLy8qj68CvANPNYnItn/4XM8qlTkWNDo10H6ZkuLrIM0Gc5JsX
N+Xy7xn6kg1+tAIIfj4Xw2GLGekt13w0igOWlnTNfN3L6gzP7l3f9fedhCflYf6qHYTm7w94fFkM
xSrK0sa9lRzJj95H+uET3rIRQSZv1AUVd3/PcdL44H18M4olLF58hViKp0sv7vVlUQOH1xVPIOHM
sAF6gvDFaWzn8v1rOdp9CYSF2rNNSOTw5dlXHr30MTuSVNQ5xyfKIuu5rlc46naJE51zvL4d4/gH
adQfLTVH3wgGRWNkMXM1mwj2Qsulv5gXE2IAgBAGCZBswVDcgO3RZPdtpWFN54Wpyw9myLKFfLGy
MR7NVIeRbJNenrW8DC/HA0hj+q6qQFTY+kEjotwwHFa0IGk/GOntQ7NhnUvbdQQdSpbs1yOhLihw
8pG7nQMcJm+B3gCa5/QfjMIXnK4weyD4+0fvFU558KxuRy+tCqvkFIWEj0tpIQl/MNCbVwvxH61g
Pjk8LPmrc/7yxmEq6QM42i2ZKB3RLLQM9l5fyLXrU38ojcL62XA+OHl/Sv7maaEOJO9ASqTvaGle
30NT+2ouOkRbLQDUrXJwMNaOY+zyqvT+8B3zTD5j/I+EVuFyHjua/XwOFWpD217HQxDvi8K1D4vd
8oNRju4ik+/XOYvFdhE9LtzKV9OvlklYuP2MOX3yr+FKO3s/6IH+ReREmQcqq8EHj+3o/VoGRPuG
rEErcJr2AtF8+djkYpvEHQhEpJvO7NCTPDVPn6YlaIEKOcsHD+x3w9HLUMxGXi7OcK+HqxpUmhUI
2rWFmgD1uEv3fNWHVXrWpz0Vls4hQ+yDe7r8zBevNJeIOILpISy2gLY+xt7buYrRAURgXQdlHEqH
hJtKNn98YRY3UAskGGxq3zy4UARVI5uCQaBkHpCLOQfKovE29CuxHZd22vsz/3cXtSxPiiMZk+X4
uUF4Y9HPDAwQtiCOhhPwNvUC4x9cFTtlpc1F8/vm7J/baTSVwkX6Dw2dE6+Rboqa5maB9H8NoEZs
//iq+I4xFXleHH6Pr0o7RjfzSsN28PEbsHRCihHl+GcfZSYEj4hNBv9ddgPu0Zz3piLtkcXCCiXV
Dflfg62qa4rd+9dytDYto6DIAUPLJkngpz8apVVeE6ELTAkYxGtn8Y9byOCEM9v2R9EdvxtKUrXz
2KpRHjGPh7IELeFBE045p4rEWme8aRYio2dN8dOfXxV3bqkHcXAzj1/gbu47GHEeZCYV3ALYG896
ipq49Ifuj+eCrZWw8TAs1QlxvFfzTXDeXRBmfB8DnSDP6Iz1GBX6H1wQazvHUHa6y2W9XpFCu0CZ
1KTEgsVG83k2zFl8sbrKD76YuVeevn/33r617HOXjz2fe3pZCzP55Wo7xEQC1tjTyHVoTPpiUf/Z
LAL38MejUPpDd2az0FJqPKq5ZIY5wJVps/VQlzUBo/M3Z4LC9Q8G4UViF81MpyL3+lKiXsSkaTMI
5+h0G+W1c0EK6fBBNsxvZrarXoxy9HSsMkiiPKszWh9DeAJJ317NdD62qTXom/cv6O1QFEuVZbko
TplxztFBXQ7GOFULV0YOFtQnPoXJJrFkfJ+6nfHBE/rNWEos1T1KUxy67KMn5CXAjwZnCR+VsXOW
aJ2ft0MQPXGW+Eil93bKOQqfhq2IcWLrYh7dQSSmRjEVDFWwrm5ljdIpsYgdff/mvf2uO0pSIhW2
JTnJ2UezIY81xs4cuHsYlEGPwbAoHtIgcduzHuZmSX/HSN0PZuDbMTmE4EJhO4Eik5Xi9QwcOFyB
SQ6wZJAsB0sJd6yRSLlJKarRo6s/is8Ry1N5vZGQy0oklEa2yXnkaEBKip4ICYNdBx3ezrVGbhDs
lVcCL2i9yf1qDNjo94r1sF5NfdvATIpL85vVlM1DK1zY82RJBxaubWDzK+WF3YXTeRnUDEUHdI9o
sjF20GgVGjM7eHz/Cb2dcpTx2SwvR1/8WObRL1/HTRAI1Jp4lLMyR5IEtIJDwex/N1I/lR/Mh9+N
pjhjLyFA7LyOw6Rw1hE0QjArGa+wl3dZIq272qnAtJK9LMMPRvvNTABsQ03PoZxospt9PRMsH0N8
l/H9c0jxXQF0UTGZmCme35HMawisZVFfvX87lx95NBeEyWDIxylZsQq+HhKE+BwaCTblxjN3Uaee
p9nM1okZbqIKbQr4lpv3B/zdNfL2astiw2Jylns9YGcilDAqPoeguXClBva9N0afq8XGlKS4Et8f
7TfPj5tJpUi7CJ5ZDV+PZqe9rY3aydaBdoA3GW1T3hpTlRxiJ7I/SOH63VjL5xABxtLWOR7LRYxG
dGCaryW1822oyD3MyFA9TbNm3r5/Wb95akRsLSdhC4j/r5ray+9vDqVBuT50sNkry01VJfrOchtz
WziugBuDiDmdpuCDb9jbJ0eumVYUTngBl3fv9b0sEP7OUWTyLqim+dzMcFIRUBEvi+IZeIHj7P70
Iul5LJv25WCM8OzoTTcsQBWhyxatG8Zh7/YEKK26CKRhGg7mKc388RJNlty8P+rbp+gyUSyH1iPS
ODqGr6+ycSan0B2j1gM4wbniQ1YlQHHTFqT7+0O5/KjX7x7rF6p6hy2OZYnjG0q3XQPMhQ8fW6BO
oKc72WXlEV9F5OScf03nJL1JMKng4526rvhgsXk7hyg3MF+B3P+qEh1daBqxG4pIvgZ1h1UcKa9c
Vw6Vy5U3D3BIZRrf+hKI/gfDvvmOOxSk1NIPZqGjBnf0VJO+msgWxBKHAsA7jG6Qnns2SrP3b+3v
RmENhbsB6c6kKf36Kc50XSZiATifZ6gedFKjiwzc7oMZ+mauUPjiRVjuIG1OvqWvR2nbse4F5qW1
qKcQAYkDD2ZqeVzh8K/ElR/j/wmei8u/Z8XLiu9vh6KmwllReaZ1/CFK565uM9llXNCgTiwFetAx
JzQUsTHu//jescEi8I61jOVFHq2ZmSApKbLoiY+A50hXYLUBPU6o+p/PBGYBBdHFWSJ5TK/v3mA1
9CbzmYMRSnCom36YPirX6KYP3ug3E315SpROOOexKrPLej1OYIx1IwOJUq5ChrxqiM8z1qS/1+tk
FMZhJDyx2bXQ8P7J9bHuKekqusfqaHOc2LGMFTGT61p61WntGxAHANVG/2gYJKcc+hza08vMeVFZ
Duo5rrVaUgaUjaAN1nIPc4dy2AfT4o2AYinz2hiiNSPRLHlzPRq5UTfzvHDVBu60VWFwS/7xAn1M
D4VpE95H8Ybcq5Vbud1ek4D2wfv2m7f65W+gj2YMccyN7pTgQNgZgN5dYAr3nTPL6z9/AV5c6BI+
+/KOKgKTJtwP+JntcfyMtf8O327/QUnq99eyLB+aCCp2/68Hsfp+NgZ/2WtNAWZB8glLcNKGZ37w
2H43+yk+KIe9HXXK449MXuNC6CorW8u4UqvBGcU1qe2kFtrs+Eht1pV/LoiP+vMFeGnOLX4qdntU
nF9f3tTJwjMLhnVQu3frcI7n+zTo7A+2r79bFpEVcTCiVC8c23o9jCKKgool+zsCDRDXFZOzm3RL
mcUhumX642viZSZPGvkHuyBSlF4PZkXwewbJNRnlAKC0CBEuojgr/vyNZhw2kRziMZnznXw9jrRL
0TkFC5Y9E6+wIgov2Muxjj7Yz729d5zcERKYrImk1h6fpHQx4rYhIZSZMHWItJtp04cojxEjZh+s
UctkfrXTWQAIFrOPDiJVxGOFRDqNPf7Rnu7NkPm7uDCqfUn82UWoREEUb9Z8UJ8Syy16NeAiKSMc
VrCDW0p8R2tvLEs5WUY3EthuJfFFmaKeeUqpddacrby6vQrhLN/nuvUKMIE6tb5qCN76wJ7BKG/e
X07e3GeNIo5yDA5JyW7reNWqc1hxJagU8FWVsYu0me1NihlXoa0/2lEyTY4u3OV1czg50v7mu4pe
4/Xc8UGB+i3oR+w8ORLc9ZQbvXehJ8dpHnK7JHt1k+AP6gi/Ib3KH9acfOf5ou5Dt92Tg1LEEO9E
cFth2Y2e4qmp802UBQWoibmQX1JOWtfgDpQ8TWC6NjhcBjFup1rbD06ctOpshBGE4rwG3Ih3nqD6
O4Pv06/uSDSQxdLPbPfsrQUcoAWWOBYWeuRM5SaPxhutbvgSFZT7rn1vXBL0WuiW/tfMTL2TJgvx
BmDhSCL/u+ORG5Vt+Uq5A0yhWUdIYaxisuMYOh6i6u++NWV6WhO5nIHIDRNDV2vw0gLUrnBr4jBX
Xq2b7KxIAiZB1woV1/ilAtv+TAYl8FPgyE3YbSt7MvR5BnQySLeeV2djRF6lzOdg7eJsiP8apeGP
p1q6qb8G1zWRD+gGWUSFL6yQgsf5iE19BU5rBL5gzll8b8MYdiANR5OvrnVfeN6h9uucoIJu8PSu
mpTdHFoesLVup8IT0H0gDHPpTm6HG4JiY2A4U6e8LwkZQd56aHoyMvykqqaLYa5T484IMou0X5IU
+1t3wp66gSpvnvYBmG9QsfOcP1eWPz3HBcFL54u+N1+7YaT0aaXtdP6snCSuD0RHQvUKgsKvSfWk
EPzgQV6UJB8OysUV6Ad/OWyqQEXOAQJkUGtODoB2GIMo2FAMDKN7wwl9C222xobQO049/cgnm54+
GCk/jB952xJ/41cy9298H7vgqZClq3cNhG/rWzaKKN7aOdrkJxz7ZppTAokwtsBzs6pgm+QwnVcJ
rlDzmgRcXB+OUTfqIk+satgSCmlyPUPu/azBuj3XRQor0dQqQ4TWmaQyeNUvmFwCCJDQGdO4aDiQ
AtJvhmi8tYGLiTUGGAT/RDvL+rmKfPMbgTSNXqWK3w3sfrmQqpHkVbs6yYdzAkky3H7WYM73tdFX
aJTrqIP96Q8a/0PG5mVFpG8EQs7COymaQjqrRvpdBRnabUkkDoMCLyP4Pub2DO9uE5qj/UP0WQYJ
EP9svvZojy25MSNYrBjy9UXTxuKHaTVJtCmIjLb3Ax7TW2Kc3fogzQ5bT4hPdlyHTlPgaWtyqchw
Kyu5y0vTeg5iu40hQ1i63wOOdSRkhnkEMzgk7Tcd4wr4DF2CgSe8wei9mbO44QKIe1uMz+K2HJyw
3xRO4Q2nulyc/cRhgzl1/cmcds6QBz+GgmPK1sosO1/nQrWPeob5cBexGe7WNYpUTrwoC+sdBeDq
pskLc/qs8f9hbiI1O6T2OrceoZZ9pZMvUAz9ZkdarZwgMLngyXqjz3wg8z7mtcDHZHsKHYXYWoLM
7Ns5wZZ3P0cq52GQfjjhnc3pr8c4a+9Y+DGQAVS5Zu22oMI1SsV3Rl7mLDduZc4nA2vmz9p02m+y
z+rxjKJB/M3rmyg7m8yhA2uAZnjcsAf3jQ0ut+zZtHxxF/Y0qld0sNoBkKPVG3uK6BUhOaNfqMe+
6CPzaizw7Nxn5WRem7XRXsCepng0GJ4zn7EOwfHDQESkR1Z6xYn062Qmy0ZUN3geknSNr9n92U++
VxymduyqvRd3VnQOad/8hl1IkrAGeMbYowwKnu1B4Jbs3MYbDplXyW7T5nEJdowdo7sT8N3j8yAf
SOVwBlPeK6yvsCw6x3rA+16BOQVbbVS87KMbnU6B6Z6JacqgwHbEHG3A5yfGFqc3VDZikgfgef4U
qmE1gAi8zHwjFJukanApkdftuNvMJXLxu087v/rcZIVuVzY4GHvLWqKBvWjSWmC4xPMVYWD18Fib
jfnoKj9I7pA8JeIsbQzlnEwOtIBVFUi7AcciWmtNLDDqYtaS3oKL3pRAKSY4bAI/YTTJdWOPWfCQ
ijH5XvaVdU90lOvvHGFkiCGgTLM2RHwD6i04pr6iHoPJ+do30ia7heBde/e41qJgr1Ne19WIhwgG
emFb17Y1Qyu3Yt8hDhpLE3FxpDBgMTWJdt7oihRh2PHQjmHUA/S8CPK+TO9VntrWPvHgLp7rANnY
XdgScLYaypKvZBL2abZJaBO6TMS4brF11gOxOX1sgCKfmOXfjLQL1Tpu++7UMTC3HggTNuXWcyOz
2SLLgZLsecWUnBDJPhc/a7r92Hm7PnsaQq2fK4/w2R9jMpBSyIyqJGz1AmhUORvkCybgUOVXlo3U
xjnvp6Z3xWrVNAv1NBjJgeDAt46mNvYpyo2tOa6sAGP+vVUpEoINtzMFk90lASMyR7feL33+/jrB
zR7eZKXfOgdRiJIpnbmdk23dXucEIJh4mWFyh27HLJnJ5Pxch8OQnDZl7aUEwDsewroZdJG/ijjP
1Pe5QdZmsvbaOcNvRRq86B9bj67+E7zzJriO+jJrftijO/IKRaAuv1RZ4D47REDxsYf0Lk8hHFXR
Ko/FBH9W9eDA8XtJBCuqTRIUA/ic+m6dF2NUfWVnVDGNSwMT5Qmpn8K5dZLJJGIxo5Z4r7qkCW5G
7jTuv74a0ovamSuxo70Y9vsYgE24dkF/3w/KcqbrqbdzY8PlxyCjbFL91l4yOd2BcDCAvyY0Hvzn
eQdKSkyYu2UDiu6hDGdqcpaIsxo2gTufxaBF3ZNck6G9Gokdr9Zx04tsxSJhEo8y9Za9wTcuyosG
vzhLUAmlB2uw0/JiAh6Ehf6YZYkx7EVYBcMONfgszx2EsXrHuTIVoLlBqoNtHjOFqNyMrR0yFMi0
WQAl+TJojMT62isbNlJNjiIR8VK1P0oPasYXJ5gKqi0aM1pzQx41kylrBjLScCqW4lLncezuzdbx
nozWNJuvpJ0RFOqo0iMBduyMjvgru6UiakDdId8QDuAE5bUdQtd8KoNpIBapCCI+pVM23f3at/9H
hPtfy3Hof9fg7gmYe3opv13+9b/Vt+KTAF2AUAdJNhQZuXRh/2btGfYnhOGuoKNIpwWhDSCY/5bf
Cv6adjgz8x9UHRzV/0d963yiykibWrDYS5Oj1x95fJBSvjr+yL8VN8gDOfbxm7Lnfn38kUnZp6H3
xHnLjYFEmQ64+IJtdCxsst3qyjLOM+oeRJiEWMqpPOIVW018EflUYOY9ZKENE7atOA2uMYbb36wE
oPZJDRoZiDVcYGMdE7daYL6uUFJy0irsSz+rZH/aGDRjIrii3YK8aHlBzhqcksn5BCSXBaZKkp4d
uZVGm1JhJCEaqsDP4bGUUu/Hk3+A1eD1p9hBQbjx/7S3htbiKgyV3W6a1ny2VFkG51gqOwGEfwxJ
eBnb6j6J2c2uqPxoaLNhgTJ/jstGPqXTPJlf5opd6onr9Qat2qDMSmB7Ns2E2BL9T7AKutp6cdST
oRejZD/pfG7MRhfoP5a6HozVunPCPcsycavaq519qcGHbd152dFjqaqbk7ihH7WVZKti5BYd+AQr
ANI2Iq0nz6j35XNOSNkZZyaM1gaREjgNOcIQlW7O8s5tMgfDRCPK0wJDFvWHsl82PEk1krzRhdXj
rKLsiWWnR4PkVmof+IbXsa2asmt6FWDfSJAPSZAPneTOjkX87ICLKaBwldHnEgztldZltxwSTSfF
gSvD+nycA6PaAdTxn9HIVAb7fMWpySf7h5/mmmwpBrNm3liplnua5RE5fR7RMoYSidjlPgehrWqd
9rsTO/DgSpzrN8QqjNSxI4utoB+MuVp7hdVn21lnxL71k6etlQ24F19tk8PoDiCetcSocITguYD2
wVD/DeB+9ghXAjpzxcpnrKposte9QbrRKidNAWN/UJMpmOdeDwVaDAdCIYdpY8Mm6zZRkhsXlqzn
RWMUheZKMLPOYGlES6J2GIWHpKTzCQek41dFKcTdE6FhQEEkMoHcs7ZJDOzuOT5s+iXh5Tx78Xe7
JzfvECDAfCZ705nXk7Ta78qf8gfO+V2zNXCTZZvBDP1kO3LqPSupFnzPdEHYWJtHxZUZubEGaSSj
506VpAO4mLbASGcjdI/MGefN1Lt1v3HqIPsLd3U4rftJw27BL7wEytiDvuOUlowr+NXEVfuclooz
WbTiPpU6/VI4eNpWbOnHnAMFnFigN11yU9aNxHRNL7bc251/Bgup+W4PRRKSleH4DybUA7VxW4Xx
Fj8/EbCQKe2ffIn4vEGAYIvHjjUCQYAmBSiyApi4H8yo/ivyelr0kVf3I+72FNB2n7Stho7dBCVC
iC7g1JAYaCxgtsFqmNkBMPea6tz3EavuA9uD2DxECclLTUW8LS+n108EN6Dv2hd1X9+QetG1Kzds
LHfn90v7umrZk2wdCDSkV3sRrOpcZavaSYZiV7elm66T2hm2dVVQmSEFzzgVnL9++kHk92sjya2/
fG3HyU0U6uGn1kTEhZXJaZbiSEGqoUcaMSk9rnjAWaYfJNvgxfIl3K81fCG5HUydPhJmUlyqAhrU
agbs9DMKYyvaEZbsPZGDmIM8yvKwWy0Ass9E/3D2aJxyvPbZjZNczJQEhgnn5TTjdDVvwSjCu4fE
0RzgLLHYZHUJu2KQnvE4GxJWNc3h6WuQOe4DJAYTb1+PUTnLnTAGguArqhA6GOx12xKFvE+9kbiQ
PCtVfd0ip52+kU+WVKc0l/WBVQOSoyw0AhYi2Cg7FXOh77VvuekXW3em3iEhcX8mTcvF5V3LAROy
gf1ZJJFBLEwSed+FBZpzF6glm82rh/pCoJ0h6tuL850flsTO8/vZK6ZjyJqWM9gqIkEDlAiZSZcu
dCp7reVMGGogW/hDSTdOZLiDGxlPmhon86YZtbol/dwv1n1bBRcRKFh3bY9+fY1sdQJfX1cSSHVl
UKUFmuFcwcvBWN5HNMHWYTvj/Iplk5OOh8QE0Gi+kLX8wcroM+d1exuDg4Z0pRqCa6ZGBF/IEhh+
PffivFNuEzGVsuovPgaa0p+Q2OepMiQTCy4RXuh0cwnaRFB/2paKRW3VljpoV8VUhwpXaeHzRtuR
aFZEgsb6wXKNilVSg1b8PMFBCg8B83M4kEZABY0Yldgmp1urdNOQQf8VWT9Isi4eyD8dSGS811C7
6B/0JrqrRIgQ7LJZxj/UEAUFfAyL1+2898dGfB2J34YtkoHFX7VpaM9XZe3HJpxuPt4bNIrt/RxP
SAkoUM4D4dOeJIxD04UB7WEiTw+SimXZtoPwMYafU3AFpXWFb2P6OboJJzonzCrlU8KssscgTq0T
QWZS9yUXhkjAUpSUG1JslAmzglbaJpdjN23RRdrPVTlCOx2k2kdqjK/UrEHtuoPsmg3v2nl2T2y2
U0I2EN1tQ7DpSEHEHaPzmjW33Hgp8C2i5F1Q/gXFmZ8+rHtYHPFAKKxl+yNpiWyzvANJUn66FkRZ
3RdmkH5vKJWZaWiQGD3ll3Vb6xIYUFrfkKhSGucA0pYlz3fzB3b+HBLXUx8g/NxAMe+Gn7E1T984
z0JVCrIi3w8VKEv4I7a5ygCu5Ay6lMj+s+tup4XCuIgQ/vdd9//7v20YsSN5frnzXv7K3ztvR3/C
abC4y+h1sQHX7Gz/3nnb1ifM8+x2KQe73uLP/PfG2/mEZAeXB20Hk/aLoAn5L9ubDf6arTd7ZP4A
xSM+kD9wvSEOeLXxRjyL5wJTHp9BhD7IJ/nFX/ZMY1o8ZqtYN4NEFPqUWpm8tEoiapxVaAX1aR23
Qbdy07zgi5WYdmjqTZ/MxremrmvaCLFj1Q8wY516nXsqYMnS0FHqs0inEIUGrw9PidUOo42mEaY2
ZkpFZSvCUrmHlhkdnXL0BP0XZjHRwfGsYR3K0r9sihmVspUkotwYEl0sNVuR/dWWefKYZIlYQsRI
mdzHqZhvosoisTmq8SmsYRCV/Ua5JXXbdByiK5vd2CUtADaaUgXkV5uyJiqHHwKmeIbBR4pFW9bk
VbaBxJ80a1aqwKzlHmRMKe7oKQzloYopRa2o2RNJ1SfkWxzqovX8Tc/GJ9iNmRkkp7ZZeeZF7sAW
2RNZUeFN8/NwpMaOxmutdJ2TJiUMgj6tFeJR27uARDPb2WpwKWCtG7+aaImoeAl1G9q2blinZxP6
b65x024l7RVqcyw1zripRlplHGa6JJhvdAyO4LZPqIXOh4jQp8b9bpnROHZn+cj5vLvqNVGFJM/0
Rhh7Xzpynhry7gxUHNWaFMOiyw5jD7puJo+HukY1X5PAyoedTrpZlSkw2bzu131vR4O3BgQO2dgk
uFHvIDs34K9Al6A4UZVNdrWMs/Ys6tLkURhQm7vVqMPKvRymkHDYeQzpWZpenfc3MO9Mc+vEmhVb
jpbIr0lBtEFiNmxmKdcB71zbaUxWqsrdOdyIqmPL7dZkfsG2pKu1sSP0igfwjEWLtjUBPbKGYkK6
Nfvc7tAAiGg2Xet7M82cIiJqPpbWsHWCetQ7NQUOsyroTfvUmkKTAK5piNSW7Xd+69HaJINZJO1l
0Pf8TfA5gk94op1NY6S62bfB7F6GTUO2czPQ314pftQ5Tyi+iPAklydeB6UBUmQ0Pmgdk+yyKtxh
mbcKsNhOmWTXHHpSckiOUJ0gW8Vt6H0McT/B8ZZkpnBnIpuMm9SVOT7nerQeLaOFluxGtE9Whd13
1Rmdt56uiptZMFaFH5T1laA9du0JPFsn+NgbCRvd99l49rVZizvwifQxrTAa5C5irpe7JDUKmkWp
H1oH30v7lJ5yM8v4s5z0EvoSRb6jHkwRFHmwthXbxm3cOm740Ccgyi+mVLXpnmpe6jy2M0FpbNXA
OtAwbT1DR+sW645/ATR4sImHcpP+S0gpj1CzvJXFDxHnM7HLQaguzaoHYmOHs7/t+oRQRHK76i+C
5tgXo4Kuvxa9cK/A5HfpSTqWvbFyisY4C2E59OxHbGjHUdKVyP7GSEC/B2p4BcAvFWA4w0nSKUnY
s2ozyQJaNL5707mTPPFGD1d4Bwpv3k6pDK+C0U72jArzpvGIU+JjCapi5VQZrnmFkiDcmVkXHTSx
Qs6KkGKVbyCSFx0IQVV+l6B3PCLO+CoDE/CA4Rux4Z26nbBJbWOOXKnJ19dhzOFmy2oaqRUowZA9
CgwdCVpRJs4244CUrYg5De5iWkNPDRnsCSAmCnerIWrEuKscn3eBjlT6HEQeJcXEmFwocwKcQGFW
5qNqDVP8f/bOZLtOJVvX73L65KAMoHEbl1WqtkrL7jDkiqAmgpqnvx9LzpOW9kl77NO92ckcW5YW
CwiCOf/5F1tl4c3nSg+rrNGx8vM4NsleU5YRONEwe3hAd/OkenzEZWAjQo6xWyvyYVxwv5Xm+ZJQ
1Uc8IeUP36iKCwoR93GoqGrOmIfGsibWV433gqGq2sxWOHyHsYCNY+q01jrwjZuHVM7udWOZatqJ
AYX3hpFGv4BlZPO1mEg72Nn96m0OdaMln4eNju4MK9TbRZdlTBfVCR1pR1Pe8iaTy2XOnvcBK5jc
2zlLxQPFlAZTJLcIrU8CJ0X2CbefiZ1qEmMHmRZ0n/Q5uw9uZoMnGZC/iBOQDhKasRwSbdjhXBma
kzdBN3S4BfrkkWcWpcubLhBj+LFBQY2VNmZpdEm2MREC0ZHaRXyuTqaBWVdYEk+A3QbRWIYQt2m2
euvtXVGQQ5pjGLr68WUmk8XC6AgEBR+PCP61g80YBqW/CSvX+mYzS6p2ni/b6rwpyEiITKR1WLBU
WhU7t/OhtoIoWWRum0S92jrs/Sifmq6H7M9knZgA1M+0WMQwXgDQk8swgtEzus5z50rZlaQVaIl9
H3YGxTA2I6l2+scxdPv7eAGhi9qiwBoLMTC5csKkm8PBZCB0Nua0UVzUHxebtRFhiV6z17QYz+7I
cg37C7JIc5sxZ4oX2g+Gx35wxtrAoqS0PIex7FQM65dksuEx2WDyBHlBFE8k3BGTCFLUJw+G9Izm
2kw7V33JiDTk6to1QfPb/NWJtFs0tmLZq0dpWSyZuW9kl9i7NmhgPGKaZZjbFrQw35TLanZajH5m
RGYT625Xy44JyrJ6o+ZcPAa9J8tUUCPsU72TlSoDqOKF35uf/AGn1Tkz8Dm1V//V0Rz867EFW8I2
WKlnPGeJ4qxOtq3LaAfQDTRurgZxbck2Xz1eQ3NM78PZ7T7YJwvYanWDDbvY/cxXHT5lq1dserKN
ZchM9LuQ+mF1dMEA+WQxW7q8HmFMQ3dZlxjGaZUNGQxjyDoUEZO80UEd1GJy2GL7QSlzsrP1wpXs
UUy4EO3G1fGWgEHE3RYWcUfeqN24WQjg3GO9mZQH5ofdeXWyz/VXJ13Dm8Z+kzpmfQmQgam0XF13
22DU18PJirdfmuwuAJ78Nratd5efTHvJw7CS3Xwy8xUnY99OEpBcnOx+h9X5dylXE2B00x7Rd2Nj
iSid8Irdm05RP3qre7ChE4yE7RZP4e5kLyzkpJ+p0HqbglI6X9lgwWWnky2xOlkUm0GsbyQ5bBL3
3kFNjFRXQ2OL4FsSt2U/HrsqxmBxtFpAXKdhPmwFjflVKPAS+u1RE08AUIFpLmr7DPMcUT0sZuJU
FwwaiZnISoReAHWrE3MvNK7M4cmhWepBfDKtvK3JVatFdSl5QBtg6DWGbDl5PRM4hO/zYuZk7OHL
kATb9uQNXWDj9qm33ew5O3lH96XERxqTyzzfmBQwbcSDhNc0GmQci3t/Mb7pnoEgMa1liq0pU+ki
0vBOutUSJ8FkuZuDx/X4466dYOASC+WoztwgX17drxtchEPeGApb7BHeQcge5yjrWNMulvu8WQTx
6mAd2+5kro3lKEbbcvXc7v1aWweDajA9iJMtd3Oy6MYjzjxOVby0a2Me7OqTnTcS4PFuJJg5Ocwe
xaLBjn3y/+7sxSnIxuu97zWnZN4TPNJvm0JN1VPtWktBwJjrpuFhKDP6CJy/FvMOXqLlP+jWDTEi
rvP2MkYpa2zKrmtujc4KYfP7o/4YAl8XZNSGATGs82JoduTUrw2YhAJrTWIUSJUuSKupwBe2c84j
D/rap4u3zwMV3uolDG4SXbFGUtmDcQlADQqqxpoiaA6WGZmUkdbWsBmasrObtMts/yXVApRFwE5G
Ef0+GZr5CRp82lxUuWHJHRacxGOIUhCYltVN8pJW3czymAvS09KApDQbJ2OxJdEb/9Sm1KAv/+nB
X3twj7713/fgm5fGePquu19b8PUvXltww7b/ITAZAwDxHUsAdNNp/5x+YSKDPgwNtgeZl+EYf/TP
oCmfmRlKWSyTMDNC7sFc7GcPbtGewwyEMkfbbK8jq7/Tg68Dtl84j3hB0ZWvZnmY4zD5Qtf3tgVP
SmGPTBYSIokN7yxndSWwU0LxCRcs95xm2/ncUMjYm0I79q6RmIOkYe44+yoJypfays4lfphqZxi1
2JKR19pRWZjFjWg698UNasLwArNsIl4cAbyXxVaUd2TgPsckl95kfU4Scz7X5ccwHvtLY4q3eBoT
zz4Q9HbUVmh87FVNHHZWzweYMd6XzHSNF7fEz52xEf0U7JCNJxZnxfjnM9/EWz8Xdvr4yy39H5QU
J8e0f3FDV8+sIGDmiMYcNQBc1JWZ/QthvoYWo3Iyd1Yl+qNjVgDwbCdrPCdxv25SUAVXVilx2q2Y
20nRf/XmEBV6gTFRHRlJMt0bSJ7YU317eDJFXpLyNEx6kxkSHU2NhQEkDSKMOq0xkbX6Pt1Vubtc
/i/OAwUnb0ETcX64hnL8eh7O0FLlj/UP1Uh5V8bxd+nk86HAphN6moHvWlJ/0w0WN36VOIdkkOIu
LKcZSmHLsMxvCCnsEutLXMTDeex1BKyX5uUA8nqGpa6+yKvB/eBUMjtLrDr9A0H3LSH4dA9QRiCJ
X2WViK7fzWm1Yxbwz5MfVUnSe2UG7mWAQc5m7gb7ktzkevv7a/WOD7webzUUwOmLB2Nlir/jAy8j
BhD4Nn3vneIZce2jxMp+55HgccTWr7iAdWBGfZ1Cv2pq1j7vtt9/gZNw+O2iY/6K4QAmgtiFQIh/
e7PKrJ009uzf8bk2LbLkPULZ+zZT3+q4sn8sBGKadE/DGa2Hl+7UYM5fGIvKBnNbb34ZLSWHHfrx
4LKY7Buvwo6cmVKhPg/xUOyWfPYleqCOASzJACmEOVtUu9ryjac6NXaDMHNvn2DX2pEL6twtoWH0
x7LQyceqqpI7I6apjfoiaC5+f9prKt/bPQllT4CGCFocbl3o0t+etsusLWFm+dUZIO/heyzmc9i0
4zPEYNhMi5nW+9pJzR+wHGkZXRLg1r0gbq+LoBD3UkgJctG3XDJmXPN1D20tiPTc9B+FYXbX1J8L
QU1ecMvgwntiqD9e8yON8bFao+z6+qxqpL6yiK17oEtkEuz6Z78/x78s5RBZlgfjAA6phU/B+23X
qutk0N6XRvlu5MXFQhQFxBorITKygRT2+m7+t0Iw5386HodcrZAwAITx9/aS4iXt286svvRdOD17
ceLtaNsIJsa8Ojvry9B+cXI8/8mRu5AduWVwZto7G52hjmyKcJzrAJjqRhsl8/xKHFurIgheYzd0
KGAxnRlmoBw6q5WO2jNl3KyxbbdpoIaHVdXLQLpLxgcLlkDniw7Gm+lfmLUPs2eoIOER5z2sGVH6
PHTS/gdPv3XjCUzMoYHTdvz+2v91eWH5hi+AiVzCRCO6otK/bOUlo1kGfstXQpWHbZ5oc4vROOQO
bF0vqJiilrfLHw7JO/7diuaQSME9XiMwWt4D3TJN/c5rpq8rAo2RUbdsoQgkW6LVwz9tWn95ofPM
sElymzHG5eF5d3a8qkvD1u3XORyeha4VeSE4fHxivLPJlhCPHpGMyzFHfzZSFzKbTXWWX82uGP9k
imWv78Q32xdrmwW3yh35QujZ3l7oPCyxmrTDL7U7mZ/yeSEHtw9d/cHOoIhHZLDmw0ZOs/+YxaNJ
7oyLs7NE1/dMXFG+qYpR3TDGq4stwUQLq3SqvnsBvQXBtszlIn+I++OgGNdDmNbVBUp4h6geB3gr
sgnD45Cl/ydLtrVce3dSKJR4ammgGIawdt+elJmSZlsY4qXI8eGNRDGJb2arl43mUb8Z5g6CSxVU
VDmFQFbd8PR8n5D9R23KsG3rJ3a2UdrCLHIN+7he6qnbWalMg60H3+WFAeX8A0Ihu4JtLIgG5GLf
k63UXufJ7D4vkzM8Mfi3b9iLQfIz65jHKr3N5Zrm7s/YyeIHT7x0ZHYEH0c6rqujPfeMtBvDdneN
Ydzj0O+fG4vtXbgkyVySK13Svw4Z4+AQ7WEdJYTX3Vrwh1pyEgbvT45U9l9XKKMerBhxi8LYhrXx
9go6Q9eObWK/EC5ofiIVVADJSJc4JFOW4BBthTBka4VTeQELazrz5QSFjyzNc9iLSbbFzMYEXmKi
UJQFk97OuwNNau+w7ZaYpDfgDdjsih54mvinVb1f3542kP9w/P6LtuKXvXT70r389O2+fim//5//
uj9lxf3a6Jz+4LXTcQIcu61VHb6WlX64qoxeGx3b+kewllH0MbiEYZ/Ijvyz0aE7QuKFFQxvAbwk
2Lj+u9EJ/3EKluNz1lDnVQ37dxod7+T18q/dyHfYiTAigI/Cmxc6YvhO5IT1GvtuJ555WHvxINWg
yD5LILGTaxMAVPnfExODfgnLfYE6/BkWPjaLuyQmY+o4Q04wN3ohspzpSUiSjnrN1SlccOHw0LoL
PvNxc8rfcV7TeGKsBwkjlbjcFJuSHrA9EodAuked4oW0BQEUJPv0tZuIbRtPjn2dTango3sjrUby
lGrekPleidKSh2RqiQtKkL/M+T54TRIakcqvuUK5JlpTnQKHilP4EB4IOBBUp1CiNARgrg9BLepx
Ax9uIsCo9+aCOKMF/jfhRkae+ee5MJK+2HXxbOstrt5rElJxikUyVENEUnaKS6pP0UnzfMpRIpSH
UCX4VgQsWcsatqROwUt1pS2bKJiKQKbF7ct6s6I63bZhhXQQxJruCvotEGfgkYoCI7jN8uaHc0Jc
CUEAaYxMcjjBYsn8UtcCKRGQJOUi2O1ywnHVK6hbnRDeUgWgvb5LpXbWEf+T/5hrtwISTk/4sHnC
io1xxY3nE4YcrHAy7k0gy8EKMsu4WtYtwwR71isM3Sugd9hbgNPcLq9/JMazcy4YS+fA2FnVO1fT
Cd0mBA+k2ybE5wJvm1ZsFLzobs9YdARztrGZISD2hJgXFTwq74SjN4EmITRnAYOv9xKUvuO1UZ2X
ZpuAfVr8YkK0hL9RMXSjjX9C7KvcSfpzT4zmx4AuMYDGYfOXqWc1gP3pUvq3tYyp1IGDmQcwMM8Z
DpinSUE1QheKYLtzwpaaOUt/qJbwo3WaMhDU5Te74DR9KBaMb6ctGV0QWTbxhJMG3fw6sWDcVFCL
y9MsQzQ5RPoNJB1n2uZQZ76NwHnjwReV45hnuBtMzguZnsp5Nps6gc40KKMhjyVc3IF4p7pdnOyA
OydJPFOHEyhdxDLWJPw0jr3tE0xWUCqpeKexwk02VsbkfLvAg0DA4nq4fttpTGTPXIbNfMgDw7Nh
5mbyQ2957TdeKOT4LlnADCEJAb42oLBmH42zSDsK7CH5wBM7PbFquYyj2VaQN2e0eRsjGLsbZEhr
GpBEpBxlQ4w1OzOwNtyHvdNAaxlVuwMdjg8j8iHMsxFZfK5KYd778eJ+XrD+f2oUfLRogIx7Sa9U
W0eKrGS87MnG8pmB2CkZsp4ZjlvZkx/EE5Kx2IqmcBH9aGwj6ag7Z9kqulPSHztmZnB+RH3mekU9
RYgmhjsyufRz4TWyjYgYhpff+DPfuorRfkS+FMMn5bLFMG+ci/G4EprrS9idy94fvSL4PEmzw9Gw
JcpluukQYsMibRI5j5E9lkqC4wfMgTrBbHjPVjU7W9KWvI7QxcAurqqkq2ESjlBOQ4ZbFclEDOwy
FwSBgXxGKB4ab3/52OXwO+8MhBVTujHUCOOUB3Bepj7Sk6sQiDk8plbU2jpWWye2VYpMo0GDZIet
pHjxIRXA3XNH09JnE5cDsuhA47dLS0uJCyMx3O4M43LVXs29DIwLnlvpn49uXQVqO4YKdMXwa1Ns
DOZbAalKwYAUksJsqJOvtmPK4TORUHgReCNh0ZuWdF3jYxUMGSP5LdnKjAKpwqaZ0kS6KA++4KsY
LPkZKUNU2YKJiTazY4jJbPK4MOy+SZOSYpTKy31cJzfFJWoS1znYYtD60BT9RETMs82oGUHeQILz
XG6ktTD/vxcJ74nAvbD7dE3S7fPuY9bmuXEJn6Xp76pUWM2ZlC2jdIp6GzkM2if8pJaiKrfEM04q
IpOa3E1fdn24R5Bqy53dIeO+S8rW9Enki7vbwGq9dKP7uC8i2oRsOoSYMsdblY3ldYy8KdhWOLG8
BNC/9L6Me7Btm6rsuvVcCsMCE7WMh2pdkmbq1aRY+61Sm3ZEl3TlqZGhV4a+mjg1qBSYFMgivx4I
NeNl2noYGq7sOfuGdiSeD8ooyvHQzjL+ENepjEntrsf5rHa1WZMt1anvyOqaZ1Ety7wn78u/QlPW
ENiXqHVpmOY5/DKvYCTNoPu45DGkZKLuF/MshV8C4YH3rr2NLTaVvQ84mexlX4gi2WTNMMv9Amr0
AhuSNEn0afmVoREh7QmracifzkLCaChcLSsaxAjmUCQtQ0s7ds3zca4zvSUhNIA5kpcQZ5iEGVUe
KVWHAV5oJamlZLF76TbwE+siddRMxiOg2+eAeI8pQukji31Max2SGOd37KrEfK8J1HQExMnF+bnr
J+4UzQuUQfgMYjgSt9SO+yRrvM9TIxMjY1DuN8Qj+VbXbDAj0cvRbItuuROqRd8VQgc7DH0q6nMW
1NRvVTgJehQCwwguwvlzl02m/CbiQgV4GHbzuV0g/dw2mpni3mmaQV/3VazPEye+K9RS85HlWFyH
4RDMUWDM1UvZt80DGVEi2E0DA7icqXJaMezFNSXdpEllzY+zkAZx320aG8e4te0bunJIxq2Cb39T
yHypye6b2fkpPuQtO4nzyan7PD3il5V+97jLXFC4nvbz0Nlu/7im1vaw6bMawrYRSptQMXcwD5U/
KHWsOn9hDwpLtkUIEp6160SpGuN28hqn+5YyXbHHjeh8WjBUXMtVvIbjSTUl94oUq4WUSMv8ysA5
ZjRDzBxvm1qVPcwMovbsYU3di0ftry8+hqZitMxv2u17MuJkgtxqMp3lK9F+ZPj5XomDa9AW0CTk
GvOXnxL/qOOgdOBS5xDC6kFLn9u5GiKDOfW4A+q3z7ySCxGJykWclKXucCUT+Bnct8Z81MS6wsA6
pRAm6Nfgpi2NRcjGKamwQl3KdtwVfPnMWtQXeiW/i+I14jC0aib/2pEfjYEAREuK2d7585qLWOAx
cAVryzcjliJllhsmgIDpKVERG5rwDO5A+WPwPHnJMDH+0ULreUbvQR4jSjTvIE4pjZpYSAXHKNH2
WbcGOY79gGp5WuMdzTXoERZIHX9Up/xHZTZkQUKFl/an6ZQRWYtTYCRTPtIj7VOSpIFMDmXuL93K
h9di/1c/pLco2NoCYLBrCTSKaILp4d/17uGgvNTgpCKpmK5xJ7B4APA0Qar8HNJLq8iP+LvHXN3I
wGIcrNzxRnnvYgH65w3wo/3It/LywnWa4IC6GPeDeFp2ObqE3e/PcQWl37Q5HM8HWnQAKehz3h8P
dnLGS4Fhdz0nt4L37YZr3O8swJ9dYnTolCZr2No9WWoONeIf7OzeQj5cYZdJF0yak9cikqp3TRah
kVhZWTnVcy3MXSg6EnDt6tvvT/EtBLMeBKuK1RTfXD3BaDrfAggwJmE2spkTxumKTTMLYFvYCOR7
krPz8r85FpYgYI42gM87LJqAQcKG01pEPUXXtkuM8iOUG/Oy11nf/gElPPlxvb130Gs50Eq+dTyA
s7cnZlgK+7ipIQoUntlGzH5F3VoiKNeKuVvZFSOAUmCsBEx17pdO8IVEKLGTjqLgbBJ/fe+4H6dJ
dS9NUc3ni4Fhyh++5F/vMN/R9+GTYZECaPwO1BsSBNs5CcFMmQMcMIa0OLpGFu9Pl/0/EMt/rRPY
fz9MfvgqX3ga/hWWtv76K75iO1C2IW2vgxFKLHt1EnrFVyyHeJN1gIwNLFDK+if/hFf4FyBg/szl
XwWjpP+GV/x/QO0GAudnwDWr2dPfgVf407f7jr1+LZekFBf4OcTW7t2TXy/QE5Ulznsjp9nDD4hY
7zMN+aM5C2JpEZpNxUkiZtCV+YMT1vKWShcPkCBkWtNTPwAF50v4EFqJ5x6FaBuxT0tnzi+WvprM
i7rK1J3tL8ibKZbDcJ/xio+xcl0MksMhVqbNHt8ZWz9KqyeJAfm+ZU9RMkBkJeQo8YYGgYeY83kj
+hQZWKZhE515Y46dVuYsMH0ngfaZgOfYZdwNWlRGjTsCwQZ19YGQen2oSpOib3LNQ5s6DqIuA5jB
Thx2B7eatwLiZmSViCiuJ/h05jX2WlY8Rnwr87ISRv68YNtSHvMC35jnoCoIuO2aZWtMHYJSU1X2
ByTe7S6cNRGW1w2an60u4se+IjuFTjz2UaZFxuLRpjh8xDb3jdm5G/ty0deKRtx41lrE8ByTMLnD
waYNNLwqp0EMV3W9Ki4BlEoMaEm3pMXWMpB3pjH3NigV8YnNt4m2/rtShpkRXQENdtoOZHom9wnR
Ft6dhydq9Ykc7HqG+CLJA3Om8Ztl4k68bHNdU0r584+umN0V/e4xG9rpphA3+G+bxzZuYBUKJy7T
PSQucpnhf2cMedaC0FhrQxAnysTlVDJmp/IxqM3xO5LTHJ5aDFENVmc3+sHOTpLmQaVhfK6N2d+a
cyCOpjukt9Uy5sdxtobI6+YZDi0DVOiwtnTu55E2COTDd8tpzzgmwVyoaFbwEYcVhPhXoZIhtgTV
WIYtwauVvVb2xPGw60aJBM2+qJ2QsmYjNCIihs7Q/kl1RpMIzBUSTQnZ3iTcciHsqgIIvKlO7Unv
Eeqwm9zaDi4YgWFqAUw5zYzHHR+OfT0K+tZUlMVhwiLlgw0o2J+T05vJcxE3Ko5U3PXDFk+hTu/j
wO+Lo6+RHJ219eg9CYq/TcqgYFuj3jvAHjTXlwdq253ZiOZyLkt5bZQlVoWnDo443PK6d0g9jaZ4
Ma5iafh6P6CuvZ/1nOld7c36OFn1cJvIZr7JAHO3dj5PxjUM8f52JM7O30zEuOfbMimSJ8swGDBI
mvBIAv7IXTuX2JYMfYNUFf/He/vUlcpOqrNG2e7tZPvNS4IT7aeYpaU3gW8siPLg58FrQ9znoT3D
JoZ8ayhRkPeqcuWc5wgo0CysUM2pK4Y30n0UsScfsC13r4OcRlAPtorb7my2ZVuqx64fs3T6JtfU
XFiXmEdIH7dp1Rk8TThYxaPqhq/sCq7TY3yhFNrlKcNlqk2gR0287ivQIaw27AOMyCmwDqgRuskH
oRuT5TOTLywJLmTLAP0+JOnV2nQIignIhfqLBmoXT6DF5VkeogSofzR6dIasAWuNYRlvwSRTjH/I
K4YrhwNdQBr3rgq7scWOoQBHLy/ioFcWigOhppJxhzV17l5X2mSgNzmju29CPIoIPfC5+NHSmflD
DIIZWFfO2Hrj+ARDOkAD7GK5DxoLVlSYB7j7hl1GSeMmaiOIk3ai1q8G+YiReAdPrLLFKF9oAdrq
Kez6SnxaCqjhD8A+47Tvrb7WV0wvU30l4nZJdyEuSugq6rGv+g+ammyMMp3VWIPkY4lxiTX6Uaw9
8dIrr0TkjGTvWIapeyDfGoS4NsvPkpvL4Bdy/MjV30qvaM6doTDu0Z6RuimLkjjtMoM7OtFKzrZH
p23zQVeLp/R5kIvgTlaEI83DIojpczQOEEHQG4ewN6ujTx7JJ8cZbdLgbKKgDWeB5jgWJa7VA906
6J91mMqweIKk7+PhPzOYNGsz3NngtlsHKAfmq++eVSRY3/SiGYkVsPNjLCpxmBvCC0ykDkkEqup9
HvCC23QjEchlPy5bM2xLPAAGWK1s50Y0qWV+yDUU501YeN2uzFD7xUNZALvZk32wq5ZppTvb4d51
dHZIbWk9enl5t5jdEtVJ2Z83vflDuIb14Dd0OlEWoBGttHbOQtlg/TtnAoMhrvUhdvwvHToC/Vkm
7MTnfTYM6hsCwLa+agiMtnZg/txwxFntEyQKdLFgd878KS1FUEPbrtBbyMgr3fhq0oWbfMvTFidS
IWzjWUwIfy51lVdIjLPMiLc8IPbWGVkyEYM9HyufBLrXxk1bgs79uTkgjyrmqMZ681rkRE9uXVjn
IOeBTy5lioJ4iCwo8VdFurTV1srZS1U5d4fMJpRM6Y5WMgmxUVBhOX/ovMVddk7Vm+F2avMsPBOq
wHRgt8yBszdKOjsYkR4214M6FDRcn4lUN7dqdFFjmzydt2Wr/Ms4y8Vdpxcfkx+ihXQEHDl9KQxn
vEydvHnBaXwxN33a5fvYGGeItd6c39PIAyjSAHcvg4BrnRwryWsGJ8Q0X7620pPyOs4TbFDmslPB
gTxoooUKYV+SvwjLIEtSdL2+IX/MCz4nh3bBDIEao+v78sP/dzV01aUVtfCvBfGJovjvC+j/+0On
qv/+l794raE99x9UqQJFJHAxxG+X7uVfZEyyUlFEQlhYi+uVkvOzinaolVcpJExNizLaYhL5Tzam
4UDHhN9A3QDlgiqahOC/I4l8U0SDssDGBChYPw5eMwy2tw1gjAhk8lPNpApaBF7DaWZ76kuqY0d1
WwPTYH72S3vxR0iEI8JxQ+25/imsQEIn3x4RoBHJ4tx8Hxm68+H+VNrqCwgO/xvCb8M3Y8Q56/5v
HhQqEobpK/uG7sN6f1CEI4NbF+MXti5HfenU0Bn3oph74z7s9cL8qmQ0+vcPukb4+Yhg16Nyq96e
qdCYrOjR56A1h0NzJ3LqnwTNH7JkN78yi8ni0L8/07dQBZf3FMILeZDFQXO2jrd/5RrlhDhhOuC+
9B5cqG4br+OKL3U7ctpx2SfEsf7+eOvn/YogmPjsgzJxksQHcUPfLaCkG3I7wGsDA5N1gCoGBlTb
19sp2Tc5v6LvUhP1Af+VUxf4xZ/X1NuTXhcwMBvcKi4338Ay37WC2oAPPaUhIt4ulYG/eb21hcaf
sIgGvyz42d86bRxLwSNIxz4tKct679ZduBl2oUE1bJKirvP8KArmKyWBL+Mw12c+gGieYlVpYk+6
keaAY8zezPyqTQ+//x5vAUasEWyfLF9o3gCMFPDi3eWnBIYBUX1GAzRs/MWvzGzPqsM7dqNTUH5g
MX8Y/rDE3h2TLQuzX6IqwKfWxvs9QpUY5uxS5GJSk1WDce+UAhlTCqNhGaEQhKz1eaDNMHe/P9W3
OCMbIQIwVPvcXojoqPff3WQalF7E4VxGykhH454sjpwDmvMwc5PjyuVhBtYV8LRel3vaNutaKLgm
/N7vv8v7S0D2DhsvnCIH5dwKkbx9ykKfpKSMaXTkNOx2evN6DSY2MOPeGJwS10+8WQUP4O+Pu97O
fz1t9LWw5IBdSLYA4yWy8N3tttPcbXHEA2u1ByK3mbdnAOHQqJY/P1Sw8t8dzV/F+MiV1jTL9TTX
q/Arb3H2TWiEuCFl0rS5yBNyFM6saPtQqL10qZDvq2X1/0B01k/aurZqmIDpIZu92ryFtO7HyQPO
EqyS5LRWsjQbmP6jsCazD/XInLfjcNmFXDKMf9BVsmrIIaG+3lWGqfg/7CoyzzofBvwv7TSykKeP
xVm52ldONAVNw98zoV+P+s+DNx64ys5LhZf1H+u07lLcm4NwqcejjS9rcEV4K+SzrZ8OuIxseoaJ
6zpJl7DzD9h2mjghGk0XOgyOmLxzE6Wd1SMSntYKuOhhoVsO18i4y9szy8jM1tiAWKwfVhSMJPiD
Fu+M+3EuMrDVqeTd/23EA7zPLmUlLT99mHGIDYJ9osAz2+sAsxBtbwVlO59hF3QzGJaEDF9HpK4K
JsHNzx9St6/LXfdJg/8NtJTmo937Db/OGI4nL+YDuWqZHAt+1syJZHl4mR/zvWuF9pS7yKCY2/f6
FP08s9f1O2IvyC84tB6jOiD3c03qzNct/efFtWXMKt92hhsUzaGQqHS7Q5kZGZK0RTjr8rBbHwvp
fd72M1cptxflDOdZIZNWP70eR7elU1/ZJTMaLKhcFwLDxvAKDIIuDNHIMb+0F+xasaJ+3VRaJW1x
COljubQ/l87P6yGQefCVMZXCFzSyXt+oFFTKwJioZV+qFg9yDASIAovCQzY6pz1haocc0kVjMcc/
Jqqh0dxYaT8WpBR6ApeVTY1kPUTIRPpt+xQioZo//fyoAodL7hI2QutrhbAjKK+7PjaRqJ/71dr1
bX7eEhK5Au7gz52qm7xRY1s7J2X1PZxGppQHtOO1+WXG/NRttw30G87l56+HTtOzjIndqvnF1IxL
jlYXEG/UvqmqmX8zBq2CAGJYZ0zjtsdoO7/CtDQj6FuptMzdvbugPcMs8/X3GZGzJ+1fb0KBVRSX
cxisdYn4FbQQQCJeKPmVxX+sVRJF4BeCSwzOoeuwlMTf08gaWYmVgoQefnrMBcCe/zFc6L6MryqY
w2nZ14nnB+3OVRPI05cZnU3tnQ9mbOcaMVw2x8E3sJ/SSu7HES7X/Mhe5yTtOZY9eu7vWpwmeOac
Gn9IOJtymIf07LV6Khh/cxd/LuRyrNdfBK5an8q2noJm3llwZ9RXxprwYKNQopFtdrPWuPtsfz7o
rwsfBIcXxs9/sdzCy6+GxuYJUq+XeBZuytaCPWXB5Ue1ZGj9JPHm7HQ0Cbx65lvISuuL1gitcr1D
xAZQ2Y3rnb2L/WX0e5jtp3IEcUm33sqsxGh891rxYnJLhimigCVv7HNL27hsHIJ4pFs/6+WS9st+
labGzsaumoCNiQHVusRHO7Oos7CX5K51Ybo+cd7g25wfQUzp0n1yJ1gH15i4urZCycyDdV2SwMk3
TRWpjvdZ52KPsfccvHGaq9inAq62ndeZHnobDFG6/NLMxlB8JjMWzzIylWcqmyLFbVFFU564K1br
xkJ8LlgN/K2GnsmnEx7J5QN2xKcKHv/CH5kqUBon/c5MYhpsuM1AkK5Gg1AewSCpmqH85W3r7jKz
mUI4GrZX8hgNBUWIJl9Tjfx5k7Ms/GtKbeXgINigC1MA5S4UMGwTk4lPQQS3ni1Cf3y4DnFmr78Z
QDHqz4KwzfmSIht7fhZbuSc+e7Ox/rrT8hAo/M7mNJP70tX1ILfJ5A4x0pfTR+gux6WIpr9XwVVs
NT5Wa0leemV4JDndaoj/DPDirbZl4HZ8vDKky2WcsqAaawAZI+ksYCmsxeqjqdXMmTLDdkvjKI2R
RXqMrVnxjV+vZ+lV61+PaaaV3IZe0w8fUgxOLRPF6OvJa1Tq9xAslv9H25kkx600ef4uvUcZ5sGs
qxYJ5MhkcpQoaQOTKBEzEJiHG9S5+mL9CzK/bimlFvuVWW2ejI/JDCAQ8PBw/w9LTJk/xp2jWJcL
8jMwl1sZ5HMsqPlC9I/U2vQbtwnLHSL3U/PN5Bg6PI7RnLgvKTY26be2d5G58WrwMldpHS/OLpnA
wM+B4+RO7yMIyXLfvC2DaewMYkcKwT8/zW5jMrBidaV8drPd8wwWvEiYibLu+QScWQJv0KE8l/Yw
7CYIPzuDKoj95e0RsLIHeQ9ZMTo8x1EThLSbhHPGJK7mBWEsGU01uShMpNoIemiOy9GSFjEPBRRb
i471sTZoGYIWdKU62tss0l4ZpI4ujOz4hvY6pcYdFDIQdz5AjkXOERLWXOlUwDuctx70+l7Z0RYS
hUkHORY8SPkiyO99m2HsoeViQ7VbQD0u687tTH9wanaY9TSnJQoSg7PMgxmApBd8ZzEi1zwcMiJ+
Zu4NNW0J82qe1KFzp42x/LKCs1vHWlWFIU4mEgBcEbSDyp2eWqo93PCMEgkfdCIan9PT+QHYgIO5
k6rzRotGho58g3z3RBZTmqNhwkE6SO3ONdamQMjry/nO356bQtrBMG+/aakw8PVEl6iLrgeFhlqy
g6nXuBoZdBNG9CbmSb7tb7NboqCHIAJgRzgR8IGVuEFxY9L5wFSSa/3rc2Fldby15xU7ViC1FWCI
EBbDDbxg0/7itJq8DPYTgkiJLj4fSPNevpI0HeSTT9DD5+mCApym+PHtfpQQPUtYf68RLZ2GgXkO
W5C/NRTHUX7HFOfyiaAxJx9hnyQ6/5MDMwoDvtKCRdinNJSYWRwgW62hF1bTxSfDwpUFSZLIlHu3
O0yh+cEulsHVnlt9Lg37NtKShKuK6e/xjRREkWkPtKgnQ6MSmyhq87VdnJh76gDpJPaG1xIHwRVb
fUbkstMONz8JbKUk5xvnAAaqk0sfpvn1yQtKEslhRHEo/qzWQA3rtchD+asiFejQ+0uh6SUReqQm
jAqC2wKt841B7YbkUBSqhlzgoPV1pO9yu63ZuiIPsRp1rSF7wx4xxrFKxlyC82azYgOjWH5KQlS+
vQ2aEKgt3Z0PLii9l4CMeco4u6FwnoSgQFNeo1lsqj4xSBM430u0BUZsEVuS66YaX10lmtwOF7iD
cjtM0RpxtpY5yPQBfrEuRevqWHOj/TC0VhnfeaU16tM1kwuHaOdWgMh5GGiCYG7couvBn/NuuGWz
1fI069OrlmYS48WLId/iIulGI/LB4eqo6BsjR8N8JYZB5gRdrte6cQwXVzYnQc6bNpjRsBiGPiiR
AeXPz7v3QEbCdxKu5d+pJRZd2/OU5bHGwSVUOE2ofjFySd1Wo1vI/bT23NP4mlzMCuZ7ZHSBaCBI
NHRkJxRgZBZtTQBlvVVEnkOa9ZZS1TkN3OGgOir+Hr5N/V0DRPs2dDZ7qTEeFEVMmDu4Az3GetNT
MSDtQznA4urO1xojn+2F69Qyl8oIMBOR0xcNupumKBtGcw/YL+OdEX7jqAboDcAc8h5zsw8dBy8g
rdPqIExrFwdGhB2a8CuisWOGULwZdur34i1l1pBK5K90oyU3QjpQptGEM4fbrxRPHi/iCjeJ4Uiu
iTbJLpUX+a22TFnlGN4unKAkw1MnEH/1ULohVqOo//pVIrc0+djf6m8I3JCahClh5eH8KImn8omO
huJG1t6bsr6BlY0SBV/4dsKvmlR+rUBOg9VIaJYFgTnBsG3ZNEPTN3fR7FUyYXytf7VRKiOB91oS
y1AUz/SjTp/FFIcWOXsuxk4xo6G9BENIvjJvB6XzCZeUD5Pbk9p4LZkdOjXy6gtriYH0LbbSmvHn
yZ3l+swA9PG0ROjIA2yNaU3jPSIMRbfqmCZj2CmcfOO0C/VmxfEX5cu1+5bsn5dmMtseX2C+Lenz
MRUcpPzyMEVZlNTfrHDLOir6WPf2ldtUbiGhoK/n6CFynLncLIXr1cAEaxDY44ziTgkdYPuvqoi3
qDI49HnC/EDmlcVCgOeCnwQlTbnaQCrzrlfouMmPxOg70TlbQGryfOF4cAQ4dgNqrFjjuQrYnJXZ
QrwheNPqIkkZcFB9EK+VzmUIwaJvTcWKCKPg5VrUgJK4yIp4W1k23j+E8FwGrZJUl7HPpdG352a+
lQwbekf8Ssy6LDiUTqRydW48D07oK5G69MVqWibEqH06mXITqScPFeS9DqDKNLeOGXf8Qc0p3E3W
ccVqmNej3snT1XnR0vxN2B3GVqBI5gPrxA8NkKndunFANWfgO8dukI8fF24i9Sp7O+1jp+Ay7Dk2
xKStGVjoHlFnFWG0BqGNayOfbf45L6lzxpy9nSQnc0GCeG/aEXXC9ds9nxc/qrxa/e383hf2Imcq
h+XIPEQeGI5uw5FlSJG1U3O6Q+u51OVplF1ZvjozOjYtGlSR3QwROiayCAzGK+U+eg7ffEn7Wg93
FDXn8fQU60HJvH1ufD0M6Rh68H3nMKRmg/wjY05kgQv3n5Z/MnRZGetcdRzeVhLWEbKUo8tuAic0
fZGf9DRNTu+wNO3Ub6tFb0AID8Qdfndec7bZ6CGXYEPVQJyho5LQX4H2ymC9rzoOgV55SJyJwy1G
KiPK1kHXFADYPi/DRGK4xW5FTvP5eucWyRico618afXrMM/c+OiJKraRTkCbyvX2oreKPt7kcIGa
6MEqC1fJsP4ZqzbcRy2NxebWnTq0H+5o5pu8/nqiyn9s0XRc2fk2z0tYvNVX2iqXMVttdZWMthek
/9+rEsxEF5SFI2uR5xLG+f1GElAm7h77DHN1foLerM0oPUWcha278LU78vdK4q8lc3QlOIdJdRAM
ZCW67tKps7A9BOcLk9377fiM3LNMgs4RcCYv4KH+fUjtlWT+U/mS7ioVaorldEPoVKBr8WtBMcdQ
bEDHlarJW9UBMyOLaRzfVotMVXmGyVvbYALMLJYH+OMymCIOukTxDkyInsAVNSJhvHCetm2cKQSo
UtSMhYG2E6dghCNY4G1otqxA+PbyJ9jenVxCS030pjbVgOciJxRW2KpbYNSG+70JB/SwfTWbuxoV
x7dSmCcUWV+l3q3xZcbbVvjWFas4MTGcAr7J4bENtrBbUtrXloO1JLK606exzDYjfC3451wbMjJV
Pm74MHKVnCsEajR30AZCxckBYqOLJTf/ECYAD0Fmj/z0VjZYjFFGagQnNRs0mJAb2vJz0rIUtdzC
3v5f5lC4YBJ60B4vJoReKtZSH4nrPudu5Hy03DjQ9sAqMkzrkRA6F5VnU8ihIghwrONqaWWAOV9T
2QliCaQPmQaUmGQR/s6p5UQvmylL3nb+IQdT4mzPraDKaCcuzmLJTdEWoJdaZNs5HOVdxCiAMcA5
hJ8zhsIED0ULx0TBcUY2lWhtHLx2ErCiprfr49nLAHIOqWTmgGYCtzblc0vfduLzd445vbAuSHHx
4nLNZpIfyWr4gl6AwjQi1esYFRTuqFfVTG8DJS9TCQyYSlkio7H+erdRIxfWeQc43+28wKOqN/pb
6gd3KYdvDehszNNPEPHUmeIL2afy5fyWv75Y/w3Y1e2PShJr2/8pv/u5EjPQsbj7j19/bN9+xvFX
8nF/+WFNf7yb7/ofzXz/o+1z/vRNEkJ+8v/3l2ew6SNN3n//H89VX3by26KkKn9uokvy/v+76/6/
/pPjRvfj8g/OxGAbQWEdRKiLQbBBi+b/AFd1899g/JgOjWcYKVjKExb/1XPX/s12NMDd4CnY1z2L
P2qRro//HZIyQFj6qZBb4PPShHH+Scv9omMKYB1zX5r36PBQjrKcCzwzXJZKa9js/dFFXHsydui5
HQQsuLQWKzNvN3Xy+NPU/KHl/mvXiC6OHBHNQggMJkx4G7juz30cUYC7BHYSYe3oXqF6ty1Q0P/7
EK/SNP83tP9rDBv9B7YVLCJkL+mnXpGtL91AGhT5Ikj3S+/ntDNewkOyS1Y30+oHd4q43HOzOgjf
278ztuz8XYztsonxzGCsoU/Fk/t57JlCHPWcMPLD5jlub3JQZrGNNq8tVlGkBKZ6KvQKS7iXfzou
9V1WGXoxDE615OKek77HsFFlXGTRkW6stgqpAe2uK9tYW0ZEwVfc6bm1de0vfx9ZLpFfbhj4BFrY
Do05h8d5Odkd6XY0z3oGOxUvLiIgznRwavNheKwAnwWAgK13HvBvq5Yh6XPqTLGuubqEfP88x8lg
uUXUM2Qr5m/tNFGdS13IRr1yO6jOhwZqyH0LbO6dnOEPwyJJJqEiYGdIKC6GhXtaOxXVWR8Z/lSj
TKh/y0KsPMIp22MQFRjewRwd5fnv8/vbC4M5kA5x3zABUlCHu3iwtYYbAIbHmIwqJgl0r3X505y7
AHn/Po7Mdy6eIwsIZhBKphaP8iIU2FFuN21dInHV0veptM2kwyNUy6txjt6ZyF/zPd5P1wKtT+rl
IP5GTLy4Jc4WwKNriGi4yWL2cJp0gs3yziC/z5scBDiIgVWFDAO/LhKB0QOMViX1kyZBEZmDWTtO
w/rvk/bHO0G8QDeQ06E5fTFIMSGh2A9GioEj4ghINwrOfeKrkapx8M9HQiOFnQSKE1Csi5EA/ac6
7zjLIFZ94rZM2uD0Ku/c0J9mzbQstioIP+xAF+GLsx/gDqx5fPTkHx2roQUl3hlCSuhfrDRLRUaf
d1fl0eDC/uuTUZAhFurEkxkofKK1ZOi3iHlVu6GpHha1CKStYhbMGshvQ/GyXQMlgM5Tr97rDW04
bNUAkE4hbpp/n+I/XBcvGdPrElcg+Fxc10SevKgqXAyEDZwI7mU4bgoMD+//Pswf1oxOOwllcgey
I7pIv95+oXBiaCM39Rfs53SApq2C0mXznlbP77ugC9Uc6RBChkvT63Kn7VShdS0ATpxQAJt5zrSJ
uvRRBX4boG2Guaha/fCcCrHDAo2DuLITVBvqvj0klkozI6phoqaTta9NtF2d3njpehSrRiSGaK/0
6ve/z4qc3F/DjwVDEWsa3iV6dMbFwrPB4uVYyTIr80M+fXfCU+7rd7Px4e/DvO6/v40DQ5CzH1g4
XttfZ19Dt9aDkJr51gBdRwzjZkRw/ORWIQhb0KhD7Tet5jiw9afR5vjT7PoMCmGDiuF2VjiWrNW8
fif2/r6zkBo6QKdI+hCCudxZCiHP533LHqpgkdzM0e3kDV+zbtdb+47+za5EOPydTfQPyxDSANAp
0Evs2r8FYSwI2FU0QAams65GN1/FSXkIIcv+fcYv3yqbJIjXSZc7p6Z6lwlRqim61lNrgKoYKTfo
Coc0v/X37Msvd6/LUeRV/JTyLSjdG7TmeHepRQYxCirYeS/2Fczlek27p3/niV3O3uV48vc/jRdT
f4yGgbuymmtTu1rqj9o/jROvQ0jcpGOR7dvmxUq1K7VvOo8hvPyIEMCqQHigMot3tklNhpufXwiG
odtq8z5Ak8P+8iIcYfTRZ2mp8kJYCHXA5re3eSimz4MTDydVbdqvbduqqKzQcC+m21Yjai1Vv7zH
/7wMAK/XAVwSCi3yWr/d7pTPGpStOfOjNqZkbzUrV7rGxvizdro6rFFIeGdlvgb0326dRIQo6ak6
iM1fH6JrjYallkPmm04/bU1RhHeFVH2gT0PVAkTWA01ZCxnj0AwADgW2oeibKYtvMy0SyAmdAIft
DLqoml0/AlE5/f3N+cMaAweNdhxxD7SherHGAPpzNjJHLi8c22fwBNmm8lq2wjCc3pMFfG8s+X79
tJ5r16jA4BAWMV70Z9X4bs/eZkqqd25JrtnfZvynW7qYcRRAxnhcyNxH1GnwTxYH9PP90TZvZi+5
h7ykr7qq/+pgPB78fTL/EIakdw8nZ3I1cveLkSEodJZiNCxzW6Gk1tjZFXIP7wW7398mthUg7BqH
IXmbl3hUNke05xKdtKagWpMUxW7m2IeFmupbcDqbNPpQjdEOq/ED8vu4r8XvBKbfqKik7rpNvwQc
Mgp9YHF/fZJwtJsJv18QK1H03enMU27kD7B6khV19hsNOzO11wMonCukZ/Z/n+TfVtHF2BcrtqsG
T83aAcCv8TzijagrMLpc972QpV+uoothLhYryutVPVJG8EEjroHB7Bwl+dpRYqFBIg6Y1a8z1JDr
vN8bDm5KKM5gTdEO27/frFwxv6xleRWOq8GAAJxgXR4wwBW2aoJ+j99l6S3gjEOiKGtFSx+MPMQQ
ufjHAZLxZBxwSY9UqjYXk+s64QxBwqI6aWcrQsZ2moASsaZsazMN1X9lkgFBcXeSb/2bYlys0Blv
I54l7eRdLJJDbA13WB8cSrO+01LvWtgNto2LcxSQTIF3uvoKy4R3YvRlZiRXswP/hP9CC9EvM6Ms
ccZ+pEXsLzGo6seu1YlRi9I6NzCtzeZjafSjeMhNo6o36KIJ6/7vD/m3sMFB2KXWRvGOc7jpXKSl
ZQsPqutICqkjH5nlaDXY8T+soMjDNhuQxFFbLuXAix0YF9kCbIna+Nh1fLYswE4ivnU7795Wq09o
0r2T+P3xln4aTr5dP4X6McPnL0a7C/FtRIkQrThMQ//w92mTb+DFu/HLLV1MG1iEmGIDqsLsrNbK
HptgLJ019ppS2fPdeh9b9eV4HIwNkhdKX1Jy9fLdCC3FhSwJT7axUYWe2lnXAqvH8eulX+w5B4yr
gD1oYaGHa/xAqoeKoyeeh3Zv0axZ0PyFtN2mlo1dbipu3Cjs46c4ckGPoVteOgcxD2mKXepsLQ/6
4kynfNSUT3OJkq+x4HLwhf4j4Dy6gNUNMCMqYQkQWshuaQo5QWvdfpc1NR08Zy7Ej9JN9JtQHZrs
g6ctkUbY6JfjOHn3Du7e69ZRnA9wHoq7UY9H95joLX7l8+gpnzUvaattOyLr2YDy9TUNVyscsIbp
ozpiSHVaFne+MdUCWzGESkA96uFLwsb6CcKyuNYRuD6ljiW5uJ3YIen3YuE9Zu7bDCg1iBUNuxZw
2lENTs6O/a4xsT9CLzGC8alzRPRxbtTrbVganJAaL0MJ1m02CZSnQ0ntd1wPlhpT/GzjAfk7Dwmg
NiyPIR5Z7spCqrA5DF1i3GZdukEfKL4arTA81Fo2bHLoBJw/G/tJVbKl2Vmzph5VrTTvEEM1gjld
Huys6k413g57XBxbHdq9u2lpmYZ1WoZ7rfVot+sVJiyg7bodvprV+A2wNUJjNNzGzdCbeHgYiXPT
oKh024WZ6DF8KoxNzxMNtFlZ+gcUL/UPVje1IyWpRFjBBPmi2A9uuVzBxQcUBNaBiSvWiM72yUpp
apwnWzW+HYv5MJppRw+sBwSo1ttCZM4nu8rbl0btjPU8NNcaFFHfQfYgVuf6Fi9f6Jou5/8pn14A
QJLhx/jjIQZbKsC5iq2wUKdSRzCGuWl/F8UMWdWGCZ6hcxPAPbHXMG0Eel1mZJzqQs9uUTBX73he
3Q1+aqoGtX/5ZsEtX6k8NCjkEYYoK7NE0Swjo4ZW/mKA+yKbdW8rWVeqFOQj0hhvPEC7flmr5lPW
Lt8cI7E/pzm6fhoQl3VYygtMMrEfKltgfecsGtIUyl4X+oswzMbyMS4FZ5YlaxFNq97xVkqefcDu
mS6iqPbwMGii9eZ9GP/w5tYtIafOyqfJqm5mvKNLApMGns14XAygNuMyi4MjCjhOs6LsCoA/h0Zu
+Ap2YnguaciIi16/STwcQHABxnOoj6s10hnaJtWGG5udzgcope3GgrN9Pl7lU71GWP4R75YBYkFK
twADMcpeUJRqY0q+wBbH5odmpD+F9bOhNum6TnJxDXJgOZA6ZTeoHxvfx6lXFx9zNvMQNl+WPL2i
MKeNvtdhPvTJmebVGBY3iJN9KKxPIlyPvTZ+qFge5R1KWlO1duGPb0qgL7u49VDUwHQ4exgVGjYr
Vav1h159MbF/ClS3D+zYC9w8/rzo+tdIYZlNmtqsHAW2No++e8wobWGh3uYfaDkngVan9poaeZwd
OkJbPcC+7THx7hVbf24TBY2RuvX2OH9rzjqaCjjq2nUjzDWE+BWIMbQfPOuHMyRXgJMPZRxtXpnA
XcsLhFda7NpTsR6gc8Nu17GCQ1q08HGZ/hgNuQhsVAJWGkKU2oi2QlK0BSdZFybxuGzNON6Z4PJR
4txjFL8yVQ+esr7BaAI+RwIqNtkMZukD2H0CghaoKTAZF8UuLe++90XUokGBrIZmrztTrOFk70S/
S41phWz9alQBxQ1hwEawGqpq7HaDsA2UizTUPcv2E3Es8JDuAvw2RwcOu2jnqcuLjRKkmeAqJHLn
Iz3f4YQAxBREwEkx8oO2ucG1RPumqeNIEoAINeviYDbmcq1mEo6cAJnTMRbi4DREffuMVcEzaLE7
3K/ynYtMYrHq8L2/EWYXrgcl1Zo1ZJ8Hg5Y868yM8QNZFJyJRvT58dWo77FcWnjeBo5I1ayrt7qW
5745m9m3BbfO/TCH30Fe4qIEVuejWgItXoz42izDI2ZQHzE3/4SFnS/cdF5FrntrG+W0djCsj+al
vrWyob6vFYj0njcRXksFR+OonhBTcgCTanur1pri0IC6vSugB6w0/JRj3K9qPJAd9gcMGJ66EhlE
EE5pvi7KepwOmLyXW2+ItuHE643IRv9iFhD3wWUnc/xYduV8i6HetFWUQjlGNsom26UtnKuuROUi
mN0FLBbotuvc1A+8ctERGBCgwYZeXku9G7ek1di58Hs0ALH99KQOky0ONBTMdQ+c49lzcNVbhZO6
bBfLus2NQnBiR0ZjzMQpMfBRIa1Fc2YKOC9gJDwfcAtZ5Y3AdL309aQASz3Hfi/aaZcg3y2t2EKL
8l+PDQukFvUpxZDVPKiA7sz7NjKMH41Wk+IIgKLksGu1sa8R17ymRLJtwxYne+y/cJWpT8lwSlpK
euiu+FCQqj1N/qb1R+ousNrs+r6Zm/6A9uRogVEFeqGNbvoJY5E5P7TxhN6KaaF/ERdIiTaQW3Je
aF5RK6z1Zt9Y+zQymo9AE60DeBfss8CP1r5blrl3NUXW4tdUKFYsZjX1uxZTzBJr+RV1UnsVx8su
Rtfj0R36ihsUdfcBazVkeRCHmRAowWlx7UXOsguj3glIfZ4j1SifsYodWr/SxCci1VeK0IgMFR3s
Iawd57tIV0YUbYr6lAMLc1B5VtFChUdmnBQjx3hQi6a5IcQgqBU0M3xcqArIMswaSq6rSamuJ2fG
i9oy0g8KCjvjqkCnfZd7CE1giYvK5aRaTbLTa6dvsbD3olO61O6XuhHjFvf5xWNLsaYIizMXEdNR
w/wpGBKvRmXFqp48FDbSFEVsR9iBkWOxgdnDdOx0ZW+J+gExkepL4lgdpmoLLCdbwYXURltk3SXj
eCpstBhA1KA4r3pPRtrV18JRcOmqRigasVVsHZHpPp+KbrSpqhLfIVIrBuKV2hAW2ABVi9ioZfGh
tVK6HfUocGKovfS6K5CxTaMo+hTpFQkKQtrE0KLeCazi05VuLZ/NeT6VSGKnOzsydkhn4g8fJTkN
/KG67Ua3O4bZlD4DFcMovfQQo9DD6S40w60zVFea1dX3VRwlwcxhPehiM9sBPIvBO457cG2GRqkx
Wi9L8RmZtz3OWk28rrO7InQfS1G2N17oPGGZgmleaWwWS7RUBieLhjfFSVSih+JTtDArVznEtq1g
f/CJaeEJ93RnZy7DDWDGByhPVVDMPfkh5C0VVphd3Bsajq+rjHdpVZECKysvN+/TWs9XCt4lB4R8
mysXgZtPWCffR7l2h4TvEyJQ29HJu2iXo7IR5t0a6CTwKoHMzleEeo1hHYIslBbKWnprJGw2Xbhv
EGO+TYDwIL1qKSHwSbDd30bUVJ660G3uBYkvokxl56OqKh4BL15hYlk0QQWjKkk8RAS7bmtknYP4
kMhelljd9mEzfRICivfKSSjW1rn5ER3WKUDt+qvTJz+KYpmOaPJEYu0lFgJOTn+NyMG41SZuogKb
s4mz5KMBAjBosh7F30lBvAeB1BXonavIqqybKE/1LQ6r/cocSMfbOTlFqnrsGn3tLahiIUo7PtRI
hwcIAE3omwsHAePkq93EiN4I56VxUABedSK6KXr3YCfZWrj2hsMpymAQovpKwVKWfCCvjeo4aka5
G1Dd3Nhu3O5szS3Zh90GbLeTRuC3VAN6KqLuduGDZbyd8VGAhF9fO/C+aOVkdQr4HFqml3G+BVvH
xg0MUx+uDGuoYn9qwq092SiOaR0YuoqCL/ikul1VE165mdHNke9wKHnuIydcjWD0fbOOxy9NSCZk
JdE3W58GBNSiiMS5vfe86ktZz/F6UKOlONZIvuILgaEmL0Cc7Zte669rQZIVd910g3BLFLg4k1Qb
NG+nFcyhIQuSTI1okFEvXHkhFkJCsze1SRvITIineGk3NWSwsHzRjVjZN5Pw1oBeU5Nt04m7dWoQ
VVGopjBVJ9Vazwr0tJYuxeei/VbONDy7MMG8NRxW6UhGNQPXB+0WD2KTN725050IZxqWwbCqsulj
aXoZbrvKKZqyl0oHRg6Yvsw34NLzG0Bgpr7rCKOxD2GUPFTDmxCwy4jEfMCLU35dRs+rD5yaw+hq
WHRRHhH3mrGtL2ujRIzNSrx7L5QQDY6Y0RT0mjvk4MPQqUPbuW8m33DqsnZWgMWm7jorOoc2Fbzb
LvBExrXNmoeSTEP1xtjQcRm0IJlVbz9NRq4fhDBn9dbUbPxXFGlushvMwsXoFRhhECPisO5zKANP
SWPqph9ZIxeQKl67on8jrVtcZ5V1pYdok60a4ROypUOyVc0YRjBqsimqNfCNv+KpimhImmUl6ZGl
5h/mFvnpNcLv8wfq+5mxrcXs/Yj0bABJbjoCyy4jvnWQDH7AOL3HHdIKy3WEFvV0FOkwHvikpnwZ
IzcqtmncuB/x5hhmf65QuP2WJMK75dhREZVFahg3JCTO+DHu9XIdYgmsg87DEvjjoERleBOLAcvo
CCJFckQ0045OlTGrVkB4gnquYg7HltQdQQJru6nB0bGslr1SApQHFfgDzt/kx1bZoXVecNBa0ftu
jEORlbX3VJVD319Rjs5L4KOGt80yy9sm5GPdDvcD0IVYKax0RMWzNZt3aLMavRPuqOM1Pfivo5Ze
lYoGJLqs9RZ7dLBxKyJb9jziDPohgRt2FM2cc+TScPlqe0nqqjpz+pDAGxyHrQgfFe8hSZoDUssc
xFOiyuILOwSDP27Y+MQQnyoEDlPzRxLVD026McKDjajAkaN5dGA3HYLI5BSrbjX1zsIbM8CIIJ+w
7TJgZcZLgDA9Ykoc2JRWC7DJbtiCe+xm0ZE/hjNmNBt0gdeDayxlwESf8iS8MhJrLVR0h5on0/ky
L56/NFqyCY25OkU47+Z3TaPb4S7Fp7T3l4V1d+piq7pDzT1wllsGrD6NuiY245B+yVLS/WhBg0m7
XsKnxg2ghfvmdDXDjAvi1KJClzYwAlPzGwUPxUd0w4SX15RHYLfHuFa7645Tne2uhMIs2SM6URri
yz7Ch0A+E3U7TIv6o6Vr0GNpsISwYtDVe8QbXCpkrzzk6sKhuUKJwrjHGrH+OOr1B3GFTVxzdDAI
YrcUfHuT+innbaUzj7oBN1DF57sNokJdZzog8RpVQcK57SkbEaLEt8nVLLxJbHvGUKDHCq3hmNOT
7MXKNxyokWGeMN3uEFMhyJZIS+No4c8ZttWatoYoYhPdc+EnQ+KrI9khM+QYkt5Ni3JveQvOyUlj
Szk8kXgEuCiBWF/a8d2sFoaygd8ad9eFpRxiXf/iLfP07ER5FlS6gtJ0NBpu7LMgOdw4pf0Vl0+K
LlgnwDOlHl8e3SxBEVCZcrgNvHPwQ3RsRJHZak9RVocUdIwQwE+scsEkbvm6rx3zEcftq6yP8HVw
SvF5ytS900AYAB/cT+O6iljxJwWw+6ru48cakJlYj475o0XFvnDap67mFLZDZACd/Rod6cChXXnS
ytJYlezN64z35JGcNLrvPLFButyM1mEcWntdowS1jKpx485t22xy2GUuBDS4oY9Iy+Nlbra1n2hQ
roMWVrIadY+TXQr7W6+p4THNAGePuNr5Bjuzry+WbpgYhxDvyg0K26Gy7y3lOoNHuKni5jBWw2lA
+pbKm3foFSFOvWquywpX8rl32yywugXB3KBXYD2B8RqNGLqVYmVHxzBgBqDzy5JaSuta1E1Pu2EQ
X1EMTCd/JtOGCVvo1BMyEHcUE7AnQttluhnKjKjoJgvnMKd6yfM4T+9Kd1Ef0N7nGKq1C0pfaq48
VVkaH+HGqOVNVqozWV43hXv8paFbrBq9r/FyCpt+OQxWqx4NIFbuOgyrtiRbiFlleYTg5kCCu8mo
XlTIT2blY5x5437B/e6pio20PLaxXinIruY1wsi2no03czhE6XbRZ2c+aCJ6JH2albWnjNifYIlm
voC2L7D0zTgfDoqeBj0F071X6t0zPNHxsWXT/56rTaZsB1cp7pbcQRxTGUItyERWc3pozUmGmgLQ
7AKWBPG5rWfN0XM2duqVh5HHLsQTpfPDrKtQTc1BwuxdmBHr2UXVx92kLWySckPtWhTWvegc9C1I
mhaP/Q75OMFp9POYoGNQPivmJI1ztRarbWa1j0ABaZs4XPgK+rYZBlnbxcbCYBsLQWHAKpP4lhzK
/EBN/NZA1QQ3HpTYZ2ncMBUcjLTeUAL20DE9oKOeP6a4SZTUJbSqhdAzuCbnM0T71no9U4XfodMo
xjBbZY2+1MpXhB4UX1HNEOmNYRqBnK+IAPPun3UVWH6viCYb/Bi4KedCdQdroyWOqxF9hQ4TAspf
MzHc9h7D6Z2uz2XXSQ5EU8/WbJxOAF1eNBj1qe48E24Qqkl55zupLvxCS5+y2H7i0DoGNKM6AERm
9Q9bM6/jWuDFaVOrBnpov7ZmYgDhkZKDdhsKNFHVJspOxVyJd3pql41LOQqKPbh7Og4UpMtpjDoF
r7CcaYwREDdKzY+QPdssjrvBzGXYd8jevtNMvOwLv44oe5eOQxMN8Oyv99XFA67dI73EsrhR5iuv
NX07tt4Z5LLnJAehMYphKX13wIUXk0dmiShKIqGCyZ6yM6cuZPaNlcOe9s+XIVwlNL6oDRmGd9Fh
F7luFri00Nyihhxhu56WWXPCf76+T8L0nZb6H+7KArBAD1TTgF5e4tXSCXUIN+8YbOB0SOpBnt1W
MI4N4535+w27wATiOgrk5JWGBTLs16ekOukcATFn9X3ybkq8vpoPYYHrcU82Q7082bjW3tbeW/N/
uEGCHLcI1AlWwOUNJo0XRWrIuShv4xKxolp9mkKsKsr/zd6ZJMmNddl5K2U1Bw3AQzvQoAB4E+HR
MfrgBMaIINF376EfaRtagubaQe1EK9EHZv4qkn8WaTlTmSkzzTLTjO5wdK+595zvFGUTxU2u/eaC
/tz+5CwRRGJ2cGw2FUh/fjzLlCKtLBceE7+AKsAEpYLBMna/fkT++iAOlBOUhiZUuh8PYuusF/DP
gxQkCDjou8KORGr9jkb/F5cOWiJSD0R8+L5/dm8MdFjxUXLpau+6Gm/r6d1Kb2X5+Otz+fbifN/M
5YpxGEZB3Cgb0+4n4YHuxFXR5nMHDIpWWV48Qr34zOyHbqc8F3l+g6hnTzwxGTlDHLjSO+L4vjCh
dlB6egAmk8O4tpbQb/wbl4SkX/+8v7wIKDlx8fE37PUfL3XawzMdWDVQfzKqY1tTssc6XJ9JVDqh
QGd0/PXxtlv349UABYNS0+VhRcNs/zwJgQhpzJa3xFP5wU+WsPS8q5w4GzEs4Lf7/ZLK174on399
2H8+TZAoqHk3uwNvPKTNH7r2GbN/V7iSF7+tDswcZIeloa2c27j3fvPw/uWhLBuTA2+lj/Xgx0PN
dVeY41apqCgLF3SF0JtAqOic38xD25v245VkQkAZykTnQy/cYuO/FyLUtLt81TKOio5gy3KJenKo
amPdTUDPFrC3rJB/N8ZtwoMfjsnCQVjfNDtEZzAQ/HhMssSE1Fxm9oGYc0CjBmZyA6hyNtAq1x+U
UbyoRh0T+hod/EJRULUT/S3Av+43P+Wfzh5rposIHAE8GQT/NIuMmqGWYlN92BlnKz42kx7SKgyE
ZJtWHuvfmWb+6bndjmczSmAjgc8kfnpubfpcOuFZdA125U1/WoMuQu331P9NVRQRHqxSTCSrSDiJ
DPnpdawdCggO+wZS2TQy2OzODREu3ba2ds8iFA6lOUa/fjP+aTnz0xHNH2+pXwuvMmniQdp8lyWu
ghLQiqAJQRhhXv12lvzJ4IV8kCRNJixcXiSVmD+v0ZAqkebsMQOTHws+IL4Sqopa9qiUR5rkaK7+
Pmm1fQoD/tt5/i1n5X1T8c+PFslvtsf/8E/+F7JVbpLm/9xWGWIOlTgyv/dVbp/4w1dpOB9A59IF
B8CJk3vzQf4JM/Y+MC4z9Tombxdr+M1K8KevkqwQBlHeN7CV7rbQ4ev+9FXiuGThDcYSmhd6M4DH
f8dX+dOCl8U7enck/ZtsFwuS8dOU2bAVj+nbRiNkj+OGiz91YkLDrBHn9t01uflj6PpVqtMfR+JA
XA1owhvT+ftBlFSs3IvrMiprOiNh2tl5RTc9K/aVq7+C0sTE9esD/jRufTs1h5nBgbzBQvFnkvA6
UD2y/DxKqVEfZD8bfZj3M7nNHmkh0HZg0DujadEFk772+Otj/9VldYDBsYvAMotJ7MeTjScjo8sA
oV3P9DJSrSUhchmqp83VFEn5m0v7V0fz2GeKzQtlQ5r98Wj4tfualOiopethPmmxrLMomTzCSKZ2
6MabX5/bX11XD4gubj8oZtbmE/7+RmYGgouGJS8Za9XBMlct6lEPWUVun8UEl4QeteabAo32b477
0/C53U8MnIRm2dg4aQT8NC+MDnXXwmui0TGScCXQ0C56GtSOeCPBQoWIon5n//uLM8Wjqpubsdk2
Hfun62rWnoIFV0X0lrw1yAzXP1Kzay8Ld1UR8EPjwkCvFJnJNFz++hpjs+Iqfjf/C2xX7KQQlbLZ
YNVs/vQEucImj70w9xCuVM38L9c84PbTghkYTt4n14wv04aG4NGNaVTtjT51yMgd9Htt1hMCEMh8
lGBsnOV20cxSj2qM1V8MCmoPdi56AjAyORK2uRS6GYD5bC4gkyTYUoyhfp3ovZEz3pjWjeY7cj7M
pjKqB6ssBLqPelJ4wdRMDq7tdXYdOnM8upTsagR9Uz7eEnPezxECxfojlg0bqpgs7XhHmao918yG
pJ8iL2ODdEpXTBCWQPbvZqlicHigS8xQI0RWhWNnNM3JSwAU5ftZLn0Ft4WEuyxyK58SZtigWRwP
S2s5bMcEtZ9wnvOxCHIiMcbAHafqvS/pdOZSy5xDZmTFLVYF5Xwc/dbeT5bsqMWjUbaiTeofll3t
k3AqujqDTOrSaUiXbJTHFmoqbzJBQI+bwzXfa6W7fhoblkMhiwwDOkTeipdmVHlDZUsrbQKLm+JT
4jgMNJjWN9RiVxsPU2tYiE6UoghewFwo97lH83KnzNHmiaaYemUvM/2lUnnWmb46/ZdUjf2y6z0/
fxcN1ENyZlS+7lh6O3QlSL495o01Wo8iTeqtKp4U9RnJOG0arNqklhcaqgs6o2W0jWdfIEU0sC0o
t7qyiwQBmpw0A3diPqs6fQQTSiYSKRcoHVm0t0n7ca0KXTstXV7adHcGlVdxUIxW0T1r38IT6EYQ
pDBSC48RatZDV0z0+3uru2ZhnkrQWIDC9ux8MjuC3EFQg9HMzsRY+C0WYtF7r7jV7SxLyVWeFusy
TUcSHhUbY+IhMrvQXCtgeVslFwYUOO05rbgeKPBmrSeSOq2+xWB4i2EvLybCguXCc6VZXkydUBPd
4S1Oo2toXMITp4qerMhu+1HU3CDuy5VBpEXypg9aY9xZ3hyLvVdmGbvfFr2RHdk4I6bnVUeGFZDO
LbvItKUVv/B+YYIsBt0k0IQ4xgIQfuN+HehxQtXri8IPF2OdeB19b0hCHSAPckBnGu83BhH6xkSg
RBBZ0qdoCKzlOR396X5BmoCCBW/PtOkuqf1ncQ0C2pum51Zk3e0Au7MN2UlTW5b+2KrAK4v4snSl
84JRMz5Uq2EXITTEBW2KlltE0MBLvNJbNZDo1RC+jFJUanQDHSSzF4k3I1Up88W4Sx0D2R+4pTfN
mI3PvizKF8Eo8taZPkHAHb+p3zW5Xt4kdaq/SuX57+AdSd8wY5sAaxrC/X72OoK0y2GJ9YD6nPbR
6WA2IpCwxVtCgc+EJVdbd/WQEt6qpz7XcwVF9hjP27jjmaqGSE5u0FdCce02LDFnf6ZyvSb0vTSK
u9SVlupTlwmbwBzXjh29PkN6l78Y5LjwjZT03pcZyE3QQaxMdzjtsshHNALCoa7sl9XvaOR3Q5H6
QWVDGg+JOGkfW2yBhI31/CtIFSnj0ZS11WORNNmmxSm1LiJyt0XPVKOCg42w0n3UrHhF0ynamOwf
s+DG+ZVpKOIiRXM++VsblFJ5dq/Z9epBa06BOxBUjLDSKxCD+qlLmryMtZiHvfPd2z5L5hosahfz
vFtW9UmNoAB3yByzam/lTUIor5tqm2RkRXBVqbpqTnG+dNUljG42Y5OWUtIAr7ZcxqqiV0YtJrlV
WObQRnFaZ57btul15jnZBCwcdmER8bkSvpxZL8tNKweZnQkMz/J8rgZzhRU6u9O51VQwc5QJ2nY/
87bF8M5auulS21o7JtjlS9EXcXzvI/pe97iJy4rRvRbjXZVZ37ifDpHzJICh1AQHKJLIyie5EDXt
zHTeUtvqdxOid4XAhoZ58sVvx8R/SFo3SS7QHhfTfk1Xvzy4bmMPpz4v15ZWMQ21d8PCwXMhAShX
m47FWs6MrmtJmxHL1N0Ubd9aUJIAh/MiNq3HPD1ssW6Fpto3EpWLCwDc2Itj1oOTRDegwxCA34Oo
j/Na12cFcEcnJzpOFqYTsm772yKPEe+Orp2onZcpA8qi48rx5Gy+2HPEmXkJI9zP0HnRGuy2jqQ5
GjsGAku1gRoWezobp1E00TCqKovabMruGk9fxbFl6CNjaTQfkiEjirVN09tpyrJT78psCpC7aO8U
kNTRAKkwImdo0vwAq8eCobY425tHkA/UHwJll9B0ONS+sG0aZPBF5KnxbPQdBrF3hHCuIFZDkI9k
kWExaGRkZJb7Nnpdi2Ik8dXByHrN3s2V3b+oCXFQhi6CNuckvTeycBvGn0x1iJCYyndEZ3UisBIj
qY6J7pF/Nc11/EiaRIxeuUno8u+nPJ6fiQegU2tgbTiJfKApp3RyNM9aPW3VNfDa9ZzZP2s3V2Ps
zbCH5XDhD41aLwlJN4w7Mafeo0pmPwVS7HrrjvhxT4WkyY3mzlqRm0STTUv8DmW/5Z2tgEndKMlm
8KtdYbjV+ehaY3VJNhrxfENn9xVyjmR1nhm8BxpEGpzOwGgRVYXT7LvvyF3t527t/c9276Br2XR5
u7R3jCtRW+UzWYjOcrT1rG1opomagE/bacS+TxDyQrueiYxeiwoJEn1P6gkNExP6a1oa3xReNqYG
RnmUy7w+E6p5ADe8JijjQuVsyImkGZNPRBMuKK+0lRs7svgJhJ1qn8zWMS9VaeQ9C7yUDOq+KRpo
JrGzvltrpS6aIq3My64esikk2cTV9g5OgSrUqsSTTxNR0tpeZUo4r9AX/fpAQGEM77fj5hz6YUWQ
qDmq68+VV8zF+axBuAtZYNCvTotFJXt69ymac/LY7FMH2am5z+zUGy4kULH0pGczw0xgETQgdsSn
kAWWpywlwsRKeDGwI7A1CswpL3jyusx6thir4qCa+9wPBS3mEsEfsR+7iQjylIWaSsjaJs0k7MEN
v7rGurhh4poLC1J/uYT658mdjJmKWOlUhb83poVo+KovGIZzzAUG9PEBIHfU9vHgvE9OZnS4Cggx
x+LgiiT+CiFzlAcTmXgW6Vma5U8VKPmCGGgun/fmZw7K4ZJH7JHaVfOq+XbO6ZgYJYg5cxvQBezk
PzeJvqznterdLMrT1Pw6zmV2Bd12fgFYQkRYSjzGdJtVmWwiU/MrP1Qw7qK+n3qscSTeHWhuOdrR
zVV6VWdFDk5c1E/UJKUbZpYYnGjIiAmBdJpkn5ZxNnGwWGVqBejb2iscjN5XZ23Kj75mtMXeb6R8
6cwlt0LCYPUNwttb1cVq5st1KkcWgIy/mD6XpUDLVbQzr7uySsZXY+yWXTYsRX8AdlGrgKWxpbGI
UObnNcvXp5L6L2Kexc3evS4frZ2BNod7qNvTZdp1CuVr0XmfB2TYd77VaXbArdePvdHkzY746/Um
q2pgsLGS+nHVG4oBmZ9MPbJbQ3tNJ7s7G9van8OZdCNB0IGrJyG/s/w8qMG/sSYoxfBrq2XstANz
eXomFHjfiBhKQTB93+UiMDJZPawwJ7udz4rR3TlsLtC2E76ehHjMqxuEvn5NqqYSzw34gqd26eon
q4yLK1ZkRr1nIZqQP57LFwQFPlXWzCgubKIe7mGNrgifrclewpzsNfSumIiYTSct+cRwBUDfF2P6
PMVG1QemL11cl2TFBcqM6c0isPqo0M/f90nBJOm6ep8RxzaPYPOGxTzZVW2n+1YafRHA6hX3beyn
Bfx2tlsn8GqWGzldXHghceIDMRakCVl4nZblY9nGWRNaFjNjZVoYYwZh9uDmkhIlj8XS6b6fBrYB
8PfbKx38b703GodNXC3K/gLaSN3wYufz8kfx828VBS+zN9mo5mv/y7rgNbayu15++dJffm5//pM/
INj+32CuUYf7bnO/Md3+ZLVt0Lj/9q/hv/+v/su/vP/v//4/cBhl8sv3VcJvH/2jTKiZVAPpBxMY
Y1DJQSPFt/4ZeuZ9oLhjAe6B3AOXQicE+P8WCvUPdFypEuoMktRHtgben4VC64OgZeFSKISYoFMw
8f5WofBbx+E/KhK2S3vQ5jmydeGDXaJqSMXiOzsmlqo5LrslHKp4k/3EsFSzcFgbZ7hnxNOxhC2I
z+WLo+d19mkgSsPEdzCYizzTE/iKTM8+YBfvfe5wNzKVtK3dvE+V8Ifhco69+nnlVePNTLtWu8jq
GaZPL932CMG8vhnN0XtN1Fi+6qxFnrzUjctwBETknzHL4Zy0c7x2YVzKhP2bsc5f/d5DLs1PTpGH
4IZvI6vw5uyisKpppophDPfjsOZI0TpjsKN1qmYr8Kem+KiLVJ4RGym+rIk+LjviMy0RcVGM4noh
W0fcA2wyimfTkNlwlTS+cQSFVH2y0wqJZ9D3foVmoZ+Wr2ltmB9FuZJHvMLX/cRICNHbIivlwtMm
Ns2OD78ziIvCnPDKpY49XkyAy7sIDGmhk6GA0O7jUjUZHlC2ScxXvTcYjyac9vYia0XOqqFsUfju
DGpv3h6ZsRhCq0ympyHLreK0wLhvd3ovrMeSIIEyapBSiVC2sMGAG9gtaqQKB9wZPSCtvxSUOPrX
ylC5+ywY7pBzdqnWwkSR6MjsZkhZczjj4geOYS3DTpA/su6dRBYqNICJLkDP7aQKl0r36mgUBnmW
2HSy/SDK9qICe5uFK9zIK99BZh8IPP9+CGiov9cms6pCsTpwjdqepI4rjdiTe9ea4yqK51m33lwU
6Qz6LJQ9FPdGkpxSP5VOaFfmWkSDzLMuAJadqgPjK6uOld3hErj9kHPNbYMv1vt0uOamT9WuQdMa
h8W8svbv9AGJVG3V+LRyCmAv0iuZ3twVxXngKpNKKkYU/7GGr84a0YjjM/q1qxYkGjggNO+DF4cd
zVjUjWVvFQfT4KEI7VRpCRs3zXufSp+HriQFiYm8ToclktbgUodO+9g9WVZRJ3vLXf2bOJnWz+08
KSqaME+ht6EXJ50ryxwXjrQ1f/I0c741pO5+Vi11ELJnkyzbxOwxtrdBt6kWClHY4ZiM8eccjhBa
VObhx6zrBT4bc6ZjZyV8R4cQ9TkHr/MRFTLCdL9RxZfNxdBFTTVlr8mcWSQyU4AIkMRgaBkVtmip
fLxNHj1Z4rXdZCUeymu/4pyrOTNK4g9amleP/En3ptUzHBnuOPR3RZqJi8on9YEHRKRmaOYI1tj8
lhVyOYuFYdTm/viSY1DEGGnIFivmVA5tMKUYNfEXNrfMUNirpKIKigFw7ZyA3WH/lCxs9+kw9zZW
XaMouR9LV15ps2yaYMh79Vasrn5dqsShSNlZQD3GcnWuSLJNpr3sCl0/U+yorXDQCOuJpRt/xv+Q
aztcJagTO6vPTyZ8WNwrs4ohRLMf417o8N9DEyA2qvV6edEn1b+SC4l4kG20dbVaPatDCse0GPUi
tfHigbl9WI2chhso/9I7SxLZXyCB019Lv0YBNA+u20W63lQfOagFQk3Wm7gW1+O1iSfpyYw9ohQS
o+9OqnWd14bSXM1ehs8R5psuj6yN0isM3u1dR+pvFzSLWz8ko97furElTnPTlWagmQX6SzdD3+tW
6fCcVRPl7Zq46e68rXFa7iul7Jcy7938LO60eCamPa6o5VbazBmj9KLjTa2CsUHHQYGdqqHTUWpX
nXCLBsh2NdxhX0Z/RrFX3g11K70gZcN14rzZbmZain2OQ6G3lT5ZYKGXd7K6tN2qeBmkVz92wEGM
sFLjpEf+5OjYtRNQ5zvbyLOLtt82E07BWERZrQGBI8goVvRSzeQVx1adAlVPXTdyY02+FSRKLuiP
3W0rLPPyywzFGw/FGsdXld4xlq7ZMmJLGKYbikfsTAZcUKzrnSZfScdI0zcTadYYTKjyMWC2Sz3g
QOmMNliTwTEj02+x04k69g6miiWG1Clne0GUcfGVndrwInItobSFfZ09Q6L7HS4UW9zTAHAd+Nw4
1TC/jOzoKtGNqDTwUAY5S4EHdobiliclRjkZp+LdxycuwaHVmOSTUtxXsz7NbAAa9VhmS3FWuCoe
ApNmfYbLoItfq4nKFXpPUb1Mpb24B8OiaB4MNgrvYM6c4VFymzB4rC6ZNv3ippgbtMJ765E4HVLh
KEqGce6xjy7YHuwrzbIb9L8Kcknegq/c/tveDPNum4Qqp6MQ1KqazptF89MDkk/zxmYvSHCCpRGb
wvI1vq6xDDYh8WT4KCXnzHZY06cjxkrhRxSp2d8PFcVHymt1O5CJzWwITWSgWcEoig/R85Ysij0x
ASvtibHGiznbHHfl9xDRka5Bj+rTDVTfOEggCXR8dpWU54h+7K8GwfDktxhlnB9bK+YPCytuup1n
9FO3pwpdjVGBnHw+UPDvUV3QXleXQ2OlMZugVjwYead9UfWa308OqouA2hRn1ptzhZkX5DWvvxXX
RJf3ohYno0xQp9IlNNMDll7tvqpGXoZ5IQQhwPJYimhq04XBTtPjT4jHzTGo6QZ9jouVQlfV8wWk
VRTma9JKHJpmNmGy4pqb2OQ642sNh+HW6DP3i2ypvEeViouvSE8LGeSNi0W8Ldf51BqD/Oq2Ynij
1OQVtAWd/GacffYBLGrWOFjXXK5cdkD9KNvUepEos3gjohTM2yiUTeaByTsX55X09+zTlgEnuZFf
wUDCG0BricdnjL3yzXI1Me0G0+mnnck2henJSFvIXNOcRpPo/bfJJqOm70rxyNzn5ieef+ofSbX2
l2lCze4AcJpgdX/wrOEgi3r+OFHifPcNqe4pPbJBz+rSuRZmy4qpAYRXh8Clu5ySsLK+tD6F/UCK
dL42rFZhaWP0I+SBFPAKKHhd4Qw2lmmBq5vrd/3g2c35kBqtfwAn0J8yHSdmZC+lvC6lpI6O847t
p1MkxhVZjCax3KvDiItqjnUjVXOTfA4PCjg9UTqSpEH1L2ZseifZ5OND1rpYGjW3zg9bzueArUCg
81ej297IggUE1ieJQYH/n06kJg4vGiMlbYYmmU7URCyXtRYxjYEz+bh6jYxJ85Cg9Xiq8LcPweAP
2kU+m9oa4rRsPkufkzqXtdGe0e0QVM+lvE1qVIrR2Fv4IJWuvLsOqXcGRtFUEkwbtRjeKwlWJJlb
aneuZtsn7vX0YEjL/4qpA04u9Q8Lkvu8FMPBsgjeC6GBj5+IisTyveKDZyqIe/McFcT0AmRXaiyp
2vq+Y7S5s/t+zSKvtrxwEuW87MqpzY+lpu8Q3hANtjiac6b3ZvlFtEl+PxSxph9x1GlPM/6BJ1zD
PvXVEd1MXxpaS4dFUa7TaahQnC3X6TwZrJpTGZLqZMy5y3oy8bQvhEiyQmi7svYj0B82gr+0TNN9
YmXyQNdv0UhgUhjb2OnbFF4pAt5WSUqMTK0564WHtwiB3grrHvPMiDrBJ558DEonjqu9qjq5F2nX
Y0hUTWsHbQ7RQpqDmeCGrqnG2ii1kPx3GTXPYkwcLayIjhnCb1vJ/7+r/lc4FyS3blnMrB+gGpGA
/atd9r+9Ll+y77fWf/n5P7bam5jmj5216X6gtQ5/zKTJ78KkRgHwDwWO/sFw+IvKPLCjP6Dnf26s
/Q8oqzxXRzCLHs5jL/x3NtbfQiP+Y1+NZpW8WEOHnAzP1YHc9JOuAct7TCZB/2mp59bZWUxXrBiV
pKLH8qNA3hla5A21Z6mK6fCIRZ6LjuzFDHIbowU9HjspY9R4oCzkJ8ov5B+ShldIN5KlCzgi6nSa
BG9//8H7r1ao2bj1/7mK6/bf/2c7vJImN3z5l7cvWAg/k1H/9plk++8fq+07/nyKiJt3sF1A6uNB
ABiK+vSPp8qwPiB9hcK1PcHcWsFn/vFUGR82yRYaZeQkLvcakcufT5X5wTQ3uimkfcos3lbk+UdO
wJ/qKspdf+QG/IXaio7/T3oZSjU+MDILyaqOYgz/xI/1Grr1dJtleciaCvBG0E82zMxjjzF+p2mO
dbSk/slRoj3gBhw+WejLMfc7/XVL8/3JcMf5WiYtdVma8PU+iQ3/sbCyV9E1Mo4INFKRMyKrAHRl
RPSHsxp+tQ6Ehaizc5umYfTtG0mdmSNtKF9ZwuDqUj2qAOl6zVOK2To7WywebH1o50cqEf1FZ4vi
1iLw9cIxlgLRe9PyaYJy0fvI/LppV+chTtnnzHAaYCWpd2sx+EZlm+kZfAIX9sAoLicnFaxM+ay+
zFj+4rK+LPEYsnnrr1MKU9eZPbzn7G+u3LKi1VQK8yxvdf0oSvVeJbH2lNVVf01N2A2xmDdPGluz
K2rl9WGAN3dWLZl7NfSt+kpR93WstvIzn9QmvhHGin2vDdN7J+PlxIqlpNPOT54mDj7Pmv2VLFVC
I7PCPXpr/oob24hWVxTX0ltXEX47DYANDh1BrtO3X0kgbnGtm517xbz/TtTlq1sgQUpa0CCZGlTU
zLZzrIHaRonW21+tXIcbMVhyDVNz6q8Ho9KPtkqLaxurODa/FKzIJmKaXfsrd3WGmiI5CV3Ttj5s
ZxiHEnzLAxmMXIAq1ffIJqY9jQsXZyo/vIduh1FNxruhW4rrCQmOSf5h7l6teNiuUS47R9tt9dNA
1R/1rlMWmKnTUt8SQOddTbWzDozOhUWPWfa9GvjOqRDIBRxby220Vty8bunpHDducdgubg7F57jO
FWks7cJCnuyr164uOaKY3iuZo0rQKCt0NsgmLmstevfoW5xyvXCBUWi/UswD1AM/I2K34nxlGyG/
2lZC27vhhpRL6kLmUe+UOZ0ryy6Wq0WT1iezMbmK3ngFl3O6qRed1ilN0YA/+kjs9Q07CVyDY9eY
Z66XUe8Zpq68k13vboHS4P+yrjgZeOkPKJK23uVgeI809iXhB1K/tjHC71oaDVRHdB0LoN+MBNBO
zZ5YDS3SeG3BZemovts5PjlUZy8LjOaRi8X+JSvmKXSsOTvzRYHK3ob9mrqkpuFjcJP3tZL2sXZZ
AEa22cRHd/DEO1EWCID7pWnNANlGs6tiiemDqJrLPmnb0Gu8/kuOMw6egY8jgoYry0sJ+guxsbqe
eOC9xs0DwC5sgatV2AfXKpyPnT6Jp3bwptvccpudhMveBaVY0s/UoZbTujowMYivo0m8TLdL4oKA
c8XwJFPNgH9lsfUl1GqMmk5PrpRjgNHCibo3KprfDlJ3Qd1jS/oyJxPvaxff+o0LRnnp/ZsBGWnU
5dS8HL0zLwkFXK+SdoYBHpuCqu/YI74gjnBh2EhDKcdmy4gaj6muY1iM68Q7ZGLNd+6UO1eg9sQ1
NeYJFindx84bdADoLvyltqLNQ4fWuZyGQrxWHHa/zKV9RhjO2+A66tZgqKSDM872eVnZ9o7IwSsn
w69YJzHap07dGzX3djcVtdwJPRY7Ebcdv7BmNTnySrAgsiMzM60zjdDwcKjZS4+a9dh0fnOTDga7
EKfJHsjPkOdmrVmvCm0pheON/6M5OsqgquuL80qZDg0oKthnRms8KN3JnvzStZ+G1jkXq22xaJ/A
5md1s3PI9NoSj1HjGNVyJN6HCsHGpTsnkzB+tE0NZkPRL8TBNv3N4KTDUVZQeIN428JOkEVC9G/F
qTdy7dKheHZLbc4P9bjdCOX6YAW2MxldoOhi79thpRXeeln53rYx1ABKdKk2H0VqUJtz1uxuoKN1
xAu8EB7Au8/iWcvjvT7TyjWp9T4p6oZnRl/jiZczyP05dXfom+QV158dEc1jPyyr/BrtXr33qFI9
JFO3Bs5s2Ocp+rabJNmcwJhRImlb88ss3OyUrnAlRopnuGoTHRBIBwujMMtdauKXHYCIBXpjSjeA
9vB5RYAZ2JI2PpwNUvdW7blY45XynWy2ndjcFOert1aXq83e3ZSmeTbUM3KfrK8CSRGA/bcx+jto
7v7O3qLULeg5etyPb6M1XMrcm4Om3xREmo2bbbYiX5Xjme4s/rGNy7nnFbWbU1lVYieHRV4WXcPt
MJAQgaeh5H5KZ1+eQCluig9p8kAZdneb6m16ZFEy4ZIFo7cljJ9JfXSe5KiTSkyZ903DVrcBfu7V
WGdnsmmB/rT++khHyDstEA+2V0JcuWliMghbC+5q2r4wpRKHsrgzafbHLFOIIlbNPpuNDJ7i0qxH
DFHjzjTjMnLgM+Hmjt2dSZrwVVxXSQCuBQAhP2Sn+R5jq97wQrBqP5Oje67WTpw7ZORcs34mS6Gj
W91uMxXzXX5mplb+Edz9bUngxFViT/4p69fifZgMTPaxvdCwru9ROTE+Gzj1WmFWXxJjqS+dyp8J
lceZHOdWs6e41NxUpbqrCHr2g8aJ3X2FLOOLkElF2htxxYoUTaXgIVfmyatRt+mVk8eUbVr33OGA
Ab2p7hrUiP6es2U4KctLHxEUvGiLsk46CkwAORYEPd/Oqo8lmomLJWFQc5puU3WuE49j1twK9P7U
uA2q+Ca42uu+6T7OCIUPZpte6g5E28xF6tHFGk+77M2jzffvba26GTQou9lYj3foczcNljYd4rS6
blP7sVjc+YYC0xjJHtpx3CVjmPoutT2UO6uoLnlXwWl2PMRIT88nF9xX1bbVtSu7GyWYALLKvE9z
ML7V+soKdqEjk6VQvu1PQFl4THuyk1up42SXtKqMcvHx1ZR3InONvcQ5uWvsWT+vFoQALNO0UPd7
9YhA3z0x0tQ7A3cgObkbj6Itxlcooc0GtMCSGHuZvF5tYz7Tqti6VrWG+M8CQArcxD+oZhoC30/X
r9KX53LSxzvDVvE1gXfalV17487qzATMnVgituw2xBlPHPLOQ7oM5+GI917uRq0Uu3QSy55QbrEH
kGa9iQyAUJm6S7dbBNXFslcPDpPbZYW/sA3ixdDOLHOgQlQ35Iny1pjQoyqni5al1h+8uXLeFmMu
9zUL39B2VbpT1MmjhRyew0BaHqnOBF2IZu733rglHw5NFQELOE99m17UwCt9LmxqYuskwnEo4SPi
KT7PKWEdmqb6P+ydR5LkSnqtt/LszdEGLaYRCC1Sq5rAMiuroBxwKHeIHXEd3Bi/uN18vN2Pwjil
cXpvVWVkBMLFf875Dtw5XHgtdlYodn19NQzWCRxp/ouDr6no7HGzUPK8GVD1Dn7FWM3zJoZV2Vxt
QoAPgN0ccnOasYhvjA9TK3E3ROhIbA7T2kpBGRotS1wqvWUva2PeAnm3QM7R4Q2Aii9aBm1Rt4w+
W3dUe8an4a6Zi3xnuK35DcnR3+FgxIfYOwiokZdgxVLLycMEdQ8GCFJG2/5MfSQ/RKIffeRgGHLn
4oFGk3rnRJN7lrPLaViH18bL7oyFs5s10X1e9LX5NJvW3eBDbKntlHG6msMdGwPj+Tmw9UZHRv8z
mhb3Q7C7/UyyOTrUjebpkuZiHejcg0FgJjjHAZcYzoU5O3ACizmAHTtajSembd0hcIVzzze2OViL
613CpsOs3jJrfTdBC53Bx8propMhwZfiTc8Y9dvPvCEO0dgy20cLS4rqLQvLsy4ulRiXUxhWzFq7
Jvcx/vUL6pS22kfP7WrIhQbMXHRnc216frIbnV7LDbtKAFUfh+a9TlvjUfEVrRjdOcmXJ8tkz5mw
f/USs0Rl7Jf5YOS9+0JlnAdf1B+2CULyDtkasC++yYFC6ga84hg15h72qoBRUg/tg86iOlg5fgKu
r4fUgx4cNF+OXwXfbBTLwcu1tuPBT7N78jLLbpA8eZkVqh2KTPCKjIYuk5EJWZlaWpc0EtUByb64
z5nfV7DqenNa56FTXLLSu4B1gD4c9MsRsTzLuO5AdgRcQAyHq9LjDfNjDRysfOWiGTXVZ1lAAEGQ
0qdwwpkPugpivA8DONWMHefUe0ckn9c42V8qpjVUNenvjv+0gSjDmVHOLNLs02eVQAKd0L7uqqXp
N20Qfg4NXnqqhtU+7TJ9pllRnHU6fEI0A+lqKeOGK9eIvBzWEx7ab6aoSDgkmFGGd2GJBZ3X+jrP
AVn+sWQQ6SNUKWxdYdYaW2QwVBbtXaaizy8kZcav0u/Kq8hm97cVNdbDmKb5ObKLPFY1Tvdlzuk/
c0zSwbP5gKj4Y/6DHZXr9DLxfcUvrcbNPCY+k1YvPdbtYGxKUiFUW7bnqcLXaHIpjbvUlbsGke2K
rbfcz4G2XiFPM0cOZhIzRl0znhzOupy/WTvRyessBFXrbmWXlRszqgC/RK9JVz2X0/xUDV61HZDr
10U+P9eSDFPXY/HW48tUBTcLUuF+NGO2nGRVBPfOnNQvxoQ6aAfO66L0BxTB+l5RUc490EIy5atw
aZqC3Vx9Ay6GR1NZXxOFfgig8OpUiHRvdtSKjhV22sJZuhfTkNW54Hc7SM6723YpnhgxHIKMSbBb
juW7yMlTFtNyxwTBiae8+5pz86u+naVyw3nuJnbJKMHkxsn2WFQlRlev/AHCFsak5T0xgfuN/y6e
FnknzelDgqbZ+tN4X3nkEeqgn89J4htHH0/JdvGdWDhWg4E649evE9QEy3izNHEPToBn3AAFM1+Q
SNJsi03Ul/bFKRq9aRdXHsuU0+RgNt4RoY2BhduIXZgWcNMMa1WYLn60Yko2Jt7nTeNDdoGpS3xh
UOcbie7nJIMZs6piFF141hJHbHLxEE3Ts5EG4SlcdPQDIxFomNBLNxD5jq1pc9uPnJ8mO9dxFOGK
rDhJB3kpvcq7I5qidwVn4TVjoN/zEEBSnJ12NRh4JxIKh7dJArxmUhjP/OgHcZOnpXNBLkX2Jc+j
k871bzSdn07qbwlkH+3A0yuLMwWVtNFZ1skpl+ybTHKuWZTsBGMgwylORTuxsoH/3sCHlFsKNF+p
Fz4ZUfHS5814cZvZeGzQHteWLX/7xG5UZ397xnKgkCOLS4ubHGyfq1LNGGcKdYDiYr0ZLOutBXSZ
c75dD3a7p6AF7DLbXKgi9KKwh6OrVr0gLo5Xz3/SbJIlD8SKo+UH/qAGRbp0d8BT3kezjinBClea
ayFyA7b/AgyRoeQucYM7STH3CjQyptyiUrEYcL6HNoJsG+YDV/rlNw/4wt+ZSW1Ic5dU02uTetUD
EWu1MyhlDjFtMgAQL6aV7iphFBs88zHb9qsxROdGielom+oX8zkkxGb+ELXbG4QUnGcCN2/QqZaH
pjA/ZN+xXI39u2W0D9KzflVu9dZG0ReFeL8LNzzripuLo7iNR7+hUR7ChnO3DdYH2W0Q2C+yx0UN
nxllFSdMiTxtSIVbX/SHdPC798bAZQJloLwbyIhzVgT1FFSy2NBTAmQ1zUoOmph2S+FjLujaaM+O
16yiviLoIzI0XQjRrULa9kASNdVx6p1dB5u2qlNudYa/b9Plu16mac3L6QGXL6ciaT94M59Aie5l
Ja81COpNJvTNR8S2qg55ivEHkD4TgbITewFIcgvw1r+rlbFGdIWzN1pPRBgRZFq9xaYNqds0m63M
I8zDzWPJ2TxF22PmybVJBPe4Uncyqo6h9g9dLlc+twr8YCiGkU8oIstfb9EDY876FabmT79w2ERM
h1PfuGPYlLwE6NNYLL1tgpUJvzbWNc7xD8ZiXPg+7PhXHv2luLPzDtru4l1R1g8DKL31HIq3Iu0f
dcNGmcgT4XhjHbUqxoHw0iwYxOYMmzD2Lyfu3ewBmh9xxHJ+tacMwG9y5yqcb6lj7gR8RnghsKrT
MlmHsLp9H4SUU0fD2sSKQML3xH24xYsCQNiXVrZvWMrI92HAbvqApzfLGAnLxryJwiL47DqbO3iJ
M3vAx9SvjdJuHvtGvzAktHa9MKwj/CiThj/T3ZU1hh6Q60X/uhg19dKwzRlgRPWNDhoW0aoJWBXJ
sSwXSVHCQUlz2OocA8QIujG2mSLDqGc0tLnxSo5+OUS/BMa/Q0LiIibHMn0Nso5WAw6Coxv1+sJJ
tf6eS1e8LVHaHXpryY8Djq+eGcHkYy+Zqvop6DBxJH1lfTBic/ekHe17nK79S9cX8OI6jFz2UJhc
y4fkKAJYy6l0Y0Xr9e0lyVdOJsABJNcfq+W613NQjWc5/FosQ5z42npbHcBZQmuZtwms8ftQIfqz
TvSPvQFebGUMPle5zOq26O96g517uSuXJrnMWHQ3NuU691nLTdltrOi9VMpf56avIZRm7Wugs/q5
z0T5mUIp3U3gHLcZAMuVM6K4mt1oPOjc4NVnUP4xnqmbA6Ep+o+iy5LYHyb0/s5GPu61LbaRyzUM
t9u4w4mmz9zWGTj09KO0fOEweTN1aOj7WdFdAJgI9utTgLEZD05rrYNqave914otyC1v3xaV+xDO
yy/a2ZILv1JyKGSvtzTKcNJARwfGkZr5AQP2cGRH6U94ntodOitiatA51rtfjPrCpQNUK5vvdobK
FY+GzZjEScvHLJrnp0zK9IArSnwrNQSPmde/wwaiZjpQxqXiMhjXOcf4hIMx3iX7wQe4uq7VLGNS
wny5WyYaHS/o80Ynfmo8CsKaocK5Xc3TjmOM+liYG5x8Gc7r2q66vdt2xlrdyN12YPWnDszVC352
7sMWKzb03+ycSWGeFfvfmZ4ON3ZJJhzTcj7QfMnkRnn9IcS4cii7LlwDLTHuMrP4QdyU06qfPy0O
15aqae8GYabnxmwQMsL6OXcH+1FHhc2suaaPQw2I0SvBhWFrmh7sy5tB1HOL+iCqiOBQuZTnzicx
VIyD2Ad4WGOUTItsWFZrQjWN/LmUWp3I91BfIJWxUentg+3qojumdIGiq/A+8GRu0sS3LmMPEjNy
x6cUjMhGFSbEynYCOoxT5QA+uojzCOs+qVERqxSMKbUpFJZXqo7dSafHvBDW52RxRxxsGgiwJzGz
GPzmMk38VC6VOGLCNNiQHyy2Sa2GHQDS7ggQE5r75Hl3YtbPqpnnx8HBoEOUYjrIudaclin5DETy
QKVJuPUoVqeUuFyOLfaemK61alPkI7dQUo+78DZcJf47rZusytZLkeWPPLnDdy1A/Ps+VHJRoJkg
2ARxbnfWNhDqKVGNfsLnUW4WxBt6S8ca7m2hNr4/BUdV8GkwspYxVJuG1HsGLcGhWoRZC7KJb3hX
q2XC1CVF+2CQ670kk5dseT0X/JSwv0vfuRCIq852WP5wOxBEw+yKg0p0u2vMgAEKd67qRqJr0A2P
fH/te22N6k6XWCrthhwR7sGS7EQmtt6NAuuTjh5LH7IoltV9Tshvl8/Tl+5M4nl4V2omk0t6GkiC
Xweo1d9p0bsQKgmIHmc94uxyze4oSbRekKKKLQfULTOuDXHZYWu7yuK8XZNrF7UV49sOt0ZKHKwe
STrhfjB3E1OIE0NLc2Nlbr4tvPKXziuHcF42HZypGTepWVhf5lSHm85zpjhLAanVHqSezmc+S+Qr
3GKMnI5kPHDyjWQkB9aG7QTMkRBUy7qeqfDCDCZ4gZgvLmnS2PGIM2nToAXh+usfu0ZQCVl1/TMo
wIGynBaUoU/HCc2w3XGenajg66PEofDEJ2Kj2LXCHC+aP72GAWXAuAjsfV+a3nOOzxcriUi2GPPO
WeVytF88DGcgOsuVTklYJX7FN50CC35J7eMT7yYTW9DgU47h+B0e7B5rcjPM+ZMuRb+TFYZPEUQ5
VhPc1FR9NPVDQNM9AXPHf7E0qpnVR8veWKLhpwlQ6Np6y/jLUCiZlqFpIZkEohjGZ+MyN0u76yfB
NYyZyv2S10wrggCSJuTmmNof5+DLxXm38CbFqhfVa+jpirmrK159bj6xMJk/8zKj+zlH5ZocLY4V
9YbxEmn9olv9nedVeq16zjLM9f3xtdHGdG1I+qzNpf+Osj9UXP4R5ddGbKvAzGPpa/d94St+b860
PJSd1b1jS4juHQPs3DoxPRKpCasMR3OnNKm1SO14wjz+gXtpbMHS0CiwVu5IZYJZyGhlK14b0NPf
E4ci5q05rzys6inurWY4Uo42vRbd0EMJr+QP0szGW6OHYV+H6XBUfqg/SPNUD9YQAIhNgapcnSb8
PdYUSKwMtPiPKrR63KravQsayzxaEFahrwPLIJ9jsr4FjDk6VMhLlw7yTRNlfUWc+x11KL7dPCdc
NxE43Yl3gOg2PIbZQNVZxsn6BiXoI81MBUtdWny1YTQ+wK0eD0RyGH8Zrrlr7RlF2THh/ZDiuC+7
MTmkRM04Tead+p1mQ18Amtd+3E4Rx6vAJg8taqOOxcJEI+PRsUNUdy9QIlnj6NMf3cx/WM+at2jK
5iLGBMvfLup0X2ZDe0/ajKxq5NI4FDBPVazJB8fs3PfW7oCp1yXv7OJgtG5vv28EDfVtwSj4XieI
oislbq9Nit6gWWhCIR4ZCF8WG4NlTLkU7HjdiS89jEWMJpSs3CCr1o3Q357kYYkqwcsvtWwOyOzN
UY6GuS5cle7ToHLuWFSje6ozXWZpCWU5dtfJr9lrHEpT/KptjAd+zHCyvY61PM3N8NVyePokorVa
wX4NaDvgXan5Xe+TnrUrbir+f64dJruDmBcSYiGanPNFIQoGARlGkdrBuui9NWwWd8+sz1nht23o
CKZBYUMWkEfdEV9wNi1niVtnGr8TRrvrCHjtzCwnsuoPZPbOe8xNioIunagDsMKJ+3uutIrWqNVZ
ey6HIR/jBKNZt0owGnbXaGqKX0s90IPuFX0j7oTXGfEYysA6UTayuJuFm2T2aIvAvmsS04HCbZiW
FWNUkHpDKt7r2U0WwX2ZdcFdtsuipteEKUry1IHbULERpo9FTl8v+2Zr+vQVjAY7kj1337ZlNSiy
fIMmrvDV0l1VkdFCZIP3fTerlNsvk2/xunDrYTftF+OtSpcxeKt9t6i2Jb6EkbOuLk9C2pw2KAXz
eRCjwS/YroroffRKu7sg07xg+mRBGUFBfNJ7Uy9XV1teuJtkqI5hLkmyEb80rdd8koZ1IzSb7QFQ
UDrHoyigi/GxvCxkvJcVHWPeJmhU8W56vfepPT1cjVEbzr7KUxCni0elHjSBVATYL2XGHKKtH0K8
1Wu0JgjAjAVZSPcBT9QpxaYTW9xPQeiHyJ7xbaa3jcSw71vjtAANpCraXLptprgXIUEWxSoj/L+b
RRXeM9xmjfDmvuIuM9JRPXPOCI+uSwL9beyTqdxRfGrSGNRnRbEZkT+E2jH6qBFE5dCe7bbtGFYW
vqCvtISjAqGywr4VZ7oAhBLiWhhXssqIT3W10hAwVDtw/r214zAroerHy3z/F90KPeP7UXKRoxQE
poEZROJLeDW8Qmnb7XdGgsu5s0uZAmSxs+a3R1/bnUEt1s35qIvHaPa5IzvBsqCEEeZ9BPk0mSfI
Y3N5Qj2l9TNJmvyuIY1BSc1oRPpY86q5bpF1XtdkZyCkJwuD+khmD662gzhzedyx3wdpuK5SxxDA
TFiYzVUP1XCtgyXA3pOOYjxUbVRh3qzLRfFvNUYUbXu6TyhTkFFBnzV6deCNecz3bx0lyRwbJCcP
zgKnkGS+f8dEpN8ZcqDWS6piC3kkXTMc2C1ZMzxzSnZ404biF9cT0qrENNSGhp0NRzs/42whXjmj
XRbmBh2ebfrA/PngWlMXG7C21vQv67Vsp/qBdzNHyZvfDTmH5Afmh0Bqc50LRugcQYa1oZyf6JG3
sMzw1rITn10E8WzO3G3hGz+UXDy0dethYIDx3SkWi4alE0hvtbPGHuNCwc2E6fVpYggS69FPzo3v
PFVdVxHwDQ9uilm39LgheXXNXELaq5I8f7Yw9cgkXXcBCAqTE1U7rGdGaV3JJZsi4hVHle3SqIik
KvxzYZnQ5F1u13x+VJN5bLLAUp6X1G3xqjBRl/Tc5QbLGPrUJpj0AMy7Dt+AklEvRKMSPtsJLmWh
qDcgkLDpuxKPsKxYEeucKVAnl/qa513+hvOX98Om9ujc0MDw7GmvumRz+lK1HA6DuXmNmNCOyTry
aAtbw+MgeNwUs1ddwyQIRcY8ksIAs02oiEKvpm2gj+DhlNLbuNKa7hka6OMikSI5/uS7YfA2WZpM
K88Sp0CND14F167w7t2l2TMxPgBykJvWJfXcm8Y9wzEC/ZLzRVV1D0kCgSIsiSveaN5kGdQ8ErOJ
HmuBmkv/znagdHKFYHrGkQr7PrPulMk8N6r9Zlu6hObqBdt8eyu3goO9rSk3faKOo101zWQDRpxp
PQl6oPbGclKTWe7qAhMdJLdFr/yBoyPpY9obs4UTOVcgM07nzOYzTIv7NmLkmXXDLiVk+FAJ/5SC
b7/lzA+pJTYG08GDJJsOICQehxaGHweQZps0QhyjImTCZyn5ilY6ftq5ZIg20Bhmh/mb0WTlqXbK
Hw7stcdJ2B8Tzvn10IO/IPGIbDaa/c7v0o1Dg0rTLvZhDj2f7h92JzN57KxxAjtZjvse2vSOBKT6
FQXJt0VFZwyLZI7bCmFQOM1riYB8GAkoXHElMoQDcXAWYPFvgmMTO316EIYz3UAhJGcITBJEtpdv
VqacQTDuCr+VFjnBztwKxi9Y0PtV2ub+xs+m94SNSk2ZPLuGYNKRfnKPek/6oQCSiQ3Fc8cXz6OC
NRvISIAFMDC8B+GdmyM4D+78GU5cmiE1cAGg6cEhbJGydtV34GkRrsNMbvlY/U3SYyzR02SR2Sw+
g8okMSMdNC9b4dDxKDmyOd+tKUh9Qjb6FgYdguM0hQwZiyEO5uWSgQ47NHPwQgpuYsPHRogHBynC
dMIPWdrBznVQMWZvz/TDWMvJ/VFo2sTzzuD68Lus7XNXRz9DhVXFt6lEhLzEcSWtu+dCISqBltlH
lrGxunSrzIGpt3GcK//ejvjUezsUh1k69nXOkgcCJV9F8ST94q6E47BpIxfATX0yaQV3nUHTV2nc
22lDV+EwY6Bxqq+gA8DQpJe+l8l7o+VbOVSbOe84KI7I7a1JRVaXJD/pvNvmWszPnWejR86PXRgy
1gqDo9V118xe6DVUgvwDpaNlGYdN9tscCqLnZESYmkSbkYDdKiyNbZ6Mx1k4Hoct2kEc1+OE7su7
AiLSFncKHHyq/xhnpsmmL8L3yW2AesHzy6FFuCuzoM/JdKfz1Jm8Rh1t/RGXTB/YZD4G27vQHXNf
0ZxwZ/v5ne+JlzAND/Rg5FQCVYeFgRTXEM1dS39FBewsep+ijTSKqycKBtRB9yKH7AjoKaaJ89Ph
8Fe2Rk8gl2Yxz9oRTRtWgvA+ek+d3RGEWAu7eE2DdkegDBfh8BCZ8tRb9V2Q0zQWRjHTkr2TD9dC
Nv6JVAZRWCwmnHx0rbjQiTit86Nb3UidNfI/Ztk46Bhh1FK+ZCF9TrWbPHTiFmOdje3Su8dBkd3U
9rWU7YkrjnXriSooVoGERrPM2RHQsUVo4osppi9rKjk1MM7ewCvyfjgkxpg1ZjlZMro9cCAJGsdk
wPXa9m96nb3tjGlknBeMj5FKHRg2FrNxa8DuaLUVpiEdeHXc2u7ZV4N17V32LTrSlwR2U6LGmTTU
H+Q2giZg3IK/Mt3I0AF4syu+aFHm4oUx58gFq1MfrCy5Ixhj3I2C4i8Pg0hU8sLEiK7VsMUs2nuE
v/cK/FSuM7y6+5AbCNFqtnKucz6rJ11ooIEoyePOcdtVhLG2sgJTY50wQ83UAf1S37mdQ6CYq/S9
UsQI+3pE2SthlyuvPddVGJ5F0fbrrBwfclrJFqRw7hJwS8xSufRo6fCoSBrvxn46DU53zS3vla3t
ZNZesLI7zkq5MMnMSsvf0wnLQzC61cPgjM59qyuqyOCOUP5AdQbduq3K91xOkCaZDJVJs8vablxN
zRfDabSGYrDWpgzX7kJDcO51hyEYz8bQMQVKLxCEDnIQr+xE+NWm2KnkSyNGHL5qZGpDGjldzUkS
frthC+xB+YOtNlhlvF+j6+SXIqqLM+pkdEmRQ49Z3joF3ZF9Eyfac799h3Nc3la/y4jtEudJFVd1
zsk96MMH4GuMo+YyifHlRjGbTnilkMY/VyEtm//zYwc3UPx/HDvYqbz+53/69X/++Z9a9UlaMf8U
fxc4uP3tvwYOLItYgXXrbycmEgbAqP81cOD9hT4zGz6EbTou++UNmP+3wIHzlz/+NP8r4C51C638
v8CBwb/nhyZ/jYwCZXmW/d8CRNxSDX9PrHQIGti+DbsCrC047r/PG+RT5DZ9DdmLyUK4YZav/R3j
3Ybaxiqv3w1lFD+Y10omP1TrBFxH23raVbU1dBfRsLTE+DcCj9PguGC/DDycnYn2y/eaqpl87Y3m
hC8qMtTPXJrGp9fSoHVyzQyw1oKpuY8XmDAUYBpu+GzWc+KvI3N0QSvnWXeXuCV9VwQvyDwntARt
DGE1FDK7TCxdfIH1mYAwqrcBqlUd/vSB/jtZjP8PI3qDQJJ8v4E7MGPY/xDwSd1l8hpSsgGWy6OZ
S/VuWYraazRLlhfD2iEceBlzN5m+/ec/+QZA/3O0yOQnR6aDrRIMPJ8w3JA/IzsycugOvxfXYY6c
jI2HKyDx5r9glYb/+MFb5u2h83gyCbyEpKj+/qcwy5s75ZdrirUgszoBp4RVDmPswYQuWToHxh61
PgWDRzejoU39gAMly6HtGUqVGzA4RHJZp5oS5uPcNRiJ+iXtOORhBaY/eibabYiUnLBCC2y21ewO
wYquc6zF2di7lOF6bfBiRVqq1dARLV0tdMC5OHE9jVjxB1xpQP+OAz27T2Uj4QQ2opWxyYTMGR/B
A4hHLJzTR9cG2bW8kZs6OJWoLHjVF4RG2E7OH5in7K/IJ2tO4lZSWQo6qW2+oqUXv5pao6AABXDa
Y8X9vYiNeULS78RiFpcJsPoSQ9NjNe47XadcUMz2A4+jS71zH3a/Qqgaw3ri/GRv8BODspDcL3Dd
k+4aYJ0q30ScEv38kPC030cpNiLOGUjtG7exrXe71zRJJYayUO9SLX9VUPymvR7b6YnxE+psBaGo
vdl1CF57hZVHMfeMpDyViZ9P1PcILWmK6qiValxJ1StE0tWUeO2XS8IMplx0m7//5w+odYPG/NsT
GpqsSuEfAaqAdc00/X94Qo1F5ozLvyWH76OH9PagKY5rVllIBfIoNOU8Tcuh1JQfY1YC0Aida1VD
sx3bslkJK0v3f7yg/w1U/l8r4L3/j/eha57+6v6cdPvjz/9t5/H+ApaIsUSAqAnK/AYZ+mvU7RaS
pC6XBR+otx1BG/q3rcd2/gKYzEKzCoEWkXYDn/y3rBtbmR/RBBKxWYDnBmf+38m6BbcQ3p+eIlY2
NhwWV++GMGcduu2Mf17n8q7FOdfil0xZIU5VsUgIN+ZSivWI6ffbdsICtKpKzGBPsoBcguzbwTxy
SEqMHRUEFgmfEknmPmHoJY6Jj3TynYEZaO/H0DGuJvw6TC5Fgyrmjm3yJjBScjTzp/qnR7/FV08j
8IUmdcxCyhMNDaZAEY/EEmT6dWvoS8+GTRt7aA9yZzNyxKoCMplWK7AZWwZdJqwMoEEBc8/IxGxx
mDu36S7zAKVt7+X98NIxIiN93OHKWxEDbxdWDTov6IIHePB7XrhtnllBmOxi1mj2YYHtc9OEUYCj
0C8oD4upckaGmDkv3LjQnjZ/1a3A/bVVkdCYLWFAhwGcorGO3H01B4OzYYo1JT/CwYb4IWCHOVdf
Ksdao1gWgDIqH5vvatGdg4XT8BI0eqne2vKWr2+xAbarOazNrdIamWJEoXmcg3SEwtPOLtWlaszu
SwUSJHaw0Z+lJJkdT7eB6apRORDiwSQauKZRjTlX0diPTTcjgaWpewL+muTAq8X7bGFCwnYXASOY
jZAJ8OxXPyWQ4nE94Cp4gobM1XkqI/wdHZ0OlesVP1igG1IuVDRTPi9zsMZm03U32ElbrTkpZPhg
ZvOWUZOJey0Fhwz0b0q/oJeqD2scB/jU4XLHtHOkTm+YSFnazrbLbJ+Jn9v8dGkMwXcBeZibmFW/
z6i3eygbEZayKVheF/JB30hTUILqbPTlJg9Ng7ZUOJpqbRVJCZAis58qR2kTEoaUS7If7ZT3yh+T
oURF9FL5LPTAUMUL7ED9SFvyMGfuyWN4rt3h5mRT0L8dbi3Ipc4nEE00jJVpMeS/Qp4s5203QHkm
GkVnzdW4JTJu34tSbk3ub8/L7BUn3BDU15b+WcvpglL5W6FjrqKGGcScsNFmIj+kjADWtQGkBOu/
is32FtQABin6kfheJuqvwuue567rNrcRfawaEyfeFIQ/x47wk4P3iJx8wVRDa29PEXK47bxpx6Af
2gqWr32RTrR10hSPY4IMakIDsTv022VEXRfs5DuzVWc8OrFF7Hk78DvvaXzc2X3wipyykXW+70NO
QTYZEiZ7TBkNs5vYZM3vfoI6NvtfrS+wKfqbZfLhMI1u+GsR7rchlhWlBffGvNhPdWcyvByXfpUD
U2RjrDZMhDGMz8yv5wJXgBiBhpqIZv4M3DzDsBH7k8k0t2l3pP7uELxprSS5wcCnZ0A1wFjSfN6n
KYl2PoxrSKq3cJBnv9UcBQeaR6MIBmgbPI2Fm63HXPxgYs7Rg25aqv/UFQUm/cDq8GBjploK7ewL
DMNrobojZ5pmPTTGXZoBCU/EW5ZS6Y22g4mJc/EaYG3yUlqVj5mreQED9mFUw90Ioqbsh5NZpHTx
SQWXTRICou54TVkrPszCMraYY1NAJIAw+RSn+Tg2/iPwNe7nGs96lk4AOFJyU0Lg+eugYpP2oZ0d
T5HXr7TJpbjxQc8zbrHXqPjUdfkSP7Gtmj0u9R9O3mk8Bf53WHTlpV1McYWBAXlaj7GlHYNSUj86
c4jiHQmo3J69nmFj7VN0wry96603QW6wQGq9jRXKhyEa9kWBi41Rx6E3I3DnyUfmu1/YncQa6pQZ
C3d6o9sRQjE9z9t0Mb2N7/TZBQTnui2HZOMBtdunWuP/8xxIY2139Bo8DXbuXJyctFUKsvXIURtn
U2Y3G7/Erl72T4Hq7xtQ3NeyoTxHBctPzwkfK/JYpJpEtxuD8V2ItHrqpDOtxTi18WjC38oH295b
ybC3LT1dww5MTBoA8CCjHOdOex4mdzPYlSSvZhQf+Yif0k3B/Sj3WY/unaiIBA9wjBDJ8Me0VrSv
sjyMs0E3e2/sXvpJfUMBp4ozP9XENliu1WslnY8+NEKGKIlxncABwREQYj0YzYPIYSbl9vQymNO0
pUjkCLz3Im8L/QibWSX22upnhvZQyjK+UXgfkl0OlLJUltz7Wb8dpNZr15E76UWxmGHK4di410p/
A286zml7BRZ36BfTOOjafWB9q67Bwu88hITLitz2V57XfENJuHUl/7Z7uFtutuH8nSKLyLPG8rvj
8Cq2S208CFOnXLg6vuuTgfjkHkmsD1+ZHjcNRtx1JVFEuNQU/8LemSzHjWRZ9F96jzTA4Y5hG3ME
50EUqQ1MpEjMk2PG1/cBs7pLZKolq31X1iYzLYWAA/DhvXvPhZWXufRX6heEUnjAKChBoXkBvjJt
PEpLZ1LHxsobIDq1jdgBkUcr69tUPpxN3vs/DDTnbZvJmzJRJ2dwL2bLS0CueQHShQNLe8pOPqC5
670U6LhqSqBmek+uZqnou2cl1aGkN3kC/mBL/EAQpFeli979ZbRGYMo6cu0GJmI7Ww8yyhEYhm5r
tRgwBO/UrqHHSCKtrZfQ0qwVli4w/uQV8sDQtbtq4xN1uqxjg5d57r3XEZx53uY15jkIoIZaF22n
4kXFkpd+vTMNVpzyTVidW+ZHJNGJICcVfaJjroMm6a11HIV0/BN+bMPOSTSDOCOAOZy/cZxpR07s
dOw9BKXg8jJBndIYVLKnzAV2bt8QZm7sEQMVBzA9vfjCw+MAc0m3FlHiFPk4g+rxpmli8xlohag2
FWuFWLN/UNF4p11FTwjrSoTOGI6Svat1jXzvK6L+jIDIMB05+6CRns2bjGa4MCji2oPZHheC+gLs
oahgbNHg5km1MUwJE+iRfo1tbjzqqqaVAyK/ik3g1hYxr6n5NBbZQBR3lLTeembhU6KYUZ1NnZT1
eA683oNYyFEtkrfA/4JNHKt8RC1LbG6yR5+kkPDZ4dDshZ+gQ4ASbGUoxQNbTxe5MLuakAmL9kC9
yXKQ1gwv+dDKXgVR5Vpbr7SLHIdSTmG88TKXeYEojCi7jAKtm+smQPzJjpDdNYRITChru6nz/diG
lDkRyTfxU2Hpby0LQfzFCpvSvRutpA2PJLdV5XMseVG3bKGutdElrCezCFy9C3QbXsAtBFFOOHw/
EOiLJThCIJ+AJMcqQCIFftpYZGjDyVukvPvaD+YUXw+o59vHtszH/Bj0JqbzCBR6QigHgy4lwION
QS75fO+FqGV2wASH5Gr2SB3wSGDWnrtrBx/6VdwH0T7F+4ETwsXT8bXIRXOL2zhExY4xXG+dmmhL
Ov9+LS+jnoYQVdYpHvbFEvZKszVpm5OdoSsPfJiX+ygwE5PPGwUNWUA4DozcZwGdLT8voFb56RrG
YFdu+NKXTqJNHhcqf0f4qNPpJrd1nqxg8EXTlZ7Cwt0FZp5mRwu5qXxAE0DluRgI/ECCMsPsH100
qwxaj+42tGd0M2WcMb/OLS50w9GP5LCgOFrSGMBro8NqRbPr6CrtNfI3EH929dRlScdezS7pTC59
MSX2A+h50OhGSAUcQD8pjWN79BP0LJwOjPPRd8uj46TyHNEnPQb0lkcYAPVtCeBirSajUysgXJuW
4T458+yeI3tBIZEpFOQe0xZ3SS8wauh6a2cRYBLFcIAxzDo2hynO/S4nHy1rYCCD+0b3TYPFpE8A
okNeGH2VfW8TtztRW0gektE1zw1Uom/FVLNLdNnjv2aB6bzpagZOQFXAePa6Dg0RTQK41U6WbK1c
gFEi7GVTp7S+oRJ7HfueWJAcnROhbDcmCqGYzLScaeSQTEDuMLtfArQgc9QunysP/GaziKOMska5
YTnpM2fWCF8q/oWaNOfDOJYQ7hrWShT+JoKcaHo2Spj8OsX6rrSfxOuYHCHa/GOyjUMmRiNMnWPo
SXM31b237kTxyLKDzn8aq0c59SGtCQNPdRVED5UJTIQMVOBlTbuxMxqHbVpxPHE7x9r53cIgg/PY
f/XhBG40EJFNxBFq7U2OPBDl+9p4dbhrVFTeDEN9nRd9fh7GvPbzYLvr1GMtT2eC46wczCLiRp8W
6lDLL2PcfQkGGR2xDxlbXKg7iSyeFj+m6rAyrZMV4sRM6jh+yfVykMW9gXiaOEGrsxKswk12V4eY
SMSA1HGQffWVO2GLOvldj5QRBG7FgfLoBtZ8OeRNhXhVu9x4P+5tMY0b7qRN/w61+v9KzH9Rbf9d
JeZfHYEPtZjlv/i7FmO4fzk2rxtQLKmYgwj4+59ijGGpv5aUVSrNFjRo06Tg8q82gCX+cohQFiaq
IFOaSvybO+T+ZfkQsEz+52NxxZT3n9RirCUT698FPao8y59EMYa1n/BaLMkfSzFJO4b0kKMLQw/6
+5hR6cT76fWvSUsnALZ+Lq+V1QjU1KiVu22Tu315FqOReFZel09HmP1D8YfgxY8F+L9/k2U7lN5d
/k8h6+NvyvNi8cCh/5mm6g6flcKuOGX+xpFBilkuHL74lAIeleqw6/706K7/vvH/O/XuX5em/MVY
LOl6n4PgaJ0aFHqSi6JKjF3oF+p8yDkpGyI2r1vYRc//+eWEabk0YhDNUBj7eKd2PgIuy5ILT2YJ
G/FI5y989sW3wIOq0LtYen9/vY+Ft79v7+frLW/DT0xwm/6yZrG6QMMRbdkxVUenbsw9O+Bo+/sr
fWxl/OtKxPgpfET0GqxPTYYo1siQ5vTCyIr2IjHS/JhEU3/1+4v86kURC/ONuFcPpeCnixhN4ncO
Xl2WnnI/9Yn1putYn9Oaz44iaOvnroYoqvG5/eHult7Y56+GyiqfC1dV1FI/jmNDLaIowugipFRp
o86TNomuQ3jrzcq7LcauPxszv1/nqWPcBklZu6vf3/gvR9enkWMppMpCfPpCfBcZGIb2izAtTdZL
9lK4xPR//i1YUjLFeNDQYd0to//Ty5Iqr03aRa3pxeqlMydjT3xecjOmaXRBsae9/v09LV3Pz4Nq
SfqklsPlltbUx+sJnE9KqPCCfIbyjM2V8VjGIr4uTTu48YQxPpF+0OxBPiQrs0MavEPRw1nQHND7
/v6n/OIz4XNc/uKztP/xeIFyMGsG4UXbZfhjqkxuwECAEYX19Icx/sWVFiKhR9cPVBBzzsd77jSW
5jxwz3vRho/2GCfES8/ObqiT5PD7e3r/GD69sza0OlNY5BQvsLuPl8prZjI3sc9jM7buW4bym0s+
43PlI/E8DQRcPbhBlFTrjsPDd/pShHlMSTV8+/3P+MWXI1lvuFMiLlj5Pn05Ix61Aknyuai6JQSg
QSxJELy8qOa02ubEM15MJBM9zKh5j3kmm7PfX375MD4NgjSZbi3WFSJU5fI8fnqn8xlLQG/b52WY
egcx+e2OYrG7SdKJo5RVhH9oJf9q0CH92Y5Py4N9xLL4/3y9DqIZC684l5ZTe6tcY+Fed65fSlyz
bvc49PZ4riOv+xobnnUwgsL+qhNA37+/618N+s+/4tNbxkQfuF2FSI2YwCsxTeD8k4CUlkQ4N0i2
zRu4+yQzln61b20/+sOb94vJirMpGAxCdZhFPvfTnQKY/DBbFMHy+ZQi8DpYfSjiP9zjL74kydJG
/8qlicXM+HGkYeKirayscySW7ZaUO0EAd26uUXG1f4gXfw/Z/fwS2bBsF/WEqdiOfbwUEP3eUL11
7kOVdlB7wZOgjBi1O8MGDUM1IKQVZDbDMRaT2FDggD6SoOwmZk/V9y7i1ksla/tyzAYMKJgmvOkP
g7F8y59/oUTaQTAJCmDUIh9/oQcoF/T3eG7RgjkfdLPk/fjZtYgHZz+F0Xg7uzp8DUpkQr9/0z41
iJd13wJrRDaYycKIyfzTlSl8GX1tOGfGFKdXAZgHODISax7ipL2psmEduRM6gIUpROwIzXFiMI6F
I8qd6+gCUzOn2z/sEn7xEYKjJbvFtyXZvtTWP46GvWiqPE+dEY1E9w4o8kWYx/5dnGNSI6YvvNWu
2yHQnHqKDIO1izvVP/xhXP65uFkUCoQkUtohJHZp7v48ERDzPvtl4Z4ZdtxclBYHeizcwaVqMJdo
5Ra3hqzk4tQTp1H2oH4Ku7h2SnxXf/gh//xO3kfCdzwGQznvQbY/zYBJh5sMnclZkDfJj8BR1SZU
49FKC8xiPX0YokBGFM2trg92bcZvFZTHR6l92lyRPR8jNAEciqW+9AgA/dOXtYzCx/fWAu37flIS
bBs/f1lYKfMlk/sMGnOIpb6L1KabJnkU3dhd1Pn3wJyzLZusdxNrsJ2YcdfwyMlWRPFZr0q7n77/
YbyWBekfP8kG3siiiSXjM+43lNRA08k8s7uYypHt5hWGvkZvqpa9BwDG7HbyG70GnPk9EiNxu17p
U08rp5tIh5H9h53Jr95lVGOKkyGPkf3nQpH96fFVQ4M+yrXPQjLA9tD7HFLoRosMjVG3OJPa6l7K
qbwde0NvZAVoymat+f2Q/HNy4SFhuLIUUeiOkJ8+p65V0l3qyGbfurs4RkzrWZ2ZbtraJg5icvRx
sJqn1JXy8PsL/2pyoduO1R+vo7mcVz/efFzIzswWHxbcgoM02hgtb+nuXJVRQda+9c0aUeYgB2ZC
Ts04OI5+dnQTD/MRw7PJc7/9w9zyz7EgnJBxIHDaZtv6eWrB7zcGRD3TjCzn7ya5Q0cxTyEwijSU
zdqmuRmtXLZ4ZLXrbvP74fjnuqosNsvMJgwF9IZPr4IRDZIIhuTMs6rkFj7ktC8ykT7//iLWL68C
PxvRoce4f94xkaJZiXqOzmZ3Ki8nwO5HnRtEsug+5v6AEGW8Dnvyocl4SElkynEFrkmmwEacdfb8
VLYS50RBpWz7+1/2i6FnqTF9n40zi77/6WXIsFE4mh/G6IjDWFr5ZS79eBcsIXte4Y6rqQyAHHfB
H6byZVg/Tgioati/8iYuYkz707Cnre1FRW6cPCf1MlpZHiE01YDddRvRbY9pKwdkDNFNHv906ns/
1n2+tLfscNjDs8B+vuWW1gHixOiMzgr53zW+rXyIMVIk1kNTElrcOla9JQvnJuxr52wYtAI1CEnJ
4DixqgwN8r7OYwxpQXvnkvqMR3K+mS2lL/Kabl/dhy/a7O67IbFPUxIk26Kq/TXNC7ow/O0f9gr/
3Iu7qOuAci+7BTZsy5v301RGTGrGnOqeBFmLB4f8Bmr8JBDvtYKeurWxxN/8/o3556u8XNDjleEA
smgsP16Q14XgKemcRhfAYdhhYE9hgv1hgf3FXfFVmkIha1pOOJ8ugqcEphy9RUhEwTX+T7QqdREi
ObCgLK7IPDPufn9X/1zQXTZ6yLP4QJf5ePn3Pw1jkQ6aXYc+tVNNfnIz9nAQLWdHlLH4w62xVfn0
7lOjYstLuZDnxg3an745+M0U2mEbkt+FUrcOwRSvGzDNX+nnTwWOj16RkQZA7KuomLkIwDI0drXB
7ouj0wTOhRgAQa2U0dgHc0hnDP2T0JAfxjrqtp0zJVfY7uJ8kxSes8ePPwbHvJnKHxj18lf4CE19
N5EIBba1q4JqDb7Gfhh0lp73S1YJegyCRN0lwcQaJTDaVjgEm4D2VEB8l7wTXXVuTvhF1A0EnpKI
UvG4Os68bePvRLeEpoCgQdX1HqVSNln20oZiPs+tGnF+4dG4RU/SQNvp3uNYBrqG1+57SIsDhOmF
j1+/kUY8nqXvcS5xuUS7dFmXvTXvgS8ReqfXckmB4YRqvjXFKG7s95CYqNLAXkPU4s/Fe4yM8R4p
g7vH+Z6UjuhX/ZI5A9aR+JnyPYomGMzkrEgRTXQZIfTkUkrjniIA4TVBllV4AuMCp8MMM3VYa7mE
3TRihBkQBn63Go0gYfBKAi1b+mlHelgFOV/E5WgOP1/a9wydaHR83uBqsvqt+56wU6I/cHZZpL+K
riv6DbYSkniSKKxrRLJLQo+wiQZbTTSY4rV4z+/JlygfO4JiYZKX8KiLFGOvzUIJxwHnOEbF9zQg
MwbNuLLgWsPuWgKDSkOSRUKwGDlCrZmhQsnIQd64hkOcilBIsYj5nqB0Y+ogjQgsN5a3Jkd73L7n
FZX2kl2klhijXPfAL5Fek26ULkFHMgArstdJP5zaZElCshAHh/i3YvpSabWkJdUmNuRt4ISkKEXv
iUrqPV0ptpekpe49dGmJX1KJiAFmFC3vVvOe0ORnRf/Ax7DkNplqkQso3bRbW5N6bS/5TmyrFufk
kvrUqWh5MAUeaNgC5EJ1wtUPTI0AtkIS0u9p/USPYHdHvU2b0f7hvEdMqaiWtyhNsPWCeo67TT5P
48RImvNSr0Ksxjs6qbuBJtOTF9lcnix1gncqJxvOwHdkat/HnJpXQGbrFLkMzctTTPY2aTNpAjIc
Zi1etgCQlEsPMJ1eSNuiLV/DChCYi0prHw8pDb7KnQGUEfa2SJTLuQKdbUQFDUxeoe5MJjHu7DBx
2aD7oqyL/VCOAJAnreBvoY9ku5QPfgKNAK1jtgaU3HUb7Pn0TxF/kzlWhDBmnaR3TWxjbvQN2SX2
YWuiY7ej5x2ey8Gc9/7omOmqRHD1FPh5iu+WENWrii0hQOwS/OAKrr/EWQUcaQNmIqyPVqnsw6gn
B64wydDedp4MIDuAUEjgBtmzoEoXSh1iv+BZOmFSbSFjeOkm1E2pEDXnBpKfsmqfAs9L2iu3DYdb
uK0iW9dB3CNhYiCJX7a94AFQLunOyPVqSbaDSb45AeBLRtPQ1elG1+gSIEd4IzbfyjPzTRv3Xcpe
yyztVd84br5lwfRf8GJYcpvNgUdDryJC8jydKhj7U72Ie4D6sOVHWdbDCq4I4KwxTCB675OX2U3F
iQA17x4zZeqvLN5Ic1UifsDqHMxCbzWsj2adpqEgoryrmjvHiV29yTRlglWL+sCmWEYW4jarOzLb
3GrZZsex6L7EXarStTWU4BlzSMbmqrOK6XLOjfmL7QH9XYe9IG48KWfc4ljV39yYbNs1OQToLR01
GjcoVzlewcyGMZLgK5uBpMML6yZDgE+uyvIGhZcmenf0h68m7MYnJbS4YKQUpKDIS77wAPrbMHDN
O0HXeeG8Ff2Ey73AXQyBRCZbz0l8xD322EBr8a2o2Ikwdu98zrT0bEt6CevGTsQ5cuL5ye/YgCFO
WPCDdo/4ZpXCbzRXnq5M7NjxQFpRj6Y038DBorE+DIH9Q5FNDzuySNR64g4RbxlzdCekXX1t4lk8
Q8seX0Y37xaDrJF/WYRY1zLR/gMJH8NlaBOTBuSPRKNtgQMV2JkMF1Na3oOtzYjvrnYY+M0bnBAk
ObWZz5PxXeDaCPMkwVNxCFENYz0GOYBtLQtgmw0HlLDJVwHe4ZWCbHCd0UybIH6Nzi3Q7SBZ1+gL
6K6x08bfwpNDWTHH7p7NPZydHqUgRH9PBeEGIF/9NpjsEQ/MvX25GlAeLbLlzOnQwDVAGnteynJT
dTotT41Sw6M/NI7aQp10s6NJPeixTmhEg72JuvY4KYuYgcmLjPvJcNXWqDs72uOTDHFozj4EOkHo
GrrHHqRlVAfOlWnUSNy6fOnN43jHYwf41uvWuZcnvPTdZJ2zdaFsnxgjkMkBgjULgIo0gaxGoMGP
jkP5OtK4KdaqJJxtPc1Sd2tXKx8O15gWpzlhO2Ex4V3FA62VV+VAnLVYcbpVYZpFdxpbm1BKEjLx
Rkl0D1daLpoR00YDu8KOaH+TBsjSDVuiuVzXBcAGmvZO/5Qi1TgOAnvNqn437o+9ZWBlzwFdTUKk
Pzy6ZdN6jEa/g/gpgQdoaelgDY6qu+XMPScbLo43Eulk/tI4/TjspIvo/GKY0Hsfw8wnVwTXCWIU
h90pE1qmXsDlh5ft7FQvQ6zTBSbYpTcyd43n0vbDnoJKgUO9MZBUr1rU5fAvZYZPZyIZnAnHT+5s
uHSXObM8PS127SwKXauBkwUhgMsZUBNgO1fNpyBwB4gkpYKzQQSi3x2DAQMoyXk6aFDKBoaErZhI
doYIjJtropbANcChgJCxIp8zAvfBG9WTTVgA+U6r1hS42nk1V2OWkJ0bdVTP4VPP3YNTBuhe+ppg
XRHSlNpmjtKPTY0aG/GlGyY77TrRV/Rhzg/nPfCm6Nn8rMYxFj9k5w43imYh0GJBNO1KKu3c9AEM
OXKaQswqaNcJorMLRnAdgPZHTQYshfrOPFW4b93QYlvk2eoxMuIINrzj3c2gH+8mCq/3thVJdTSK
CqgVhy/fXeUELMRbr4UvvA6jvjprzQQblWtT8ZdTOr0qPbTVpu1tdT820Xjve+GiOxIe898i9epX
Lu4f2HTI9xZUcRvc1koTu5gqRbCzcFRQrwd70RWGjVf1gJUT39ot2+sLeDV1tR6xIbD2lLq/cYcp
+pYTHQxodpYXnlCQuqysjfbs6JlThqGBoSBtU1wa/tDPu6D2U3Od8k++ibLEsBqNpjduE6bfC4Vh
AGSFmdeLoKWpDvUwgcwnoW3PJBMXe4iqcl6wdRQCAkIAoKOWMngNIjO/heSJ4kcWNV6w0ANeg06V
ddJm+kT0HBu5syZWGAUb+K/K3815a0Q7mQ2WtRVmms5sdDv/zWrqyluPMCPTDRQeHt/kk8V4ARoW
nHzlS/x0hddKFA3dDK54IkDirsj67EsV8V8hEx0xI/ek6Tz18FA0gaRunZ95QTjNa93Gk7WmOKp+
JFOZfG/jkVRDx+WZbDB6Ns9sd6Gn+M0QFrsW4jpeg8rmmaCUK7uN30r3sTRiigIE1eX3Zp2TdFD2
7Ni3iqgVCM5OEH6t4sEigsKbv4FvSh9kW9gnVFyIpSoxTLe4TTygJ33T7R1SxjB3Axlj+zP1096h
bBoc7L6578sEP76hc4Sf2CLKva1RVRZsveyLkcG56dwkJkgzVt45662M+lVsotolRBJdKXL0Ph8j
NNN9eVvNur8vYGw78FSBim28ISVpWpb90wRh6RYxKhp6QKXo/oyxAzONN6V1DkyvAVu/ySJHCHFs
fUYbJjDw6DfUIGC4I1tKRjn+0AQvQ+6RDUaFkJvZVk3TP9lhT2QEvkTxY5xgpABqsKtdhTuFAbbb
4M6YVIlcspnSSzrS2Zs7JyZeHHeWj6VQfbQ1YgsoY2hBVQdyOGLUwUI0Dgftpp7F8aoGvlJik9Br
r6oX1Fg21hQT/bEFuUYIjURMpojHjAA6n4O96Hij+kClQBCDGRdARry1qpPwlZKW24OldpwWmLAx
PjrgEeTeHczgLbN6cVSgtal8MR89LU2Jy6idpvjIUxi2zO9YCiMhxgdf82k3WZNfeWHWYe+YZTSc
k+ud3S3AJP/g1h5ZnIA+nIs5NX2UrYHXELyBKYdDSRc+R7oxwzUaUeFsUP7CBG1kqBAhI15de0MB
tMEROZZ5IWeEdSGnGjJrnOFtTpGS7jSWnGyNIITA67rw3aeCf3KBS7S5Jb7dus4Chga5f5rDQnEC
/7HpmCR2VdO61orgB1SBQHtyY028rvGIXmkCgFjT8N4NoNHfUrcw7uvESxg7ErRBVYCS4E9SoOfY
hFpeCmgmTMa1Te46fv+Evdo2B1zR74xcFSel6dDutOrYMZOrPi38NVcvez7JNrspItVf6EoBtXfK
cQZ7S3b2Nyk0sWnUXirUi75RXkHA9Mu1BvUM28nU1SUiycrA0xxzpixHY3pqtV0Dk2wBtu4GmIT3
muwzvcPVE355L9j8v1Luv4Si5PYbz+L3PH6OX39Wyr3/F38r5YT6C+LYov/wkcstVc7/EcphP6SF
7tLz8BSKFFNSdvqXUM6wnL98mlgU3KjoSZeazf+6Fg3h8e98ateLhoVWF7XrT5F8v4vo+1hno9th
L39hn7SAz5mUwj/W2SrBj56QaaycXls3zdh+ayxg+FSBxe6nUbn+u6D7QYT23hL/d6GXa+H/9pUl
YEtSB5DOp9JoU2OM4Dhdr0z04pCJKbCgiwfPgzoYNk4BsnRFM7VZ17JzLqmpsIaCv79z86D4XpFk
fFma8GdrtBxHL1fgcSRBqYnIidiJxKvPaeNQVePXuPTtU9M1xnXciXYjqXxfp1kgn6jNeHelV15G
luGv1KiIWlL960QWF+zn0H6JDbR3rI+PgY/EFYSHzcDInG1cGwfMANLAx4Dx0Omvmry9BtvevgZ2
QDGMtvGzp6IGoKzEnNVAZpFjcsr6ycY7WBP2NbtEMuhOS9DUHbhoFLIrSsj2mizmyiaxJa7vsH5D
UIR9hmC4mwIXF1fehq981jM0jTGMd5FoUC2SycIWEtppSFj8XW74Rmpt3RxMsMnBzyHIygNYHpcB
s38HgLM+MV+IGcz1SBj7cHJHzxgeJ5FhTYmGJCTsbXBtdaV927/uU4uS3xi6Hc8ol6z4ZmF/b8ba
GkGqdvJoehLuvSxbHDYluu8nP5icmzkPqGgSDHZrdRMTekWtQG56C6n+OmEj/62da8c/EmCGAc6P
BGPO2doPTyqy3cepLHxmrjYBUFUAWTh1hsYFZ2knOMxB32D/GpAKD5w1nJOccQiCwTYJB5CRnpeN
UethwrJM4unLJmlPRpNO5irMel63sAYzeoImLp2V6/kY9jRUdUU2B6mDMLWYSjd4CGoQabgcWATq
MDohLSFHC1QaIL901sWDckowcNxDe5+YpDytpD+RQBGbHSl+zK/TZmbrxdXaISW8htoUSnmZD5gr
sFyCpjQbIrvsyYzCdQnSkBCxPipZz2KKUh2n49c+aPDV0kAQP7wqNSj+uI3/tbVdADcpGnK4T0nk
G+ve9wwIMJH2T/MQB4CcXfl+no9ZHzNjeXMBL5UvSW5lV9IMar1JwFPWO3cA0bzSQwk3x+7b+gdO
KcwqvRuk5ZYY5NrZUPrq9EZokvB2lM6mNrxp2mFiXmBSmqrmNdWejDZg+IYnmS1lDLpG46kSWTpv
bSfy65XXOKJYR7At6m1hUFQ51QCTy4PbtvkCrE8fJx1BdwLOTO4QJVgGJ4dbUaPdbEKCroJ0cZuC
Awg2OnBDXFgJNk023fJY4TdhcLMFdWbSA4VGTZjzs46MaPGikZa2S8hhjrdpt8Sx8/rkT8gajTuR
sFPa4KmUV7O18PXixs7A2JDWIfbwQKh8ElQw3OTEicJzjB1QiG2mEc9P0m4fkrLrvjRFIdxjW6at
Whwv+Agb15j61Tio+FA4A4jmkmL+a0FuYLya4rjbFoXfTYc27x2oHiWICAL3epFcm5xxf+Cp0lh8
2dnjpCKjAriXYRjXoVWT7jMGHdq5xLd/jBbBFhxjsluw4rm9KQc5A6M2+nhGWIIcfpX2eSh35JaS
Ytcg2slmkSfbenKa66CCbLFqqi6qIe3kMTlKWCJuLURNNM8wYYL286vwLbXzMN4mOYKN06xrgi+7
IOnTrW4Jlt8ixC+7K1NOlG18lBQup+3ASVeYSDq2Mehiy60Y6sjEWdq74gQBTFXH2rZ4KXpKCtbB
bxXiXwslyGOXecJeD8LvCbiQROwZ+Fv4kIQERT5horfwzA0TPlhojyPHRLM27gUhaC9EJA3skYCk
eSsHPu1ZGuf4IsvQHh69uBbZwUp1T7C9NwfpOhaksq2GHKDw1yZVEyFPFMrPVVcyD0T8WCpLVN8f
Co1hfx2a1tReZL7Kw28lccjtKxCKIn+rezIhnstAJMSZYQunMJdZ1qBv4axL74aKqTGrNVX7bAJx
3nN23qI3MYc73xjC+HIqYqvn3XKXbXZBJGLSrlSAhYmMS0AzONfrBn/YvtNTMlwxzkR65Z5RUgQw
nb4iEok/PziQvJB2ZyGZPdzSiFuwR5GF1sZ+Q4Vc5YfWxnZDokjbg1dbla6a3F1Z28aAfWkqinid
g+SYa5DBRsCMZLp182XwzQmkDdvv3HtwJ/TFTM5hUt9W8EaBglK7mQ8FJxO5DxrbzbaDXfdMJW0g
mPzqNI9PYWxVZKxmKISuDdKdakXxrGQNZaHtHnMrSsu9iUPJ3gddknJQCWKOR1NNRxMcFIx03DMF
5pHbtOHrOBSp7tyjgaeE6Dz46lbywx6s2v86NU5rbkn8UsD5KyCMVH77VrT3VUca1MWUu2N+gTHT
qjdjLinC8E0SzHkODtJX+4C4j+CLmYqZvo4p+2gvElXm/PpGz1tKxcPVQNqMs428LEYZnIlheG1n
E9x8n4a5uoGtap+PZI0pkknqod80IAcFIwR64Tb1sWqdoihwXipLgqMyYIl227gBzbtp4SN0191k
w6bDoNi9aUJDo+9UiPLuQnZZHZ4DxXPFMTWLPKFyTSQdjmKmUdNdTRiXnD2vypj06KGlntQ6onQq
T+Y8/RgVR5dx5CyAYSi/dAyD7QK7lBx+9LSUaHJ/VocODkS3TvIGuW85xcla2A0U0TFhxxGo8AAT
/z4RTvE0pMQUgP9R1TaeM4KrAjx+7BnGN1Wa2XZqmbZWvJ3NThbmzJeMvC/XY3GFaymiyViDxK16
xZwLvWjbQ3w50iTP8GDa06oIarVx26k6Ys6eH4o0iSyq6aRCerS01qLB6zZR8ClAZivjoqC9sdeY
NVdO7HMO9tQlWdWk8rnuwa7s4dyymmHXN+6PakpJUG1bZ+2azCQpiPZd3eFfwgLyY+6Mdu8QMbMi
divK8MDBhUjG4tof4TLQurEOmurNYzFEwdOYomPFYWdGzqb3CiKgmkxQfKaJwCIn8DZyqFY0GV23
3jmJOsgsFFvpOu20aaDc8EJXJm5v3YXOJpB+tqMEYbz4gfPMa9Jcj9IyFmlJvUq0JGDT7ob1KAy8
l6OX6W1kd/P1VGbphpmvOtVOrfaWao2XUMpzYmfaTY3dgG6YbVwFkHXXVU3MUeJO+q53OqzwMVkU
JrOYTvZeE711qIrIvPFL1skCDFDox+qSnBdjLWT2QFgNwOHR8FZDM5i3VWD0G5RN7rHW9K0SlCB3
FVljF4Hl1RctjcQjAGg2P7kJn3kKzV1kwp5EMskiWQbVaWp4Y1CXELbiZGZ8brXibmzRI1hlBG8z
jIDMQeTa1o2uV+lYhI98vHrjhl37ZIoCtq0xiotRq+qtICvtJpgad1WBsVopy74mGu6LqADRUsQy
DlkbvMlJ5YfBj4lFw6rHnxzjddZlt3djc3rgbD/Xu8iX3xRb3FXfOSNxe3bI/t3MaNHiJczVpjU8
53vnB+418Af36PqNunBYOPeVNTy4o86fiMtk/Ug7+5SNbroY/coftS96LK5teRJzlh2LKLvzaws2
7sAP37TYAFdzPhTbxM6Ja2liiS0Pp8MXP64xkMsqKl8p4jjJ1k4c/SYaER9LKf6bvfPYjlvJ0vW7
1BxnwQUiMOhJ+iSZNCIpwwkWKenAe483uM91X6w/8HRXKfNkKxdrXNW1usuoFQkXsfe/f+OtzFbk
7kr5vZ4t6ni2psARb+UWWtOS5wQmyGcXEfaSqnZFequ2LjvKU+UYX0kclvQ4iVhpcSz2ghguFH9W
r69NvDT/jMqg8/+iTPyn1/+HMfP+/u9e/yZ8G486/fc//89O36BRRz1t20h33nv2v/yJ3D/4D5mr
UUzR+BIaxBr/0+lbFt5F+N/RekOAZMP7Z59vuH8AGaGsEwJK//zffqTNP6a4QKVBeULXDb9KvVOT
Tlvv0UprGiWCQDo6AGJPh3atMi28l4ZfPSK2HS7oXo5xBWk6+kynnC34IDQK+92n7xf+jqiZ1Dtd
YJPcnUSryrC1VY3etmNkcgFXMMXJxVkG4ImLzEQiScTRSZ6Sk2yVRArLe4g5o4mFZVI4oPCPhWtp
FlUfVQtu0gFoJfC67w46ujAiHXQ2QWOTVs7UwRUJgyYO8RQyIn83OrDhltLoiWGvCSLFb3ryd06W
6/ImcaziVmo4TXhzfbei/osf20YJbZOowWpWWusk1o07hEm5D5jKJ8vAKMh0zrXUmO0UcCbYMKKT
/taRk8MTMfUhL3dZWAt/k0UGEWZpHHugr7Ya22XNCNC+ReiQ1vc5o2tzjRHGGB/Ioxy+twR4XlcE
h8hXEmFzRh6TL+99EXoHnJhCmnj63znyBHKMMGsQ45UnGY04Swb4NV3M5MZJfpdEunfI0URb7iKU
eCcvOFG5lyvonQLWSW+MuboRKXFJSzhOCQ4ogebAUsGoBv/n+fX+7vudkXzLtKDB9KrX0qi8Hkbq
m9Wgw/WkzaUwMa5JpByKEeQlV1T8dkxWSLLwTacW40qPPFKA8Y1QmT1sk5yROwP6UMWw7cuWnI6v
ZRD15UH4REc+qT4fewDcXAgiqqJS7/TPsh9i7D8Kk1k4mGvoQRpaqx4nR+zbdUHKLl0DiWANtkGa
BYu5JmvOZSCnUwfaVzQ/OB7go1E6af3AkKaUFJsQxsCv9d5LqUBS2x4LfPCwuZ/uZVMaWcyEOII/
fQcM3OqfvDor0y8+XopTvR4LYNYVxLm+foVTm5fgHo0axwcuAOML7MIBnTMmczbH4lJwNgBtYzkB
g3xhGmIsP0mrrdP7NNRsDH3hl21qI+zS1WBP1ZfSx8dqW3Y1dlRFZebaiudI9AotmSvgSOEKvXJC
jGRXEzkJ6a6LSepYDob0/A04QPV9iogHXEOSirrtpAN1fW6rNGekzN+md1Cduqb176Cnhf6yw8KF
iQj3Ol+ZBF4EC6JLGSK0uUtF42R9kwOO+crdei7NsNXXUAh0Ep7npkdZd5in1zxNSATxKnPC1vrR
G6InCLIm2/LWcLDUu0m6ocQAaewCq6OxZXS+1O0Jy43Iagi99ui9+KPJgFLO5KswKXljLIIWA9ZV
mLQzy8e03oljHVk+htHQBqRT/NTzxI5nF6HRv4Zw4s+mQ0b1VgMAEQ0iwmEPF9jWrwoNywfc/CCp
+9NVVbZJgzC4inFuB5FgNEum2NBoTrphDgw1oaHp7rbo7KQ/H/sFMXS1PmaMmmHEQZEZi51J24Kl
slNQuHmhGH2msoHA3rrQMnJqBT5LG1I79GVfRSIjvRh/uY3fZIxzmZu5+trCA4KQFrdw613Rpv1T
zAjJP3h8yGorSrM1HumgeX0xEk3s6HOee4Ozs5qhGLD5sDMmOriHaNo8WneNrjk4KmN4ow+TFu7G
OhLaqrWZfNJqEvWGH3mAAxoqaD3YA0Mn5ZZ4mOBHBtsVa7pJpPTeCWk/S7AoH7+U2RBoIMz4MQSQ
CTb455MiUaqsvAauJPO0n3pBDnLaim4FPUDQQBvwvx55K3u5GgMR2M8krQ2MaAzM0sOZxuCyWX8z
pSrSeFsx4oymb6Nr2sYnLzAIaMo0YlbyF/pnutNvhpb5s30GzF6YYGTzFWHGEMUGV8dGK28m1fY/
/JJ6qVR4MHuYuL110OZCC4dQnNnt/sdgBnVaPv9nFtKM+x//9Q9g7N/VR4fXJPx1EPL+x/8qj2zm
IA59Pcpp8Zc/8P8OQjR8AcB2TKUbVPOONNS/6iPGJzr/mL1jZ2quVP8ahBjYPsIVgfesMNDg7/3Q
HITChEnHL9MJaMaz5sHlOOL/St5p/vtfKhZlaI3fxrS3NdzGXR7hF7tK2Pyar1bPLwMs0iri2EPa
arUM3cFgBhtDD72m/2/drcAPpvtE7pgpiWdvZETkiNd0fwYlgPS17L1u7aaSRD7ayrjem1FrZRsf
yzesf5WP37sx6YG3KQTBkJ9lrNU4cFtTb+zKqcpJQCPAzv1aSjB9THrHMOsfVWkIyDX9fAgvLBxf
4AFkoF0/yNYJ71LAxWLFkdKHP4Ya825Sz6rK3UcjznJ3IHbhGvs9AxdunOvlQxhAwV8MGeDxCu8P
w3vSZe9WW7wUh1U4ak/Y4nzP3f4AWJyurCp+8GztprJCy5uZLhzVSuD3t4XCYdCd6pj61QdEQ+qz
rlcvLTnT/n7ANU9fmk4c4Ooqn+0w+GKXDSB26dbZuhDDxC2NJpXiad4ShTgViLrWmQ+ugduSpT7b
OZYlUN2Imd9ABG78696NyyupwqD+bGsRkLlTB/VyCoeu/8wgeCKCgSuosn085BZhudK7aZWU9SaP
tWGf5Brtbmbgv1+bJM0u8To3nuqauTkJpB2pcDi6K29PNhJzVq9kG7LgCrhLg/gghQVKHgxvkRrC
YZN73kAmHWCxfz9pJTrUxHfrN7M2vFvLiyb5UMGS99Mlu2aySOPR/GaW7fhKtVU99CHnBM6Yh94T
DuCSRWMeqtL55GrdM7a5BGGEhvUTAlQwbXEBRS61KAaS5wn+MC37uz20BNHYQR1HW4EnTHsoooG8
D+Jquq8QfxXBJoQHbQFBquQlCody3Holzm6AeVDsAHewE/0UpJG6GxpDBxtCyxrLn0gGE+MnzsTO
8Ii/ZNnjCFq71W0ypKB6C/x2LGQpOrEXKWkAk2TWzEDImGJrV5NUiv+XNKNY3xdg9+b3mVsCFVkb
9T5ak/6ZBl+KRkzy2wzdhPfpu4tTqGlR4wAs060skOPks9mTcgmQdGA/K5vyI7H8Q/uXTxQuWVq1
HqmmonWcExXxhrt16+8FpYR8LIamCp8tn4MZL+iIijyA6JTXPQz6ssG7SnfD5JbB0WxqFeh6YmCV
VpHDRaMhrIUIW+ycccPC31AxdQmsFKAO9WJ+De9NbWPRVVuzr7NbVbrpsqytA2N7sgPjNhofG0rx
lyIu/WsvMsyNL0X3ghwRAoMr47eUkcoiLGMGGM1sL2pM5CHxy+ACxUG2o5NPt5HrZQleztKpF8g7
8wz2X0Hf0Q/TtdmpZFjIMYuflDRzCcrbzgkBbft5bNvqmj0u2jmw466yCFMoz+3/jGBd3g6F95RU
hvqUx5N/heyM+577kCviFlkctEi+h8pxnbu0gKKtMDAjoTqr7K3OTnjVKxFjGOBF/WbUunHjG4Pz
rItqenCLsb7Cjqm5qZimkoJdOUBOStvO44NhifKi+2KnNvHjXQnpg8wZNtNNP1VzJB3hVg0k92sd
N6aZ+zZCropVt6MFyb+ZUIwpP0MyGTq72MhA2TAiwfbBhzwytRqyABo8jxa6WWt7Usq1Q9vV90YT
cL9aklb9DLfrqQSk77wYmedQOQpIBtxTigKMDGH69VAN7jrpcdTEto5IxW48YJs9vIlO63cCS+hP
dMzhToNNvQS7ZWQB6W5j2sQba7ZmXNuhaq7GoA++omCUWD9R3+A0VW0kfKR9mJaPsaTxdZyIEaZy
/O0khorpZBvdhhTAN5Czqk+hVoR7xk/jtxRXGrLNLQ2OSUDygnCrTTj07VdfyfahbAhBaX0Y1EaJ
0aAM+q0Z2wFxD5GJ7xLQuqel3d6Jklc03WRIG/zh+ZU3Dv6U8keUOS2EU2N3PrTmJi3omWysw9Ya
eOEO89h+3w4SOA619VcTcPjaVh3IbRUWV42XXHdmhc29Aw+XI0us86rNdnZNKEYpuv7QOr51BR/Q
O/h54EHbEujYgOxfR6+r1kZtlXungMxYmynq5Kl5kzzCtQhN8xPI+iZNk+Am9qNsZ2Chem1DC/qW
6JTQCx1AbWMjckiXNtIABqeufl+QmPTUI+f8ZoYhzvwIAPxtgxvDPpeNdY9dWr7UfE/pe4iHrYEH
fZ99thPxQLAKJ6Kmm0iUlbXSalLJHJ2eVzPT5KGDb90hYN5ZaeS8VKhWYYj21iYkJGWJm7y66m0o
ju4oxSoyq3GB2vi7lrRsLSHkNP6+xou8peNqFiaUo90xDY+sRz0m5dukgq3433r7qeHLJfmOcQVb
l1pWmdGuS1KEeYEK7QBzkJwbHKQhT1d5A2lhPsVtHZIyJgdeUm2yyZIPpe8Q8BYP0Z/95Fv1TasH
UQhxnRa3Zfa0kHkLv6jajH1hBE277QkgsQqbMRrHjv+1VXhu+fdhBTeJAOYaPZOGfaoWleTa0csR
ERktcQn1EgZYKpDSgyiLlXWAYSEPvAJoQfts1vqw71vHa5ddrAftrXK0Ov2Ji4TjvZpOO8ZwzBmq
vTS1ke9LSH68vJm7GZK8oQFuXpIyHZeM/aJdVIvwXhFZvXScIHmKmayprRaSrgCibpGP63YEDmVZ
j7aixTDyUwPHepXFnkGAiNOsK1BkZ1Gkw7gRTT3tMAIh0NkCBO1lMSLijJOF3dWElTcIn/Z0JN1e
Q9h/MwUi/Zy1Ay6DCXTv773pUViJPAiWA0rYlZdhu2eVyXMmHIASW5NXFhKMZSXi6KBBzX0tytR6
1tqi19bkg0FCiwmdJiIxJm22mADblTt+qWs336V5nG6GfhI/I5TgS+Q52taf5Gvvzf5UvjQeVJe4
V3BEmk+yzdk2+At5bSJQBgz3wkBb2EpmlGdwCurYeSxqpfDTjwBD8NlT380BC2C36eVzKfCX9Mbm
MaOu8QG6IvlQm7Nv5bxp6ZqJSW7ReskGaFw010Ve47Y8+JX52CMmKjl0kizaTlB6Dy2S2ZdhcB+N
NFD3BdXvxglaCG9jQG4Y/t4CfLH2ihUUNZgQVtYSy8kI/mXo7PQQRo65I1uxOMDDgZsOUXmLTUmy
y4PONBeyUu0T9Jrhhsa9gT8wmfMwSXR7FeGLiMkEDjLT9Ka5Aaz3jhwiYgezr40cQzwBYehDUica
k3lxPvQYOAKg7Jo6VEAViWs9OJPSv7ZggeRYAch17KCd86VXpf2dsUb9zMnYZZh1T/i3jG18G2Q4
qHiDZewj/IafglGZBwHkh0GtF72BpfjDym/z4bljPr1j/jgf5WkfrDPEHYfRT+pDgPHyITVS7yrm
r3CXtlboN1M6OU/EjZTX9mjBr8eh27ZXZH9VVMBj8IxI3D/YdTgQsUn//9gZPaYfJH7CAZnI91pS
a3j1i+/AbGEgndv9zyHN1Cd+6ZdK85je5B7xsUgnQsN8U2XZiEPF3GW8g206+Bij04/dIYjoFINy
R03DAlZj3z4Z8BCLg6Yx6l7APrNqApNbsogoU1jFXcBmj7orNy05z9tq0MQBljsoF1HdkGLTpBiM
K9vvZbaRnYtQqSNp2t8p0i/WjkeqlGYgcRjq0NtVZCoqq+RApi9YRnX5hesq1n6PUAeDrZRnzwG4
oF4r9qnVlzdar43XfSveYsTYh3ES7kNNtN51GkN7Rf9uoD3qkWi2Akq6BLFNjFn+Z2j+ShTRdSDG
fmZFFLuGONM9IJCzFyL9RkbyQ2t2+J7aHPpy7L4xUkewxVe9GpCAbYmccPcOYcg/+ECtR5+te2k3
vfmt6YfgmcF0fOX2BhbDMGcObKYQbDXkNEij9PC1dkCzBq+zXvUC1eZt/66SAYKadnaljQGt0tAb
e4AM0qUMZLzRLVW88yLQrE9XfWdAPrWxoi7vjKaNki+I6IafvmFz9IXQ1JMd4q9uxpg9fhmjUXNX
dr0kYDdMs7Vle663sdOw1fcEykK1RX0k9n2B4/y1RiwfhNsUH5W13iOjWiZ/yZs8ByQakXFhrTHh
n+kruKroB8LnVLtvI6qMK3MQfX03KixyX0no9Ez04a33PXQqxGvDu1yrtjh6FupdxtVmiOZfZZPa
2sELlEwfNNlx6/Bgb5YuozW2c0Gq3tXkurm2QA0McoXe3GOkNRRE4Qir9eVD4nn4wkd9XfgPhsDV
+YCbSCFWpI0E0zKFW4/Khov62Tkiy28VrR/phlCoBL7/U+3t4ihR9mrSsHFZaRLBXPCunTNMnFKW
ELPKalcaIaF6aTu2Oy1qP5N3QAYDTLy1NbbeJsSh+w6ENtyUk2fvTC+qvutTE7y0swBTTonzBQIE
fO/JyLYe8bPbCC+1BcU5vLTSlG5GANGQvI3EdkKfhha8YxhpXqshc9el7nxNKtHx5usyvYL6rF35
vTmssd1FMqbFeDmhtkb7V+ZvaM4Y4RAWa31Pw5lXhDDPXadjmuSLGK/WnSaq5seYTDnu2MJ7K0BQ
2AMxMHBXMSpKGFdFVkCE00sc85spQMRg0wRGulVsNZgFGwccRFvosxTS9M3mIfUM7xoDq24rNaiU
5EVM6z6fyK33m88yH0cC7B1jrcODvO5ypBrNRHagItMTK7dZclkXlfrqhmm9hszTvFm51l4nehVs
GLyydcA1/aEVTXUdgNF88kkUJU6vJAXTGyU8fIPTZtEKHP7QEJHEDJ2E/p0PfiNSAoAxSlfcYe/B
Gis668Hyrnt7tFe01/EexwYUol5suzdNA7USZZh4zOHgP5PgEO/hHSErTalp9ghN0C+0prFHMBvh
8jB410Gf9yvGRnPs/XuodlOsiy5sDnqilLfzvLL4FoUNWRc0BFnr3qGsxZip0TTBNBbXt+EKp3Zm
CkUZwEOJjcp26YkT8nP/cuz4z0T2HxLE7/8eyP7//0dWX1CRXfYr7Dj///wP6sh8FZGQhM7G3FPC
Ufxf1NFy/mAcCvMZ7y7G5AxI/zmUNdQf0LUZW0G/xoLAmkPE6rxtAvBP8w/GqHjECNxPbYEf1we4
18fODXKeyeJvAsEb4wvFvz2ZW4YCplOgKdRLSjM3vW8463iAsvLLDTnHuz7CNflradz5J+tYGJ3o
p0ZlgEK5SWVnk3GZlF+Rfg47meXdVZC2CGVk06er3y94MvqdF7Q4TKCtE8qDh8zJrHmYEBlJkrc4
Dpj5uAN2XMg7myvQj+jCUn+7g/NScr483HMspU6WGkc4ZwzWxAK1cfZC7lux9ImZffr9BZ3Yyb7f
Qow84PIY3EJm6bxev0LDdKJ+AAArqDDd4j6THmJys9eqR1PTCHpN8vynB8czWNgt+SuM2NpNYtTZ
1xq0e2MbU3LBbvDMHZ5H+fwPN9iGXHf8exDjQ5xmgIWQVuCgYEqP+Na6qV/91owu2GOcXWse4AtM
10xMaY7X8rMY59qIyr4mmYmNjEqxkLFYhTLRjAseTO9RcP/C4P+60fiYgEDgHamEPMHgEXKOY97T
vgU1Zi1G5XpP5PeqdZVr+UHAHbuPJ1IrAr0hKqwygMJLfU5gzUz0nxq2danewYTOzagjdzgZNza5
0BfMFs+8cxgt8rJhlwOXw2Lf+PVlIDq0m4wY8j46+YzoUmhF5Ad8zAbp/U44DndBQkq3mI7M04pf
phF6FrZAXdBDKS0HQiQm+ymWQDoX7vj8Y09uOG8QuxlTDwdiyonXbIgAr0fegBLBZEjuTGCnkTLM
7/kI58tK6SQXgUEN5ArTfPz4V8UwSOkmppW8W++GhL9comkXPUEAUESoBHJcPRpH7lyfUMYNMwbj
TpBGOi2Q2AtCA1UAxuJWNTRrxKyLFrL1z04ghfj9bzrzbHnrpDEbwhBTaSLJ+fWu+8wuHcwD2CtT
4T3ERTysaKzTC/vJKV+F/UoJJW0JtWf2hZt/xS8XrgVWn9luxL5vaNDY0oleVg/xuyHLSkwbXLW9
7x+/LgW9xTS4OINj4HhFQpL0Mg99AZBURUvuIxN95m2rj6/iQn4yOFKZybon22RvhoacfGRwLjgX
lXBCpHeuqc2/sYrLAnwZ8508+TKmtDONIYVpHNZFd29g9LJWAEoXLNDObHsIovBEgDSFk608+coh
vhooVThZKCzsrRH0MBhHdCI9NNuPXxDMMBoBzuY5ou5k05PMnxytSQWtK4mOyGS9FaLM/MKXPt+W
ky+dPp7ShRcOn9/TbUuH0Jg2OpyftHYwFtDJ1AiNeG0hEcrBegLkCkSnq/sucC9smGduJfQ3GHFc
G5TN061MiSopgbbFwp6NQQtRp5t26oh0rjLtwmE1H0anF2kKjHCVYC5inBrXyTSWDURbe9FF+SaB
Gw4FFuqX7iNlysyrsm4veZLOX87pipwFOh6hGOVhw3X8ZQk3V7hRNLOwB54zQ7Yav57okoH7uVto
sz0LC7agDYfveBXTScvJ7KUN5EW8FmlwwYb5WXXbt6114SM+954InU2JYbiu4CQeL+WjWOqcXoNa
rjv+3vWVuU/1tt8SvmrcwGqFQKzFyVM1+d0GYEO/sPy5K0XXiIUy5nw2Isjj5XOM9TKnAdR0U4dj
T7OTg+NWCDMMv/g3Xha4lWgo4W1SzJ98d6jMJuxiOh5d1d8NXvZpDAnEYGj8p+NFN4om+MKC828/
flfwaHY5XSybRlY/NfNtM3ZI1eFcCZnM2kSxR2pRWIr1R/dHOStK5VyfQJs49WQdYpuMSS+zF2gz
CGyvG3OTJ5hx/36Vvz8nVnGQoOKcZiNhtY6fk8AlavJ9xghVXjqPMIbc723eNz8Sb5ouNDBi/rtO
7xt7F3W3a+BdLk/eCTMOKi6VDobaELckL1TM7WAeTNaKAYe4w8uhZWCvekhfqegsHAj4lwkCQeSl
K83uwpfJ429ZOG7O/LKvO1tbCrTxf4aITCdw+FLWy4g4ZHNhWSmKsT7wQ0hRSdNtcrcKD6N04dGZ
TddbDJK18gdivMQihkpnZoLhHIElDUL9J2B2O17EOJFAKwjtNMHYJhRv+Jk2f1ocindCZNGXXPXM
+4uCX83vZd52LYzMfsJcipIe+5usJv3NM78Bgbfp2sxCceOiAeQSYXpceVIF8ayJIJa3d2sNgAjR
hL9sLTGEKz1JbXXBwPbMe2tAtaFO0ykU8QA8ftbJgOVZ4OuzY5MwD2lbvKjR8PYffqGIhmbXIcBZ
sn2fHOsx2FotDcbuqM7G68gyIcQVbrDEl6u+9EL9/X0yLFonOJ84/tF/H18PWRREoorQhr+aJlso
g4Bo3ijgj3UYy1w4d880j9Lg6KOU56OfPTaPV8O9NMCRhwYqk4X8DoqNLVqcFO49YQB9uqA2A/aW
gPpLo9IZjUfKHH9YQY272BBHD6Vwmwu3+r2yPvmguJOmoQuOSIu0leOf1BYWKDIl7qJozOSqKZy6
XnpWKAA+3QxXNCZuh1LwtqE+i6Ra9rU/3NYd3OtFXkyNufBDgRXpYGX0YVideA/loPTxwnb598Oc
5z1b+sODlwKo5vhXYvWUYyRIxeKVqfmGBc6wwt1A/EnTb/7sR8O59YOo/fnx15Din26ElHfyUU+e
FlOCUA/ykVuDi9pNGrXAg5jT7KYm1m5/v9S561MACjq41DuH7fj6ULdF9Fc4yomARlZX6DRdOTxU
Yf6T1NNbHNWnC3f0zKZtIPEHbYINS0DDyYtvoe5KI3+GS9De7+pCmJ8T/sPlhCnfx5zr5wZWvlse
8NJzjot3y+dfmpyMIF+KsJoynWnb3ug1Zyl6q7jRyulSEMC5y2IFkp9dwDm+teMbqTjtpg5TxcXU
GP2OaQVvR0Ln1tiXqr2zK/EuQhDk+3Fny4ZfO7d+SkcyBeijkK1am5xzFRIEHnKbnOY0vrBznNt2
UYAAcAmpz1vj8WKBtFyReWxIzK1j+Cj2tKFhdt5+/xaeWQUEm36KvBnq89NGh1gKA40+21NQGuld
jMPZbtKxc/n4xZgm18E0ByUMMevHF+PC+SJqj9cBnqJCNmVaNwi89d3HL4aqhKJkzkvQT8NW2MhA
wHSLT6qpuwe8TMeVj2Lrwoc7bzwn26cJ/GNjjE0LCiZ4fC2CSZ5oCHCClWhxKNrpn57R3qPjv4FP
6Fy4cWdeOXYhaz55kQ5Zp07t0YQPxACLZsEBY301cqnQMkD5qQLz48gWUCrNOza/imgc4+QIHnC3
cCK49Hhy+eqmhsO9UUHdbX7/jM7cPYznbRo0arn5Szq5ezUem/AhwVgSktCVVrX7IR3sx7IhxxIl
t3kBLD0xl3/fiUDQHGd+87g+/eQcGdwalWRAS6EXGXndMovNLziy4BEBIP0wFcb0I4wn49EYY0iG
nd92u57ft/34ZROQAJRgAHrR7R9f9mQ5g4fum7zVsJh2ZUQ+r4w083PTBNgoe01/4VM4d5vZOVCO
8TkQmXFykKV8I1B2uGq/0rN9pUxn4/ZB8NxM3oR1hdAefn99Z95TJiI6OnM87MkZPdmEqw4xq/aO
E2OwulEkR84kUhwhpfP131gJ9IzthDg5QOnjOxlGWFrIBKZHQzrrsheGWLpRl10T9Nx/GLqQoG0o
X6GYv+/Dx0vhrqQZPjZrwMz2fW1l8jOhqhMyCsIkfn9R8+M/2VM4uFzXYLZEmX262YsACqvpsVJl
dvE9p8KjktoIMwEZzyKQTrrqsPzb4ch+yX/9zAEAxAXGNcv0MCo6+eqrZuhjhiti0QWDeuYs8hZm
EkwXXo8zryOkEY4srMrpSdXJVw+kARvUYm9REpqe0qavsqT69Y3gZ+31H9+gwS/YLAEQ0D2eYhil
NdGYmeyZs7ktZwE+diKIMcXEVW1dgKZceE3O3UImLfMkkZEX47zj1ySZJm1u6cQirsrhU+LLZNu3
waUv+twqksMLn3JspAgfOl6F2V5SmBnvfTIFz7HntOs+utgbnF3ERHDBMA1TKFSnRxVOOmtkSo8+
NE+C8eDgyHk70x/Xv3/bz20WoP6gq1wNoo6Tdy7LrdLQSiUQ4km1taG/Xw0Qela5EWkXzs+zF8Qm
iB0/lAbOnOMLCuzGoTajoJ+gYNIqD+5N1GriAlw8/+DTz5cqHmyHaRwY68luW1Uqpq7lDYApGO58
2FprBQV+01nTtCe2G/cDpFUV9lXLMXcuIiRnVqd6ozzg3GL/OLlGXDgg1Okdn3Aa65+TovZfEQGa
dxnGuB9uIRRlz5xswFaPZPbkyekR/KIRC9zZ6mRc1ojmHoO8xeYBguWHt0SWYvxOJIyY99+TE6Uv
zWAKxQRiDWsHUwwLrWRbluIVswDZLLoZLFcZlqZjvvn96/n3zZjMifcAxllXDOHq+J0hz3tyNFVD
YkJUuI1pgh/J/FbP9KDQCQP819dUe+FqGk2mOL9f+++fBg0hBRhjGqbozIiO13YhNOM1AdjShGa4
nBuzXYNadz/mcrqw1N8/DZfUOOjNdISSMLeTb93zVIW5C5CW1Fp5HyPi3KNY+vj5QnMxR6wA6PLN
n25bgKyIURIuyB59dylGocGLNi6RDs5cC3kxjEopCvjW31GYX9pNlQcjGzPluIkKYeeU8KasJtXX
H344vPrsIszdadtPhyhYgKWWUeBmTRgE8swGtq2Lpd0SydC0//1S84F4vKO4GNHaoOpzutbfYKMx
MPsUvjAXlNbhk9+26tMIffvV70m2Y48OMFYyjQ8fZCzKUJLDbE6CESfbmOdLN/GrAZDT9/yXYbZ7
yjrNf/v9pZ15VpQZUFIw3lMGRfnxK25gJhxKE1o7amp9U0+QtRgKjat/ZxW2ZNoner7TVYrciZES
sUqVRd6axwaFIU2mC6uc+VzZoObWbJ6s/i14DNNrLYgb01owNplw/TCnJTG8E/5vVn9h6z0D27Eb
0ghKShoq7NMcsZ6pGUkSvOOlJHCAxA49W2sybiF6U1juB06Ab2FvO+vaICer7830B60qYvJysKtt
ogUwcSvRf0LZaK56cTHo7NxzhTDlcP4B0pPedPxcKwzy7IF6eQGdON3ZudT5JZiU/f65/r2S5C7w
PQD4MC7lZh6v4leeF8IvRhQBj/cLbhDZVVyjkcSmMEiXHJDhhUd85rKgeYKUzotyLJx8FKPCyKYo
ecSF7+iHPrGmTSCi8cJA5dwqFEMzoEDXBr/6+LJMtFPtFJIuE0tEBPyMr4ggL315Z8DoeSMWLpAq
pAumRMeroNbG0KuZpxh5YaNTVc7embLisa4aDKRl6GdfcJ8ollWa5YdY9xMsAgN0/n0X1QchMd78
/cM88/mANMxMMbAnIN6TV2bERS+eo0bxfdLtT7i3h9vcKZtHu5ku+Y+eWYrDZ9Yesx24lNHHl06o
LuZIUJgXUdoEdylpyjfOmNRoCrzqwsDk3FLAULOUmVxWTozjpaxcZn+N4MpclW/KyQj4jUh46XAa
iT7+OYi5TgcMpCgD5jhei9gJfLxqhoq64UFinoboNtAIPoAarG3qMbw0oD3znjIzBWhlz5vbwpMn
5tp0IMpIbVB5T6yjPAx3jj5eSmk+vYPcM0HDjRgb8AKc9eSq+kaUjaxYZWwZBJXNrG1WfvgUJdpH
OYRY8+ozOwG4n0eFWe/xDXRGxn51nDDwZmq3nC0l1kPdFBce00niHC83ywAFY6fLbAFH4JPCOUOK
1MUdy6CKWIgUNnAbLRCArKbBQk8h15NrLoe4iBYEn21c23uedMyl/WqVYp/ysa/u/bdwxIPKC76r
UwTFTMYOATbDW7RV+dLy8dnKOsTb+OY2H9w8Z44c9xcUBVaGw/Z5fHd7J2swCoSRodIiunKdoL6u
TbIYfn9Bpy/lvAocOQat7xN2+6SisBLkYyGfPvo1Z3hB+VN/KdEGfXgRXknHhmpKjcmbeXwpI77D
BYJSwgBdma2C2KyXtgg/WrYA1WGDwJCG7hvg6TSf3Cl6DEB6bhgqw3LtUNdei8yNLz0W+/QYndeB
hGDRWbH5Mt89vhqz7lK8b2IM2yA7f89hNL50qUxeJofsWkRUsvizKdzhOS4893V2YXxFFhMxF+uj
ligl6GvdwjPSrFqUuRzv2fAE2pE+kXgeD7p8itMR4a6DMKXahoRS7f0pL/ydDIvmHvGRHJZhzTxo
Tw2c3WRZBMffGTrr+5gg21iH/qjtsi63jJU2jVZLVkiY1IBjqHzXQ1rJdlWZKIMC0ZeoFp2g+WZV
SC7XaTK0/q7oO2JSOEPULkFM8VqT/xEvui6NbEz3nFBsMj2J/QC9KLnRO+Vp2J/kFKX+HSb28W0y
yvFzRwpKu8S3VNwFfLj1JolR2G6StJqKhaGPU7XXsVb2FkOepl9yLNof1RgiMXSdKTykVWk96aox
XovexBIajTmytDox0nSLt7LvrZUYmgMFQfzS44I4bNDa2MamwlnCPZSRx74XhGYe7SNk++aSzBbb
33oqQgRtqQGzZFIgCLLSUHOQqzQ4mcJQSATd1oRu5T8HZT80y8opUglzskuuUZ8M0SpryA5j70ZT
SHaiVhWoLMv+tdAL47M19mW3jAMPE98J59onWwxOvQ/qfPoeWA6Uu9pFMbxke6seyEmI721UOMmi
9ob0v9k7k+W4kSxrv0pb7ZEGx4xFLxoRiGAExUmkBmoDoybMgztmvFE9R73Y/yGYWS1GqkXTvy7L
MkuzLFFgIAD36/eec76PlC0EuIyZqqMNECwiVru8cYk1wllKEDNpMleGZlrvjbpqwYfZTv6elBZk
Knk3OBetlhsKrbgn+93SZcSMDn7E8p+hai62XbnkFAYLMmwSn8B4ENzaSG11pjmfo6wy3g8REbQX
MfyBNc64nmZqZFt+rWKV4BUy7AWbCWlgD7EOFCMkHTf64Eq8OBeuaJK37tBjZ4xyk3SM3j+kiQXS
bYZXbCKbC0a02J9mLXLe08JvyZxyXJBAmgmcexMtZsYIKJUgjc1sgKSCLK2c9i2dja/6mhq4bcpx
4mH3vFRjEVTaZ/a2/CPw8tX71suVZoDkYyIXIBnfKgIEmq1sqDiD1pWyJNxCxHCNxNoe4/SLj3aO
B/f90NaZCBZ+/sswTEW5xyg9val8T7UBmRrZRaE3a8ajYWV83ZkS/kornb52U+F+HjuUPSGgoUjt
zCZLPkw0G6ptNDr1LdJVC4qXXivwW2Ly4JUVVWNpwZwRIhwyrljeKC8tpxt0FM5TolIbe61P1tCu
yzGFE7vjoHCwJKzDNxkpw+ON3SrTfCBKYsHT680xL4MsunhDLiVxxoXjj4DxHJAKd+gk2sdkHVHt
sU7gCUeAMESPmdnq+EeBOQzgTFT+UVlrpkU8SXvZVDKdPxQtqDCYajmMg09y0Zad8MnoeFM5gCku
GpSHpFcxy3pUyZLUPBxzwfrQVcQ75ARvkeQ8Depjr0/Atsi/xxPJvThUZuYR5Ny2Xnps7N5Ytp2I
XScom8IaAyIWPJ7yopgovjB7ECxJur0H3El1iCiWIRre2NBgxEWW9tUb8BylCgb4ge+HpbA+laWj
37P+t5+aDgvjdnVEAqAamlW+1DSPzTBDbzQ1R2JBS4wV2zOqXG1if+xusjkDKTbp8PVwnXKuCGyM
He+TNI9vh9lJiTjrjKUPYkbUBX1vD2ubNir7e+HXu9hyiyeRWvFtTi7rmiOv1wSCTAX3JNazyie7
um4KPOuJNW3l4hEvWvqTjMIuTs2brpSGse2KhVwFfzYIAlnSmZjWDrFvfFG6bTHH4dQ1vXGgL1pA
CV38anyYVTTcxaKHTuImyrPeS2uYvSCzO/EpEpb4pHqWgmMv7Ml8chwscvphiExGnQ35H2T8mkRp
juQ7PWpiGCrW/xSkG4rP3A7b2c5v6afxbEpTtekutzWHmy28FVTqF8S5uUlG7rGX997eaDndrK5g
Pw8hd87Xyl+GZWsPlKObWuhyCuVUWddaGjUP6eIC4EMI59pHzM7DNyRcIPT01BzJRJlQa3zoK5JF
DsQyWO/Kcts0yjn2ull+JyGLsLsoASGV58O4BJUfYddYB01GyKvRgujkPF+Rw61xnvUj3Us3A6HZ
R5MMuAnGluEd7E7TxbbSpf5pXFgFtpk2e5+1BOU+n28qvjWYMLs1gIBEipZm98IqY6HsTWuw4eTW
JO+AFnWk+Jmwt8KYF4peeFGkarMsTcYDXBapEyI9dt+CAB/u3F6Y8RZJfnQ0NYJHSaTz+N2tGIBd
CBem+ZyOZOrsPbQ41daxJGePpexTctS8McEgX7Y0Z4Hw0Jr1F+LlJ80vCQObonwvxzy960Q6LiFb
mIKO5M32xeBL/97TIVTxRZLQBx+CtLGtiFkyQosl766ZUrHCKvsGnlFtarz7wHEGwhCEdplPzUAa
yEJk24VNQP4dvIDJ2ugEGl/3xaSu+8614BUADAtBvRHfI+vWueVBX6YVb2nXX4RJfjMhGF4+XM9k
B5lX7ZTX0c0SCdJWyHSL3O+kRmjarp8aT78RyGKzEM4A7/FUOF2x57F2uxvoCClrh+ApvTKchDyO
ZnES521qtax9qUMQwi5JI8v52JLYMIdWr/Vyb0AN4i1sF5scgcKYxVvfH21jr+VRYhw48tT9IVnc
ooHbgtN1F2UtMXaaX4xPqunG/mbOehO0UYTNP5jKxAL+UABhCyNSx9mXaHJXjzBhzO+/Loj/dkgj
7NSlJYJoj3/9zRZl5nnLcj7jY5jHGu5PacPSivMb1xnj219faj0d/dgNpVpdhyt0lhCErZOHl9Wq
BioAK+diBS4qU/YlxyFYwORZt4i73QGJ6I9QAo1D28xL2LZ9Ff76+j/9qIgWaPCtQshzDQEB4Eme
lC3HmHTxd7KzzXdkPE1bopvlK2OPv51l+KhM4znSg14n9/XsmJHkVW3MZN0EdcQAWANWsJdNN/1m
i4Ib6tFt0jH/MF5B7HZ2Qx29gmrHzgVPJA9JIIfn21sdoildvnL0/cl3h55z7RcgY2LacNYNwZ5b
LN2CfLfILeJPSmIayFZKZ9JEHPOahSzdZUuTXPWZSyCkHXlffv3d/eyGnoY5SB4MGkBn1yeXwq0o
4ZCUe5Hcz3PUhCMRjq98yp89Idhe6FpgHUKCdHa+b3pyHWx/BIem6ia0Jg1Sk0thMY+R/9tPCM15
hhlMIJBS/e2IqDrwXarykHak5F4tTAWunNb2vv3ubVuvgq+BnY3u0smr98NERbiCCoaOU2Ck6KoJ
nJq245R1r9y2v/dFxGoJQQzP/7DArtbdHyV1KQGvRGhyGa0txhvO326Y2eWwQQHdaFvVNt71RFox
lcYwXTul0MJ6Bu8KbTsbD147DDSayeHFmV69MgxZX4GXaw6T/JW0RIm9ykHPXpFylq1VU0AH1uLo
T/FAxK/OBrzrI0p0D48aEU0gtv8/vlyBPGiVCtGpXfOof7wfkT/3NVvqutIRzteSNsLWmZivrGd/
fyf4bHjuGMkx6yc77+VVprwfO1ZOK+iJZ9215fhB16fXBhZ/bzHgTV3DOem20tX21lfmhyeIDS31
Yof9Af2+T6aw6D9WNbm/os3dO/IXpucP9R8T/D/Qyf3w8m6fuqf/+sZJvZuvn8pv//2PB0AZ7RmC
bP2JZw88oDGERas4FiupMBkn/uWBd//ge2E2y07g0aderSJ/5ZLzf62zR31V6q16JH7mTwu8qf/B
2B/pPD9qOuhRjN/xwJ9tDqgnV1UQI1XclqRgnA9XYKgskz6T4UqvsvxUZGNyXCyI20nUD/cjsbbb
WS3TrVvp4yVTrd+0AnB5NPmYtzBHcuSllnn5iBLB08m0sBoM5I64rqul/5zSzrjvOKLsfvhKbp8X
jh/5Z+vT/sNysvo8kWagWMO3uM7xzha6UousqSUeh1ikrHiAdEXHqeijrRTFaxvE324qewKfisEk
Bi68aWcvnknGuCLRDnivvaZxCI3WQ+4PCP6pq2sYVqJ4cAavBKQaJ/63dmxn8/DrT3u+rvNxmZTx
zK0ZrTx453OCNu1hGSgaJVTjWQ2sYSSYk35zD/NjSckTErJRO0glyxF9ZvFo04WGQAto+L0Jpjfb
adJdvjqjbI2wGlVTvrLxnK2A61h9fYZXjdiqIzyXvaWzRz9izZWr3KW9ajSyjUj8Ll8ps9YA/7Nv
fVVv8/CSvEAWwvkDJvusgQ+RYArSqhQUOOFvxAgMpFBubLqZjy5Qt5uyB1e2sapyXPY4ikjpIqDb
+jqWkUruUmUkd1JWAycxOHJayBwEelYPLuY+a2t33PT81elmrAt3B6y3vaY/3SHqGDtN7RVJo+Zu
TkwgRDJrrFdqq7Ml3liVYkQDrIU5yws1ycv3B5F0SVwLGfFGD6LCASO/k7xuAazcMWyBhL1yDjhP
CFgvSI3l4k1cpUEcBV5eMAatM3r1UgYi0fcgscnPNwG2RP3WiPJPXqTg+9n7TDITr63HUXeOuoef
1uv2lVNdxetNbLXhlYd9rQR+fLVPvxTjDfbUVXR+rqF3bU23ycMEr6rs9L5hJQvLaP62tLl3OVmD
sSkkgfS/fsHOn1+SiVahOy/FWsj758vJMhCFE+Mix2zt1Qf6Q/muKmDL//5VVjshz67PZn6upOxT
22vRpfLsFE21MUfS/SOndV65fz/7LOwCTKaR1KyDzJdfKtYGh/C19SpDER+EDbSWXPniFVXoT65y
KqpQTq7TonNjpPRXUh05l0GeyqfSMsdPQirr6ys37CT2fPEwUFGtJSMnONZ6TjwvP8wknLbGlfhF
+T2LPVJ9QJUOp8bmmyMKMs8aPf6An6rQL6h6NWMLOA9GfIxYWtvKsSlG+hVmbVxzRIKV1eu5W1+b
JYaGi9aBvbOZlq6Wh84iHnKTTWqlZJOqRmBw65JrWZ5C9AkzJlCfrHh+1url3ByTyG7YemZdLBsi
+rL+ApvyGsavEmadblLBxTvF9S/Ay4ir75PsIs6V7+8lURR1MJyC/mfslflWAbaliy1ywB7dWEHy
LlUW82I1Y3zTDLF5QcLlVHwg+2h2N13tau2bgriZ5S35e4v+LqqT2NgPverIkfKF+uJPmhbvlCqJ
JdNPsAKQuhgu83SFGFSzzrFKukYpt7gs11PBCXogG9uL97O1qA96o4FF6PUo7nZkD9o3lVS5HiIv
8Poj5TrdvbyyidHuijaar6wG/dR2NIBhbvEBuu3WikTy4JF/oQednUAY12akxQGH72jcINb36NJ0
PUCvqFZWH+imxM9Ui9YWdBBXwHE7CPNCF62u8G4WtXnA3cz9yVt7OXg5ArtAb2P9Uz2T/Bg2qdVH
QUOTUu5gICblNm7WO2gXZdGFM5Endx1kL6J32bOvZyMl8DXmloJKbTqv5cuYtTxYYGU+TkzZvqnR
HNqQBMoczgi//Ts1qOLSKCzrLeGqQrvhL1PJhohMpwwV4IJpbzSAOMI0j5YPuZHO+tVUZ0kXiqnS
ffjbU7WbrbKKDkbLInw06B+PEJbMvLjVhlZCEM4NZhu02wAxUthrHwlrqedQIwKTPJQCepJnDuVn
YPZDEVCTppho5UQOrZs5SBREvchHuu0F+GOP2vZCpV5mbGnzy6+DSXJX4HPsvCChoFgtPM5SY0Is
2kO9JFXGjbcZmPAszfS4yN9NNgPRci70aAbB1BCl6igbOdVuqnQyP9t17ZFpyoFHpz2mJf0ucSdR
XDaCriy/0JgdR63PP8uZXWtTA+7ugsax2gqzkuzyTUz6DOte1bJJp7UbP82u9C1EhqjzCV7TiFmc
8qndtHrN5EABs7W25Jh01yVtZPcAWaNSR/Qf83Brw6PjTdHHythAqwQjE0tFqqCeFcLcEpzoRrth
Thz4a1VjjBvbzlf62AIH6hqBJWCUau4X95aIY+PR0WTT3EbtHEfvREds6lGbm+gQlySWbXqCyuSm
bAfSYtucoecmHROHxmmrTY/ZCKB2kw/TQKzp5IphR35v9Wn20/HOTIDpxoGBMruDniLtjoDRyM4I
xu8ch/yzRjh0UGco9UneWAom+0ID1Ehyu96msWghjOqDa154Vb906CO95kBvLq/eLJhGKYFYM/0N
DEe6abAoTRKZF9/tQ7NS3qVs2sFAw1n6Fa7Eobou2iKpt8qq4bdNY2ktt4bXe5AnDWl9Jak8Entr
mtMEJNuUfBBEMenMLfLma2p27pWBVLcOzUZnH+4nmiWiwjG9qTKvuWSk5jzwK0VX9FOBJlZ1ZUQB
XO4WqkUBPT0t1MBrm6kKhphdOfepqayD5ilmHY5eWFfMN4nHlJELXodBdx5v0yKDvK2njX80iIVS
Vw7VDOHcianMg6E30b3l4gRCp23GX/24F9eaRVwWxEdoNhvLK1p9y5G6X/Z54dNlMO1mlLdDRJD3
AbyGxczMHn2Hme3McK90WvmkbG++ZMhUphB5c1dshiEp3pOQ4tdhw2q1X9IKNUFRJabcpf46dLCz
cnVaRfT+3UXcLFOaxiHdfPjrycK+BpEHVkfSW+LIu1ni1PM17bKSo0Eku+03dwUToHzXVAqHcAzV
vABubBRjYIC4T7dQ0UlwV/iBvvMutB9nSzhPdbPid8ZFYjRxy8ThlZ26jl5A0tTkPNCZG+hzkJ5N
l1/jONig2tc3ul+ibpwa1/7kQwsy1lR+j/A/lzFaQAZBV5HuDAQelkedb3TCWXRyLaf2i1WNbbST
Vg1MVFsSD5BSSqo2jgmm8WFnmvHHjM2pIrHUSMTGBs5jE2XgaDdxVPr+lhjI+j4Ct5QEmSAyN2SR
Tx/yDoeMT1Ls97L3sxZwqTT0N5ymJoZzOVCG/ZLAUm09wFcHOzfL9zMVHDCfuLX7bTJVM0xpsERu
wISe+NUoUuqK+Mz2jcZLLYM0d5tbp3FGKsZoMN4VUdJ5jORK73HpZHNHYFz1rs5bi6mlkRCMRPe4
YcReV/qwtSNnZqKA3Me7c5uMmDfRA4fZz+OsiDLlhlxjYKrHY9JK6IaJx7yN9UWOX8oBpGOAWkTC
o4HTRwxlLon1RU6wIGytEHo4nVMFJcQbotPR4TSBIXpduzCp+tmmeh5fNNGrFnVDzjivlZ+u3+oA
DOnaIhEz3To+2D9AjMQcTcBzZ03spkZ341vUR9V0T5s7Y/pIMFPnHmv+GxoTEifX+WBFyj2PVuHE
c7GdCFT3DiBTbToDtYF5ubueW/N7n0DU3E6SBKcybHMmLX8KzP/TXPoHBer/HbD4P0X8r3+ql70l
fuDfnSU8LzSHDVIUbNwg/+4sad4fNPxXETDKLA7/p4nN//aWVrvX+o9Jls3pDPdXvOLKtl9zXxBq
0rtAz/U7vSUmUWcHMwIf8RIgYEKPvFrejZe1eBonkSrz9FiPmozzB6W3lnU16JOdDyKYZmMkMcNr
gD6ADzCjSmb72F+gd8frxwUR3/ij1pnXhj/rj+U8xmbXs+qiAmOrbs24/FjH3eS7oW9RQkn2Cv6b
esqSXuh3LnpTpp+sJCmeVvuZbAT32qcZMD1Tj0gcB4FErQsuoDihkcwTJmk8IZPAoYBP8tgcp6BZ
qUpdYgAjz06wpXnlLs15m5tbxt7xtZN3Tbqh5iTDpKYfQ5VfD8nXmKGv3AOzAekEtB0PkjihnoYT
9mk5IaDECQflntBQ0l8xUfMzM8p6JkhZzzypGCKHc+EavZO9t2pDQp0qBncU9/DowFERYw2XQ66U
qsJfgVXWCV4lTyArFmqgVnzrAK7Grneqi9JrwLWmQ5fv8LSBoCoSYfdoJxpi5iUzacr5mvY4fHdI
WlODQgbDcAldA5aAFHsxQ83ZNq4JH4Q8WMfZaM90Ls+bHFhdncpbyF3tM8eLlJWV6iWfGV9Z1wD8
Klb2FzH1YMDUSgTLc1K+iBtx2zKUaZn0uh90BqITuTOfFx8WLaHaY4ymhrWK9GMWrvm0iJWnBS2K
NRY393mls0/LnndaAuGMsBx2DZK1Xan5rJVMcNaF0zytoiXM7AYF5rq6lobGSjtq6FsIeGaYDi9n
XZdzZ3KX0K9JR0E4ty7gy9zK8RgvTnstOaVre/203A/8PdPFqvDx7gSsojksikIM2ygepOSYglVu
M8rSFhvc8dU7KgnnLrbr7LHJfTabBJPjO2fRJ2OTrbvRooFUCMq47t5o625FJ4mNa2XrQQdoLTa0
3m6cfrucNjqBRO59d9r+9HUnhEmUVftZuGyQKkLj/SYiRRpIfTZN9VZP2sK5WEfIBf3eddtt1x3Y
OW3GYzbCY9QUiSRHuymSj9Pz1n3axuEAsKVTFbK926etHnJ2+4VwyFhsllMxECfUBaKxKRE4B6O1
LTjZtLspI/580xG59kmcigt5KjR8Zz3HxvAiYf6cihEbRDRbWJxyJPROBUudxRj8xsSlkFnWmqZd
q5uBE8X3/FTykPtF+YPfhVIoOZVFcYdILFCtx/FWxlX21q/Lvt/mXlqbb+ppSh6ZH7si8OXSwdM9
FWJm0/tPONxc4t1PRRukFAq4eq3lbKa2dYhcrXhvn4q9vGqBe0N4Wy5hy8inzJNGjA5qzWNruDAP
7hjqyWINxzyFuhDmlSVIrJyBQBLeb0xZv196n7Jc9zlaPiXeUPpHDXofx7Zap5EBLIF3bQxHVbTO
Qz/UmX4DVL4t7pBu2N2AXyFCgOj7Q1fWIXqfPnoah3GYImjfHceqANpaknyFOTR5vFiQWDZJ21TE
7fiOBqL6xkO1NGEBKpRuIuGLjfwDRb9XXfiwCZgL5l2r7ieNA10IXT5KL92lr/NPSZ55RK5xju3k
PTxuYI1q4BjFkmsNsowPvJ+s3qwX3jJ74eQbNRVCK+Z5PJZcpKi3LlIhOBBuy/odEpmlucfGd6Lm
fZQNjrVHvJn416moOtzXRmfnM/SEpp4/liOqnTsvKojrEZ2fj8TLRZ7VHCZDdO4HNzU642Jdesso
7D0tBVKYDa4Xfy01Xq21DJ41MOjloDmo0ozJ3CWqAo+cehb0mKzJVL41Oew4gY53lPjcqvKeuiw1
HocRl/39MNjLKjPprTsLH/B4O0+leEoWLfe2y9jkadhztBOhScmcfBSl0FvwHxHSzdEYiyVINL1P
KPDtsbhGxjOP+94xe+vB93rlhRacUfQ61hjfO0YvHgpdACvKvLkFH9lPHMS4gpttXPSEKsgNE31i
0kHWgrsMyqfItDLeWoSP0c/jDDuQJ2RTpcaEfNK6ARx/11hGUu5NtYzvhtpm0sIkUqYHQtoTP1hG
JH6UlDKNQqNPJpozBuKafKOU65ZbQVC3eYjI0LZ4kJTeDEEXNeIxUkXlXSDBtCFpSN6eTQFAQO05
HescHbs8gg7TE6wI+sZCNzvChK+Z5ZJoHhDm5XFXgKW9Jf8ns7e2laqdbnEg2Y8FWwdSLBXHF1Vi
SXlw81o84DMSYBukZjpXorV6KxADxsA9we7LdyDN0gnsSIlPPMeAOLw2hQRalXES3/SDQE6VumWE
Hn6UzRUNpPmdVkx1viu4j/n1PDDTQbzj+UlHMGgi2jBBiacCXU+BgtBt8yDHybraG2kGfIapStJs
JqRdnnVPuoWNwyBLdHVDkp4Fzai0Er4WkJ73oCy6juXfEt97LytoMGnFaG6ZWLVzWPUNA+FMxe4t
x1gPfXDp2/mOrs3wMJdtbG6tKq3uh0w5nwiLUSjr1uj+TZfNU85kqeI7cqdGROTJo54PqG6cJMyp
Ad9yVMy7oCC5Pg5NT02fwXdV3s7QIvNOTA2EbaiZXh0KqionHIzWbS+pqyZ14yP9bdXWWAZhHaUv
p/Sp8CWdmLDzBGy2IMuccnw3ZTA0CVivoy/A2uyaM3gbP3TCn8Vl7HIEvu6GRvZf6skdv9Ps4yvF
PukUmwK5eULau2NDBIFGBymNQsbfZDZqzFR1drNvaSc5aKtpUGwguIkC9N2caxfAQ1N3R6Afld9S
OU6NLMwsaaUU4+QGDiRYADSabGF/luglK+4BHfRq0jkFzSlhr3WBeDovx15uaqBQT6Ic9BqSjVIK
CzmwukPHqfexMZa5uyGO1G3eGuXcqXst0Vq1F2atvqNtXGRo0boAmDH2s37MRy8tdk1pVO4GzN/o
hHFaO4Bv/LbIjrTZZv8prSa/DDpzFvXtkpm5EaZowe2PlZm3BR0WbN735O8mUZoGY6lIZNNCDdWr
J5M9B8emnvq98ydXCMbRiTNEGseJOzScKERMrrLvsWbr5PZmupvskbVl9AkGRRNBk+CMmhPZSBYx
3AItgysUCG8lI3V+zR8ZC7bEI30TYEpeA7vtQrWOdcUOC/CByof2h4a07sNS5Pkd1RViDDc2exFE
J9qTyZNFakc7kwg+OIb1iMrEU5vJro1ok+vr3G/yqZ43bd94TwhdzS7wyJ6sN6TTYDFaZkznARvc
eOUOg7rpgefEnNfF8ETVMk+7NElo5mNdlZ+gCqkHVy65vol6Gd/lBZ3lbe2QShU4olzarcrq5ZEV
USKM9FEEo7eCBhbhrKW0MrmvOzNN3I/pWOg9C5NF399vR/IrelPPvpuMkJp9M5RtGdSZpd5Pk5l3
K5MIYmNSlLmxg+GUfk9OTLVernw19FCedwGes4m39Gb0z3iSRhiNfTTLjYqr+b6mEY20OwPF654w
bzrz2mbjOo0iCPbEhNPdlP0dYOGKZEmc5SIuh1jh6bAGYvN0TaTsIbn6ONcGgG3U/IDqNFUBresT
aT115Dt9y6KoGAKsFb0Ks4IMqL2lDX0PTcYZyDvjoJE8D3b/c1D/BxqFXx3V+crAr377EYRw+onn
s7ot/kBgxQCanAgSZohh+UsFYul/YOgjGZpwEVIjLYNT8p9HdaQjPCjoMsjt/esU/+dRXROc8NfB
J8owongELs7fOaufndRJeXDBuBOwzyGQ6JHzCAun9scWADIYqGRWKIzNFtaVjinohzvyExHG2bz6
+TL4TJlnrtK5c3El+2UbRQt+N4dn8Q0ZD/FBjZ0gXCduwsSd3ftfX4+54osWBMqxNRbEwidpkGDB
BPVMYRLl3TJGiqdccngjjpR2PYoXaqLSxEbF9KDTyNuSPUvBiEUuo1ZoEnlMoWV6aAJYDcm+qOCA
3SkEAt7REpPl7yxrmGsQlF7iGxxn/Cpf1GbotEgbNmmajR0B/Z4fdynxp5DaIhpnc1SZmzwu1Oiz
xmg98MouFZlVcBig1TtslNm7bhq4jZ264+W66I9fhGiGAYcTSo+xIzXacn0sGLo5DQwuGfi4y2b0
iOo1H1VV0ujYkq1pxS7OBF1jxGW3hU+PGPOlq8TG8FOv9C+mqoinLEDoakYfQTN1y3uXHipweapz
U78A2smf26iu1eO9bkkH4Hc3LERk4u8w6ygNhrGaJ31LiwZu1EaPMieOgrp2c7Tatj0Rmefpo5sf
ioUO01ZXplPBKcL5MjJLAbiI+JPfBb+lp1nAWekxKHIe81wa2D3owmvqzlPkQB7LfqALVOR8cNrt
aa3KS07OxQeSXaVziDOfUhvMqahBntmuiD8x4yvbAwZakkEgmmHd/D5nnQKu1VXGAUIBG6qcFkNt
Z2kmIqhsMfpYWErPeLBE2zDnq+KqZ4Nw0uxrHWcO662uufqeew5vYUJgq3ZNRDLqlzEnqOVbVS8c
g3FRLQI0TlaZ5WUnTaFtFwIMEb2arNbeZ0zWa8cewlGysygickU1xv4J1nQxRXmdWqNLA9zNowjF
wjSUyMlBgR0dt8JvE4BVaCoRyFhqxRtzqvr+vomV7lwVTV/Jt4QicsFcK3L9uhj10bysCXVhc7WJ
amE3YVbIkHjR4EqVxKo4S0DrbbDoLdt6Wu/S1o+cS6djznczxZgsBbrHqqkvtaz2jSJIOWd2B+LZ
dMX8vChrKwSGyUYVWjETUjYT0tQSTvggC3G3qKldHv3BNLAJqNzq9bdwwpx802E6ya84GWb+rVlL
w79WcddogVZ7eXmvpWbaX2NgNcWDRa1R5hvDq7SDFi3lxeysDhun8TeJ6PI4rAYrZZbpjFFRXaco
qdKrIZ1jh5s+281BTm4Zy6shtkZ67Jxrfak27pjqxd7zlmY+0H8xnWMGoHW+5iieeEHvNo7Yjm0/
9CRWxcuS4AyWcszEPuWU6l40tCzU41r6jnfxoEew1xdfVcO94vBckB9KUZX1QdIX+aeaCU93qQ15
7r2DXQvjKpALuN9oS0EhKTpnhzZMv2HEQ7D4Ww7rdsuRqO0Z0A73cFrxBd7Pfmem/jVrVq2ijRrp
K/R3HJeqqWdM5zJb/8xQAoDvoTJosz70TW1p872sJ+R0Q2qijndqxTBjPfvGWcgQl54Qwg4lmVVz
EsEN6WYDVQlzycTZDKIZERLR9BP+DRbzlEHgzMOHxEVD0cR4lTwCApM1s4l3i5KR2rtt5+pohjMt
Oy4atUQI7Qm5D6kCkXYxdTFcX5VpSM11TrzNwWHhEO+0XJP2viogmHDMdCPrSO9UXVaxDik3t/g6
AlcT4DuZn6PE387R0kGjXJamYupbm1lM7AsuI1ycwVLHlsoeY9Q/yr8cZn+Iizu/8tQI/3Qoo0RD
y0VCbv9b6h92FYJjGbQQB4l3FwnWmWIGHF3foQtKAhNmHEPosq/noMB3+uHX+9fLbfnP63iouzA+
kN9pnSkJ2fd1PC70VOq8AYbZFA2HyFr5v7Ut/7lJ0qJfE/BI7tTPNkk3g3YN8yPhZKD5zoER3qXU
5aFVtnpjJdbwWhbE+vf9r0Zn/VgMmU8SRZgE+J/PrhcxxJ8Wh+GeuUw99rWqR6eITGBbuaLdxmWs
BzXZNE85na5XvrmXgsDTpakJViEubk18KmffXI2v1IFHlgSdHRVhNuZkhMsatqmuxu3vfnl8SLQV
TGfQgaJ1fDn9YLNGSG9zKdGp6IZEofwNXPX4lQ/093u5fhCDlAaXStA7F5v2dG9bl8Q98A4Ls3/J
WG+nkzT80bLovXo1XXjmnsnFYBbls6T2P6U+pT7Pxf89lbv/1z+rf/0zfipeFvv8zHOxzyDiD4Y8
5FrwzhKpji3vr2pfE6vq21/xZciQn/Xb/y73nT8Q7TIpI+n9FKbFd/3XZA7wGXM5YoIJqGGQhvDy
N8hnLwWTRL2QomADLidDlxWM2uPlk1lH6HLmMrpzUk18xMhVvDNJCO42QLZSk6LXmz7TqYn2P9yj
nxT/Lxez56uuLx6GJwTsiPReXpUG7JwCHb4bLDqr3lym93KO01dcIz+9CLJnJMVsUsQrvLwIIELp
xZ13Ryi/9XGmw/wAJhc/+q8/ystzzPNHcVHNc1u4jH7uTekZUVCyencw3AoDMUxMJ9hLhxBzsH6h
V+4rGbovF60/L4cjjUfGIFD33NyUZ2Kk6e7eiVzIS30CODoK+03be+Mrn+tnd4+A3L8u9Ld9rfKN
ntIdI7gS28TFX60r7TUOx8+ePtSm2OzYcjA4nH1FTkz2Bf0MuJae/5Y/NMRIi5blWCCz2s1+BqfW
cuLkldX4TLr85010cU3wRuK4OT97Fhk26aTw7lDUkM5FsCtZwB3sXwzC5m6p/fy+B3gWVm7hfmCg
5+xss4w/pzEnwcCMYEUwASsvXeXL45gUItoWVVm9Ftv+03vjwUVA1k3ukn72jvRK9dLPsOf0st3h
8FysDZET+KzxJn83zMW/bWjoXvz6af7Jt77CFnm0UDIj/z37Quae9nYyGndT1omjwQF1u1RR8vsv
JrsgL/+aYMA59cx/oTQ1JHOv3/klI1QjIsgxVb0X/vqT/D/2zmQ7Uizd0u+Sc2LRN2tV1QCw3iRT
62omLLlcoocDBzjA09dnEZmVkVH33qqc31m4h8vlMjPgP/vf+9t/4Az/OVpc32VOs3wLbr2wnq2/
3tpElhY93cvneZ2w9fYoiK9B4VftsfdxeV1P5WQiKqOAYDJhorla0oDXhzZntnG/kE/+dpheUe3w
3VwnZFvQG97wluz6VbL/KCBanF1C+UGs2lkrIqzF7kOplmrhUGsl6LkNkkKXDTPmuyAXz55bi+fe
rpnEMQf339kksTFQq6dPpOgsid9rnUsj5LxkvYBBILg90zT/NAidN58s+QHHjzVsUn3EV6jnuTRj
BBZytkPHoZArdj6nmrJIafuJGTdtXn44RpHTleytVCG19Cru/M6ynhNlNz5DfWA99FZnkVdvhFWG
Pf6Le9rDaY4p+Q3GftX3WSiVo95dQ7BjrrpG10OnE3V/tRmjDrQL3mCun2T4srOm06LSGLRP6O/z
d18U9sFvBq+IHeU4U+QjvzzyOgYHc27q4GCsdWBHXGLpye3atj60kBWfdGTwYps2Q3JodE9pkZAm
mADpZF1Kg2yrsl3DPrSNU1eW3z5SP9I2y+R0k3fD2p5NlSNa5W4TLOGQORTIpLLXvvp5WrBMc0/Y
By5tuMdktJW/nfHcvzc4zDjRBPPaxvZ1lRT2dLtQejw0wSN9HN0do2h329Z8h+s6vnpqCjeQIXZW
/5mHSrrjb+cQ4HPKevM1NZ59H+N33Fllf7dO0mGKDtKPLPDYxRVF1hg7t5/LV1ZSTbHNS4cWLmnP
4zknSFluzEn0FRZAoZKdrqclooYXqDLOAiViFkoQf4TrEoL3fCwYseOmzUfO2kuFlpZLLTTYPf6s
ZeJNIUCG9pbAxFBEVjnj/RiDzFJYlj1MYMtapp/OxLY7tOEDYbBt+uVTV1fPWS29fGPNINo9MWLi
WrMCrciz/WSN2k5ZHOhaI7lty9Gsbjp1zVPVjqKmF4FfPQ55OUCAaK1vGKvuclcir5zMtFS3bQFy
OGxGE9hk2dQrDcpLtirsOQZrsGYNShIilUMRR6ASQ9tifSNbEtiKBZoa+h7RqV7aOVoH9IQO7hGX
GBP7GBmsZBNoNS1eUTrh2SOmeuZ9K79By+8m391qUue6kR1aB88VQDBx1elFQXXkOH/mKDrPLKPl
uyKJ9ugR/CmjqcCVEZnaaH2obqmeba927ktrzX8G9MxPMfEpdmIFbUaHdubTfAjqbL7FbNzmu7yx
28NYtxpq0GIDazAVb9DqO/VPHX/8G/8C+dJM3oCLtFm9I3XSXRn7Rhu8B5SBgGSeeldEIhjqPrZp
H3hLriXRG5PXFg9LGpQlYVtdv0Hs6d9ze1VGhLmn+Fp4GwqQUM30ZJhF+wl+M3nzgc6IkBRt+i6k
Yf+YLVsgVgVFc6HRekIHDUqwHhy9SnIMNk/CSPKO3/maY6LMNF7+lmhZdmNKMyN/oiUOjZhqzdxt
0q692qq6A1bRNpZoYi31nOfWnqYnnb6rCdFy/DHLQgO5LAkBhgbgfX4CjAg66WJbYZJ1aa5ZRAWY
IpdDHq7QSfIdRhRLRo2ashvdytlpeJrvLHErJ7vCQ9+Qu5i61CiAjOTGt+pHhzUMt+UZz7lMg5gH
GPyVzDTV3SCQAxQN2cAfHM04k0F0kHemwdI3o2PSOA0cIw3AQjWl4mWaqntMN6MfomtWzYakt3Mn
FZJHlA7p+gxbs7GPE4fGw4Rz2b8BVEcbUz32+OIj28wTbctKha0nUK6Gk3bktk6dn/2+B7oDuXpt
8EMohygGghOpgUeHXXIftbo0b4eeSAk3Z4s4gjYRoTlqgZPJG3kth4cb1XDlOsJEA/P472RzvSqu
bidf8IEIVnrMoF733DZNtcQQQ/JqM2meeTKs3Ptu2jGwNwCo1t1q0UIf2TkQjrCyOxEpQDmQO/JJ
P2kAtmaseKn71jvVcrZxbuMfWN0J9LPlar+mUpM/qikJnK0ETwttqNDz97Guyztai6YvLXOML+Zv
ew3nJuetJ/eQqcOYUBUUa62s5g3ccftemFnWbIjZQBD5gclZf+po/a5iscg033f+nA6b1clZ6Qmr
pTlMy3o8EJmosSqBUHJSKs8L65czFwaMBg8Nbu+intBQ7hWlGSH56/PeqkSpbVy/97CxoxbtB78q
jM1ide2EtRk32mYSJT1iU213L0UxeHNsDkH9AggGXs/kFeNwSlDZ+RaBz4Oysa+fLJw7DgyTWrhe
aFvZtcAROR6ht3E/5l6VlNLSFSgiu5RTFwWpwkvbuwMcIGfp2E/PZPZ4xA8UcYSWS6XSRi/sLN3Y
4+jyUdRn3B9+ViWfLB5he7CUpLs+ofAvNHoeRFtGjyrZLGaC5Mo0g27vBXkzRDb0sQRzNxgx+A6q
vgYMVreOApqADFxAJpgalaeQslTOp36D2DyaMQHjkoR4XaVdVGgZj3m3T2R3o5uzGrbSUP60S2TL
k4pM01Ls86RxtbNe4W48zjwKSLw4ZTEfatlaL4D7/AOMwXqKBwBArzqjggoHnYRE5JQUp8VTSr43
avCyBU81icZGXFajq/Kwrnvnfq0N793s1CRCIGgL8wnSX+QbZVLyELJqVpmOKrs67DoU4mjF7AGn
C6DxBS+BsUSI20XHm+IyOFgKKxVstMnWt+k4GDWkKea9qCPMTUTCs1kPSwuLCQmU1FBxT5bhex6t
cdybiaw4k4CkZW2eaPNdvljFvOXInrE8b2eh7eEW1Y8uq3d/3y/K06Iu9z2+SLI9n449wbTsOVmS
MghtZw3qXR8Y6RqNPESabTX0I+tuLgw7Fsi7cySJ3+Sfk7+0LTtdlVBOooxA6rtuSjHR40+zPGzs
6yDmcou51SthzpQ42MrmOLEwnw7zavdAGgIcHpFKTVo37SIVX5IXuuSfQDCSsAcRrIiNAGg+k+im
EVnjYpxH4RYsrJlUxogZGPF/qEWKHqeR5oHRtbqXwuD5GtbJWj2Xa1DAEsCyyn0ZhS/bzRpz9uxn
2tOM3tafaneahoNgN4NHEjfPK+Qbr/ojsfjfytPfrpvX/1x4iov8ZzsO+Z91p+tX/CE72RY7ZjDY
SEhkzx20x3+oTrbxG2gPjndorWhSxCP/uWM2f7ue+Il9svXVQQAjU/5DdGIzjUfBoJuK6Dztj/+W
HfxfT5nY1IF5QNbwSCtfzed/7WigywUb6OCZYWeoFNupO8SFV/+/svf/4XdBkHftKw4caeYv+k/B
eUwtfBe/tJdzmsrsR2X0ZvinV/0/kLIM86/fx+bnQYih0BffPYnWvyjz1ZRxR1XuEpbjwD574AFl
wB5L/DsfVjzA4dKz4670ufxmEC9RKsAqxoE9DXd4HDn0DdPYPDWLAv5VE2Bvb6aE6/bYldc532KL
5m2b0rPUJmes5H46JMEKS33EkDc75oid3Ejy/YqAvqP22WZflQ7GwvYqmVuPf8qEyTPWwYI+5Bn1
06c0ELRRWBoySIjFJb1P2sZp9vrILBp7eeMaG5emq087WKW/t+fB2HmJBSOs8jkehDhJi0vS2mAJ
W1fNJwWb+MHxuG9d9HbWSdoQAA8psCqf4XwG+iZlHL61TTUgsKfcdLdagV93x5Gxrjdq1NcptGdF
HLgPHHSsMpkcPy5WvfUifkMXG86ghk0oZ0ZJ3c9JlvygIQGLtmMmjr8TxK7FBj9eUuzG2u2rTZDk
zXTSmBqwVuGpaICLLfgLTLUOZ4Yu2/6wWyeoY1cObfOj6W1x6ovV7vb9laCa5DpIN+Oa5QyrYGEc
9cyF1mTcOvh6rxRWeeWxslsS3+TH3Jr/M1TvFKRX77k+Op/TlfAFydxp3rTfwV/idwiY0ehgUIMM
fxdoYW3M98ZqKLWB1iaKvTCxWD8ELnd2frAKSkDa+RKRr5h7P4TRwnSH13k034desxsyNzNrk8Ec
bAYGgk/mjkFGqM0C2qMAV0ztSOToMw9koFxTvrXZIHkghosBil7Jc+6V+N5ghJnDUX/fce+/OFQJ
/wFT/+/b89+gJf3pTvF/kWDO+c+vPv/48+3596/4+1rA+w15CniCp9sYgfzf3SjqSw7/82/XjQHy
PrIkfx6MwfVe+4+1gA8L5loPiOCMTQdJ+59rAfs3LEU6FY/I0I5jc6f+d9YC7Ka4O/5ZPfu9HPCK
eECY/V1J+9e7p79U9mgMa9RLi1W+p6F2RGVFSiNKuhxBazB1wuim4gAb8iEnp0o4u7zD80S9g511
g7uleKHf1m6S1NtkXNG4hiZldgbzTriyBDQ2xx5evTOoWK8MoR2PD6Dr3DJcGpml22BMVy3SrLzf
TUlLsFSK3E3CSivbIJ58DsdYDH3tizY3L4jEmNanNutbHMsAMY+6GjH3WJ03lPyGgQPBk6gq11hH
cILpZ71U1qC91EOXGXtbpMUTLvL6i3nRO/gcd4kXafqmvl6Zs1VBCAwa249cpqA8JttbPGJ4bp5U
LpBbsEupt6GszONUiitbpBhZ7bccfd9TAuacsealHHcJ7Ur6JlmanuyMbIPvRFrT8+xpjnNCUYFn
pfplDdvVzckIt6YksOCwF2Fslv6jJ9s8xSA9o+xpCNcPuDCsj0YG4iADt9CPDvU7H+SLtRUWZ6Wd
G7UIbAgsEl5mMpPNLpeV30ZLbvh9aEH68sKxsKbTNfdMnn80x7fCTNWp7PqGEI+R+VBWycPcISZV
TdjWKyLL6o3FrhCe8lHljNgqHPXAVt4/pas3vHWGhb8cy7IBi9jPczNM/IHUCmEDsjQWNac3WKKN
2y7IPYtDULCI0AYAe3FZWzqxKqzhhFW+fPVAt1YEEQavPU78cI+DXV9RwoOFEW1crlOpgfIO4tUW
co4nJecLZVxoEr4j7S93Dj4aJnUE1bJg9wnAQ+HEbir3ogSYu5igmXya/WD9NenLfM8y1h539fWZ
cMp5PoudqTBIuz5HIQsbphHaNRyEh8TJm69GLu2vTBtUcphc3d2JZOKgPrhLcdHcNh03/WKS8ZeF
PZv7ilPlPqFKCCuDTNwba8Wnc1iE1pubsUppmVjo/3gJ8gk5wscWhH0TTetl8VNg82anmcOWgGn6
DMKlh2hgmN5TTfi13Qpn5sAniGO8GWs7EnZGJ4QupPfi1jLbHBWjbnm/9cZoLw4shhJHE0jQjZOt
/vuio8REfM5LtSnZWk43i8FemJi+x4g0lsYC3KAbOz92CWJnW29VzbFRikCXX/AXbwjer0iUPDaQ
t7ASEoYyJ0IDS7EmUHhHsnQMPRKlSq+95Gm29Prb0AsQOKBHli7UU1AFA2dsLVJzW1dhh4WEWQgx
pt0umgpeW7OEO50tzcjuyVAGn8NOPrRMVzd9E3hvwFanOURc4Tytl702bpNEIDqnnS7jegV1GDom
0SPZ6fmIHAbfmWelIyPRNFBpQAkYboxZa00jFGuNsKBlYwAzr/mfkq1stDqVe+MjQWRxkmCY2Atw
d03E6giHVmePezDIa42i7LZii2jePgWLazmbxZZCHq3eKL5dyb6/8Gm+juoOKCjnMngjD4GZZh9I
9Nx9Qnq1wHBnvr56sYthgVDHVObygUDemG9phxbjHXlD+7ZbuE/f+y4sjijoF0q/PO4r/mayCVgP
eM8oVfP6Tg9lVhVNxPDQv3II7I+uVMvvOpS6LGOn3+Z90/cbH4UGL1jg5z+TUQxvE/WcXK8jbz/v
GjouQTf0tNFV+qc/LZq3UfMSdA+woEskz0xff1TVpL/WYFGxGSVj0D52Rtmhi4AzEcVFwahZLrU2
VMu2Upzs49T06jEeCoCGePPXmhTLUAWXnrxy4URWm0JcRtRr8ntLa3F1BYvMs5hlC351iDo0vaxO
sjBGy17cCNm4RLK5yN5ly2sVawNBsSOKqPghFjYRAB0cMcFttiSvTNv5BIysaUBrARiPCGA6Wq3F
yNzJAghv9vSDh0Jjb1vyVbH0lqE8iKBs33qM4vdJRYHHiWV5wzZU5j0Xa4JTcCGeVO8L7ls3C4LV
etesvup3aNAlpeEpO5ZCYOXnGih7uCptOT+48zzLkJy4ieCQNSrxT5xfzPniMdjrB92bc5ydIwsZ
5rGrsppVja3HoBbkncYbWUXuxC1twaGaxFkux3GnGe30xyLw35rbLuKreRz6r6/h5kP8j+uXfrY4
6MnqDv/rX38p//h1+tVe56B/+cXmdzre/fjVLw9fcqz4Uv6iv//J/9//+XfG3tMiYOx9Ik8M17+N
tETz5/mKgpL/aiJ7/6h//sWUff2CPwYyy/oNsxPBZApwGJD/dGA2zd+u6/3rPhSfjo9y8X/GMbLV
JsnqKzSPP8CW9goV+/uJWTP8366+CuaxK9kP07b77wxkRKWvfqQ/TWR4y5jrcCPiIuKUbnh/8SsN
YtFGjbgqVspkgMtXs3M+BiwNMJDKHDQGT2wmeA4uLuSD3phfrieswEbqM1Klxbny1K/ZKpZhV/hN
2h2DWtdnRJ4p97+cBmAyW686rbNbEEHorZrrte2PPEh8wP9lGsyHlYiP8W4GM/CZ2tEG4DOFAejB
J3MN67m00kOgNWDFcXZnML5yjf263ZXruKlH9Wpz4122qzYu1BmnoCtwn9a0U0Q9uIp+CumwhyCW
ikDvQebUGIaFwYO9JvS6aN19UsuGxwn5GK3e6KRF/c3YtiNJ6Iwm4R2mRickp5u+t6uZhy3G8xtS
E9nTqhnTKXN0+chBCnFU5PMrFDBxXLAH8g+T42MvV7HNk/bNFvXAJqr5VXlVGZOUUSfFixsOC0Te
UfO6D0/nJQY3tR6SoK729A0QBgXZc6Pr40XLbZIc5rggvtYiMoJMbkrKJCjQUOOJrFQT57r1xpFy
ihIU9VPD7efOrPVkQ5fuz8atxjjBgr5vZqS0JbNernDtE+2d0zGz9eY7m53hmHTC2pX9hCQekBlj
Ddtikrum55h2X52aLJYYgNsVbaJIGsPwE5xkWQrZw2WoXDg2UTEIot2h5hM5ep5dMS3b0pO8UWEv
KBy4J3e6Bm8q46ZzuqZzQN/QDGI6adiPXjAHiLJ1jxnBHGAoohb26XQpplyQH0pPpAtMte/Luqtu
naW9azrWXRvfHQWeChdw/tSOKM3AAkozRCFyVtLmFEg8m8R/QjkPT6UL2MIvODLorIwjMD4L81NP
rVvNCiDpu00TTGR4yAHzFaxiJmB8PauSB2bOyt0SZx1vWDhNMdOyul/thggWYb7Oesyy3sTk64zT
29QTFd1bYsiT48rTv7iRadfmR97w0jsb1DNkOrvWg4bnoyT6jGk2VFb/Dv5ofGzdxvG26TKrdFcB
IRd7mgjFHonk3sQTG/aZGL5WZ3AOJTHHH7hZyVGIxbhrHCthhCVUa7lCREFjYGVnjQzOo4d/5bRW
08WVypftmMLxCFdc3vJTInTloE0yWUTVnOywARVrpE0e+1NVLcRUif65wcFPFmHeuZnwhzA3YNxz
Haxne0ofLFPcduNa7exi+LKkMEkPwLo328560fjr2lfpr117EpLdOLRrvQRiRFThZ9oV2fVQZQsV
e4tduTFis9OdKo/pJsa7q81hMjiq+JyIgAURs9+t1raYhXo1Mc2Bs1aI0M2UdRGrmXcKE7I8JrHw
yRnnUKJOnblBGcTwcC2yrvM7l+NcyiIQAJ3uvNhzfWRh1jVbVY76z2lpLJdw1tTD0hwWa/7FvUB4
YQ+X3Y99nhxM+hWYjG1azznFxhOz/EZbAXMd8yDvCj4TckVbb7L+58QGKw8Tq9G6DfEKwFeBtpbU
Fds6DCWeGEmw17oJ7EzfawCtBPHSlEK389AYxj0X77xxAIndeK437kSaF7smrda3xe6XfDe4eBfA
U+isVtJfoAoCVmcjAJzO1g+ZNtZpOKn1edGri9bSFpJbQu7MkuFoGasv9vHLieextjWZj07k2q3T
AFL+SEBX+/QBAnLjTAkcSMft9INhj0u37Y3VtrZeJ52tF4xfZVoGsVHmy3s3NC9Sm5xtXnvLscJs
se1k4J0A5DMOtfzcpTNEjeX8UrOGh36ofPK/Tbfho2G/KL0f8I7m69HNs36jYNvRedAy4ISWPZVn
YKu0NiSj3JPt/4KxkD1wv03O9C+KqEtmo4WaxpqmJ067wwUDQ6lu0RCEu74XQ9puNd1b3233emgg
p1aci6qpDpi3SuIfdnMs5vqCyv09dzXpVRhF/tH1k/bM/Lwe1TwO2zZxzIdy9cfXzm0VDIzGP+Tl
lB79SSTP1lylG4fbIEfRzFYkGKS65Dxi+o1QxgKdzHQ+SohKb9bSBBuIZ+pu6orinlThDsdDvfWM
DphelTf7Uu+0s9DKMhQZBR2WcnkR2SJK/iWee56n4ZTnlXfrKfnUULfkxFYXSHtjr863n80PtFbY
h0Lo064vknO2TPGYTLwWbbtvhfkhDJwMLqNezbHH4XlZ47h5NHt2iU1xX8/Itz57Pk/O2zVY8FTk
tCAWQlDKYA37AtPY1llYHzcVpUM6/UqDCT1h5G3b9vbyYBIxCpfS5dTSETvQvYNtrHLD62//wGPB
X6UGES3KDnZZ7qU3c+LrW5763C1YRB7duR6YuSkitVkQHdd1NXcOFPA4o+vnxqiMvddSPlAH1/i5
s3ymU6ruWUEf+jx76iUE6kYzLw71U4to1RMLoWuqRHPVQip93WHE+G6n9r4UiNcS28Zgvcu+j9Mi
O8pWhDQgkn+f/Xhes5e0U/E06pe8N46eWfCQdn3im3l6U1QWERnU1MzrzkEBaMlfi43epwYu/faH
qZx95raRI2F+4WUqCNeUp6ILlgO1b+a1AKJZdma7Phe5MEijLvXW8fQ7V/n8LGz/WovI0+Ly5O37
N9ciDVrMkxs7tC8s4bo42SZ3s5L7EoHrrEyCpzLoiKgSTHmtwN/88CE5apFlE0DbGiI1aQSaClvG
YvZ6axuIfMgOaz6xdgPGwqGcEEz1geXvAqxBbNysnmMLr27sT5LunHHlMmywPXyaKq0O3WC0+nBj
lBaul3EUJhg+1ncE3MptTus9N+tSP1HBUb/4yl/iQF+TELQz6Z21ozrK3XEFUXBBzcuB5TfYh2Ks
L3IdM87MthiPZkCGtm9Mfev0SwDrAd7l1m4D7R76LR1XbIpXBJOhqN0dwNT5g65Uv9ZoQAIsH+ND
M5GIloYQA11S1k1qmZP3MqUu7TrGMBXAFyaZ3unmMFxWabr736tuxh7CIbEnUFShWrrSxQIwFQcV
wNIJbdJGB2kZ611QLPYtqT0kodIqN7jpumhKy5FKQd50s6Z8KW3cJZYJDSwDOaCLSAf9xsyIQFV1
cXWDTuOPlmn6Xi3lfY8ofylTnaCzxWd3ZdrfTaagCG5yILA44wNL1LfO8flgMIJfuW8XRsD5DOrT
rxDbSweC3cCiV9SPqSQVNAyGwMfZ/9DduY+tIDib+srq1M6gZbWc8xrlUX2WQGC2vOZWSV1dUi7o
CJzenqobXv1k/Upd7aPyjOyYYZklLZnvIYsdoJKqD8cvOkp84U8qfR0Oc9stcULESA/VrJon3tbp
DaQOkcs0+IT53W2nTpT7Vjovgiz7LUcg66BGhyi42zwaOh9UwpgL+AAhiXm13F0jTQzs6aGD1xuu
2uzsOzxPIhQsyq5ojrvru2p9VFR9UZ9jWfFi+jfs5J2d487pYbJ4ltDWtzzVc9a8GIlIdsr1atbU
hognkQegYRZnE0waD9dg+KVGi1z5LF5rvawir9bfrcFAilV6fZ8ASdsY9Zx+BoUZnAGM6K8OTQAZ
8al4xlP4mq8rJiNUhYd1bh71vKlfh3z8pc36ofKLDCWlWN50OW0JQOX7Kq3tn3Dd2qOjifFhGI1+
08DL+SkGz/tJImq89JltP2O2kEBJE+AbIk2cx0ZxiaVuOzyyzqpOGmXhhBmnYPx2Fm3ZojRMMBF0
udPAStz7Julr1+y8d4ii46XqSEOmrq4Y4/OO6JRdPS0O/2zMqvOjPqlDlY+sd4RtfFbYcIjDmdqb
Xc3Nuyypn24X39iU81hcQNoGkQQFfcGhob/ldW1udbeC2uA3L5M1G9d2+Imxv93hovQIh6ULYXC3
P4ywDiMBMCfKkzXBKXp1Yeteu1spDsZ8kM85op6JOlUFPclE8vc7MYz1fTAOsd/DADJBjfao+Pp6
V7pkoBbIcUd45+UzxbVkYVPX2XGhPmSilMdFdyjkEMl9tuhW3GYEf+cC9pTyMuc0M8jHLSXOU651
CCK0ogDvfs173bgf+vYJKbE7zTCu0quTtqT6IYTEDQNv8MtLq6HAiZ4lmmalwQdoQq43f3zz7Tm7
q43UPZESNR8NaWVn2CLw+2wLF21OdqtNFoi4AdyGSu2LNrPoZw6Y8TX4U4UxV7HboPvMVd9ktDwF
7AGaZHmapiKzN+VoSLgVzWJvDZsD38KD5lfRgJhltM3v2rrLHjimc7pkWSGBhHWfBVp9hAKPSO/4
WXrqWi04NxQgHnOyhSFHGEBdKxE+tWiCOwjEzXxarntNlZ9Ho3uYLJ3EsaKIw08dZAANRG0JxuEG
hRbzI4csno8gWROaocKFCOG+WySvhurhY5qD3BalcB6a6/yTo8GGtik+dQ9V28JTmpcB9dYJxc9h
wuV5UIpnqik6fWv18keBdy90s5Rz6KAEZ2/R7tkY5TyI8plu+dn+grL0CuzMfF7J9IYNemmIqjz/
5P1yjtrw+0E5f5Uc+l/5OB8SukMib0VqLsDt7LQJSgg/vlsfbBCK5OpKXJBFgLGT42BSxFUf4OK0
dLRTh0AxO9/ZOgL6da6UIz/U3eKcTr6/S5xr7aD+YJpgfQtdy2/HzH++7tENGrlR+Pwba5nGaO4Q
VFVJIw4T4H2QYOwyxinZrF3+gU5S89Svhp27lPbJmLL92BRrWHTrgWZm6jptBWJnkPIy6cEPrcox
nhmZd1kYY/GNJVRRGqtfqeozM5t0nzkUxfjSc/cmYsF7grge5ZRLxXO97uAdn8TYi0fNxQIyXZ/O
gzVvRk2UjzJdzpXriTPG2PLaHlc/dV75hHAkf8gxUJeR50C8jJP1i/PBB0Sh29ZoPlmnNR8K1fRc
LSXlfFZBNgW11Y0MiEChppUypi/dP3pCbNj0aS8wa/IdXQ3uR2G4zuuM+XYHA+qM2WGOuMmQVTdX
CxoPvgAQZxMrtMZ+t1pjDEd7eHXt+RcfkYTLwmovQprabk6UfsbAcCain25aqy22DoFGEDC2eiJ9
pIUBe6NoDNgntvS10aiYSHp18PMNmvU5kfPGDFfLPDbh2seNMdXP81QO3Lez/q6QYjhwZHNjHrxa
LMaiD4UAsGZTEHasUFE20N5oyWOltHWvzDW91TXoQh0VbFd2mgiM7rmbkEY0DFQgytR6T2aqOorS
5ASsf6/UXm0DQ0+3rc71AIVGk490XP2iH7Qnw+TboWz0/qbRap6VPs60GRjHptccrJmWJXfAafrY
X6b5ZK6BDhlpxZbtn3GosOxh+ILyLG9FK+rDUPX2Gfd4G7VNhYXPGxLvHataw2iYfc9EJ3BiACWT
k9uch2IWGy8JvHPLDxf5sKT1zPlRZUkXjv2ahaJegZiMgcdD16p3pWzmj2ow5ltJT+MeFHcdd/X6
OoID21rL6J3ztaj51qb9paWJFum1Zt9XYzdz9VhJbKRDfdNm0o0tjr9H1F/zMW/0ditNfUBSuJ7r
rFXNEYHeNe5YdGHp9W3O1dzjEee9DaG3e4wKWdz2OpQJ0yfVnawdUWxC3kC8DBpWzW8UKJ8jRPFI
P9saVgoAoU6k6wpIn++nklAS6ua3ORXBqZksd1+b3rA3jUJn8CcmUAf9nWsWrDgXE984RbM8A2V9
VMxPt4E/mHSXwdO/kntLxkiExthG0YzIvnUR148TScL195RhtvTM4iBJBFnbvmY1AGOW6ShRQXIN
mXvxRGNl5DnVMw9oaqs1es+aZMARmghJA22jR32msXBztI0plH6iZKk9pKaytnXhXJamPojML05G
OotdT8sw6qnH7Mj9gbP94BfxYqtmg6s+/9/snUmO3UiarbeSyDkDbI3koCb38rZ+ve81IeRyOWnG
njS2O6p11MbeR0Xki4rCewnksICMgRAByRXekNb855zvHLGCYGo0A+vgNMiemV1bOx2T4i687rlK
phfU4mHLeNH+Bl7iA7TLrU11BWqYN74gtnXrs9WdbAiXB4bgt9PSosQL96fJLrvVVUoNYyvAExi+
ZuIzT9TWjs3ZjrW8xLSk7epS+XdZrpi8JsMBeP54WpJp3g56ZoLopt+nAanszJ1dx1f2nBITH5ou
rQ4ZMf7hYmsxPTZp6Xn7rM/65W41OlHjrGKzjPzBTpxNR+hxvu2cRV2kA5d8K2LHnLcZRRKAlVge
0pfGh0MBHyFFyQmVKt+mLhPcoInDwecURfBG/rVqtjVD3NfcGqmOJBrB7aGsjenUw9Mmu5DUVb9R
4cSdMEgtE0mmc7qBzTI3Eu6VwTgPe7+oWfI6M+eWMs7qsYYcb/00NOO6e1+Mo3GmZNc22PQcp8Dn
7Ezavtego5hANU6/RFaItHaNDcK2z43VhFwbQ1B2V/XsOcPOs9qsilg0reUMkMIeohGybnt2R94l
oF2imC5Uk/YODszYvkU3m78GAfCa4ZfZlCD0NNNPyWj5jsl/ePQ7OR9FmTwVS6+AlwuOacV13PvP
ZNSWLSg/NDHyfA9l4p0b1/qI7RLXWm7p3QCYYWNO/if62PLCgzA+M79VB2HCZuVQl8+vVjfDyFKM
OgBnEhiCneHu7IwqG4Bh9XWogISUVDcv5XosDxodGZiYXibykfrepgiQ5wEr2zEsGCSDChnKB8kA
Se2SocyLx7Id6yuTgdA26xhbdm1SvGZ9kBAMGev+eqwXZAmsGrZhAc9Ms2ELNsPYsXVWL9MwvIJG
eiqIrn9vsfs99NLwHmoLNd1O58sEvQ5fqyjftas4W2jvcUqgnoLVon3AN+zi0IA9uyt0Wp+yEBf5
pmdk/rKQoDk5deDtGyXbN3tJ568VTnvwwdfM+BlESWAifsuVnnfwZ0mxD4l1YgDgnUYrVl8Uaxrz
NmXFCNAMqs66Dqa27jbeNFqfEy15LCFL7c3fCzEX9rGQQ44twGVacIQCmCYHHvpQvRD0Arki8Qd3
VCIXFs67pG5a52qylSd3wrPiZvXxt1wgbIQfrsiiYohbunCZy80Abj2ULAibchq6ap9Vawqp6tHZ
njLXI4ek1yYO05t3c1b00xzpZl6W5gi5s+w4FiX+OF4CyqmRgmIaZvjZIDiHRCmWeNkt/fI6pdUd
o+lzMpuE30BAbvy5avG3MaktTBWcSiQlruxlzVQRNBoahUTbl9DeXbChB1EKb4/VMWOu4sKYHjMs
0klwHQ6mukHv2IxcV96Ttr1Fe3e3DaxPLBpusievI47YDo3b1usrvI54qAcVEMVidbe8rbCG5hTX
ddBhuSnsq9Jc6m9LAeMrGWIfYji8SYsgBBy9ABs7I1L6aJH1nz10iYsuFjAmfRgcA+B75z51in4/
1rqt+fnQqrbpbXZ7koaZAbmuhurTuk6x81PTVlu7NGGixtkD+MBvSxJbjwgDl8KyTuMMWmXvTen4
tRDdOGBGWeE5OZQhG/jkYAuQF53uCHvK2V4N5fXt4PHqkh4y3E3NpGrvE11hHu/Okhk+I5/XpQux
kCQGY9yJ4+27aLqfXcWMOW+1uNQOHfA8TSrilJIwMLSra02ByQesxFsNOSiiTF7vOaGHJ2VOE7z5
FA8TDQb3aeXciBByeavnQzDIG2wdx7YW4ZVF22fLfqSa2zAYkmsXdYB2iHDcAguBNpAnNaFDSk7Q
gWe5Mdiin/CK3aB2sClymb5vfJ5KpPD8wXHVtWjknjjNWSLntQCqVpNP+d5AoWX47H/3aubUrovK
lIYqebBoZzgyBUjvc19VuxCS8kFMNtPblE86hLo/22H2US/q1IXD97JO1v2CCaUj1gDcxCad3Be1
Of1gvS1eh9YfeRubeC/M+dY1Oi9KfE3AEVvmTCYgY4rk4EM59nXrPToCQ/AGuoI62SOFI6QCxog4
nf3EVPbnKJJniDrIX7x3F6+YpyPegiWaA0wpYRHeiBjgelLzM9zI9ayQe317wkYEUX1Ca2o7Nu2c
MOMmJuy2qbRj3PSW10ZQoIqryWjGXQpgWvFCB8Yjrq4GEmn2IAsOsThzh32AtrlJCYlHBtDCU5J7
GFr9giLt3n8tlUPcizaIrTGOxXVh2FwCgbjkttt9JK3mztonN/76TW2t1qfXslWRSZokkpzm6sJ4
a4XtHLF8cHxT1UuarQmTwCLZaI3fAeUsWzC7EkkqVQF9DB06p1MW14muReQm4kfpY2vjVGw+lXSN
kEscrgWJld0Co+/kJPGeL5BxtFC/RmU3pQkwnJHsTkyj8Y24Bh3DLFrnaaAcwerJ5+I0StOnwWUX
u8rGYWhB0XNMSjYenqurgml//K1th9jb6XxaqTnYOTbDCrI0aDTfxuOYTAdjcq5MElHtJqw57Tbu
KM4iLmz5jPCRqm0WchE+wuKqdMSNMG0+Yt8UV20s6G9oerurf68s+5c8GNfyR1t11Zf+q+Hil4ni
TzfG/zanBk6Jf+bUuJG/UPd/Nc+uH/K7V8Nyf8M7i0PCWeF5vr06+3/3ztr8BkIoJDx4AuTX18z3
PwB6zm/YOwRUO4AT/9M6a/s4r1dfLUY1qnH/pR5Fqmz/YtTgsSVA5Xo0/2EWAQgBju9v/71t08+Z
wCmYaxx/ZD0dZkzY3LntygxPS857d1P7CbiAaZAZXbsa30/k/DqXK1KrqKYcK8SW0wEsy7VuMqqz
MRlvQ/i8yQZTe4O7IcHHFZxrbZVkcLAR23nFR2AIjayu5tLXFEw69pntt+qIZou7qjZVJa7dshvN
7UxQqNrAVeu9TaGN2cLI3+u1CET5iiCkVZUb8B0g1Lu84nDQA7e/JjpkfFsMKfC+9SOHUM/zKXDq
wuRbpqRDvLiw52FbknHn7ytcAPkuJeOcGYPEr49A6NNi42ZjsWy5MitmN6MKoa+JCRNcqvyRE7xM
G/yBg6jETtDdwm2KSf+8zhbyt9DP7BsQRBVXniRPbttFh99T6gtW9H/wWcd22G5JO5OxS1tC1JuZ
BJN4Y/Y9Fq+JBR9ro9xxKq5nOw+5CA4ZGTIanmM/6j3TDU5uXs7VIxcP4ihLvdBOkvkLrme/9oNl
Zw4ph23l9cFLVaE1PHpV2i/XHorbBVI1nbzYialmQzzqGZ023Mpuuy4285Ot8NlzL7GzKxxMWKer
bpzeSuio/b4Jg3TEaclm9FKlanD3Y2ikxbGLaWplJtwoZ4cQ3ny0M5F3BJrA/5EKkAxbk0zxy0gb
2bspteHtAL7rA6xm/Lccs4IfXVxVDMxGOXbwCjIPU6MFr21TBl5hbgI4pVfK84xxQ6Rg9vatEj63
LBePMFuDYAgDickBH2jxaR28TkzDpm0QeHVlGJ/pYOAvhTEtr6y4Sx8MLbsvi7m4xj3LOa+zmEzm
OkDGy1UgH/uxonnE0VmzB4E/OVuDc4+xEQs2bJvsmrWhkJqNzofz+tC7AxfzQfWggQmskOsbcmZS
G5wcGBT1VExvUykck5FdX/6wtYEfMkASIKgmvOW+yTH7EtmzZLG3nSrAkFMOC8BfbEU/8ZfHP+Kx
KG/Bklgf0lxUvu+SahqJ4dLsGAk2iYxf5fgt4M1vGHqbdnuITS5yGzmHDnaGqVy+u4bHmYwjDL73
poV2mA1VoCOzZXDIhbJhAJtySajOtm5XGAFMVrnFfMrJw4w5AUM/xHn6lmdJ/KMYLddnX2VedOUF
fVLz6BZ191gm5LAjZjvE8weNud5SiNwYPLKLZSww5FKq1T4bplbLPpFIsxs8ksGb8hJxr4XGQev7
GLepifLlqcLuTjvhmBe3TV4RASlyG6Ouhh+OCUUHyU+7m012zLYJTH5zXGyMCrB5Np5Tjck2nqb8
eUxpKWUpS5f+WVV58t6r9ecT5orT/IwqY0ZiHln6JpnbnP/ExLSRnoKGRQrY/XUYqOIZZS+A4+Cr
+WWZRye9haeLlx9CV589tJPbxpFjMniJ4mBJjgDKG+4H+OvgXrSCSa8HYXre9lQzJ5Fj5IzUq0a0
JpNnF1UqjAsS1hkuJXsdoTs1rGyrKLgZYFndS7IGPaPxbP3qQsnI1XCrAfZvPsjrzliHEbiCwwyC
Am0kCBt0M+1n3xjemVxV76SDbawno1EjojSY5SM9ob+DMycQy6/cATfC78Rt3pXjR4cZ5aqeaKHD
M+IR+M5mGPlRJ1zngQd2IoAcFzmKpOumhLvmRuSRpCnVjGpeOKwVzoIXOXZ7MpyzCNS48xnQprcx
tqRTywBlQZH0kwdJllhvpnjp9yVJ9muXWXvMSDI3Vutc0zEDwH5f4R7JFYHZWeFRd9mDGMgv8An3
+Bt0SOSrKL9Bf+Oh6CWRra1uQv+hi8EukjYXqYhyzX7HYz3JdynxVKNLl2YQoSnLJ9cVuqNh1qnO
HJngpGdJQAg7cetYb1hNSROzZ3BbmBvbCzbaKPAoUP1m4HXCxIK0rOziRXZpzCBI47XccB8lx2tO
2Hltibq8pSWJh2+QJj1qAHe891SnWQIhOZZRKxRkhMaqsWjB13U/p1Ca4E5NS70DcRFmeWKq4o3j
SywKXmi0i9b6HHVR3vTLIukutRb/hGyKThdLO/tSk83pfRLes23I5T3v7fZHarAWbknmik+r6w1U
88o0X/D+kfJ3urb6wl2OlLv41RWNtss3/Ff9dRhbqC9pXFG8XTfMi6IGKzRu+aayHmbs569i5Xtv
Cr8iIjzy0W9x4yAFYuhbHjJpLF+ZoYczdFuqZVvp6sMIwAjvxuCHtxBE5bxRMPa8zdDaDfTJJq1I
2qSDdfJ6n2emH5m9wfsYIWfE/Tg4vCiDgIVlmBn31ZXPkMeubvZrTLiPoNuPBeVimXmd5k36o5vo
MthMWA4BteT5HNwnzmLltHgJx7npNGAFmr8Yl2HLVjBdUP4zmJPfs9DU0DS5Ylo9Hkq8WHfLAvCV
wiox9sElCa3VOJQYA5ljFtC4fBK51Fk0QjniGchoqDv2mdGa4yZMCpOxCgUx5n07N4GF872llwb/
bVgyv3Tqa65AQX5V6lS0m5V18wPG2Dh+0jGRNJcqZ6oXsQIXrEx52KPcjVnsrB85L1vwI85HktNi
j5wEXh/8uXBjHTW9jJnPTNqMT10PGulVkEF3dxT2lTB55qGsojxWpjrGckyEpFDMtK1t4c18Y0Jt
z/zYl26Iv/Wu2zk7mgZXaGVfBT4lnmE+uAELFwj9ct/CxjF/NhnLGNqsY5sHsKAECoCZeK4mww/7
J7iEUsfzF13xZnbTsUC0e9IwQXsNDYR+u9jMVHhKQ+xjHp23Qc99dDFLM9+nzM/8K4Iw6DXuklTJ
xYafkXxUrdFiI9YTRNVJeRh7pBvzidppH4/ELHuXcSrSuuN+9pPu83OSDXN2R6gNP0TLcdo4lBj2
zDPyFngDcjSLf8wboxH7xlyQ6nlMaWt0FiGtl87ElLvWQXAU5kH2pucAq0cAdhc1s9kou2n893C0
rLeJmL19oLgh/jL7wBGHMgPCwipBfzLJc5Nwo73wMJNNKjB+BQ2p1WOZU6984nsOS3U2B9ltRasa
fUuK1MyvUmX3P9HPRsZvSCk+Pab+3grmTO4ZvXT2wQmGcN6NlCog3PnrsLSCqeMxDiDWyjdtqG6Y
IBnObu4t0OyV8JLkAvVe4kcwHGsmYmz7FE7WfvPBmiAZ7gxdsHazmdKl4G8cGLL4Pa+5FeROhRdM
UQbVs9dTNRnbTb8TIjC/GsekRcqC4cD5O6Ohb0fcs6FGqsRFRDjEnzBLzXjzDhwQ3JbWh4n3DQQH
q17NvvnswlLmXx23ecLsS2Sun33t4cMc3W5bxGBWdrUv1UPdzulXaRPR3eaDWHXmyZ2vdB2jIncc
qTUgFx/MPq5EQn5dIyBVt8Clg7PFrIuF3zdTTKM1bIteJHjFtdOqgkpEqC0M/DMzvXP6NulPcAbg
Kg1oVtWVS5MAXStpjA63jIbCATtWtb/NkFLdzdD3WXlNj4kAcUq9gX2VwdvAVOHAjNoNvT/Iraos
fOyGyU8BHUhkHn6UJaBOlb8sJ+HcpDERn5ZRNk7bsmfY3aHPjCrFlmUylvoxGEvOKRpB4mdSkxje
NWvV2AcwVXduoyYhErQjc1Iv0SKsrlpo1/QHvA1OoolBbapB9xMVE55fU9TJtQPFLfK9xPZiJjEw
cXbz7Gh7m2Wl799iUHQwFpdatTcAqCf16nt4FWFetCTT6m3L4d994uipHA4ILc7z5Xcg6L8HCH+3
TUKx/384wsP4vfz8y/jg1wf8EfUwf/uV5QiJa3A2sRxCIH+MD4LfONRTmyUsrM989/9M3gLZ5w64
DhUgSjrUnbnhn1EP+zf+NOseejjyi+XBYfhHyuUPggABmd9TL/8PooDr81f9NenhC1LBvGeMIkyL
Tr+/DhAAqsSzDv1HnaXYZGSIF9dM4vCEatq+2CS+dyQ+85tUBNV9ucwBxTXe9GGWvOqDYl/zGbZH
Se90Ny0RuXcb7f0RGdR+wlxekzLt5hNbueL4bT0Z0EiewTCk2yntQAHk/XLlcgDbpbPBnQ9BY97j
L/Z2pcr0CVXCx9KsYY/LNDgXOoYchRnMYaRstD0nV96FHci74Q0NfKbEJk1rP5JM/L55ZNj7KHEX
GnBzXJO3dlsF2C69Ncgbo82KfgypgGsEA9GprpeA8DBlUlszx27FMKHD2pAY8mi6JpdMyulxGXna
re8LpxTpSZt9/9IJ7n2E82b3vhgz/8Cn0l0XsevxKsfWnVuvPdguam+14sHFhE60yUptsZhS+oWN
Mol0bZ1Z9krcqPLGFal5pVyLiV893Y3+W+gQx8PcNSts76JpWLS/MRkZ7zlunFn0P9iILk7Z7eLi
aiFMMA76Gc8a0Bt6N0bqaEyzfTTT+NOIw+HctONbXcXFqa8H+7YlYez6JBy4MvqRrcSHbU7BBbrf
mW8V9VzuI+WF9c4dKE5uRuQaNNAPpViFMPz/8GxFL47nT9/NQn8KlO1tzYHsffK6d9mEJwyY56JN
uJ8ncf6A75mLfTNVn6UpHrE2fbmL9RxY7mPsmceZ0qqMwGm3dh9Anm/3jd25EVBYmBRMCbLtElct
OgLtePBjbYwO7oOoi6eWGfRF2RgRHc5eTLePzYCgVFO2NrY0FeOVcewrp1ecFyv51KkRh4NDsoQb
4Gjau3hsza9q5OcFdgxHOFuUkU7p2hPhlJsmqw6Y6SI59KfG0epldOP5PPlim5FRyIe3Ic8F7j7Z
P9KeFCWoB3htPDJOHf6MghQJZrnO3jVI7muspCXambb+WlZAGGQDhNFighPP/bmk8wzbqMPd6mI1
qvvOBbC86/Cp7gKnT05eSrczOz4wfGYSjPOkItwD8OiFLplmYwMu8lLupk3S3wCP4L/88M7HZIyd
qzuyH78yRNy1TvHgQOmiBu1RAcFrcqh42q7v+ySXe2/qYC2Sv7nqHYYm+KvezVnthU0/Y1AxTjNF
eCaNgmZY9xdcPumx7uWFLthiE+hl3q7HxkyQd+mGkQN+ae5TTo43hBHN8+JkwTazExRovv3sbQad
3P7CLxQhc4iv/UNhd7dEOpm64OW5lObkUgeQXwyNilGUbbHt8DXufKNc02iEnlSVPBaIeidKIewn
7GjJvemF8RYPDdqJCOZ96I8Q8kPdf+YyeS1kezLyLz1n1hO9X82uaITxUlL4fUIsP6Z181qjYWLA
oKV4cqxjVjCsE0F/GGneoap79Hadwuo3CJDdMfmVTcf0bLsQmOcgE/QCMJR7dDGx761yxDXRuf6H
FSf+vk9HejbqxX6fp/AhycojxruSi646YjD5SIrsHhHc3QhTRADLVIq1sxvmcEtijTqiX9oCvWGH
nibooFM/6O5eoo7KyqiOvR/pkJ0wKUco1i+EWn+4M6XmNATiz4dj0tIqzOxqGxeu5L7FaMr2sA33
N6XlPRjGqgUagwOZqT9OgflmtryOZlgdJQoUthyuXiPeD5gIG0LyRwhw3o3y8/qOL4dipWqRN5Qa
0FwBOf9IYHDcVYFzTvRMoJ2DvU/U5kgP2YsplqjStv0eSihlG9dP4yddLsm5K6x0X0hs6ZOQ3FV0
nFCAnL+qxj3QLUXPqXj3g6DYjFbgloBLpAOEDsrNa8r+eec4tfNcUwtB+D/5sMgLE6dJ+cbNAnwo
VK5q8akKlQk5AW5BP8ahAW9ogYG1tWfgyAOe5UypceWYg9l/Z65ZXJE20ICowc1ARPW8HyWuC5ej
s0v+zZIeVdZBZjb4XBr/ICksuKlkmwW0jlfWc5/5zXZylWEcwOvc5KHqb4qhBFoK38y5m1pLbyHo
WRErd4jbc25PI27zK+4BfbCBasiiQWPXTVuO6X5kvr01cIjyYhLsgWm4DvJDkod0kB2Zs86HKXD9
V8TGnVvQuRzrY9snTPeOsOHyI0DG8ugsOYzKgSVQdMlwGqrxSLHpl0HDzJUzmWaUTLnAAzExIZaN
axwDPSp8Z1m8X+v0UDOXq7ZorLsOtmQiRr4FfA3DJF70NJK8mGT9sHSeSYbi+7AoScFV7T+Tu4z3
9GF0kTaRHKqkw+VKdnyHWUO8JGZWfTfAqD0lAeDPCeHx2mky9cKkNz3NWUlflCOT84gx9pzZoXFj
UB59b6BNv8uZezxZ5mVm95yD+JS5lN+6oxYPsGrKS8HM5gWNuvxILbE8ygkfmSnAF5VubO6h8cZ3
1Bev/tr1qm3Ny49fh79/n4P/bjv/FELzREr+Lwnp9Y//IaL9tlYyEzDgfBlYQGM4hP4BoDF/s1yL
c+f6zx+t0X/KaNZvCO/M+SzPXYPINviwPxLP4jfLsuHY8w/nZ6DV/1LgGenjL6dg36asCQEPJS8Q
QEGd9RP87zJabZKk8dWXLzP8wBjsjYuvSnempp16M66gYbt8r/1qpkydU84l7ZDZABqG6Y1hWwWN
tzZliLxXMezeKX4BPWF+S8esxvxbpubOtnsHOIXXcKxIExOvpggH/b3C5upsjNEA6GXaaYIJ2Wqw
k4Do7W9rep0wUoWUQ27TwCc7F7tudefkIPeOdgMSZkdS2XkntuzOP3CHt9YrpME4PaBIhekhUTKd
rkWQyROczsLkbmqJ5rm06ipcx2iWeHYMO8t2tWUEe7oNxyYakOCmHUMOxKBtWdWWs/PHeg43fkWG
8CTgdtQHzhUVPe6itNRD59atu9UJdqS4N1xxMZME8b1WGec1v9Jgd4cZnjvn/fbDUBMREAhsZFOS
jPhK5bnOYcR7KO/Qx1UKsxVYCv5qwtnFsh9lO8y3bd9xlPIcn1IkIngDmPCefZ/hbubFl1nWZbx1
G79/yi0PnGxol0G4X8C9dtQ+VcXQfXLmhQlqGaJ+9rrJu5HlJHtQoqkUXLAdeoLvV47cZ5jImHAd
DsgvSiySq6HwseqxjY67RtdkbBokRWAog+Vx5imIWcYx41jhM8tdLSGEZs0CUMyesS2oxZGc1CPD
mpAwShJyMG25FjgMleFKbg07XNIT1u+FAZxSzUVjFKJ2DzQo5ziTViWQNXHyhTEZjabPNE9BO+cx
xVCeAYpEKExwzPSW5rMbgi49jCFHcjycqzrCxASm0GJ2qmSg0oXPNFczZ4WeDT9IFXB/FpWMa/y9
id862l2g8ObK/c4l9kqGU1kfeCM5e5dkkR+boeILo+ibeNPIml3xePr5TegZ5qsd4Ce4QtzsEHSp
/Zo2tjP6z9TKjtkWt7Hdkdb103kNbRefuOK6gVJPcoER5U9TTbikTfKdFrW4WWQjfy4UVfpbyo2r
exq7pLOruqX6yBmvXtEmHGa7eFUscQN7utvNTV6+TZ6tP1RC5HnLIdX/aQ8Y2E7zEqqPJFTpHZtJ
IbdUmylgmZnT4yVPDQPJrxa0TvoD5UcMcFyMTVkqCAxlCaHujVkqdYXimMIP9lrIUNSWQfssPbeP
QlpH5wgKx3hSiz3s86RNwVSaaYp4TRhn3EDWAZbjaJPMcN/xUwVQlX9zQiN7N7Su1hLHzMa5nLjY
ZmenoO68QM9TQOjAZPsgbI4BPM9iFyKNCIgH7IDRYik+VW3Y4tFRbGVbchD6owXL2ux8VEyLiCa+
mnAaUg88Dta1Q0CU1t7OoWlhO4k1iv6ktfGs0YsB4Qwy/knqJmz2wIuS9kJ2Cad9aTkakQ228/3S
G+m1m9dGCSAvVz8nbEDPKU32WGJ47unsrIviIZm7sN909SwOi7KHfDu0Zv69pwvyG0/MZO5M+qiq
Y8mKgpqXxPXZ7wrQhc6UEMIPVYM9qqK9fYs3TzB0tUrjykUY/YmajJhpJYO4YPVnbuvmOQFDZJsy
2QGJarujDwcKG6I/DAw1w9Y9lGGaD5EzTOkhB6iTnUS1Ikz/vcPr+fT5H3932Rb/yaDrv/6z7j9y
2fQ///bZ/41AwF83/PWj/9jvg9/QFdmY/7E9cxL4fb+HN4e+DNvTQVpgjuX+CTj5BUVh9w2gMMC4
xPLxf3d7w2Mghp4RYrghCALX7V+Zefm/6CV/0k0Ck4OGb2L2t/krmaI5/4OiaRvCEqqt90LMWCkS
IiDXoY2ScplYT8vL0CJXbYKly/LdyDI9nSd7at9SQmbM+jHXwFfujcClCBandkTFdq+iBIITuvBA
aDHq1cztjZly8TgXHiL9NKum2mXdLF/snMnTluwfmLfKHtfVLEvjrxIRrN3PlHs/dT4LwaZnCb/W
FB8ywDadxTn20ECdg+9W87CDk8lSofwFVXhilXhpJEWJp37gQPsa+G0zn61ZG200wDYiOywtl7wC
IjqrNPesLYESBgpYRONvjO6XOhppkFsXwoLQGSAglHQq+hJo6l7B1R8TvbwOjRmGk7CxJIJMnxeD
MbqRfRSwV7+ZYiD5MDkejDWFXPOySCXfKKshU55Mob7JgrJGJg5z66sCPWSxzLWEO0Mynieyouiz
lazyu7Sy6IN2MIwGWwrfbLlbXKPC7zxa2tzISsbwKlHLnyTphJYvSTLCEE5jBGSAM3KgUgoTAKcX
75cRvDwJA74YnIy5IXYOu35AsrFvweU7+luHAxo1QpT+Ha669gb2ly2jpluQsidKWfCTdCMCBBNA
16DiIVff27BtHyqRoIN2UhPrbvORjZ11yLmUzrD0BwCjibvtLdSdCEZOP22dEnvqvjX9BhtxIyyw
APBK1cPUDtxZlqIhCgoFfWDXAvpSI/+pRjJNsbOUYh8sh0T/cgs8IFnIhFTcUFKUCDiDkwCBHwAn
wJ1q4q7SnXdeohfjgG/L1JcM8VFfJOJesU+FqKfIEi0SegCmuTmDWTHemtw31EcwK5uucT6PJuqN
sEbz4qBooXBnhM8SKhRUVExuEgAsc5Zql+uGG2DhOGZ/oeIrxN0gwQ5smimfa6Zd7dQejWKsVt+w
wm4zcL6AnkdtYGI8VdWI+zqxIKBv59nAxt1mo/Eqi0ZPeygARG/Q1xN5kbVj+Q+yb7r+2cttlUYT
oJnxvZAK2g3LvJZPuZGO6jor4+48jf4AT09qe7jhRks8rdUhW3RDFC3Y10uJK38AhB2/aYy67hef
t1EdwlkGVtTxAHEcnGeqjf3Krup7bxzoNk5MIrMMP+eJOyrovD7Cfa3lyVJBDYd19WRFmOlX8kxb
+MEtexJ9iox0DOfsIH6GEc0FpnVIw9n78jFlkPvJ8BvvTGxRK0dOoYC2ssjhYwwiZQjqjUUKAlKb
6hA6eVptA0rx2uuEyXe5zbEFFTeQvFi54sTS9melSjRuiD69vgsZTZjbfprKdO/RNJEQ1pl9zKJA
08tt2uWmPlWGppu9Ltffxa6UySMs9Ka4tvOxU0dOC111QztN6h+xYuXpqevGHMyMLqVHyahRxOc2
HYbgUFIWYm1V5zXu1u/phI8yacE38xxSE1QmoOtT9ZxL9xFvIiWgtXQnLwLdH7y4UM5KhnQ5H1T6
XXCOp5KZTBpU6n21EH41c+x9zdlEPnuFH74iZfN/L3DB1ZGRDjCBJzM2HV6xgptHQPApZn0z+d1B
EDHhGdIZPwmXhH8TB3m+d41J39qetgYinrV/kw6L+Vm7XtUcwRTUxPDjlTlTjb78CS7Av8lmvq8b
wpLVK+SG9kubixkfO9dtv+bJ8L7w+sPiyCje9DgudS4va5pXr4HVBVBwORB/xrir+Hl5NS9pySiz
2/REuhRZNU8SYVlm1GezHDZphf17y/s7IV5MCU0E0qModGM6fRCcbDqxSAdKr5WnNghUv6cfaXoZ
TYinF6uQ2VO9pqgOo9eOxglEzVShjVZGHTmx67yBs8kc4wjakbsTBkyL1qCi7KtLD8wTbxuNngs5
eB420BzF8FxY9MrK0c3wVYX9/DD4XcOdc6IhfJvEvfmUpp53ErHtNXs8ncBqXKuLrwfbdT7bnrzp
ZrbgUm4YcXHz0rEi24GfiKB15eT6YiNkl1Cq5qJkMBxUN/3YY9vycDAwWfg/7J3JctxImq1fpa3W
FzLAHYNjcTcxcwjOFEltYCQlYZ4nB57+fghlV0lKpfJWrcvarBZtSoUiAuHDf875Tkb9ON2tHXQK
kpACgk9OfKEK4hKMTT7dwlGyGQjGZAtXXh0wTWbsK70N/j5ZYLH2o3SVaVSnmpdn1JUXTrSjxkRc
BKEexlUBUjYm5ZHi2jKNfH6orLi9VZl2nxIjhm0s/cY7D4OYKXogh+g55SDMYtbo8JNgLef71k1G
dHOsXViIfj3nuFa77GE2G5wlZq2SHd795qWTKjyOmAuKncyCFJBiXTxVXT4+FZkhng1TY5YPsNLc
9G7dhlR1+JgJmdAG3hYU91BvRdzkj1aHG3MlLZqPsT8so96URpQzSo7KmuHYZJiGvebUjzVWeDUy
9lAJZq4VrhcLq0mC7FUL6X0WQUHLpB7d4XbwivahShxiMRyAgJsBbsKilQDmuOYQ0DUHk7uKgF9Q
s71ViiT9KjMtbhpYi7yrXpd0SkI5au46EZRv5KVksYlcpsakoJnerf0Big0R0DJIeK48rVcds8In
rtPNe1YsX6Xd2PGNa7sGwMKubHPgXLG+8yQ4MhFO8WMGMyneFCquF9hoXA1bqKlC7jFal1eYCvlk
2zpi7E0UjJslat4nFZv+29w72QPqgnNhRVp+LP2MOLqts/IzGHUcqHkW4+aqShQWNlAd1zvXz0qD
tIpjP3HZhmKhMEDyJQPFPBAVhQPWA07IuayycaxpImjfYzg40Vro0o/hnALlXuymLhN/ZdcTd1g7
K7l4d5pOYe4pawniY8Dxlww3NR4Ye8vzFH5xMHGCRJqG6KUAAAkVDbf4AFDYSDkIwi6JIbu4QOB6
U+GHGnKYSxFy1003asgApDkLLEo4ldPdLLVKVtYAYgsca9YmW53O3M5nNqPzsjKICmqSbGpD9pyU
RV0F9iFgIH1TViRSd9Qmj+xBy3bKdddB2MC3N77EXJsueuZXIyYMgzavZp4StW/G2ibC4ZUUUuBb
00s3HQYbqCyZSDfSqbKjEUIg2Fl2Od7ZPnV25LvS4AbPIVw6n1G/jYzktjWnkNhG0rTi8NkwQvm1
MSONvQr0OGkvI+Gfo0Mjf+TgN14XHAuYTafddPShRWIhBS3AHwOiFePuqGVOPGsusNWCQnaWYnVm
w1Uz0lBFipg4fy9PU61WIXfR+fepCrT9MaEy2diYEUYOqG5l0W+0kmrrR0WZoY5l6bgmEOUrljI9
fUm6frzKkx4zRebG013pZO27zHw8llRDDc9e2bJ9QG7Ml7t2DEWNQzPn1NgV+Dc08XDgXvSG3DSt
Eb8rGzOhpUjwIBF6ZJVTFljO2aGZVAzCqd5Z8fjb4qLkrHkbgiKYV9QdUVfeQ/G215ms3VvqBbwX
DPA0EtemG302I3T/TZ0MqOtmVD7ObUjJR3DC2JhRazr4gJvqcxp7PdMW4P/Oyh/KNMOgFoJlS6Ye
Zl+s0ulTki8u3khRJ8XeBgJ7C0KKS37PtkbFlTmgbHp4wjRAOSgEBFMQkF2M01hAcw70QRja75V2
yLuGTjk8d3ULgW7CgvI+dk3QrEZM9oD9AEXNWzT8EYeM0WPHx/6LuWbSVU78uZlY0XAsGE84iwL3
Dh0xesMTNHya5jG8UYh4863jUvhCh9c4wucJSr7RnjIRjuv0qN1SYx3gmIsLQmHwBXw0ccrcLxso
n0TYetc8bx0FNzUoNN7wXs5Nv1GOCG+ZOTvOagzLLFnDy0/eSVWYWLmpu6VXT7vhJiOEfNlBVAN+
m46AooNJjscOs0e2c2Xa3uMgi9/jgqnqagqy8aNbNf2TtpL6TQwa9kDC7vyx7HFQrs2+A7SAZXCG
zcdWAUN8SJ8SfDykLxIeHZgdkX9rU5B5NRE0eckB5bZrWn8tZy86NbzAN6ZDSmPuozwQgQhuXM3B
pa7BEZEmkNGbX3JnWKFS07IVTr6TYLi0u1foBvGbAYjwrW397jlMGxoaMkij6br3nOTSYjIXMqZt
irtcpdUnrjcZiQs19tdOY7fPhKEz3MOFz0/juQfuAgOQeLFaBbRLYS0kH/WYat99NIvSeDP9QRKw
amPneRYqNLgACx77SQPLgi0R9XfwalGT6Od2jtOY51+J9esnPYTzG0NYmoe40bdf+sipxx0PVn7u
FQXxhprcC6U2SYDCFiK4JkQCzeE5Y0T9yTSFg4GEk1+yiq2oBwRq5RBp6JjKODWTHg+3c1q4j52Q
zXhF2SINaEmV+eq8zwkZYNzkKDoampYk0ETW59iiNQyVN7ST22iODZCU5eAsCxj9SihSnAdBWvH/
KEZM5wSxM+sK7NCUc2Doyifb6TmtV5QXhdsWSt97mw5Ws7cJGF9zKBbiqqeuCVhnH5uS7sGunO/t
kdsUntSuxuLodiTypZhoYsTuzw+liWd+uJFbQa+oqN/oL9hU3W1ATyRZ7b70qo2qOShuczGXwdGf
ixbOStrZ6s5ajqv8IR2ZL5reR85SBj5ja6BzLMvm9dioMtjKeQ7FEw7KmAChmpDuGweJ9L+9DfG3
gZpYam3+eqJ2H39pmtf/ufxSFl9+kM6W/+zbKA32JdxfekN8m7wYd/PFoPWHdmbJD1B3TOEzNcOy
aXn/Gqb5HxZBjVyoErYgZ8aE65/K2bI44Jh1LEaf9Hc7/84sbZmU/WuS5gAkVsz4iLrZjLH49y2N
xe+vd0Qb2v/7D+v/NFNXUNCkzvrMt16nnOHUKu2Qz6loKs+++2h+ZVX780tR4czc0EILdJHZf3yp
1mIFrWt9xpmtXRMiluhpnfo22/1rP9wvXwSCMm5uNhjzp/cjKkEQNtZnFdrxxgHNuDUS6EO/fye/
+NAQPCnQIPaDbXyZgX7/odH2hf8kH8/4cLFOMTY8lJy3brVdB1e/f6XFvPf918Mdj4mJpXD2uaZt
/dx4j8Y9RsFYniW0ywJZ42hDN15atpv/5GUU7Q54GXEz/vSGYI/6RDyqM+LF8qGPmmBtYhD8m7rg
5S/58b0wUxbkLV2HFnOCFT9+aok/QwsY7YOTj9OeIwMrn2zdDlw0/6qzSVb1t0js//ezwBdE7kFQ
KEALFdv3T5qwaBn29Z48uKRV1h0+blh0zd9VB//qXfHT9jw8nZhJnJ9A2+gXIz4uAs6xTT+xUwcr
Lv2kGQ0zJhEEK+n339TvX46mqh8/xCxv5mE2LOZzdCnSkIBbDS/wNRkre8c6Ut/+/uUE69bPX5rD
h8iMnY/Qc10U/O8f9dlt3b7UxQG0UPGprM34rQIhyf0wtbi2MDWaglXK+eJGuwNnKxE0vrsymL4+
mqEKGX3aztCAUcy8lyq3wGB6JeLVoUh9giMzzJnHNqdnAt5C1B76MjWHV674jnHbaCF42bZlkPn7
9/Tzr5cGexY7fGouQTB+wMtb/m7Jo0UiAH/RH6KphS/rj80xZzgBhC2Iv+2Lf/kA/vnLQh9xWN6p
+PNcb1nev3+lwFVIaRj4irAztxDmvHXfTMMX1GW8t91c6X9zXVreGS+D0OIq4O8/P/BZPVktkfQD
vRztZmawvVdKj4fM1OnD7z/DP69LvJLv4ah1hEfjx0+PoU7axCVWfHCBuiL3lhAtCAqt/+0XWVZw
Nj92DPaDn74oBo+Mo4LyILXHyMQjhRyPubX7/Yv84mlwLD4vLCWQ0ZG2fvyOhORg2Hv5YejKap3q
ihKGEI4MTuP6b5rMf/lKvAATY9NkPVo+0++eOywEShq6PCSqiS8TWkR2ZVlU22yM5PXv39Mvvh1H
4Kvh/3jQWXB/fCWsE0JbBqQsAQAEdyJARS/q/2Y7/9XbwQzkORKNWeEn+PFFYietzdZLD2NBanbk
MrcHzMgWQjfAzX/wdjiaCMcUGHx+fjuU60x1MGUHw48nUJSSBJ+de3/zsC3f84+70/JOsCRRdMjP
fcEEfP/tuOZc2niED6UHB7LKpmPlQWMac+HeFWKYPlukMT/9/n398iVpquUAIR2Tgq4fXzIyQ0eg
Px7SuWZEFUbFjut0fnCJbx+mqSMPTXlB+Tfvk6PWn94pZ1HpsjdCwcY09dPPyvP6DuNCtm9dcHfb
ASjKO21RXNhbfmw4Y9MBZbKbOgEIjqoXaTbJG64NtMNJlmBdOcmasOeK8Zpg3Mz1mRk7rGe3eaYz
gy4ZxRJE8pN/f7Ial7qZgYCj2kZp6xMab3wS2HXlwHVrI4pqnNRr+ptkKGmds+hTbu/cuFDZqqvB
jHFXbzAI+H+U3yBnvToJzXh3IrZhJVHKTVeOC+mNeAAFOuRh6/Y8OPXq0BNTPhjaqKrdIFoTF3g6
Hsy5W8zF3Jkoqu3By7U1H8bas/LxHKahV68sBWl92+bBsLX8VMdnQ9YquIhJALt5YoqTW4M4K3Qa
fK1tp7X38JCm54ykA/6PLIW3ik8i/EIjcoHHmFQ6PeeMlHZhSIIRy7c5XaqyI50vPOqTkeh1j40H
Und98Ksat3BVMzcCNsWskkkNoBSaaegNODAcmqjZmZXj4O32pmTNdTcW61I5Y0RAerafBzMiq0B9
cP41aqf0qmE5y9aB7IL7GlUGhFUcVDuM9hiBjEJbn+1wYNwGFGl4MVH05q1lC01zNOArqpKK6bMx
VQ2ZsbxlLtxHeWCsTLJoF91kEQeFbcLILqiLzj2EZLZoGfQ7hJfCcGiVnAEkkM53e6SStHsjVTu3
G1LYJorW3AwPyeSV4F0DUGuMRvEgH2raqQjqQchZHDexoy4HL4mTw9Tir6axqJRHOpRoZo4sq9w3
SlNFO7ses82qfnANhjAHiInTvsLrZe5qZ3Rx8gxtv4/wWw+M08fpTllW2KxlV8hz+K/px8lR8ye0
/IW1pcMnTv063dpGkrawPAlnrlDA84fQhSpJ91LtPeeTKvuNx46OGjF13GQqr0GgFQmNMDyQXfuG
68uDJxxZlBjJxI1f+yhxPlNUPllrPwgJkdoLufGCegp+4rkDv4c0g86+Yv5mWWuzTHibBHr/66zD
0jobKieIH+Et82nPjjup1dh1KWbwrEnuERxltza4S5IY72jfW/csKbAwkd3MNaRYgzInCkiOIbhe
8APQhc4qFAINSN7SmmZRWE2ch0Kmb0NkfJReHlobMHBuui51nQnCZh3kcWUE1ado8GN+SGY/7SPW
NDRnKmKzlcqQ76h0od0FHdBtntDIAdST50cjpINIfczqnMlJEU2zvfNt7H9bd0j9j8ApibjLmgz1
qgxNBtQOvWTdBox5/lh5/FerzrcoZEq83tYkhaL8PdVTfJ/F9GBtp5F1FT6KlxOsc3P7azaVBR0Y
tCHxvzm5RYbc0KY3Pt8FcgnWYVxuMgUhEjtF8M6YPnRp6EpiqkO6EqmxclsB2xsvXb7y3GjoNjbN
me+JIoC/q2JvIMs6Ue+5RsnHaFFHDuNBPSBG+psqHxDqiEh2kPoZKWLgm8JIUJNDrCw6uqLtvu3A
/3Uq/2Oh4Pz11GX/+lb+0OW0/PE/jEv2B87b2JGh2HoeY1Q2v2/DFvWBc7GgRpUqH85gKE7/tCmL
DxLOj81R0zRtyTHwn7MWQ37wl0MhvqWFX8vwwvrPhy2eNDmdu6b0aWXyuCvKn07N9gJi5SeOIFQn
tyxoCGGxi2rAQ/c3c4MfD2fKxO7KGZMN3uRKjzv6pxNgV3nQIia5UlYFKLkuiLIPs9hWFMJvv/vo
b76dkP4HfMsNRueOmdCPZ80/XgkjGK0dfFBENn48xEB+47ftMJOP6oAUmt2Rz8eU9fsX+cXb4RrA
dwbAybVs/6dLduiopsbDDZTWAzTol+F1OzXEuUVEj93fvJRazj//OgnyjmwsZZZQDrM3JKWfbwSB
rKI+dNKtDATaSl9itzz6pyksBhlVbQIn8RlWz627zcJB9hcM8ZjfUlvJRKMHGVHQ3gDcc1MxZKuh
jS+zX7Ceyxz4NBOGKbDMhzGODqSUl7lxGLWMkEcJPKZbBsv1acaM1siqaZRe+eRTZZcTUdaFdQXv
jAG0CGv3a3yaWben+bVcRtnxaarNX8GEe8qBR6ytZfCNhSImYoLzLcWtPnKESE9j8uA0Mu9P43Nz
maT33cDfLUnk4yH9NmxvOu+dVmSilYMImMTr1KebJk296YXE2fAcnab2/mmC33yb5p8m+50n83O8
rMz7QZ+1XwrQSsGWu+j0BvYVaWARCRB2nWN9Ug4MiYigT3pCetIWDPRqY43s7zwrYETVel6EiLav
vcdgESeoEUKnAEOAZiF6UMOr/KRlqG/ChkWg7jlf5I5Z4SJH+UAEIaZQ3IGkZDsQxGQu85NeMtIY
RCPIIqOgLaRvxSKt8KvpX6OT3gKawJVrTCHoMPC82lfPaumznC2+GfOk2XCEyMONOmk5oqvHF3FS
eHJF0R+QAISfUBbySsjWv22acEj4MCUakVjkIi3Uohyl+hpbDp6heRGVipO+VNBq+dE6qU5WP9Vv
Mfv8k15EqTo1yCDGi1TlLKJVe9KvxNSNRwxZqFpau/gZ00XsUifdy8It14LVRA4zF2FsOGlk4qSX
mUMT3ooQuMCmB/tlIBN8U9cS67w+aW5+FxuX7IwcI7FAocrhCkShAypV3HYn3Y6zOlEdJhzCW1ll
iD1GAfGYb/Ui+RWcmz+loxe9hVgyvDvuwOFz73IvxVwdYbZpvumHJy2xPumK9UljBBCA3jictEe9
yJD44VEkR6TQZ/iG6JTCG+V7WnbFuMZIgZJJHzmqJm2w8MnMxEivjHnRPUt0+RKTyZzfFVJFlwEI
YrFmzotUCkA5L7BSoKDCYcM5n9W4aUh0OoisVZChDGUn8RX0YfXZOkmyxkmeLXoDqTYiA/zYLPpt
yrLvb5pF1e3tbPThW6H15ovqKxo8s+sy87hG8I9BGC4WjdikbF1c4JpCOu5SK2UkcJKUzQp5YFNh
E8AxsKjO7Ul/XpTo6SRKT2XFc+O3IcGuOAHKTPxzEbGlS0wVUzba9oyNjyADv793zQN0JxPxXMIZ
7tdM+cerdtHHFUZySs4w5SD/niR0Pw0UTJ5FWFeViciengR3upnsj82iwnO5QpB3TuI8MlqTn0E1
Q7M/yfety6mLDPrUoAyW8LLW8iT3E+7mWBWcbABtJqcjPQeYA8zFJ4Dsn5NmWcwD9L5iJGBNw1QQ
hpH8Oi9OA+1rOM7+yYCg44DjeHEyJsTZlNGhhiK4FYtzgVs0JoYhhTqiKhdE18nfYJ+8DrCUxmAV
4lTTO4mRq8KDBCl7P7QOvbTDyTPhgru5YBY6vlgnT4V18lfQ2YLXojr5LgIiNjcOh10cuYsxw48r
TJl2xlkdQQPrBvKbyaiqtJpqQwKBXHDNJRHhn/XZAxJDYwJOUdXI7WB5uEHakzPEmmrnpjn5RYK5
id/tk4vEEz3VEVmkANgkKSr/ujy5TqLej14yOsTIMxdO+IU5rGNvQwezin3yreBFw8OiFjtLf3K2
UGaJyyU/OV5SenA11+DFCRPLCZhfuhhkAiCdEWo7hq2NzCoW3xYO+8E/OWtibHz1hsuO/VTY9JZx
OeWWE8WG+aUPyhqilwWVbTV47kEqYKukahbnjj138mDMoibmR65nXVtuhD87ctDsA/tiWow/NLX4
b0aNGcjiUtcyO2/DlgB4Fx7pJ2yvOmnSYehb1LSQTl28RU4U4TPKmyx+xHFrvo2LDYmgPiljdnfc
SSXXrZv8m2dpgsYEzsV6CqNhwtM00gixDk5eJy7VDXK5C4nFZG3bgubCEwX0u3wjQzbe4iSSGztv
rBu2Be+qrRqTQhstdsLwvPeRv39pg11MV6Pb9c0hXbxYXEuW5zxslvvWya41Ls6toM2jOx+o0bRr
FmdXageYvKwqc0HdN2Jm2z0ZwWyraqhCkUjfoeuBtZtGhChqLzul1/DAmzPs18ZbzafRrRE+sHoP
0psPYKbBClHhiwHLb51rbZHC2VLeYx4ciK0gnyK/vg8Hz3uN6xpccDAP47GyybUi9ovO2TL+ys/Y
e9s98BbKDcw4mZ9wLVmvpU+wFAquxQaSYD/s9tIaeJzMIkeJV1XSvcwT/XHc9rhJroh9tRMTBJue
Wruz80v4CdjNGzEl9hogcf3i8PCl9ESX2e2klPoambICrjViMpr49YV40cL4k+iW30diS2YklCk0
mAFcWTx5yoo/uUlLdm8eHONAITtVdTIP2o3RyNEmnqPAEWNZYHdAaHQfQyJ2mKwKrpErQvMgI/JG
99XOm3qBgy4B5MQfFHjMupkkzdRIyM45bfIlK5FrWgtACFU03TK15zK5CkdzuC0yp0xvrdrOhovW
qgknndWhY9/i5xsB9zF0CjF6RG2LBSfMJqJxTv1GPgmTBgoOVMUGFpAm3VuSsYtwao1wR9OloGB0
z5oIXxYLd0mCj+qp4SYJhSihALXSuNDTYpfEMU0HgapDUACobc1DFXPuJFdvSeAEadXhOcuLaEtk
tjlUBQHHrc7dliodBw4+kw0gQJD2Uv1WGKNw4Q0L8zwxarg7I5TeGI0HhvW1TPjFsZEY4la0oqPS
gm7lZtVqLxE3nXA5E7X1xN5lYgy5bCrTG3ZY6xN3kzDssa8ij2kqhZMtRpFeW6BICO7r1wYjpCAV
uHDsUkN60SZJ1PC5EYSgYSJ2ekkESIaQkZ1TzS685d/cT6EC7+xjtl6Hczec27psP/fzADDacUsi
lpDKaGu26BSAe9o2LXRp3xxwvrUuOVDdsQab5WSeUcFEuiIfqYFcMdus6tuZpuX22A0yodOvDaS/
Sx1zOGRDHuGziKD4EdEfXJtEmeXKN2+0Wm9LAiO1t7jyBHzvxmkTeR13mdj1ACHms3waUn4YwIfI
rMddcS79RBvNloKtLqdCNogtlhzMhYfADbsA2l/oQyLyZEhTOLUZvftqRRz/IZ5wCcloX6OP7K2t
PAnbKSJrM6zpK/PtY63QG2mYyqpnSPIhXCKig+ZHlGNdvcZx4tc3qd3W3k0FJJJtigmtzYWldNMv
p9vTf0cS/4Ag/N1Fcmmu/qNn+uo1p2f6+NqU799bQE5//n8tIEsptOswdhdIjnggmD38rwXE+wDe
lFAUgp2wFmjQP8cS0vngWzZ6B1sW7OLvLCDC/IDKZyKO2ThKlCX+LQuIfVKe/nXjxULLNmGbDp0c
rBNI2D/f4Wc/NIopfGVJMGYI2KnIryo7mdLFb17XZ2FcJDa/py63KyCWckEoVBpHNjnMWSVOFu9p
MSpI7pCSLvrpZtRQ74PLFJGqpuO1kf3SRJI3XwlNzamm+ipU3UMySoObdEW/jx2ccSXXFeNyeVql
8Vb79VMoaCCSOCEtaptgbolYY4BISlzYrdqIfAh79UDBJBRzMO+R2RVHNh3RDbueIyFYlyjps5sp
7HvnGQcMfQmLh7i8oTuUagI2OdPn0Mqt8RxgMUjbrOihnvm5LiGNeZjNaUDFNHnOngjBUQ+dWRMk
IUcQREbbwPMQQ3PvSKJGd34/mt115ebZi0E5l3fmjaLFkp3T8IEj2g1fk3zsa/Dhgr0pd+lGwQ2s
NGiIOeAQAsoGXn1n1LT6tgUpayObPI7YqhgAdZLTvfbI8dagY6vEY4g6pcaha3KZ3ZaJLIDaYhuE
PtJ0TrWPHToh2mW8Ab6IaTiR9R5ERJqlBikc5aTPLTedowzYVNfYOvXXykWseLdDNNcrLLamdYG9
PnwwWklGKlUyeEdHb5M9EaxqfKwck6bvVRUmE8Hp2FTzUnsVSftcciZTX+qKoeozmLi5ufaq0G8v
SEdJd9u3JaB9WJSDPM+n2r4diKcQXVeNfssFN+htV2CbWyUYyu+M0vGirY0/GjZrhmV9S1sIxTNV
GBHVbxyXcqm4JrtCAlwBjILHdz/nLZA8LpjDQ8dPLaU0Z8BjnYL3ufEE15eVZbstKCSVaklvS0J+
LCxL8XUQqsPOYA7DPSZIELqzV5DGSbGeXjfeqJYq8b4Yu2TrUSJR4T8vMrriaDFnyBzVNQCoIqap
HIRf5p93omaHTM2YWFbb0m947ArFuj+zwZOcg5kNMSsu/PQq6QlS7QYrmx6r3qyOkQcn5jzHzU1h
WKzi8JqeFhFuQgXbewUS3/qUqb52yYZb81c2NiX3ZmtzrDFrQ7rHjBmPvZk6M7vLK4grNLEZjrOn
KYRv2gztKdy7FNnt4ixOHOSoMrvLvNGbV0NgwMAN48YoSVXaxKC06wFznbo0WI5Smjm/00I+2Zfk
92rofRWifF9NpTqQjbFeKNzjJGBkJfN9fDBgSc/ahtE8Jqx04GujSgmGR0/SMtia42AQMEoyDlx8
KXV8NsIrb3Z2M4+PeKejfG8kIr2NImzwGzWjjq1rPhNgUr1LkUHkUVyzwaON4TTLYT1kQoZwFRVE
QOyRUIrXFuzehSY+taCbdDXrVY2/EvKsCu9teg0oNlU9ZiARBKP9kAI5Hvc4bMfsihtNH23CIKWk
ZyYaKtYit0z67zgmRM/DoIFdmWOVxjyP0E43s86tVz7lcbzRpWvfJh3dQqsRfpZx79fDcOCNG9u+
KNSrNdZlBVs2t10+8BzmT6Ls1FvHTUGTB8F1LXcDhdXeaoTlnhLntNKZ6zvtUs2BdNDQ7mKvs7Id
I6bMi1eVwCK7mXMlqk8iL4sL07ZteUNxFMUtrUV0dUXQlKwT0lr8OjeOc5sPHiu50G7v7UvGTXIF
ybX+6rW2OAys8tVT3iPAbTli12qPkd2xLtOuwCsv4W2G+74X/vMUBOWDHRIuu0rAG+tL2wNhu3XJ
cdNCMtDTsGu0M/LA53gH1vGQhAaXd7efoqsRtURQumt4k7FqAZ1/7FFwXpXdpv1Ta+D23Uk+Gsas
OkrTeyfAqb4izyvjA8VclnNma/DiOyd0jPKq0KV5n3qypiWnSNyE3vvOBNzMGPltiCQN9D4zp3JL
d1Iqr808GvnujKotN1R05NHGhtYMD6udZwERklqqdVunSx3hxKmTgsncmgcCmlYaMlBbDBxLtitK
6+kmSuwe0gHSaNynRPnjoOf3OU+eFtC6cbMLSt17YzhXmRdGF3Y6E21czym4ukswykbzpsIwCCWK
YNOAmZyyZoR07uRh9Vlw+IVIb1Lx+k6lmPnYqmZK6Bp0APbptU+Oj4Vl8Mi6XcPNnADFQuomrZnW
3UIJsUl90pnbhht2vrRYJ0OS9zcDkvtEcBbaFrJWM/QJNxGLfBFdZgJxeS1kKu64+fXduhLjzG1B
a8vaMF1y5ituW5Y+sxMGDUR/bSBFZc9+xllViltbwWfQ+MBkHdJxaMzW3rEi7i8ZUqRzKZm29fs5
DFX6nFLVCeYiAW7CrTmjHVlxxKdlEZCVn+RR94UL5FRetCnOSI+WzUpnxS5wDNW9kqWkwmQV8gsr
NhaGO4wnXD1E8THJEk0xZz4rN7JXki+3OssSS5rZtgpwgWuIJF00HQuIriQi0BGHC7vtSS+2Btf1
/UJG5ouju8S0SYflutdArx2zDdYsEMreStcUzPhLYookk2Lf7JmKedLSztIWTL/gHq+NBmGX9pk5
n/HohqxNYvK96Jjl0nA/1Z0ztccBImx/TaBqhFwijThoniohK8qD8ICKo+gbw72IjKRLCUngKd/4
9QiXfeU25Tzc0PVgTA910JjDS4dXbmaa39Rzt+ZcNMVnE5qAx4YW49+/cwLc8O2q8EjolI2dBBeE
oY1ia5P4CV7AwJYQ1MDSPEDV8Y98cCDJZupS3vC9BMRC51onw6cRJgiRvgjZ+sKvUtc+jzkNpA9T
RJD0NR26/A39PyBjWpIuuNQuP+OzANZavC18xm03aV4NmN045NKGgkcguphCaefnywCxOHhpMTOk
50nnKTTjsHnS1NzdN3lfvMDetMSjm1uAegpFdmhfzWYVH6hJpjkCJQQSu09mw9yIYWz6M0uNsfGQ
ZRlTwJH+i5wS6byOm4Oy0ZOZIEcW/yhm83eRyaL/TQb778XnH8JGbftrMfa6D/+ET13+i29XH+4w
XH2EZyobixMmZa4W324+wv/gEAyUymVPYoaEFvpH+Yr9QXC+w1MmMdX6YB4Q6P7wvgNW5dSKWrtA
pTCv47/+d/RYCWXqB60PtzOXsgVPBcdVCh71H9XLcVmguLHdAZSeC3rnO4XFBXr3yJFZG8cpbO7h
GRfMD7CXLC2hjjjCRaVgYsrK6MUYvQbsNRaqJTbrxvEef1HmrKPJ8kA0eT64StahMSQrFs4YY5d0
MYjAeXwm1e1MZ/DLOeWrUIDV7vw4eBg6IKxbQRyVxmh0vdfJzUO9IpU115e1DbA92EsuOkyYgHcP
wa0/44EBse6NRWvtaFsoKnyMruD3EgVVJejUIu8/3Y+YEbKL0GkliTvMEnrljBP/1LGKc5cQeBLf
N9QtNXuQM1z8hpGqYk4eooyWWKIO92HcYVMzh5wpL91R+fMI7YDakaEwgScL0lLrSFBjZ/bCfq7d
uL5KdV4QWRLBRLw1Dotp3bW9cMFWZMqlU7Vs6p2J48inUd6lKQbdPIRdYI7UuudtZR6WrDGIfcjT
74lHzmsDtDCMV2PQZdZuGE35CT2j5uRMDjdSgM13ag5qdg1mZRbesyrZZ7hKqnXN9uJfsHl5Ys8F
xYpfmPGm707AERSPWT23T/E4jv6L4HTwkugs5WhG17yglWrImONYIKR0lztPRdzNrx4DRoOxUTGx
heVsiQtzSlMiDRsaJr2TbLjldcnGywsKedkW08sGj9miozQpZQVePQOCFHVJxJ3SmOsR20KzaXjq
I2ZhGpUqt6f50lMdh/l6zHV6kFLb9NQDboAezVYMyKNtyXhyhcSVRYcRPFrfKoBa8nRZPRnPFJOx
URhusKnIbgUrXPkzAB/MoQS9obyam5xQtSIXXY7+1io4dREkbKMvFtWqDGvDmaCxtCw05DEY3IQq
aGPmQIU0vmgWo7pqhKCxhw4amnmIx3XRsZBJ+mZVhXWjoz7L9xnnzs+q7UZ4TX4RxdsBr9lDnHvi
buy8AB4jx7BGVNs05hfQruG4y5SCnyytgxcGyj6mqLzOHGMlRnfuGUTga+L8r3S6yKSOq/C/+X56
NLDevYeqB02Jp8jGi8rjxnDUgj+WAV9xt+E8Nc7R6FgO1lHZD88NMYgjhBergvlRjeGuYGDubL3c
YK4O0Lwx4ZdN8bnIlf4MYt9jmt93jvgYAkW39r5XRfA0LZsj6Ty1014yBX8D0uQ9EC0bOetBP73F
OEF43XAzOjNKZbTpRecZfQwa3tAHUYnQZA7rQwieHX2ldEydKq6w5GBnaTPCtQ/nh5HZtUf9ufC/
MrdLr3zSYdPRMxSTggaT+31HyuXFHCJykGZN8H/bCEiio5l6lL4ILwfxYNcccuuyWVtR0iFkmVF1
WRbEce6w01JAShaUvtYExssLs2qxUNwH+RIVbvJU5xJYQ57p/8feuSy3jW1p+lUUNamqiKaKAAgC
nFSEedFdtmzJl8wJA5JgACQIgLiQBDo6oif9EDWu0Rn0rIc1yzepJ6lvg4TNTTElW0Bl8mQ0z4mM
tMnc2NiXdf3XvzSPpH+XYKQ5bndvll2Vc6eDyhj6q0h3hjQUnH50euPO+O0kmsyJL/di/yIOCcWf
FjnH9wT0C4QPfsub0uA6gnX6VEnT/Cvhn2CVXNF/Ilt0TwxtSqq/Pw6Wsw+QoFEOmZG7scaZTwDE
17sBffbcAlpm2mtSYEFT+esJtKpuSVDXOYUZJX/npJS4QWfXhsZW7wWiF8UYkN1grJsTaC4DD+hW
0HEnyftO2+22YPCAcpVA1pikxUTU1Q1by2Q2OVPaHcaZpdN48esKYEDUTxYEbCY06/WW97Sn6dAe
OnVXD3Pk/Bc4CQ1otWfKh27gmicahB0Q4a3iIrkJ9ahDiCaBRO2MZlrjYED3it6DDkZPH4ZGMV1e
QNpJsiJ3ElG9609Ie2jwcGbkofXiTOktxr2RPo5YjtVqEmNmxotud0RGsPg1NWZcCaPnqqILJlwh
Q7VbJKSMe6qREa3SWs6JmtAfdAhdN2TDS0h2iwHVrellkU0VuGjwfT9FUPZBHK5jEmtiCfq6jsnZ
7wK/U9YIm/9vKv3DsxHiN7Bt+dZ2iJifr60ktXPcprgGG4RaGxOU2DcrCbot8qTUsukUkvAbk282
ZlKrc0zIEgsJvDp4bgUw95adZB4DKMf0UqifEF9pP2MndXfxVzDWY4kRpqZTFm0rezvg+BCDA6IZ
44SUT9pGgxY9lNkM+ujMPzU1v30DXlq/zRMRVIIjMj1ftaAXHKhcjEen1TWyAVdiZs2RAwjoZLr6
QrNxsv76ovVr6nXUcAiR1vJzPDHwPKBAXL4l/e2al35GiHPQId9D5G4Wtx4WnRbQhl6LXsz9bBYE
k8GckAH9Jia5Hw38ada7nehUH/UpKGmvYJcRZFt4HxBvjanp7X2mDjgwoL/KaKZQMnZ1BHkXXSmc
2XAKDjunN5rg92onvvcpL1m/vBa48r7hRZM7OICWBg64rodD8KLga+h8AnfYIqZt33ClT+EUoy4H
fjEzmrcpuwiU9FNn6Tmri2gJkSHRQBhKofkOdfC6Bvy7znVrChbfgE0mXA2XuQkDSH/ZouXdaBZp
k+Drlm3+A2g9SuB1KLzbVKyJCszeTtHGEqJ8Ne92z+HYNd5N28byM1CsXjR4/im7x0U0RyQvQfYC
YlfRYVG2qnt+kGYLVXlH2zxNG4Ljms/O4hAmxTPKweEKff5ppNh2rXgKQ3AKDB6owy0n0ivbtRvB
rKDBt5fdd+EQ9Idzbep/CXrGzAItlYRnQOJgIe4BtINoMYFjaKB2SYXD6VbEtEYlon1JN3SIXYvU
Xf4yifEXhy6bRktcP81MJfziUHYfnEa+4tyscGKzfkoTwfYpNAZj81LLlXQprDGwBfTi5ew5qx79
+LS5Rt9QL16tLrQY3B4wet8FV0+E57qnuK30RhOdeM2yKa+5EA16i45hjqjY7iioyfmqNyQjruPQ
Lz3FvMNaiuj9GnfoGVwYhRaftE3IjwSnHcHaiITLmU/2O78wvO4CqqVopikn+iTMHol7GV9guoMZ
QI/NCbCjXISIEq/dPcuKOI/OQNu3zFNd93U7NV39YqkDRBsuy65hk2nLW/TS0Zwm3jACqXMKYRbZ
ICSZT2jJVXQC5HnL68eFuqKOb1rM7qfzgiYtzjyF6iNZdVuLYUeLVgZd5Gf6zSoIkt4FWAWsV42G
TyFtH6bT+5RahOCEIkJ66NCoDBIjysLoVA06iz4zEEap5EKdfDmArx4gfbeF1u4nbms8O/HhCFU/
FAXA0YHpuwZ0ClGYvU20GcGnbjpbJLgty/FFoo8d8Fhwy/Quqe2H7KnodbLPLr2DCbfFRkRHcpN5
XnQiGjsOdG7/VbF0/dn5JG5ld7Gve7A6OGT5Tgp/qn0uFmoCXUIs2narAGvSkTtLQOBDaE2SdeKa
NKJYJfNlepG2TJaCDOHqNnLGqjdwnUiDyChL2wLwEJir05XS8eCtIMKX4K5g9HN0cse40IKpcRWm
Pn1rXayo1rmbTuFSc4rIE0y+cAANDBiK6XeznLeDUaZMMFDmoad8mkJGZNMkfmq7HTMjxN+ibSe3
sejOL0gAz85jtZWBBMU3KktQirMUnxuwIE3i+wWVi4Ok0N+qE6iwLiIvhqDUxLy/IDCECZ3khf6Z
MujVx2XLjC5m7WU6ilbp0l4BWfoM54ahDrGhaRcIvtoLh86S6GLfL2bZbBDBTZuMfHJnN7Ab5+Zg
6RdBQEcleOz6SmYuXKpAdJogKQUBUNb4sw/RjH5pRj0AS2qswB6V5/miRUwxdoUVil0+GHsOu+Gr
BH+HcB9i48VqsLwljEob7kgzZy59CnIa0eGJUpvTzpbxwDdzb3qSLg3zPO0W868+AgYYILVNypCA
XfyxMFsrZRQAzL1T3OnK1jNAuv2l1k3OdUrsnNOebsQ6tDEz32YXp8ZwnAM2IezccqMR5SghDlze
Hb+HjU2bnE2KaEFHg1nRSgb0KyLJQyuwFJZH+BLvTUIH1608XymXWRGZX1fUK75btp3Idoswikdw
RevBsB2DXOBuxR7sTks/KCC01KB1LbL42iDP8TWbIfToyzobf6EkATAHx8Mzh44SIaYKZane9jpJ
9CGPcn7GJYLXWoDMgGh4kfHOadPlgf5Zy9g48fFVArpDR85DQG++z5o7xZNPjSKl72yLxqjDgsKI
5UBfjDl/hTnzzhKtWCgnYTvsfRibAZGCwPDgKlsuVtD3gbyBdj8Yt+cfx6hHgpdgoOwuNS0TaClx
ZaDOp+XtAECNeQWnR2hmD8EqADsnQClY9BxXfoNtbl5RWBG+byerCHql+Woen/X8GcA1AiVUCp1q
1IGoxeVYLVKiElkKh1nRhnb5Yk5jbDCg0HZDdgdPKTRqZEToZzDrGdAgC1LMohNH79U8WgYDDTGw
gFlK9d4Vhr6MIPtqOderiecYo4jCgV+nTntmnrVyP7C9rqPpJ13HzT/G8xZNnhWzRYMwF6DrWRok
MKpp3SlFYaEzgTSZZmgAnno5raqGXeiS8clj6AtPqe+PZgPSRN3owtWwBeg4Mg0dKO48fG/C5O1P
yyRV7Hg8Nx/1mc6qpgR23mk6bJArIIwc8nHL+zpxcjpNjrv+PLtYTqkVHxgJfW76BEIA9qhmpmeD
GfyH9PUClUCMH7KRExrHtSFCyleQgftjyI9Gfgf2RviMPPy5RTEuQEmtiAv3Fb9LVnZBM2s6Y/eg
maLTWBHcuZHTeognvc4vvSJN3xVd1/gcxnEbcvPxmGitm0RYPVph5txTMppDP1HwlBXi2fowctoQ
NZisO1104/Hk88RowZHWJeBArdNisQRH2p6M24ITXJ+PPDJd9253pgIiUvMlJlxOA9Z5iyT8GPEL
+SM+d9rHzeu0L/VZqNO0IPVuU857PBjn+vR9DMxh2o/89vjdKu35yyGdRuiGDGdWSxm6U3/5S+Qs
dH+QtQo3FFwyBQmjWTS70Ffcrr7Zc+kpihKc3iwnSYbSyYk6D2jTnN4oBbbkENSF/wCeIaKdOmbS
1/kiC75MF8740Zy2wTl2J475xVxkbD6kyaJ3yHgGil016Bnpu3qCFbmKcvIZvTRQR/501b0rYr9r
pU7m/EI3JVi9gyQlNd2e0lrvRG9PoJ5XHfhuB16LjBmMUD1smcUiWHwBC9n9ksZI7ROwYz2jRR9S
2J19OqAvoyVwVY8+p9zkdviVMn1DQYkl6tsVt+xX2q5pD7qxpMG8i75dUBlV4E1OyPZMhzNwkYur
yDT8GJ2+dOObxOxNvixwAgRt5HRyRg4t94ed5TybnxsLN5gOVnOKKk8MuMlxkCmZpIJ8PDWCkUv7
IHLq+twH1A2YTbkCJlgYp0bq46z2iiSKPpM9GAPwa3mtxQeoeXrQ3SyXwa3eolrj7bKVrOZnMe1u
OZEBkcUYbyMsxh3QvXonhRsn6sa6ch+M50Dwgeg5MOIOem0dKjHaM+W0pDudzidqTtRBNXrEIdSo
7RSfpx4m5QUZ6BlsB6vEdGDWg/1NX55kwQJ3oU+PnMK790gswSPg+NpqEIbjsX7lQ0OiQl44A74G
97dD0veGXgHLKKdkr6MKkjldd+GqJOBIR8kZVmtLE8EBtXWTF1kxvTJBko2dwaqdFO6jShCidTIL
IOe7mYKh7T4GqXgfk5iG1xlBNTAzz9vmog1FIUR6UwKzxRLqKZLvZuid0PUaSHI4X/EWumfmuDJT
b5Ebp4mRzb2PCUzJNIeaEHvO6PY1L8KPHkWfdNQhGTe+yyYUadJ7WSu87gmmiBpTiZNM5lkfvihT
fe+5Wlcg/w097n6gFkanSQENDLC9+0uit8qoRRaZQOEUXkKqWqgaTj5SxJP15oPEpecq3OKtwhgB
Sekk1y03dIOrYB4DUU2MOSwb/ahlTgH0uysc3/NxJ56332Wkp8EoKbq2fB9Fi7F6qyaR2b2mb5UP
l5uWLz71wP5z/aZjUu7TfIZ5Yy4LAIJjUKWfl+4q/5ooMUSGbSIqJk7eXCWoRw/GLwmZPlKFq97i
EsZIj65IU4K6fYUYzgO5/KR118K2XtEErF10R8CJACnSdlh1riZdg05MlGAU7UFI/vl0pqgafIjm
Uv3iFmo0H8ZJ1lHO5m7HL0ZmWNBbjMhvT70AH+C2B3PXi8ORobH4nK9xFxmVGglOKzFhgCmAk7J3
89TXXAhiJ4vpKI8xyYferNWJLibazPFGk17kfA2peSO1agY9qg2CJP7Q1mdeQTWtPlNH8M9TfpAr
fnojqPOWang5WcycDqrbgNwZk93DTVjSenIwH7szbQh8XHQB07MHKl21xwK/F/q/9tz74keUjlAr
MJ4CpVmA3qEwNIaMcLFaPqrthTq5GYcdBLauutRXc8SznFcPs9GsS3FaP+Bo2zFHgnaXVCmdmVDw
AlWKTR1nop2TfTRMPV6dL1wj+7iiRP+TjhaEfxCib9AfCw+0BC2Bl+9N6ukIza3I1J66ieabhOMj
FgyiVv2dMqGUetjuOc5dO+7Ofikwl7q0luqlreFqEmn+ydxtuVwhF76ywpiYDgA315/Tfn1MHGHR
Xnmdc1WfmA/zsUHju663Gg8nUTGle0RMo6m+39PAhkHqZRDwJy+cnpRO7t9R0GwzVYF8JE0KP9b7
zI7zD3aS+em3joXi27JS8C583Y+q1of7B9pALu/yCMjlQ5ghMJiBQwHSdlwNKo+tCMK3kcr5PjeC
b/Fa2SNDtxTqSBUCGFid/3BEzJTkVvmFahzrgnvL1NcVqluL8nuv/fwbrdfv+d88N2e73ArB/Q94
tOZbq91jkqs03yZfW37kd1fMY9aDcCT1l+WHMAt54QNaAlEHLGWqyz35mX1vi26fPcKtpJjXH4bc
2n8Rj+UXrA/QKvE5uDUAslp3EVQT8rkuVF2GfABUkvmmAQeECBse1s4L2HS9nVePIbEBUKCJrq3i
w23a2nhV426oSBZaX6w/h7YERLfqrgE3nP6xuCXiDG29fKd73OlAU0Mi4kBPPbDdui8PIKVLbT7v
yJ3eenluA5QA4r53D3TnVcG9VPP0a4BuNLJPyvfjvbUGinGsEWEHcyNySnwQDIclAJTuLkrpp2U/
VRVwmcGnSVvm8iOfAx3Vb9BZjsTGt68Paw3q33/lGL4D3eiasEeIj7wCnAKdhK8KIemB3gSjruEn
yFop3+Kmy6pPoyES9TmKKcitNitzWJuvPmly/tMXQDkGktntagr5vK3Lr7WPqdMjlQdN7YG+u7DS
awlA2GHYWOggYYEpPxykrSWgnztH3iAFv/kcntmn1L39wuWhJoYVkLcfvYhaAIIA+OAwLR9Uds3t
N45Nrjwgimr75dsvTINu18DtObh9VwTJZ62jD6S2A0Eu8FfpyCPxWA+4imA/Kj8H5/Cqdf1dEMhq
T4O0aOPLCbLorUuvHpNk5DpQHrn+rJ93SP5u3b0XKCHEnqkJfI/4YEhurQBwa+igBXx7/S3/PDi7
r1NX9OvHgrXKgFpqI9t31qB3TF0suBn03+ZzaGuganXPQavLVaBIi+DB3kUAxi8Y0DCNNyfh4K5C
bee3c0yBsY6NV3l5sv8PVT9pBNyf7sHJwdqav0VwAwZkhUD6dwtvSwwAT9Tp+w1r9tq8PiAJqCp1
3T7Mng6UzLDry9JfhIA76AdOfHUiDu3eb47imo78NWFuAr4ENmD44t6vP5L4x+xh0wkGbcWDD8zp
edKe42edHtHott3WIGbcrMCO9CfgCxk0noHojHFgL0/nj5qmn3rcLvm7TdnkR+93TbONObwOLB3U
ha9r6xPOg6qS/1VmnfzunR42D3VlOiDW6k4c1r4ret0laKHNONEG9Bt7Az0atKcC5g0dyYGuweY2
vl70sQIdDL6ukH7lRw51wcCA1wu/ioDCH9b2G2sftMarwytDIIPqNTnIoRnrnkM6rGLlZ21ZH9Dl
Lzl12I3Xv7tG+3Kg/5gNlccjabwWcW5QKp2y3qE8+gdn7W0Sz69fAk42CBmIiDQ5tSmsQBHiExxF
B3rr9boKz+DVhSO3ufPcb2n7FdF1CzolOlQd2q3HPq+p7Fu8nYa1p9FDY5/I0zol3VTPELTUhyXy
OnXD+i0IswjuAiHehO8hz5J3XscOFHzZZL3Lz8EF+tBTdQ+AMPeFcINMTHp5hCLSUOHUH96xr5/R
MY4NgPLqzoZzF1QNUoL1bvPPg9twkKE1N1wkNPVOG3K5Hde2R7KXDBft6zavf3Cavva7C79NVIPR
tWz9jrJ911Fx6+j3063MgIOTeYTka25/uQQEtGhvJV13YduiBKle3jgSB2ThUeVf860pi+2KtpYw
Kn4/3FvBLB3DnksBB+rBHXoQGDVfngtPf81uuwpl72bwUQA9pD//31h4h3fsa0cz8WIoP9Xo9rF5
xx0zV0cJgt3/bgSuF/2ALgGkNjXjOlgzCjEM2pXsE34YglDedBWxSOXn4HTfU86hn43rKcd0eKQJ
DJfh2ztuSQGN5B4wD6qFNyn9gzsEAHFrngKiOBg48JkIG2rr3cnnIxc0kc5efw7O6tt4IK/3cenb
gxvbIYKzlbTbWgIi2z2IMGl+d3DhHdFAtlaIo6VwttHtXO+9oa0O/Fok+3vfQt4Ht/11Dz6ITXGw
6e+60QCkR7c3vwxzEQHZHP/DM/05urUPAfANHTynLtobbb98j3Q33WGBOpePOCC1J1hPap18shbC
id119cD0cRlAbuL5lp+DU3dlX+9ar95SCWwKuw6Klm8vubXtWL00PoMxszrzB7f7Sv3AZvdYGDR4
Nt/Nmq0laCEWUXkYyNUaHJwDgLVW9wqIQBcBXLL10rVvcQkgYQTAAMJ5/Tm0609haM2XFwB+sf9V
/mIn5LNOb8hAn8OKcxJ+rLkEQvlTw9Xu0IxPOgAdHfwKFT1wQa63/ye0/g/oiG8FgAPX8x/L0j/P
TvZVCP7eD6qsztPvN+VvosYNKQ4+h7o8mK8ALEGI+L3zQfkfisrA9VzWhXHiz/8qFQqW9WpbX1b1
a9v/+eaFn07lW7Xb06/kQr6f/37rLeFXR3UTosGGpd7KgHXlG3vX9jSxj7de5O/tLQGVEIKRtv2/
fffWHoW0OdUEzjw7tuIHNy8Pb77ZjnVzj75NQ1lbKjHldn1f+ye1qN90+XOjDmhCZR198B6saixx
xEUtT92RR/7RreUvrMcwrgYrbw8Kr+7Qp5mV2jNrh8gOy63uwGdh8JjFVlKNVJa0CkRu3YHfssCx
5WTSKsOmXX/kGyuwZvKwomzk+Qnvky1/jFjR4FJu/9CFo6Y44C2eiEpZ4IQPthW88BtJKCVPfry9
GJvLv/1XI1HcXOmR6qL+9O1985V2edI2gfje3abNK2+p3+eu7psgRVakO8MK6GjNcRNPmiiM1DVH
HGVxGEmiiyI+EWCUT+nPvf7bME7dozcze3dh0Vl0SK419puMLiKWv7MO6IqaC3Ebwm62b85lkUO9
Ob8TN0GesSDzhKqcJFOH/BthSMGZWWfNb2BWgEVj5yl7LIWdp2TfORKQrT+kmDgz1s5BpDzE7MDo
qHbgSKcKThO2tfw6r3hQ3/K5Q0e3KTpFEvz77Lz6j7u2kzAKU2smL6JoxU2cBGLMNhlw3IenR/gV
73ZtOW5s31erVOpfvHPxP6he4aoUaPsnd+UVDxpYsXd/zwE8emunrh370PFLiymCwAT8OkQ8sSWp
3RRexgt7t08K/zFaai1CJGH/CrNQ1lSHoIUGGAuPknAXVRu/uw0/eFVPY9sOxI5XQ4lzJuAddQe+
tlfeQ1iNUxpj3QaMsVuLLvJHN9jasX3EtI+uvXlmE6XZfhKw1OqPYutfZ11/hInfftwjW1QBaq67
PAMGQEvt0ydrv+b3n8Dd/CEp/O1eV7NdW8QAF8lsV3+3Z33W4/95F5iOP0+kXN3rvP02L9uJ278e
bZuQDfro+5TGX+8t96n9P/YtX+mxn9ph7Mhq3gTrUPfaf8iSHcNIbTcgbO9++4946uWSmY4efGm+
+875H6OkCVSvxdDfxWF4E2f3kuZ9zuz6QemMB+gRUyh1WN+K7zNZtz/xL7PvZvgPP8HJPF8OtAhm
hrpnWMyWyBBqYj1SqVYauBt3rn3Ut1wiItLQagNLMbDyGfbtefLEtu088ap+fqEHO6dDoOLqLvIw
nHnBTnhAsNI1NW5w9MGOsnvfe6jGFNsoilXqPgGLctdQ7TVwX4gbPmLnZXIsQmAc6074zCJGVA2z
tpEaWOgLzvHO/kF8Uz1mj9n1g7eaPtEE14TRW41VTlmgPuouxHUYpFBlxlZajbUeuoFDcQPVYxqK
WLXkEqiCB6rutNcuwaWXpkkpTd/aC0+WIO0GLvn6KVfZg2wUqKLvXN03uIvZ0UfrsZz+XXhPnKYa
VOyAKkBGtZ+RxdP1+gw4l2GyTxjSB6b+g9YL9ckLHphy+UYEFY7WUoGosLwzgnKy7pvBMZ96iXv0
ycNi2yvk1SZux8fbZ5/QwEGGRdfyYuleq4JBse4CDQjHPVjykRKQvrrj3lqyVURdUAODCv+eZmKE
9LxMPiwiv19/zmJ8TJjU/e1vvj3LqyHFRQPSXv3x9QL6Vjzg2uIJthSUAFwj6u2beYG1Fjj6p5PY
4p79czWseAkATC+HP/5My19kD+qa/YcXnnvj3z8J4Vfb8vrD9CYgBRtLvkcDErNMkch6TGng6pLl
drxsVr11qboasPygyCZrUWqSMzsubEjAvUBakib0I5O34h2B04A27Ge+Q3xdmu7Ljvk6aPFcAnFo
BzMrnm6vtaAdrStdzmOWQQ4Gi7rRusOOknQ380Qmufawg8J+cOW1bUJHnHhPIuKisLHuIpxYcWjv
M7ueTRf9oFuwVgTVJMXVMxu40afePUFqUtXbA/ca2LlT/IEgsSXt+zL04eVrcWrHOPrysE2sA1mS
B8kwE+zOdQ/EIA4xciTRoIjytbrjnmUBMkdahJKQue645w9PhAOMvvXne55avjzbJpyqCzveOWDU
5def7AVxpGsrl227sgyk7vJeWeli5zSUfdBFAiJ/vQlx5aVutmuaKE8RHNlPBxhv/XBhTXen3MAa
X3nIdcznJLU9yYamILf+Dl5lK3t2H2axU40lxKXSRCTwOvQfWRNpXNFVte7RIDJjyZETRW9AUFwL
2V7NrlyEJkKMv4MigAG2etTrDzPAoaUly4omVDONT3esHqgc6s/2BphT5lh+NVK5xE0k1z+EaDn5
4kE7UT3m9csrbrS9O7DSwAG+LaUmYS45CtGE13EbAQmoXl2sMCCV6o81VmJh4dDFj9VI5cBqE0u8
tB9l5UGDvOopNea79NJijd2pBltPuQFx/HEas8SS+QOMq3rM6+e8QVhceoHzGMpu41N85c+rp08Y
Vw+cuwHqs5psuSbPwpd+0N4WsXI7sJ1YPtBNeDW3dny/c7cFZVddHULyyz4Kv2K8SLcFdge1GcEM
OvLaerAfdz09iCiasOcuwyRcSKsN5QyViL36S/Pb/xHif59rZkBhLbi8TErhRY/ozsuP+xNDawI+
/BeMrO3FSsO4+tLG/3k7ISBcf8mt2IetbsI+wK77GvrTzRWsNlZI6y7yCcBaj1psGpSVBYjV17+n
ef68fd+HlK17IbffRrwx1WnbfzXaxqc981WD0LWyqKDuax1gBP+r42JVk3mSFGQDBtQbLLN7y5vI
Azfgyr6JZ7vmegO2b98KHB+0ReJWN600mxpYiOvcEmFradgmJkwHbnltBfdJXYOpH2d03a7GEUsg
CC/rjjqwiD08yvZdE2Ge29g7urKCqVVNUUy4CTOacik529JEDIZiPefoUvzj9s2H7RlDKlb98ffE
+8tR4HOyZiAN5EVWBItZ3d1j5N1RG7gWF1YkH1+lCdDbZR47ebErziB5qL8M6/qtyzC2peMGeUb9
sdd1VnvGbuBgXFqFNXWfLkkD9/rK2kFECg6iuscNf8oKn1wRvYFVxn91wp0iOaWJ0mFiio/eQob5
KE3gChnYynfvdBOIird2tBOiMxrYuhtqhsmX7HMqlSaQ5DdE3p8c5CZSczcQMHhR9ASq9Wyt2Q9G
TcDGOFaE2KiuRmlYNAFKvnMtbzeGq6oN3Os7a+I9XWn4UapXeL2aurO8pSz3S0rtukLjDqSfMAt3
TwfENfXn/LG4t/csRxPJk0+enVIPX82xPBpNiLp31AOHi6PzNIuz6OhfjkZpGIdptsfXLAlOque/
fl83D7zMAitxvZhHVv/q7XsodFoN2BC3EbhdP98nb6A8acL2ufYeHwkhjqwkrdaotDHpd/ucQkp+
UDZsVu3W9aaU2Aas2rd/XeP2tx9KpItK2wZCf6VWsdig2PP/83//WzK1cguwak6pJTM4s+7JtFS7
xpus76Z4bSI80B+/GIN62Vi982Zh3LqySXZK48M+qjVRG3Rr4xRMq+Oe/MvQs8Icf8k7ep8FjzIs
tEfvVrUJaOgwnD6GLOCdNcWN9GSSC/pgwk/TwOZdWpkXexIISmkrdNgSbejqitEbq+V7rQfwRa0k
yarxxNZvntHA3pMWc/aM3IDaurKi1N0xa9ZL86IS2Bdd+mMCS/s4D/6CcaY17UUAxc4slP2nBlyz
Pgio3VqyBoa9Df1wFu5F1zfhUA5CUZLwT5c2REmB88/7tFgTpQKl3wryjEQVmMzA2vecJvAagzCs
YtmS0mgCtHHiTaSgVBPOygk5acyHb+XuZZ7Qe4ifRlGerRz/QU1/QoXYg3sE6CJ/EqVpglZpM34Z
SBCbLXJ73wh3RJBsh96igUAs1WmS4fqUrCX7aXjVmQ3+YHNCy3e4fhiCA/Krv5NOFqQ8lSJ5veF6
iTa9J2tejVQqO8EpX1eXDtwYd4TCzs3rVCOuH9DAzN/ay6OB5e9JPjeRkX/r7VTbNZGP/2QFUKHJ
hkUTBTRvLfwcaYGbuLNigX+1CcHI4HCS49WjXn/sbrz0gcKnvcoFqqAGHmBFVFqLVzjNiGvIOrcZ
W9G35DXvNXCoUVIJNtz+GNJTprCflzDrUr0z26di938cvUmo2Es8lLwQmNQkigDCEX7QIAtcac1g
cKq/KXfhFDixtGrwjjYxLjGmahghYOjGVf3x9Wf0LgMQtjPZBk7mZ7bXW5dlnmQpAYNqpuXEmygk
f2Jkqk14XgMRIhQlvdWl3Z634E82DCijYArGG+vAGl19/foN2IDFbkuqL1h/gjA+epcR8cBe3GvG
GcLLpEGbboIegERNsIM/r8f+PMdnTSH3F3R1YkcsuXysmxAefXIXO2D5JlBs/dgqPAmuqzUAfh0Q
UberwycudhNho4FwyHZwgk1ES0cPEC3ItK9N8HZtbHL0L27X9lo0gQo/sfypsEz2yQHjxWv/coju
NAO3IM2aEFD1Eq8XabcEHQl4S0dDaaIYTOSe4JbJqymWZrZo0fy8/Ht5IW7sXdOyCckeZ7uTVZu4
IZ/A5xZww0kbB4vhS8vw56kBSNcRjnXVwPb8xeF8HjC23nQhor6xrlcTeK7+FKIeAQqv1rI8YQ2c
hUEe7RThNmGtnJL2h8gv9iJpvk2Qj5xTgC8NqjRgFZ4nsWVLakhpoqaBuc6luTZReHARxo87S9CE
Jr7MltDySLPVGljZK5sqfZksUmkijfSOehxpsqJ7Ql1p+x7GXgkrpzQRVrq1skfv6E1s7RgPZdeb
ulO+zYmrVm9e+jBNIJk2tr+Y89Fo5olIpRT8UpsgVvpMBg5ikEBKJ8HsW73N6/X8Lzbp+GqYclGa
KNV/Gx5x6P4xOdqNyVCnUD3s9XM+FRVxR7fZ/SNhAFi6pavY4ay8qEZftibusuB+n8mGz4i8a6IA
7819dnSdJdKJ3IzewBr9zw+j29GHT6Ph/zoSh0eEmp+cf2g+cUG1rkLPeBqPdGgp99LmbOvv0Qbd
/cfk3wStfaX8S4tgYz6wld8FwwvdUJ757Z9F3+878MxLZ6AB4fxG4OekQV/c2JdvRD9MEyBB0rCi
n+n31X8dl3EfOJAsgV7MAv/AZIkzA4etZicEWxMIo4FrPW6P2USlYcV1KPJago1sINCP0kMaCGMP
7Vn4gG6CkP7l5zVwAkGS23EoGzMvS5eX93VAojeWwaxN8Kd9Y7wuu2ns559sQtsOrMg++mTHj5Jf
LZrD1b1Fw4kHbYCcHhN9xuuOO3LySNKvTaBaR3OySyFyz9+T9Hg5FvryMRlBu7eD/24iLTZKXS+M
ZHHdBCJJsMueUnshj9xEdukUkJgkXEXrvLpn4pRSJEkNvFx4+vKW7cl+NcEaMPjt/6X20eM/ni/C
HfpCpQnldWkHubQUe3raZD+dXb/y7netAqWJchmAfGHqSsqFKuX6B4L57qxCE4CYa3COjpXQ4Kqa
YRnJaUKNQJITpjKmsWxPWPdmCMTmUrI6aEVezf71Dg/D7gzawC2+RpE+7BK3NGDPXZPjh/Q0k7xg
pdtA9nQ98i65iNKEmrsOCyF/d5mLm+CXe+th4ldnoDzBTaiMclRZX5Q9Ruue4LUYbvW9JJHz3zAl
VC/x+oP84be/ZQFZ/GqkcjmaoCv7gGeyQ1LfRLHerZ0/uLbv74R0miBC27TsetK+TW03cAfBVds7
3D5qE2xot6K3jXV0ZQO+295DVWnAR7kFzr5T9aU2EbG+BXIqnTi6RFWTf/1RvgtlL01tIht7+9u/
h0d34ey3v5U4l5v4t/8bPHgyrbzaBOiN8Ja3U68GgUgDq2IFxa6AVpsIYn90nlzwJiqT+9Qjkec8
OrESySxSmygkpr+qt2PTq02UMY6Iwwie/Wq7hBRVm1Cwvz7xQdQmyn9+9Wb31v1SlhhNJCHWMvTp
/W4ib9+nOOoOY05KdREsrRb99ZLjzX0ul+7T1BwOn3avYxrQESGoX/anXhmH3fefyX2sxS8efNC9
//pfAAAA//8=</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tx>
        <cx:txData>
          <cx:v>Origin of authors</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Origin of authors</a:t>
          </a:r>
        </a:p>
      </cx:txPr>
    </cx:title>
    <cx:plotArea>
      <cx:plotAreaRegion>
        <cx:series layoutId="regionMap" uniqueId="{F17E3CCD-8744-4CA6-8E68-8454B60E06AB}">
          <cx:tx>
            <cx:txData>
              <cx:f>_xlchart.v5.12</cx:f>
              <cx:v>Frequence</cx:v>
            </cx:txData>
          </cx:tx>
          <cx:dataId val="0"/>
          <cx:layoutPr>
            <cx:regionLabelLayout val="showAll"/>
            <cx:geography cultureLanguage="fr-FR" cultureRegion="FR" attribution="Avec Bing">
              <cx:geoCache provider="{E9337A44-BEBE-4D9F-B70C-5C5E7DAFC167}">
                <cx:binary>7H3ZcuQ4suWvpOXzUEUQC4G27jYrkIxFoX3J7YUWKSm5gxu4/sF9me+48zQfUT82HlojmGqlclp3
qu5YyipVCoIgQIfDl+MOj79f9X+7Sm/W1bs+S1X9t6v+H+9DrYu//fZbfRXeZOt6L4uuqrzOv+m9
qzz7Lf/2Lbq6+e26WneRCn6zTER+uwrXlb7p3//z7/C04CY/yK/WOsrVaXNTDWc3dZPq+oW2Z5ve
XeWN0pvuATzpH+/Pm6iub96/u1E60sPFUNz84/3OLe/f/TZ90HeDvkthXrq5hr6E7XETWViYyLz9
we/fpbkK7pv5noVNwQij4u7Hfhj6aJ1B9x9P53Yy6+vr6qau393//6nfztSfLkd17ty9t5NvZuks
bl/rt126/vPvkwvwopMrW6SfUuVHTVPKu2sFfFAlDwT492lP6Z6wGOOIWne0tya0FwJxJgQsyd1y
39H8NRN5nupPPSd0f2qYUt5d/fmUX1bpWl2/IdNTa48zigQD5r792SW8Ye8JWxAqbHbXbKLdFXjF
hJ5fgMeOE/o/Xp+Sf+n9+eSfReqN6c/wnkWYbTPKn6O/tdkXpkD0X5D/NRN6nv5PPScL8NQwXYHZ
8s9fgaVep9Eb8j/Be9SilJqc3NEf+HtL6CNrD92S/n51vmP/H07neeo/vMaE9g+Xp5RfXvwFKP+m
csey9jAQHtTtgzrdobst9jDDjFN2r4vpROyo62j9cOk59fMvyH7XbUr1u6vfEf3ozyf672kKmjZQ
b8jxFO2BQBEcJPqjHbPN8eYe5iY3bX7P8hOB/6oZPU/9ra6TFdhqma6C+xcQ+8v6raU+2ROcIE4s
MCK3iG8gvodMChaoje6tzAcmvzN4XjGT52n/2HFC+cfrU7ovz/987j9v/vjPNzV2xB6zibAtat1R
l+9QHxHQBSan3H6SSdvW5o+n8zztH/pNSP9weUr5878Ax//e6CoCb++B+54TsT/pXdl7QFjTNsku
ywPRETEF55g+KuBtor9mJs+T/annhPBPDVPS//4X0LMXTVU2b2niYA7CRpgU8V3bHtM9gjEoYGTf
UX7iXL1iIs8T/rHjhO6P16dkvzj782XN5fnvb8fsWOxRE1Ob4CfSbot5IfZMxMHCEeROEJGHse/E
/B//ode6Ni5VVD80PLcDnyf/TufJEuy0TZfh8i8g8n9val2Bif+icfdzkscAJ8q2uEk4flKqW6uB
MNkjG5WL8Z0PMLV47qf0ojB8fike3ga6ThZiq2W6DL9f/vm74SJc//G/39joAUnPBdg1u1II7Ps9
ji0gPqIPvH63CV43h+cJv913QvntpinpL/4C4NrJeqgNuX5x4//cBgCMxyKUEZs8a/bQPWYxEES2
uFMD5kQPvGZCz6/CU8/JGjw1TFfg6ODPZ/4dIflW6PIvlfBMDOCWbabhgamodMJIvaE6wGyPUoFB
EN3rXrHrBJh4z6agCqZY82Ya/xcq4L7bZAPcX51yv/NXgBw26u4t9S/5ZfnrVzH6lk3wVlLnl+2z
E3N81TJ4dfG2iBsBSG0TVGQP5ucu7GAABE0JZgzdY51TkPkVE3pe/z52nEifx+tT+eP9BTyA+/jD
gy34nN/zc+bPrxDLY8z9Vfw/q9bq6kVN93P0h7g6swg3xQTstPYI5dhm3L6HOkERbyM/P57H81z/
0G/C9A+Xpzw/+wuAD+ddpMeb29juAw3+fb7/lc8AWSav4nhwCaONs/t2tP/l676O8E2V3AxvR/Zf
UOdz+VZTh+osH9ZNdrOBF9+O9BTvCYIBycH30nxi5Fhg5JgAQpj3ML8JMNC2tH/lpJ4X+TudJ3J/
p20q/Ofyz4cbjvKq/eM/gzfUuFTsCYQxZPQ8xXC3AU9zz8ZcMAFLtL0Er5nI8/R/6jkh/lPDlPJH
x38+5TfpFm8ofX7lkrxW4S5/lL7xcxbmfTKJafFnswfvk0lsiMjcIZyTzE2YzYub73mev+s14fe7
i1NeX/4FYJ1VXt38EEX7L0wZvVG/MkbvcqC/y8z9L83VlTdpEJXNiwz+c7uNmnugxgV9dNx2A/pk
D5AMC7IoHlLmJuGE10zo+R331HOy654apjtPen++lgEd2K3fUM380u6v8+puuaLJHmycf9+h/sX4
PwckXULC/FsB2b/ci38nfPaG0v9X+Gz3MNPUuT660eEdkvcrgr8V2f1/a/Qsr27eFs9jvxJ2X4Ms
zW+qbK3e0tb5laz+s4fzTvJKN8E6fTvdC6krjFtI2HTX0t8cDoMGiN88YH4Tx/o1U3ne1H/qOTH1
nxqmpv7JXyB397y7ub5Rb0d5MPV/JazfcsiWKrndEFO1u6zeWOL/Ohh5f077VeQ/L9bRG/L9r4yJ
nyH+79/grMa/he39a9zv8cC8u9Zr7/ak/ZZCern1gXMmXV/yCe/cxeX1P95zCE48Ht/fPGEnVDH/
43/lVfB0SuKhx8261rcn+W1LwOEqDOkFhBEO6fXdzW2LCYn3JobjJpt0WDgBBy0KFGYInSANh0Nm
oImZRQkHvfb+XZ03t01ghVABZ4NsCxEMyTr2Y2GDkzwdglw9EuL+8zvVZCd5pHT9j/cwlffvirv7
NvOE40dwLgAOnXITtCfk3vJN+9X6DKonwO3of2RlLOwWN5U3cl0m83SIzXbW2QX7ENGa6FnY+Gbt
lEGL2YyRqr+02pSvYcb90ud5bMl2ZGEok7AhhrTYaDX7pmnH6apOsPhE/SZKpdaZSBweiYTOVZB0
laRj2x73ll2XMgisQsksqPkXnTLcyFqYA52NovQPFRe1llWnw1GGdm7kTpbYBZaJ2fUHWiPsS44a
ywls1CbHXevHi6g1xYFm6XAUWGW+JjQuv+WF6tzYCM31OA44kFXEk8+5UCmW9pB2StppaB5FUdJ/
1mVrXwqVddE89MM4l20cikyyIYgi6XfErmWXZiORfZDVa5aU6DpUGSLSGKPso6VhqaU5BLiTvh4z
JXvUlr7LwzoLJdJV8omGbFypKGFsaVionEcoPbZIxUun6US1b4UkS+ZZrYyjKqVdLkUex9dhnBiD
ZIQM+xUrhCnNVtvMC7uhTh2gKkIOtXSXOqQy2talWNSR1L7CkSQGt4QXpxj7nq+aQs2YwsVhXkRB
Kwujsb6QWqFY5iytTuHMVGB4uDbzT7Ee68A1E5JSWVqaH1cJZoaTBjwcnTKr+0r2JDMtzzBI9RHn
VHxN+zYxZYmTwJR11qF1ayBUOUGYcd9Nwk7vt2HF2cI3h86UuIiz0EGW0o1MS1JyaWfNeMJqC1Gp
uqErFjwmcS0DO1FkZnTKWrR93lkuM7uUOzka+WWmuihzDD+2A0eQJE4k12iIXGWryJg3vbANlxDD
LvfLuhhgIGomkSxVXmZOkYu6cVq/KayFLtNy1hOR99I0MW+9UIQ6AUapeCBFXFnnvNP2mep1uFQw
8Fnv9yGXkaXw4DAMPBYE0VA7dl23l31Sja1j2/EAay6ajO2PoYobJzZtsk6DwYwc32b2quSNX3kD
43nmWNyvU0kZtTOPZgWOnHA0+KE95ixxSGfzQVqFj5D0U4Nxmdj1OC7icvADSaKK0kXOKxY4g8KK
yzBLwsgbCOq/KN2Lz4VhGaVDNE+BPjWpmfTF0MLfaTfMzKESX6tRw5PKphEyHIrqcMQKUSdCsbnQ
WZsmXhfnsG0x6ztLChbaoSeMfviW9Cj6bDdjGUm71RrLOK7osAyZiKgjTJAQcjTL6hsKeIqdODdI
4iKaoMBtcwveJsVGnjpN5NOPdparxMGkj2OpBSmBmIRUH2oVpd/StjO+ZLUuseyqwr/RRcFyCTuw
O6KtNcZuWjCKnabOM+QkVVxmMhFV2kg/QuFHngirczpcMuTYfWgGjtZh0zhJhIJRijROA7ceSUyd
FPHRdAak8lEmG+ZxFI1re18RXVqS6JCEDk7aPpUF6WCfUmGMJ7wfusgpaZhlrsl1ZkrYo00lbW4o
31VhbZtLVvMunuuoin2nSDmxZ/mYW91sMAIQTSweGV4MIokCmQ8axCEOSJV61Vgp4kSkyApnLDqj
moVjbLczv+xTMTPbhHzKaVUSh/M++sB1Lq5z32w+geokhtuZUd3OmUkDawa6RV+IfmCRE6dtwhZN
oS3l4aGp0cw3YrubqQEFBUgeE8dXMJ2+WUYsi/qZyWrypRek6SS8eHMW2kkQellhtN2iypsRz4N0
RPqMVCFwiGEMlJ00fRM1SyCjsVZQoieZdV3dFa5I0vLajDrtwPD+LM5Y5pZFdErKtAchXDYxcsLc
zoAzM72wgkFI6pvUqcYIlhWbFiwfFaEMaOxLRrN51OfkYMzVYdxZRJaZv6Sw9DxSK54PJ8LCnggG
WUaokyhrjpIAuwy2cVa0x6Q0r2oY26RJK3GM9pOqmeMmjFzf72TIYAJt0rmYqxUrIpABWSyxGI/r
ouReFBSruqKfiEmuh1qd9wmGTVrMWmStUXDS6vIwS4ZURsMC1+Gy1vGyCIQ3tBlsB+WgID3uo8HL
yvBT1XLD1bQsF3bVXTTKR5GMo36BWdo4Sp21mQGiraQy9fmhCrHlpCX1zBIETHPFs0g5bZu7nYDR
UjOYx1Uns87n+wLHH+mAw5lOzRa2ZepafjYzRia7BBN3TFK3xsN+NBbJPqmxsc+z5iJISCYpqd0i
7/JFlyysPIOdOlTLJBgCGSq+qIJslvL2rEbNsmViX6ACZE8cOKT/OramdlRnD0vo/9Gvgo91TGrp
K3KeJtF+a4crnuCDpB1aafJRgKwd5m3Zm9Iw4bFFQE7DtL+iRqy8rA1r4XQUtbakVf1BmYFUGWzU
SnsGsWZhS2CLjqu4MPdThVYdMpCTKSQLSo6bsAOuAYljJmoZ+DUrJOflp8rI3SxObnImvNJMF01s
LcyBfyhqu5dsDCtnyHjyYTSJY7LiuLYiD0UYy5FnhyCLsGR9FnlhH+deOHaJEyr0wc61khptDJlU
X0W5dVaVGXca2IxOM5qubaSzMi8vWiv+BOLUoUyES0NZp21nVmAZ5SADIgp6uiQ2noHpc17a+aos
07WVhh97X3Oof4XQhW0ZTk2sRjJIp5FZiBpp8P6w7szGjUXoNDTvT9sQnlnABvLypuwi2I0WWWVN
dcWJETu53aLDDqFB6v4TKVIFXM1uYDg35slRGFXKdnVLhZtRH0y0DB3GiHg49Ms5B3PDtQrjejSo
q4rOG9PR37eKqjiviQ2miTU6bW/sG8kJibtQKnwWm4WsU9FEMrfYkIPJQj43VTsejEngJmXn8LRs
ZKKGU4t0sywOXaSsSioOaxgrcpKpYl5VR1XQBktG8JEaE6cwNNTsUQIoH30do/BwzLQcfVAbfXBk
MLrUAzuxdeyAgRE5fWG6KsPnFlWDE3ada7HAC4ndeGExFjFYP4EcEh5Ks9SWS3LfkjrJFroxpWUk
h0MVrJKEnVgoO1O2L2s78ShI1MAUJxboGSoqmSBUO42fLEQJzCbKeTC4IU8kTr+EiTUzqvoSjIxP
YG1LEV6pgh+Q9DQajoymAnbOz5sB7zMflp+2azACDScSNXSOFjgYu5Mm+JCmkWOjauZXetaIayPX
BwOLvUb7/mFa0ZWp45mRZpnDB1821k2HsJMqgrwyTEpZh30hQccU83q0RqmqZoGC2otVa7rtZqg6
Ul98kZ+QIjDR3MdjILHJ3CBhYtZ2yTFtQUcLNktrHySzNV4l5RA5RUJHF1mkkUMFxog56mtVh7O8
K1o3HhswkRVZCJYddbReqb5SbpKCOKmjT1kXVi68Wi7zLhEyoeUaTOt2IfJ1bxlF6TBzEJFkOgu/
2BoWaBmMpn2NU32MOr8MwS3QmnuhYVq17GtuqlmeNNWwqFiWfBFmIrgTs5THsyoXvRfV2gzdMGdd
52i/MWZZEoMuqIsmOiJtV2dOG0VEyZJl5KqicbZGJBtazxLMLzxm+6ySfpFlveNTmoKppVRUuW2T
ogVlrckc0TPQiNq2bEkKv14VPEO5NPoa74MD09wAbZN2aTHfjlwW+V0MTMnZaRxk2bcUSmGN0jer
4qwyqhEsT152gez7QH0wUztsD4wezKtj5kf6xBZtGHp12pLzwgoQl3khSOqGfUYsGQ99cQ1byxxl
X6WVOctae8ycRjVDInsOL+YWtvZTB4FqOO06q64dpPVwnBpFq70MVYK6vc76bgGqx+Tu0AdNKTsS
wwQzBQbSvlkwAmqRWxvDUqQW28+TyPjYjblxBIbJUK6SgSVeVg/2NdIM1ExRNDqTvRGPX7fzInac
2Ku8GKooCO8L9D1+/OfhQ9W/28pyT9c3gYGnT8fFjTrX1c2NPlwX0zs3OMPjrU9pLxv3/jFANEEL
7ooF/gso4cXG1+EMFGpvEcgLg7MInIvNORzwxv818PDH/0xv6neQOatvrt+d67WGT4cRQAjvjhud
DiBUHtDfjav/7MPvMArDpnumCX6VQFDZjlqYPIIUiMGJCRPhDa5OKEYWfQQpLKhCCGVjAL4QkGlr
YxOa7kEK47Zwz216LVRW4nRzovdnYAoE42+hFARqBDGoDIGh/hUHCAMOD++iFFZTZ0EbseBz2YJ1
3FYhPUN1fFTU48ooy5uuyLx8HM/9oR/mCSdOTDJP87KSEex3r1L4eovQz+Emz80H4hAAzdgI6rQA
PrONmnSVJsYwtMHnLCnKmRGwVN7+ShAYkEZic5k15seXx0TmZFAofgfV7wSxGQKqQx223UFrbCkD
jAV8MTBjRVHlZVlXfQiGsJS6CsFdKHviqBKUQanCD6xGzssT2IWK4IQqI4LacHYG3FAoYMAmi5CF
qgGS9vxspIMUUSvDEg8zAg41M5YmZFtLFeGjwTLH5c8OTBkmwGSQRGxDOSII7WxTu6qDEFkC4zOL
GcjFNljsHZTllNhvz0XdzWrCzinYoWVOPr88MgSWdogOmxEWGCMM64yh8CBmk7HjllCVVWF2mkhQ
6/Dv8PDLcpk5thPMW+kf0CPh0SO94C5bsmU0Z8tqxZb2keGFLneFIzzD2Vzf3FcsqoVaaHlSLTT8
KTxraZ1oqSWDG69a5+qEuWphfq5WwiOuDc3x1+7zcJKuxnl/2p/Rw2BZeOhoPAoOxGV/2p3ksRxO
rGUrDUdL22ml7VXe1Qk89OpKw5+907hAJydyT6nbONwzZr7jO2B8eVgaC+ZVrjk357lnzttZNcu+
xcvS027niIVYUDee54s6kLaS47V5hJbDWX/cHxurbMU8+8A6NBbmfNjvnNJrnByehpZgqcDzuUeX
xgxLsRhPyBFebp4EzrjzbbHKZSO5Y7ub24RbLspVvUid80zGDnfwMpz7Dl2yo3AuLupFJ9UPeNgG
obQlSe7X0zI39TtBngE/7fJSJMB0KqmRns7c44tIolXp5PPgtP0a9Q7WoOGkKLwM8L3VuAi8UYIL
IMEGmo2LyMvncKtXOvHsZn60P8hQVs75ILtF4CpnkHDBi73EHWDWKZBcbf4dDsjp5GkojVh2WqpL
caKIjOCz2y0MN5gpZ9N3sXiZcQkUCpm+J6bMhoOeSIAMxhuJuoXrFiTrtN/i7BSggsDBtOP7fVvG
S5GreReFtZsP8QDgK/+qTV0e3P3Kwv2wycLl7ad66D6roK3nZRZp8CryxovU0DqoLwBxaHNRSIZK
c+mjzqmsPt+//YVifRVaRQDuKexQ08ZMVjaIBthGZKVRd+yr2Nz3YaH2RVDf/1I5eGijH9ju07Xb
+8q+4T/gALorxm45AIosCqjxCnVvOMQ0dynjj6qPB0BiTglB+wYxDogKz2IdHnA4p6L1OfKpa0fJ
ETbQoUXH8zris7FctuDAj3XpWON+bF4HIT5QpLuwY7XOc3Fa2tE+SsSqyfTHJgd7se5Sqb5GpPtc
62yR96FLh2oWVc2RyBmgvh84wIgewuKEcDQvix5MwTGcMwwARNMf9DqZxSTyOuJ7eXhMk8aDusie
HxAvt5mjWbtIfeFBGQ3AN/UqptExTgFuLNMzrNR5p/P9Dqd3J07uyvc+o/UmGuiWdByKpgCIDaQD
gbthui2mymLeCMvKwlMzAVWjAYuSFgAvnfnN1Ha9ivQc0ZNBs1kfiPYHg29U6lOgYrNisGCgAW2L
gCmCrYn24X5Hh14j36NU9U4pAHOLx66Q4JeP4JdpfVaQELDr2P4Bw0z4ZWOTge5Dm+qPBEHMZcIv
tKt43Xd0PI5r6ybJwOsL2zKbjYF17Ac1lbHGVI7iFiSq0fzlfYx2R+cANmOBoGQQbGM4twrW4S7J
C9L4gWqoeVGixFoMJDiLAaNYoaaGKIAP4ALGQGpNc4D082U0Rs1hQnNAorJVKBg+ZEStCRmVG+gx
lUFfXBVxUV9kdhXvvzzV52cKx2ttAQkatzGrbeZQ3IzyFOyHiwYwYQ7mopOZppIRtleqjj43CZV5
VCo3HSGk8PLQZFeqcwKPJRQSwUGqYwuqYm/atxgTdVnFLd3kp6lq3LTrfK9ox+XMjewim4cVBa1j
BWSZJWN9lEVhITNbXQ4qbVaBAuy6KxtxYOcg8atQr1qCPvFBdae6syrAIJIavGv4yPKw9CjpBkcN
djTX5nDZBFl6BEc9jnlJ4lPwWP1Loo/GrBsO4mBfgBN3niPAlcIi6GVMBhM8Nho7dafa/VEp0x1V
rc/swD8yWUvdYMCXt5S5D5Le79m7iN+2M7Pt2/zzIs/gv6n/s3PLfzdPCUzQLQ75LiT7cQ24SG3c
aGPW6OapYsvGD7rteu/3IJtBTV3LgmoIzIK6dBuT9i44ayAbyl9yBKcLIAT76PMYCGokg9ag4BJB
zBSkEH5yeuCgLRjFyIbkJAYdKUU/5fPs8jS1oQqhBWEgziA0i8H0nuz8oLObKEKmvoybWMWywsBq
vYpswBD7vpmLDX4Y90GQeONgtV/LpmpCyc0aoA7Mkku/1OVR2uPsDA3mOK9tXHlbNH1GHWz8jS2J
vJkgxK03ngAURIddv3mBrU3X9TB1iOfpyzLWJwWCyG8MUd7RTbKSLF8eaiNjvxvKhoMcJt/Y4myi
eHRrd35AR305GEMOkdIq8AIz/JEE2yzsZBhhgpdhcUwsWEm8EXHbbzSWzKgAe/rQ5l0zR6wkgLR2
J32Zm05a1+XM7JqiA9TWTy5QOvCjsTQOkypdVaFPwRoK1BI1yeiNY0jPMw4UN5BI3HgYkpntnyV2
WaySNi4WcVBgp6hDfx42JXVFK8wfKY6NIbtLsk36ALEgu8Dc1DaYkGzwCa6GrA4/2LYRXtuNwidd
WNQOqFmIAUeFkFGD9iGGa7sNGYp5m45OMCSmm2lw5KpinKd1VjmquaCkjb02CaK7Rf0p2fTfTvDg
FwXPRdOu02YbdrE2HR7FDRyGtahNwey1yEaOPIibjSAymQmySWyKr9scVus+F8SAmmjEgmppAMyA
grvLE3nAWRAcnwXTBAMCA93AB/4ZifMd+wPCArXHhclhchRAoAnL1DYpNC2ovmxSAAuzoWGrHvv9
Oc0asoiami9V3WdzFlT5idXiYh8wz2KWDmw8qXHfrpokSZ00VPMgCEOH52VyIIQuLxDq1YGtzNJj
qA8WpALYJkKjmboFrf2DMlwkloaYww8Mt93dzKGiMaBGYBowsPIBotnUktvezSapKINdQM7Beg7c
IFPcizm/MrvY+IF42rVN70fafGEHQF3Cgrji7khNVou4Kxp6bmUp9cKw58uxb6O5okW2KkXIDoum
GDTEmtH4A9PnmZeEERmFI3AMtu7mHPX2S4a8yHuemf45jUTrKUjaWKU+IQcBZYP3shD+bihgMrBG
If0I5D2wyuQtY+CbVrRZeWF0DBKDBrbOWGg6Rg+pAi+PhDfG/JPwAoJiSyCCgA0ZAtuOb1TPliC2
c5MFGRvKi8QGNDuol6CSZ3zUB6o0vbLPZvAtEZLiJWQTOS35WJrGKcotJ45Xgb/O7BtCuFMZ9WKT
dDJkJ2YVum0L9h/JZll6TpvwsqeZgzN7kRb1Ks6iVdUGJzq0IjAU0cnLb7OrJzcvA7U8AbuywB2H
gflEkUN+QMxCKwWVkXTGzDbhW1Z6X1kyG3QO0X1DzV4e7ztuxDZY3wKsYGxvcrsmxCu63k7ioSIX
cCSfzUe/HxeQrJGuusxXy6LvxGkCiLBjVT/kkF01vXnTjVGACOw8k2GoKjtZtjjumQgictHYrPOC
AvIfagg7/2C3bYpxTriDg+EF5j6UxkMCsmZ2h0EFymPD6K2Lxkf5AhK7kgVJjHGeZDYkb3AIddME
ws6BoDKoWOTVfggoBAHnPc6q6KgAXegZw9xqyvVPUn7zjTy2BZkrNtqkok8EaNGXaZPHfnAZ+UHu
+Klujm1kEMcv2koi3Ftei8Izwzbs05cHtr6jPKDCoBugtCbUloVw6ITHkB6ZGTJaXWriQdZI7dIQ
svLsTp2W9fCxwu1FnA6DYweQPDakGECfwO1w5doZ8WVQNCdhh2s5DGid62KeQCQxQACHgSf+NWej
SzggkEXp9ZAc+PLMJ5gC8AxUJ4ZvANhkHxIwwTclWbe3ulFAdfpgbIfLklqH/sjmXVq4ORdHtehW
EAh2KATYI4N8hISD26F/yv74/zOQBDbs1ip85x5d5AlkqDe7Zgr0eDRT0Mb14ZBIwDfmysYYefSK
oHaKBbVTYN3ge2J2XCO+RwGiBy5EYHbeJrQ+uUbwFRpQcR0quyIGxbdAUfyMnbJJmd3a/xDIAgQK
qicAqglHvyFMNtn/FoSIhpEV5rmFTnF5rAIXkonU6WCtcmvVBUtsnhXBAeTCSb93MnYE0aE6no37
RMjqI2SijuFBKvYbNc+L/YDVnt/L4BukhtQOvahmXe6WyGnjE7s/CiC6n7oBOYZUxR6tNDtpm0PR
QZjf6/FBKYi0yJKNSPLYSQZpNDL2L8PqM2QfQM5WOQckULf8wmCFq8vIQfE+VSdR9MVAn5k67s1D
MS7q8ji1jiFPTJoJ5KmwQ5R8CEgqcwi+DmQxBAdpcN72gDaHsjyuy30KCZJby39yp1i304DRrr69
pyiILVjyjXslxO4m7ExL5zzMTAA76SfaBpHbB8Re4dH+YveQpaGFm5fGrPto9Joe2niAQD+4Qj+a
xvcLCzl9oPJB94Nqsm7B+y21r1TNC1yT8TwJrQ+oQfyMBma0yvGKRvGn7v+w9yVLcuNM0u8yd7aR
4ALySjIza1UtqspaLjCVFpAAd5AgwDea5/hf7HeW+puvKkutHM1tzObWbSYJSRIIRHi4e8Ttl6gL
7mvXOCBMDjvidiQL/cp+xn2QL9q7//1reX+R4q2g8YPtBYIs2pwu2Nvv30rbxuCg+fH8eSBoqk9d
mWzBE3wcfburRXRGfM859YHcbf48Lv3vq4sQJP65VX2H2XVf3scb/Pn/ijewuYU7PUXpE0Yr4vIm
3iByoHuMiwFRBZcqPtG/6iIv/Gv90whRQG+QABNUwP+qiwgmOUQ+eM5I/f+ORf9q2/99HH7Hkj9o
PyMCgnuFtCZGgFtto/y11n6zL6ksRViUJrw3cZtcBGOrTkEIdPJGRPw2BO/5hEi3uQtKH92yVibt
SdAQc2rB68h6Vw/5NC4e+HPesPzcK/8Iya9b8N+JMn4Z0ixAFkiXcXV6oXtwcGtwnMA8dsZ75oJZ
w0Y9gczSe9d9pOV2cILqyHV9eEJf11uvhdXTCcsf5Blg3c16AWPnnqtm2lRg/KS1UN6xQLD+M4eP
hZbumhwkwHzowQsvWCc91hT6vqNSbhonaf10KGJnx4pkvo2nJc4KEY8XNYn8HK0HnTn9MF2/2aK/
iIrru3v3I2KU5YiGGMOCTBPb8/1XLyXIiyyJ270TOvZEEeI82t5WeVzH04Md3HHTgjR5DZmBezME
zM9/v/xBZoSXG8PADO5YFMMI17L8YH0nCNXitZ7ZN2MyZ6xFY38iJr723dH71IZU51MoyLnfK/NJ
mOBxAvP5yIf48LljAqjTA7ROQbxwD2/aZkRarSo+7gdC0K+ticrHgUZHVlkf5P2Lxio4v2jtABjB
KK73L9oYMfdeYcZ9H/nDKSnlnLrFFO4GpPZHlvLWEuT9Wqhe/YTgFAcEBS3C0NujvHR69trA2r31
FAB3M4ktEh3vsyvj5EwTpM2gVhXeYzI6j9E8RLuqccaT0mnKB8YZqbPSr6IjnZMPUF0MVgcuCgzo
WP1qwoOyKaBQ4YClOe8j33meIP7ZDKw5ESZE89ZJixJY4e+31scXnuAMI08A0wjdLe/geJF4CXTU
VXbfGjFuJtiz5ZzMFMKBkh7ZxR+WQgsSrKIgAXYQ4iZdd9ib0Dn2oVVh1ep9NdVou5QBzRdw2TYm
UOTIUx1e17gk8FGRt2K9FSs7uK6brhddweZpPzlNvTU0cc7YFA0Zgz4CznyRu/HoQFOnrf3NH77P
dWW0tNBEAB2I0vWXvXlIMU5FF8jB7GuItk68cXLySLXVNghtcWSpDwEfS4VuBP0zYB+fhgfv03BQ
X5OFmD0L2AVV8tHTvEoNLf20UP7L75/rw8bEYrg/I5wTXLV4qe+fi3aEVhoKmb00HWiZyJiaTAqq
TjpbdxdL6dTnUxO3R7bML1b1QkxCQQ8RdziS/ferDssibUMLd7/Imr3Iufnql0O580vinDiT8nNq
Hf/H7590fW3vwgISDNBB0G7x8LD+Ohjq7RfErwi0Tnp3rznXWTKDU7zgHzj541UIGuJIcpFRUAy5
eL9Ko+ckDke2gJxVJJsCXes09g3b/n4V7xd7BO8NcySRrYA5hT7Uu4dhtvV1F+poL7r4sp7AdOZu
5o7ddVVOF3oA6+BppCHY3ydFtTcu3wjXnpgRNG6O9MHsf/9zfhEB1kwBM5+QjwXI4d7/mt4vOqdq
62gfg0GvSpkurcnJcgz1+uVTA1zDVQk2IvzLD57aSjoDRhijfVHkpDwF/8I/Ly/jzzM47Dd4CeS0
/7qA8vItaaB/OhJ7fvWQbxc/OCmtR6ukHlS0b5LLYLqg9BMvfs7w/cdU7+MSa6MS1wTGVAKdPyRA
aPA63MoR44Nv3GpXLQOwTAkGhqhC+cf7FJsUBx95pUfX/3r/yZy5DoJCTsm+n4HjSbLKI/q2O/LO
XuGw94cOpTqg5HVnIIMP/PfLeFQMJea0JfsYdCKZFlU7fudz1YAbJqhoc9YSNaRRu/Rnc1XVuw66
rR99U7ljyj0DokfbB8GTO9VJlXosKmQOgVnzrQ4bkDGa0VvqlAVFzzMTS3BTirACjX/pZQX+mz/a
86Dr9fUwRY1F2T3mJTBTSGkmp3VP4GOHvaKCkUGpqIvkR9yW9bFA9zHo4Pl9JJmgtBBckwevOfRk
zxd/pvtGVe2mq5mfDZ2aj9wYH9JYmJ0jdqNOSFDIgOP7/i036HcOJFbJ3jLETsm8BrzFsaXkjCTl
fFr0gR0vptldrgWTst94qqp/mkj+49b9GJCCtUJDuxw/A+DkQZUCJSNVpnT4PpxJcorutcqJK+WJ
M7fNRhbyj6uUJEJwRe7uruzc8EPhHiw9SO2j3LsDlzldAjeDPkDmvw9sH18sVlnBMIi3wQ5dXYTf
3hnEeMwIouS+wE3NU+534VbYnp3IWYfXoM4NYJc07NTvDUkth2bsf7D+Wpau3V3Abutbf5N1DDYM
qoU2cg/mNlDtUT85fUPOyxZJTlQ7ST4bQ4vUb53HvvD4kdPrrfvm/enF46OzHIGXDe+VQzqwqebY
KYpI7KtipYA5O1yvwznlaPMZ33Z3ouBgBlsmLiYfeUPUL9VJb73gyN76eIgAKQJ3XHEaEkBp//4t
ENYFYefgK4DRAZC6HFVKplbtfv+uf7kKOEvoRr1y3w528LzwpO8pdlTbj0ATK2POOleQnxOk/vGc
/HIVxFsYWqKlG75WhG++aDWDlhTGUu6j0fHSGf36XNRUHflyB80C3MX4XCECL6ZJo1GDc/L+lU1M
gxqqXbG3jowhYmrVpRMOXqpAZ4MYt75eim7V+dogeWjnvris6qS+j+rZ/epCWZ61jJmN37AflBr9
g7qT06dmpiCEOktjf3jSIbvA+ItMw3Gwm6qU4bNi0suY9vpjoOEvTiEeBlNU16dZy/X3D0NANYx9
Nol9vfTVbqI464YBbFEQn6eTJQHk4e1LDcVdp+10JAR8AE5fXyXmMwVIHPHVDku3tlZV2aHu3jdQ
Y23w7iBedjrwoF1v3MrOEzvrG3oCgpm77cM5/NRqBhY1c8stl6z4H5wFUAjA64sAzYPD8v5dREB+
krluxD6pXHqqQMjbzkXQHDkLH6M5tg9yg9d11t7N+1V0Qs0w6qXcLzFEkEyaYlsmvD4t63o5XdrQ
HFnvFy8ZU7A8vGJ0UQOc8YO0OQJ1Cdt1UPtk1k8dDYe0LUiYzl5k0Wf3o0dv1I86gF8BeDsCFBzX
TY2r1bk/tPLIbfoBlQEOA/NmAItBDNDydWry26hblDWthG1GYPTwbwAHc1RnKJTqDU9UscOuVw94
caDY8KDmaVfwfVH2bvr7cPQBkVx/Be5yiGuAzqyqnfffoHfwnaVPxxUygNq06scHpKf8dHZB04Ym
tIduizu7YKibrQ1l9TJOvr1jDvneJHALseOtDYfkCGBG14TtzZWAuwCgFeBa7EESIN84TOjaOW5g
9qAfKW77Cz514jFSaoQZRgiyG4jgca1TNSivSe1sIWeABvQx6m0wph408MXamqw+9c3EngtvdBUq
ziq8jGjhq1TPWoGOFVUrVZxr764ODCgVji3aKwjOqhYuHon7SHgymXQZ5+auT1oP0mI/rK7VrLwb
wG21AH6D/jRRnW9SPwRxIBta3j/zsiq+trhR76q6FX7aLwqcO4MyzaZut4gxJSHrb+FD0DxDD+Lt
bZyYMA2ntoB214dVSOZFovhC3HGBkqEAFbw1UXM5wDrmq679BrdSSNoXf7HtHSih/reROpAWC1mT
F1/H5ZCRyAQvXsL7m2BxR+h4GzQ/IKNzkcwu2EsX5egXX7uE1jX8MZCc++G06LRPkuHOUa01QGK7
ZMnCYnGKrC068eQ2NftZGvxf0/Q/EL/fHMIPTdPrL9WXVr3tYbz+hZ89DKAVmOsK8hQOJTb+qzbr
Z8sU4qG/kIOip0YRxJCUIj/5u4MR/wU+uwuqNPqsmDi6lj9/9y/IX2Ayw4sHkCAIfFADJn/UL313
Klc2Nqpu1AC4I9cWxmEBrknP6ral9iIp6zH3gN+kRQBDEYhL4W+z8pI6327QvKiPxEq8vzfhYF0Y
2SkNoCtE9Y+HOcgz3I7D08Kbhwt4xshURyLKfIc0J56Bp8Gbb3H9M8a87WC+z5z+XgroAqi3a/w5
tDHSVV/YaW6Gi5YlVSZHDQ1CCOrHkVXWm+bfAe51GTSdgYWh3QQuj7v+jDcJWskVn1zo1i/iyEG/
doiLrXLD6p7aSJ+NpTtvEWs9shkhk9uMRPTQ30ZBAZOeIJm/lKbwoOhQUZQvpB92zkLYmEUemPsp
WSi56szQ0pQHUfmtS+Qn7LdpQiFr7b2nrXqQup+/6bJwnhA74Baz9GC4lEboTxrWBpCYm8JCHkDI
fTDN/dPIPXrOC/MSKoEORQOnEaLNBNE7c3tgIH5tnpPFc9ojl9MvvoWPmwBIBRSsAJcP8gPiKcCg
szteSFCYt8kMDwlIWuojX/x9FvL6KUABwgEB2QZf4jXJffMpIuEGXM2xuggX8HX73J8+Ff3c7fyI
qSNZ3iuh6OCzr/pDdBvRHgeSvW70N2upiZsyhL77gtly21s3IxzOJcxHuZdV01cuth3ykQRCgU6W
GW7W7aTHnbIu7IimPB6uyfRFuuK07Nvv3Alg3BTv6uTKVyadyacQRheyWi0K/Dys93FY5xNsTIBm
wbTmwhuudXkGY41O3TJXpIX7HJQPQp+BRlY1mbPwrKDuhkuyEf6QxWLaOlqkYtl50DmY6EGxK9Ha
GynHLGEXYoFIXNzY6Dsb93YR53N5C3eYbeWdMQ1TJO9TTW02R1s/5hui4ZsTfaF+dRXDJamZbgcx
HHm5r6TqDy8X2EC80l5Rqh7gE1PZNLpVnrrAVert8L/bKG7crZDN91K2NrPSKy9IIaptnfB2V4y6
AJNOfiqbzt2GrHDyumARZk7UsD4BXAP4/dEjZKuD73r1n6pEsOS1boYbgYz4mgkAWb5Yzo1TVpux
8P3MAziRxbP3rQL59VTSUJ8nrabQzqg+bZzey4e+aj77MupOpSlnfKUG9LGmK05/H19eMbwP7wLT
j4EPBwAvDgl0UoDSIKZovAhVDJybleUWscieLd0SZkHj6x/JbBC+AcunAmnFI9qw5LQBIpjyOYng
ZhX1KWybvDwcJpY5YOylnquT1cdoQguxa0/MigLRSdabAC2LIx/zIDv+eSpDAjALXOYYN9hBXupM
RQg7BA+dWTtDhj3yPlM8iXZjZ4MNTJCaXRVbeT7HxqSdNz1QQeyRcuEXtw46/wjTuHAALR4S3+E9
oV1J5HQBf5QV6XXEuSOXcBeHLDoSg365FK5VdBPRS4Q+7H1caAAu9mqZpoukH0hqAuttajABnopJ
F8fe7K/WWhukBIJkEMgPSY+oJ2MVTp26qDp3/FSjCZ37ovZvZj3O53gZ0CYXaIvTeZAXhed2m54M
ahs6rT2hRR9e2amNtmQUCsZy9THg4gB8X787RY6DsVou8gzwwg5KNA7x1Kxir7/gAyMbVURzCqpi
UaVCdXHmzP6UUx7HWTL6j6wv/dyfBTsJmxnGUx5If1E1LyeOU81ptWj3Ew/tn3UHf/5CfCOgK34A
xCg4SEYCxouIWL+7aM3Y3tbNABMfaaqzCHTJHbWFPBVqiS7AejymOV53wbtDjUJtFa6s+QLoKodd
tB7WKhMtmubcShVvqJVdzqeY/emtC+4pmp5AwFZBAEja7/dip5MOVkoCfj/uANeuGr6LgjbO9vcR
6sOti6YAYGRoIdd6HESt96tE3EWpZfVyXltv53fDcAKTI9DfPNrnzhz+XO3/io3/eOVG/zNf6lM7
6e9V9d15/n//ubrHf39Xd6zXwn9xp6BgA8CNq2KVxqLd9y/ulBeFf8UU4mFEYSjd3zp3OCT5C9QS
3C9AAaEtDdfj/C/qFMyG4QnnUmgKQLxZRXF/UnscYjcxSPwgJwHzj0HvQgp1sC2Ja1qrGzE+VdTE
25Bz+wALKh/VbedkTjQSIARj4+VRVelLxkp6C+Cj+DKPYYyGcyKnp99v4PdhNMTvgaJgLdQgq0PF
dliTlEsBvboqgyev1jGSn7I/W/yxyowk4ZGQvT7av889liLoeyLQgNwCdhbU5u/PSpk01q2pEc8d
28X16VLHaDOFaQxwxpoNUv2sKqsjN9Iv1/Q8VJsuNgW6hO/XHMPENibGmvB2SttdmS2Z2PD8WBg4
BP9/PtubdbAj32bEIB/peeJWPI9bkzdbfgZfhNMvQFvyY13Cg6vl79f4ZqmDS7annlv5JZYCdQMP
FcF6g6VuXmZf+xwOEXBl2xz7cq85wttPF2G9tWIHLX3tIx2S0iv0G9ggBHmZBgH7W9HE5JSLIejy
qIGL7o66Q8dBntfhhnmdA6pv1LaAH3FLJigOwlhlEYrcJev8dqrTAbkiy3Q4AOJqaOfXWaJceAaC
dFOT7eoVAGlCQUdQBB0pr9AugQEbXLLil3iceQPDKgOwybde3eRLyQG3D10YPbFaRycLdTUc6EzS
IbEHKWanykXDCxMHqIdpIJHLzrFqIpvKUO9r1yr4vglfjd9UW0ZBBvNGyBRNjN4fUCUm7jrjtgwS
ywqAEhRh8R1cI70uRXENMnKzlDJOYf8ELo8/Q3K0K2EaloDsDMZeKjq0YjPeTrD2gnOvgtfn2AjA
sL3XQUtQe+JCJeMA/00nmOJc125vsqXhXQhcr1zgFaosuZxFgkdGWVu350vNCCSLMN8DCxt+UrcW
Bac4cmbe389IU1dt/dpRT0DyA8a8how31V1SJHArrYflpfCWcTd4zXKhJ+v8UVq6rgIcBgRWCGOA
YX9odluAtbJzmfvSQZOewamvTEsq2ywZenUkFfhwOl/XQowDgoQHA+z0/olqWqCzrirvxZ0RA7FY
50+p1l4De17lVih7or7+DDiivIvGhH2vOoH8dUpi+TxRBtO/P4u5+DngdINCnazS6A+piRoGjpBs
8egNj7ah58xb5o1ww7F0OUKlex//cFAR1JH9oIKCBAcZ+UFcKmImOJma+gnRsdpKiMSzCe6GmbUl
LCoZExkFzJpyFzxexdz6/k+edF1+XRhMXIBegP8Pa9nFDjBU9Wr/iQv4VIHtg1aF0dMmlGHxMzf6
b/YKX5cCLwt5BEReIcDCgyeNZxsXAiZ8T305Qdorl2Ab6346cjaQCLy5w36usm5ZXF+rvvAwa1bc
J5aOXfTU9oC4SxoNl8CsQNBYSnuedIHz8PsX+P4sYj0K5fxKWUJJtX7J9fe8OYvLYno7LjZ5Kisw
T+B3Hm/ayvv2+0U+PNTrIvhUkLigS/HKEX2ziKyQ89d4qU9moirXaB+etOFgUkpaeE9OwhzZ/2tp
8e/b5OdDIcgQWJigRw3K+vuHAjkPpoVzyZ6WRC1pC6fYdJxL9xJuVM2WabIv4tJuHbMco+/Gr724
g6XBMIEmDfncyuU7iARjF1e1bkP/iy6FfKnhOcN3TlgIGBuNg24uAo0cJGVONMVp00yrmUAsGjiq
x6tCvFkKv9/VUV/BxdOj9bDVM21fSO84fqrjURSbNvRQOk1kXJAJCNa8gHfpyXzuRL9Sw63/LawG
G6Vj3Az8MmBOcTqrAKkQ93D/7JCVim8L7xnssQPel6cNoM1hV9jQs/DLHcdnVgqfn6B492B9RQMH
zR1/NvuOVQLu6UlB5zQaHPZpiFomdwK+l7DrCdALuoMLYnBJ+ipo01ByVaRLE82wCDe+M3ebIJm8
b8JfYDMa1zXVQFF0O6YW5eHV3IpOZmqYw243w43e3SaT9ZKcItndm6CL79uC4w+LiVRtJmsXnEEO
Qu2JThbHz5GveOYkpLyEE2nMkuCyZcpAcM955J3AR5MulygAF3ECt26fXMOOlMuTyqvdaMvKUF/h
YOsqY5FXyZMexspn8J2FN6o/L6LYlcqvQ0QUVXVZ7BWVm/mdO7DcuN0c7joOznqaAKBcjVfhjHud
NOWkIVDq2bCjCurQzPGNN2YLDyTPanwXm9fBPMMblcb8h6KthOUXRFwqC3q4zCWFyxOETZg9wcK8
hnNrPcXuDI9UMoI0FaKIBviEeCpZwPdLxONbKdEK3hYNgXt6OHFfpByR824J+byvW9dWWUOH8Kbh
yVBvRJvUUDvN0FHAs54GD3pRbZj70FTnVuCkpm41iT6nxoNveDVM/dbv9VDdeOgv+FkDc011WhWJ
0PlCq2YGpTKpp52I4OMw9Un/AEIp/yptwv2zHlbt57MJJNvISrXxRk+z800bI2ECCsJCs0HPPLlf
BlL8MPCkFRu2+tnD51P52M5OVyBJEX6x7+AF7qUh0HQK33oirx0ajFOGzrO3hYOWA1Z12Uc77iuQ
PQPY/K6wZIsryDNLk3UuKbfT6JcsswEtE/Szo0htpVZGn1b4qTczU+TMgPiiMzhvwevIQXDpMnhy
eddd40JH4gOQzlQ0RMHWB0NO3FUFfDqekZjG5TeJPDL+NFa8uOJT49yHCn7NqXatnC8aQoS4AJHD
jOdlOM8GnvBWwK3KJu45d4amTqkhRgJupbPewBm+E1mjxHwHm0NXbJLRBJfggsT3CVOrubxAMki8
SD62Q4JdKv0edr9kYc5tL6CXAQbuVlelXa1yx6aJb2DJGH73gij54YvRe1A1EyYNw4GT08FZ8BdC
00XihM9xVeTSScQt3KrDCu3jILjx8E/WWcsbs5ma1syZX/UKqatNDMx5COUYmTAH3VXIB3UZwEsV
rsG0n5BrVzAfp3U5h3ABCKs7x53Q2/WVjjDCwNc3PgDTpz5m0BDXbCA3YWxL9BXgim0XH3MBesr1
raNi8VyM8LXNxiJhcL2HKdBnjY9VpGUVuziRLovyEBb3EO9NVF/GTksYjJhnp0zhuY9XNTV6GFIO
vsJXPZu2TpNYuxHEfyF96cB87tK2t06QarVUFXo1SoFno+e8H6Vleb041SVsSsbPZaBhRw8W/3wN
Th98thEzFpPJsGmui6kgbQqqNr5EU3nqxm8tLBmoL0uDIQiYtwBcW/NvNqww48L4DYWn8gAaQcZH
ELiwjyv/ug8R1/I5ctxHDnlECU99E+ycWkYTymU3WL0eTG0/Ud57MBYW1GOwWU8SgRfIyUk4I4u+
SGqjkPATT8y5lDSZzxCyiI8JDX47bKAmr2CWBuJ+t9GVmeA8YtroITIhTEhmzpyrHilVuan9euoy
R1ZLB+vHpnqSkgT34EBjGIVyhkpu+8qzS96XTfI0srJSG7AxApMpkWj4Xc/R1KQBjxOMQTAY1ZG2
vG6v+qVwpkwpw+eMCwbn/rLnI9j0FaRHuQbX1uTcYxZRrlYKDvVLR70smFa/bbBeXPTTFm8+E2C7
NZu5I+Lewtm33TQ+db5VXos8SYFLixbfVBNYv/MZ1IS+hY9BHpBxbU0U0Wrg3kaTwryHpIZLdt3U
YaajafI3ZVe5F3439k+mccBGjUNbn86THSx6d8NAtlVBu/jUb2uNoJmIYkxd42FTNwBUxjToaBFu
DRrDXc54XEepmYYEnSEnSlgWaRvdBo7kX+vGoIBkHZyviOjK2wYtjjsZukWX8ZKheZu4XZjZCbND
0JOqB74VSDQNjNcUXOiXQkLzRhzBbiYdqisfVs8ljpVHfwD6wTQFJ2D0mUgwFDZ6HJYvmgfjsp1r
az6LEEKy2OjOSWN4CE95R3p+Rcsg+tYgjYATNkToMZovtXcjCxV9VQtbftQ+t9vYYYiBVdT3XR6M
MQYJED6iLuZFbO7ceuboJPEeJSyaaxpksNl2akPIUM2nvIeaayE6fratQGUbuHK+q8q+dDd4ihD2
SgQeDdnAKphXzl3wlaMfzNKeNaicMS5GvYjJqqsRpoV16mgQRzYzWF0vpjcWryw0vZsFtNF509h+
zEo18G8OrcZvIzDZIkWiKH+gHrDnHJ2pzdjeNEHlVuAys7jZKhR0DwqOyrhfFyrC3QjydZUt2pFI
TduIXobwLys2Ycxh+yoQmS6mOO4UmHcTdxAjYjyzL8PopW1a66VlPNETqSLWQ08cKOyN0vBnGTTl
/VyAQpSj26duFVwF+lQztx1z3JjF81g08kn0ClM2XBnVX5Asia+1JhSBq50MyTC1RVyHlvfoM8C/
Q2KeRYMSkhc6eYDN/XiN5rIpNrgVBSZYGN+c1oWaLxZS7pOwb6+gFy0x2wOgeTq34zJsKVirC1jc
fvCMXpvUGDnUJsW2cefp1jYxLXKDrJOltcEkGPy5GJGA45zA89AzJtmafhhH9PVEeUmmECN76gCu
cJvegGONoIYwVXoli4BUg2EUaQc66kD1BEMYFm6AW5kOSijsWjOerO7iJ7VFwww7kV0ucAYsUhyN
8TPp4XOO6ylEFIS1Y8pZAWtULxTPutUTLmmvNkHe1dqwFMOMzAM8mAa400MiCMjKIAITYcWFD6LS
Z7mMXpzzCKMrsi6sYLHZG8yGySODptmZGHgF03cIALN+rGp2RVpZf+ncNkJP2WgfQ16SKibwXmd4
BQW80c1LJRsOFKeeYcYJb390Uqcd8/wafuYTFT4yBqdD9NdT8lA0fXsN0dZ4ieYqH7Mg1hg/k0hH
k2eOUUx5W4KlAIfLhoJc5sJ4nRkyz3eYbAPJtdO2cDP14qG6cgLkF6A8BgI+HBF4+AKkL7yisUWr
jwmYngjdr/iUHId2N4H1wGGitUQqq7ohhKqx8OZl6zqWvjTWVtegqZUIUbjaT50y1ogkmKF1Ey1G
mTN30PE9Y+HITy0mEHX5tDRlcE5mn9UWbiOiY6vR+dSrm9Ft4ADCuyDgW8dpgYrJukWc8uaOfS3l
5GAED3L5K0xyQlucDJNQJwQ60qtqgBXRaUAQNsHDcAFENX2HgQNeYMmysc4AcUmxRGgsktGqawB9
2oW1lyvPB2W9x7qtk69uh3CAIR+tW28G35NDOrnIQTKuKOhZGB/le1saYBbTqobRl7wIcS0wWPHj
H42W8qpPqEwd+JTOW9PAWy1bhqGzeRQDXMBYhta5Gkd3MdsejSDYf5JYf4sxdAEaCI0CDPjb6Ewn
0ShAu0uqCIVNp2SfwtoZ3wFt2ObZg1PcF8bd7jREDRdtexjD3sZ8gkGkXEqEyxH1y3Wv9YIRR9pi
GBFNLP2ejCzo0qppxAMqP3aFNEaCske64SSAUUdOMNQgSCtErHWql+++JC23JxgnJG97HLVNaDzk
OeiURbfYFPFLJCk0ZEXuNreBwS5LBTrK96hiwYVg86Dnc1zG0xfSkAlkF8v0VQxPH0zAQM+/xMif
qt0ThDR2aeHHVpZZoB0Y97Ji5hzygpHvufLK4UJ3dck3vl4fzESVKs7qaSJXMcNEsXMbhhoDDUoB
8jzAywQmrDFYd+gXF2fcibDJEIDab9NQI/h3XRn2CPkwn047NDU0UEqeMCiTQ/1QAGh4IdDhIn1G
DQvH22kKz8qysA/YCEQgLy79YKdJ29w1HrC4vCgEJgsUwsdb5VKxmzrp27uo6zsGw5WEnquEY+gA
G4f6ZindCi4HXf3sBrNLUxZVzkPjNjiHI5cDyO+odhwMOnsO+2B6md1q3ms2+qARojq+6CrZtdc6
nlaxYAiTux5YNZmu4Li+3EH5Vr9YHBxM+LFR+KQtBSEkgWkO/NP1aDD4LIYv7ws3qvlqGU3YGZQe
zD13HeLDbRAK0zlrEyEf8SOGh9rR0WdhOvhVc4tARCOpLyQGPSFLpzYB26yI0AKhkKnd1AqTO1JT
F/GQk8Ero9OClsWubjmmnUQjxhfE7QymZhIs9muryxeX4/jnrPLF+QTkHrlBA8fBSSCaYHRIiWLG
jnCQSK1awvuhm4BNly1PtqPn0jJFk6pIMuYS2uRdUXfYpy3MEdNGzhw1PmimjwqAF3omM2+Dy6gs
Im83SlKMF0HMabfBhDHgiLNJzIOg/uTcExXX8HjG28M8HbsouK6SqIs2PX4o3cQYeHILtnSHrL+O
ZnUKyoYmD3wpMHHNx+SDKKXgRMA4Wzb6R9loP9gKt23K/8/ZeS25jWzb9oduRsCbVwIky5dMyRRf
EFRJgkfCJOzXnwH1ibgiq24xdF+6o/fuFgggkWatOcfcJcJNnWBOOtSktWc547WN4ZMKJqXqDT0J
+QUF31B9iHloV3Zc1e21v35ewVx7/o9xaXv3VqRjr2+Ttq1ubFn3+pVWkbqxYeWFDZA0TtWvVryo
Zqfk1S7u7p7FzzQy2rjSgCi80xdrUjcxmuZsOzamWbGlmbTqJm4sPz8sompaiErWbIcCJlx6nXrw
mq/jUi+bWz+LovwzBYjK+prONj0GHogL7WSxCZsqxPrGowUsQtBkRvJBKRP11OQ3pPhMWjk81RAI
vnM+ImeusZfia2IaFps8TbHXj2qOOH7GxicYSuqtYW5Z1n0xaVbEn9k15d5NpkIHJj3TginY9a07
CynBiqjs28CwyoLecTOaSbmd8ynUqeyuUivnnB21IxsrvemtZs/aOH+psGn5G/Rfw8eMNixMa3JK
vumF1ccQnhgUt67vr+dLMy/tW6OIyCfs8sr+7llthXxqsOVTWcyavaU7QgrP/6GDYcCF683n3nHk
L4y1M0lRWmr+c5XTWA3XdLGYURHinbU12lFZqaPy6uC7qtqnc9TeClbFoC2XKASJpz6+X1V9Vbpl
dkZ1g8CCtpnLhU+rnHaj631B9fDgjwlGnNxziV/qmgu11PVXnxQ0T64CVe30Kq60R+IVTU7hpZC3
hmSGdhLVBlYiLvmrXt8Q4kIUFSjT0Pdisjq9lBgU20Q3rg5KDkQu0aR7nG14mO8/ttc3hMNyRUvD
i13d62eviYqFgtBWVAdNMLgSjjUcaJIfPYXDC7X8t+7n7yud1danCbmor1XVQXixujYpM4WmX/9+
/3Ze1dZXzQF4fXowK5fEPXs/DXUhLR3G6lCMMQQS6VWPJHw2z3PTmQ+jt1xCL545ISiur1wpJFG8
J502+5oL/nfHoAO/2qql6Q7zKMVzLOqqDNpcwF9t0yJUDrTVaoqfgLFNH7QunghlMhuqXbJ1Pi6O
coiYG5vvk6W0C62oN14sVjHYCcgsmJz+NOn+6jLoc9wSVpJ3B5vvfN/ptJ36zhbXS92/vP/M33ix
qG358nCMcRhxzoZQS5mdCX5qDmpsSaaQRh5Shr4kMHrrfhB38YXrq5TjnORQKL2uR6tUh6zwDcoV
5c+lEGWQ0Bm+1L9cVQqnHznmeBpBmH8Na2XYnr7TiUOGO8ZddyjEEG3LXhpXVIOrR7bH+pVoovGq
KZbkvhM5XIm2RT2ixvp+0QG0A6+KL/gszzJy/wwxDqKrIID2FDPbmahiqq2l96p5POClIqIwcge2
2X6SAQdhOYMBxobd2EZG415h9fE64A9d7e8yvrMP4yCt706kGiOQVpT5m3Hwp37rc0iNqLL783Vl
ZFYb5E6lO5QX+viqbszyXrhV/LMwS/Ho2WO9hCRyFl+EWUkCKlqKe8FsLtbHgen/UeDpXS7MFa9a
Vkh/YMDxOXG+Qtt4dsu1r3o/Gl3aL3WSBsS76UHPLmSnsmYh4cxOvuNqVUeaLsvuHwfz2pzTkF/w
9knYOZ91ozKXXMPxntMy1e9kNunfuFR+4SpvDGaoQquGn28GcOvZNOXKBuJFovcHk6Pwgf1Ycz84
ermzGvuSevyNS4HnRYsKLhyW/5/R9dc8AGQMYP8SqUNhl4SuaOzrsHl+y5r2EgJhnepOPxs01AxR
HQw5V9TOPpta2DEG1mo5jK27XciJ3bJTm7ZYMH45WZpd5YTxvf+yXt0bakZsMFD//vhUHPP0Q037
0VqkZ6pDrDjm2IX+mX0gAahF0n3+9yvxCXrrzaGiOFf1Dp4hqoIY6oPXUwKJYATt+tnSA89wo/D9
S51p1vjeuau1B41XlLYpGorTu3Jx9/VR7fUHK0qWR6Fk9AFY0BSgm10CuUCvqYHhsTtWzxMHse+i
6PsrkSZ2qKWT8/XCr1mf4clb5de4K+aQwxhuy3NJ9VyUtSbSejgQwUvXlZSiqwkO744eH43NCUhe
lBH+5+ut88kdam3LwdT+2pYljlPf3+NQ157f/0lvvfVVJ4PJY91dnsuehYudDknvcOh7Lb0jsFrb
gmtqbijBXhpgZ4r4P+8CPTmrAFCP9Z/ORHSVU4/DaPTTQbgkBYKhoH6FeNA34Yh07vwI6IgjgtdD
xPH8ntOtWdj+nsQHWtaFKscH4bZkq3TGTOnbHQoUWJrbVb8x5awlN069N1SfOI61PKgfDsf6r/oo
xNciS7Sn9x/bq2UaWCX6FJ1Nq4mY4nwIG9MQLUVqToeR6If9nA1F2HpRdWG1OqfjrqN31fxg7TY5
GL6aBQp6ifqMQeFQkTyxFY3rPGAfqHeNWZefEtPxgqZUK+up0R/cLG0/LL3FEyNcZTt3XrxzVdnf
InKzrjilTFfvP4NX28P1xxH6Y/FS4V6cf1q60eYqXbL5ADS6h847lFsAHc9NxDeWDKO8sIy99chX
phhuXRhqqEtOv2Sf4vva+J4PVNjp0MFr2JLEUV9YTN64KeQxlGRYMUFdnc+7rQklJDXq5SAcbS0S
pt1ezgCZpLaIe6PT/z/uatV422BDGEZMC6d3ZfQCSYQv58PoaGSuGpLusmdccjq/8exIngFrBXye
WfcPo/uvdaus45Ts4XY+NPPCyykG8QMb4SVZ/nnADcN1NSaiVV0xd+ubOr2ZyTZGr/Ez/QDzpb3p
G3t68pycNHJl0fgoqTPtVduX13rj0CfvrOggqfNtnM4s7lK7aqjPsC+ZKe/cm15q4nlJ2ez7OjR6
GnTVmFUXhvDr58ImGD8BGyME/SgGT3+wU9pwrYELHGoiEXZ1Uxqbqrf+jfazznRchb+SPYSK2DzP
/WmFZ/ZOFOmHrPKjfTZoZTi3URP6ajQv3NDr4YtojqnJWpcZPsl1uv/rRWeaqfzMqO2DZ1OTnrGk
BoPbOve+1Uw3dJAvgQ1fbVMYs1xKc/hgmArOsTeznvQIcDT/wH3reze3h4L2iuPEm3bBa2X06byv
qaN8f3/q+SPrOl1I3dWQCHNnXUzgF5zep2EXFF9bJQ4IiIwrZgUlHurGmaJbyeh+EERc3EvcGf1H
oPpdR781sb+D/GuyYHGEf+gs+reBHvlUDN//aa+H1PrL1kIN+PAVsX/6y5LR8SUk5uigkFh85tNO
vpREkF24yhvP3WIRZW8Ni4vl52xPHxm1EQmViUM+6vlWK4wmdGK9oY2VtM1D6qQw1sbqkjP3jasy
tHiTLN/IFF9BnhqTAKuGhgMnGHEd67r1K8fn9pwVKtnrfWVvc7/IL4BUXg/p1QnsrEgQE87hOaa0
m5vFL/ylPLZsfmG14jbripaacieTPbSz/us/v0Bf0xDd85b426uqhyG0IWum6sgYY4vIunafIkK7
sLS/HiaYqNG1MkhsANvnukUaZI3RKqc+Ovby04dOGmpdeWkxO9/ccb53OOTyca4AcO38fdFnMWqU
P/axjlxIz7Zz6yYLcEFb2vt/e2gr0gPoAQYV/AqAp9fb/WveqUzOdjX71GNJVOstwEMrIM4oenz/
Kn/CN/7+7NfLMPo46DHNUaE8m94A8COj6hkLSzqWaAhH3xiva2PI0rvGFTZ52nF2TzWdGLWxMGta
iB5ij9C3B7vdCGrWKPGVsVsq3RQbjjhgxSfkZvvJ17N6X6UaFL+UyLEsFFIfPvqL539tNaGz0Szb
AoxOq1WXTBHn4/vPPTGu+Vp0ACDnU1k55LLn+MyjG/WtGKGHzeXY3KjFeqSbHl+YOM7H3dnVrLPp
CRGhH1U+V+uVXoSmUnYoXQiJ77+oVwNvfU/rMsSeYw2bXc9Bfw0H9hpKLy23PDZZLoKiMDGs4qvc
FePw61+vxM5z1YevHid0c2cTYYKfe1nmJjnGBe9uFA4Huppj+YLZIPznS5FTgf0KqxzVjPO1rqwa
NJzFlB4rbTJuC2KlNkuj7Btm90sU3VfHVjaCeBhwrrCSM/WdTw9jxql7qKz8WCk8/W1tqVCi6UcO
q2ottK1UcPTxam1jzVX0C57gFJqtOd4lIFSwE9P/uLCxeD1uTn/Q2Qcu4s7JO1fLj2hRaGDppbiK
C4Ot3fvP+K3LWOtcRdEZ8sY5b6DVocq0tZkf0zbWwtYvtQ+eOcof719l3R2cTiM4reFnUARk88DZ
93R4tjJFVkWu5lEbtCmwC62/oyoy3SKJ97+p0uSMafrJdpnrZdvDg7nQXXn9xbM9pgjARAniErvE
6eVdC1UpUjZ5pFvk3klDutdZ6ay4rkzStk/YPb1/v2881ZMLnu2WIiNpEKqB3Fd5v2Y+jc2+94bh
whB5tSlj0FJTxXC4ZuqxEJw9VtuZ0IFjTD8meZ18lyKKUHI1Gf1+vd/WBcKhRLdoQTNG+33sCCfI
yGCRG8QPS7Aw51NRs/3t+/f+xsMG1sLq9J878tyxm3XIk3ojao8WMuW7grScrx4CNqR2hX7fq/hS
3tEb1wMmRTESPMzK8jub+vKid9OMY+MR3d7yOKFp/9A0QDdjQAj3tUXuwPv3Z6xVk7PBTJ+GbhOr
Im1y9+yCZt1I10Q4eYzcVodaWJa2sUk7hYBHDV7yIvLR++ovmvip8mmghb40V0nXFVjwxqh8aCdG
atiwZl7bbI+dTeqMvhZC42y1TS9zu+QPK9xdW1ej3FiT5/52FBKGCyvGG0OU5g8FQb5+XJbnbQJr
IsdZV1139IteR7PhdbdSjy7hdF9fhbMpsjBifRz8IvZZBapPR1ocyaKOdtlN21ik2pVsmn8zibP7
4SjkwsnRoKxTIDoH2KTF6CgL9dnRAbge6EAAQ1S55r9+1DiEDZyvazqUhYb/7L13TPdpaubLseSo
t9PSJdoi8byEyXk1VcIYWte7FZPDtVZP8t8r+eo9aLXE74+0b0RHHpqF68IsMp38YtXeZ+akXSMq
G4stynYNl6FfXNgpv/qg+AVoFnFHrfsjBvjpLyiXmXOOqQ1HlQjrdh7IbGUcIwsqCcNCXnmpTHl6
yGHNpT8Ef5LIEurga13r9Hp61fddDuGSJmT9DVmiJBu7X4h8LWzzyrbRTyTpLC+Zs85oG/9dljmD
MiyOwtfVNMQbqq9tfTmo2YRp4EplYsUY0JHmADv1YHGJpXbdWKBINZNBu3YwYbODy6riUtvmdPf2
56fYK1527UISyvVnxvlr92akSKEqixqYWrwSdXG1BHpKIaye/P6fGqt/LsW9cozHzboSOc8+SIW0
tKhaB68Dno+9xJuBdiWJrhBEXjqYn02Uf67F6YDRzGmSjNhz3LoZibJop0I7kO8cu4G9zPkHEr7Q
frItH8jnNuL2achQZoXs9XwbYewQmzBriuZOM5fIIjfH6q/Qu+GwMONaM2+Fqsgssv1IfPDjPL5B
aSOehE7Tf1Mxup48q+m+vD/fn36Q/93Fmt5AZh9VQ/9PDe6vlzOnTjvRNmF4OnrnYjhQ+qOldypo
pnH+tEyjdofLo/kBp264n8FGXDiDvTE4VmnIWh9l9qHfdvp5pHMnCsdclsOgO13YCQRZKZslvAqt
vLC0vXkph/4QhUte2/nefpgqpYRqVkgSbu3eE8u1HxWoozq8DO8/1fWj/r+L6H9P9c/3jqlvtT+d
7ZDMApxIBYH4UCKEDFN0Qb+gnBpBp3lttckpaig4jTcJQbX/VN743yvjIwYf5zLBnnM+ZU3yusQC
cZiKpn3JWDm2/NvWWgVNrpeiyy515N96qlQ1zPVYQYH7VetCVsCzF8EnhyMwxFTj3XRj4oWJrbcX
vu7TqXu9t9W2y6LugWqg7XM+VgYiPYe0MQ9WyZQa5Faa7Uzgu98xnWP0SZMq+fb+ezyzS/93ScgZ
FFbY4cOHObskrkh4uOmiHbysHdzd4AEG3+IOSj6NfjceqqlGB5zmaf5xsADIMOcSZ2rHWdDwJ15Y
oV8PKoPl6g/bkw3xq5BN1IcD+7217ouEI6UWkbExW2bsgAYQc2yDWfGUthNSxKo2Xt5/EKc7nT/P
YS2XsXaulIxXgqdFyCV2lGkeYi8eboolKkLNR0H7/lVejyWUOjT0/oMzgXQ9nQyAbywJZjz/YIjG
C7TJN8KkHY7xrPILQ+n1lVYO1Ppl4gRi/2acXsmYulEx12VHurx6qGekf9qtAMgmUnXpHPP62bHl
BUeHBRRwPruB02sldOUJkVf5sY796jmfaKkhLjS2cYw4lnBRea/j0tpiOrW+kp9qMe0rLYjgEIUo
llHt9EhlU9Fc2gm98QxAMIITW13ca2Pw9Hctoqk90bvFcfSyLITe3Ady7uK9kdIVff/FvvUI6CCs
ICxdJ59z/f//WmWQ4k6Jbcfl8U9KsLZUcisTS79+/yqvt1o2gi8Cc1bKIwEoZx+rijrgBlVXH4ep
MO9aajz0dbURB4mdIpWf3GdkDip8/6Jv3BppcMiDWT8tkCRn+7taGcWET6Vm3zwYgbKs6nqusn/f
Q1HkBKO16lKYjs6nPiJPxERYbMMZoIiCFGpXqAlh7Ko8yi5skM8yFNdv3ea0TZQZZw2AWOczuoOQ
q2+Xnoq15sbYgnzlvHixSG5NgM6PjPSGZrtjK0xGOkjyoECEk2682XWdYPQS54pjsENISlsIgCDj
YNJurxcckux+8ZNUbgHA3Fy6J2NK2nynZY5+Y6eamQWOGNMaO6zbmZt+chmVFIK13xWWAG8zTYX9
ZaLkUG8a5h58Tet5aKNcE9MBUtnvMir757K2+Y3IIfqg1V3/CX/98LPvc2q1Zp5VdegbtB2uEYeK
H4tW1nCD69raadoAj45ywoCr1mvql1Zq3GaKBqjcoIoel03SKuO2c3FY0zWIsp/u0BhYSCDsfRhH
gIMbGbXEl3idjolQVfNSQVNsbXGr8NFoQSlzLcHaosVRmOG+JacwV8ZLTG3ukwLF+VvamIHpvUTY
wSe3aI724mG3b5Xm/ajMvsAZHafy3qm8Sd+UKi+pibsqq8KhyPBoVotZYkKbFtsJDMT8uMRQhaht
6a2EDyxq3tdhastLVcyz0iKiJVZFNnAGlVl2HXxTp592nUMoqGJV/fSEvenj32Xp7fCQLt5TJUGY
VNS6q2uZ/cjTTzrel/c/vjOJ5+urn53m9KqGZUWC/c/R3tzPeF5f5GfrXn13PtoRxMog7fe1G6r9
+5c93zSf3/PZN1+ZXh1bgqsWJj2QxX7BW3cjRLuZWty69taZraDvhgvT2/n6f37Vs01l7qC8j6BX
/xxxiLguz/crEueCx67wmEbWhTn7fLd1erlXcmoMmpqWR9ykMxkhGSvBrP0Wbr6GKm/ff5xvHKWY
OMmSYbHlr7TPT8dQMRkDU0vVHh18hsmmRq1zm5vzr7SM6w+1v1q5UzFdpXqPnsfoBMPZqp9ay4Yh
6xHg3egq3829La8t9hDXS5d4266ibhVrarqhiIAltS6Ma3gT1oWNxBvTPy0JjdBpm2Ilp4vTn57g
tZwM4mGO1djWHOpbqCGO/N/cz/8n0eWNpZoyEJJ9MGkIZM5ZHTCMR2eeuuLY9Jh7Z3/0w3kZ8EPE
s33hZbx1KXZhJkBJKlpIL05vKLbMEVe+ya7AX9yr0omdUC+Ufw3Far7w9b6xXq/hdjR2EDGsa+jp
pSITk+RgF+VRJAaOXtpj7EDitrodxNIkm1ZF/idVT/On94fbW3f458SO1oqq2vmKDR0EpJUbVcfe
bo3QNE1Jn4yAnSX1kgsb2vNviKWUzi+EPfTupLCc36FuVpk/OX51lCZUZnfBUEb4dn41Wr3YmGOb
7d6/tTfKPo4GXIh8r7WfT7nl9JGKui9GqyhoRdAl3jYNHZU8G9OwMwYKr5obfRNFnhAimIw3lmWm
Wwslw4WJ43x25GgNxgr5LPEznArPNdFmP08RtVBea4ZXS9EVvTeJNnsohZ4+AgmNdiU/cYO5Jd82
szld2JC9GlWUfngCHPEZwAga1tf/117TcrMYakqp043Ru+8M4l/gN+UO91J2TaL4dOWPnbzwnl/f
MvsleHC0rDmjURE+vWa1VH7GXso4xt0ibxrs1M2m1krIZJXsPpAqBT+g68t7t2m7rbd0lzTLr2Yh
7pn950qbRSmFwu/0+qNTJFhSTONoRa0KZ9uaoDnbl04yf9wCf5c1OCchNaUxymDGk3L+5Yw0WtgJ
lPaRaj7JrnGVssPDFEyiQR0X/UoLEUVoIbP8bnXY+sCixMBjNEo8Mkhkrh4S4TnPyhcgG2TZ4s8q
zVnCx00He9i046h9grXi3fbS7O+HKoq2CqtSFxgFpltJx331TxEuM+fyJaoWOiBOV2ahzmgzg66Z
syQET6RfYUSvnQ2CUHhKsTksz8IYjQRHfYTbfWqS5cWE0oPkujCWJnAAyn3xohajTWT4xRX0M+9a
n4dO2+vOAMCnYlMXb7TOnwdSPaROugOmrwbNGV77rbIS+85M42HcoLStH6UsDWsDVF17EL3Nr5+y
ybyJbat8mfLUgmLHwA3KKlnTKGTZqA1mreHQ4brb+64FEjKaSjFfmhpebR8M+AFMs2t2Lkuta5yO
kSnGVN1Mk3Vc2iiawTjB9M5zaTls5nXnmt0sAlh9lHCwu9wfrjHLYq5tBAeFQLXkf4ZzbKQfTSHc
r4SapO1mnFzr0zymwwNZtHZ/UxW+uPBhoVLnZ52MOQsPFMVjgmbZgzCdnv5sQAn6mNeYfU2c5Jic
+2x4bqu89Tdu7mVhRuQGQXDRCnQwzMZvgz7StadkyeTRyqbC29CUlVHouHFk7QsFJVnFnfpRJJn4
7PeEG91MFaHxG93sW5D5fjvdKqLMl6CSWuruh34A3VJEXvaCB95ZNn2DpWhTrV7KQY3GD6fARLxp
QYwQIBe5RDYSf0UysTYOuN3h+ID0k0YFTcwHv2TvlmXJiHsvuvoFlpFow1yK8skZh2negwq0iAHw
I2cOXFHbGYMuyv3PkN4IossLD4hblKjiM3y6yQ7SdpSPHNvj+wwjQb/RO7k8+9E03xpeWkZBUnfx
fZ8r+Cz+LDAZaW2+fHTTPhdhnNfiqh8dOW1Bz2T3sdZPUZj4diUhQ4BTCXVS/r47stc/E5xV5NtU
zd6PIpbLfYkN09gBCSPogFgdFAytpT0CZpmfqXEDVRg0mxkvnwf3l5X3kNOYgKOPVV56A/pBUrBv
VSHjg+zAU20yY4F7BHiEc1qejGBdTMKKHUu1n2xZ1n6gdeSwAE3o7Zd8XJqIhy/teoulVoBmStPs
qSkIWr4vFdSIMPONKdvXfukv4dhUUg+LqBwFgVZI08NE0+MmzBo1zfdFs+DwX1DzHKda1vODb+ci
+4glO8oOTh3ZAgVi04/4hPVUdJ9MLSo8SA5ZLDPYxsM0JBu8P05xPyYayhrUvcK5cpEaiIBsF/kl
gxrXbepc5FaYxbnWobygsrWRZdHvEX1AGOFMGUFfmp36l+so9c0bFv4T3U7mEcmR0T1FJvQnhxwp
c7dExAyUQiQaruTM4HhJIx5IdaHn5HP1EajMeWCHUTaGnz3M0WQVG/gf+riXKm/gdPVZfzWaXa2C
MW/rYRsJLykDMrrArpeeVvyiVOXczVZmkyUQGTZYn1F37qnEti+W2VlNQFPJuQUql4GpmyKOd1MN
ZQUUEmAxFE7pBM5IK+Ogn3tv2q/KYf4XREHJ1qQFsVzT+a20m97KZrGl1GcQUzslVliKBgKw1aMh
voYF1XyKp0FU15Uq6/xucBI/fWxH08VBQlHsWu87eYNft2rSIBNL8ZIkkfvgRZ7DwzZHUWOhMuN2
o9ele899mstOzBXzVTQ4zQPUVfG7V+RvbeZUmPCppjKCNlFk0f1oAV+5maQex1dI0f0rPWGPFDDo
i46UVFMaYW6OvbGbximtHqzaKdKg06Ou3OlygAVBJxu2Qkb4t3vdJElvXiFtBMAWEcWOJmHkG8Il
0gGakPzwjfSm+sWFW4G+1aB7vDN40d99jNQq8OJiAHZnpPGnQVNlQ+6Q0J+RJkT2VhdTPpOOGEXX
CqSKuwGkU7ysCWra1kiSRQtLQshrXrNRbQ2f3xHWfpze2im/D8abnqcEBTTJi9mltrlfaxANqv/a
+RjnUNxuIKzKWxpS0BJaL8fRBpaEA7YoxAw41lrcdaI0yDaJqNtsOgBdTwvL7O+GnHG1oV4QI+CH
BORDbZvTQ9R5cN3wTRMDVyfLlO69Xo+/TUuLNMUYvM5hflK6EZhRQQ2pKpR132sQUDdtu6RW2FDu
qlccWmJT1CF1cOf0M31UBUg33cD44vQQwR6LKXYYyxMiMR8nQ9SQYmHJ+rfXVeaBuRxSlzRj61tO
EuOPmrC+InREmvFkTTeR+7mt3SMvd6mDWrkTi55M8idRp3oZsr/oDYB46fDTKnJXDxNukl280vUt
CcTgdK00meqNnaTEKlJsIoRhzc1LQ4J9KdPrwCWCJSuktlV4UeeN2/sFbN0SlUK4jJ65lzFnsqBp
teiLIZ2uov8msi943u0vs6MaSZ2rS0mPAdT0TOU29kJj8vPHcSp5ELbf6HetKdQdvDrjc1ZVJHNE
RIpswKqsiTSVigNdivQHE4dVBp0PYWFjmlSh9m60WA+iHOE+RPMM4oqdJAU65dWAHNHJ+1TBYClR
HIuke+XMtLZCi7QR1jxTSwQMMUd5m7FPrV1e1JzSK8kku5nrUnu20sL/iqygTPAJNr3NBixzr8iq
slkdat34nWSdUwStlqcvMp1UCV0hK24tVSw9dChJpkk2ydEIwXZNz203JCP7aNlkO1nNOazWHOoW
WI8eolmVp+ZHtnZg1Grfib8vZHj0NzmKCngbsonJ2Wz9wtrUixjqLTMN1SK2OHxYXUXYzkYzk/7Q
VKJ8aVKSU64Aomn7bE4BWWLRn2/MoUwdCH9gjDZGWaivthWrQw2z5YM/6klz1Vu9FbP8uMaTVXn1
J+R19YeqTBBrM3zZERYcu3dVZEhtA8wgf3Q88eI0a6hAbpHPxXZK9BnysXTgbWeTp28n3RdwxqTu
T9d0MxZAFgCbb9mZaJRg0yH9CaSwhDtG6T3eR71BMJmX1Zb5hdnbymCWLQb8DVpRHD6VWX1w6XuY
IBbmxSKDJqdpNhb9yHThpOavKleF8VjEZnSfKm2kuWRNoAFJRnG+MKuzykxdZoFSVLn+afZKYr8F
HKovVD409zb1vCrf69Baig296sj7XDHVjgFAlnF+Htn39xtzmt1+33cQknY0BLqenh195f20WCz5
4wxbZATYqfZsOPiaJByX+cbPFi06WFQxl+s80Wv5o9IcuIPa0iz9rvdi59h6IiOielqST6bVGDCb
xs4urnpOgN/o3gOtnnBJiBsHVO3XpPBdKrZErWy0ZB6c0PImefBTvQDsBqRt3IL1MHBhSY//IuEg
FNBzzMqPkz4n40MRtbX9m/fXa8/ENDYeYNFU024appl4q/zWKO4SJg3A38owP5VNO5ZXws7K9sYs
piTejXWunK817N87APjOU6pbvblDQKL/BoMxt6FTxioPFUOxC8sRj9qu680+D6dCWjWNyL5ZcDma
/S1CN59oH8VWY2BWPoCfqftQoyKVhrhAlcQwIS2Kar5ongedaHgUs9ow3Rs66bAfZmvIp71cjHYK
3dQb48DjA9ZCOp5TxsRlzH1gqnz81WezKwL0h/JQ6pGor+eyZRPROsh/N/QLTWwuVlm+mMqZWSvm
Js931lzk8R0ckvQ+I8YjDfWIkxyECRhUO3egNh9EvcR7RkFc+4DYe2SnThbw10ElY3PNMQaAEXdc
/qxrzX2o50GInQDvQPRyq9wxGCo9NQKbieiDbQPf3APvG9xtFyvH3Mx52/3ipKw9wStSR6ZoIXdS
w5TjW2MZo09zjOtcF9YcDMVgfhORWDoeOYeJXZv22l3GYZUZg+yPKPSGllw0/sTu46RlDWeOshH1
HrxP++C0jTbt1rjfMjRLY+42U5Rr0W2d6/VdicYH0sUYFwpGxGIYWz0ryjUylSKn1jjGjylpWL0H
FywTCaiNvo07gRNCgnnfWfGiWRvVD2n1zA4s23oTuU5YEQFX1zYmIBhRoM4CYgFZ04x5Zs3NWjKf
ugH15yYx8i6Mm1K2qG18swkGWHIcK5w8Jk97LhdyjTRq93tMkmO71zpD27sFhKO7WjLp5Gmra3f5
ohsfSr9viBhq46zc9GuXnNOOJpyw6PrsMNna9F3T57yCZDuhAZdt57eh7IQ7gaITlOHtwdVcSFpL
f9c7/MNGpnQl+ais8SXvDOu37y0+oZOjnl0XwgEJKJKMUHazjL5rTb88lpmw0s2oNPs4gOK0INwK
T+6YbidEvVmpq4e6jez2wain5YUwRtnetPMILz4aVso3mGDO4yw4v0ezdYbtMPu1Fqhy5Rga3mx9
LqqJYMeWYTpux26eweXb8+JsDAjI/p0HV2wJh74Zx3Acx/Kh6HFYw1EYWfh0JGxTkFaZTK8ct0q+
CzbsP9woXlQA3FSDggDOi6/eFDSaM6NMfsEELs0nNdGCwqvWjfcor+fhKvLpjO0phU6/Gwh3bEyr
yf4BA86vQwm63A5rJ/ZB6a9ksWxTIJd+KkC/EehI8GnKrEVOBs+WEyc3m7ZHmeVewnHFSCtaWPn0
04diD7UsIwhi24veeuTA6BJiOVCbYN2x3CcoCh5+GMOIAStRHVUBzWugR1JvgNxCVswe4KC64hpk
RglrEiSnftPq5Qx91xwouJsi6b+k40qqtJzSxcoe5eXOzNAtrH09OnV4SPHuxTaxlrYFJuhK6ENl
bo2Rdj/u9xJUJRzB9ENXt+szaG3960SwFq/E0/vjlIzzAxqE8THNyjm6tmBbNGy4avEA6jqeA8uU
wzPusYGG3TTJey2fS6BzaPoRN02m+TIkaRfd+MuCenf+H/bOY0lyJDnDr0LbO8aghRnJA4AUJbJU
ZrW6wLqruqG1xhvxOfhi/JDDtalEFTOth9edw9qO9W5HIsIjwsP9F0atb8vUKH9OHoqyKxnqr2C3
kxqkLi6q+QHByeomUChM2bmONpqdlEm1R6a4hVXdNCOlTMES622iRbV2j2CMgcIprna8xcGkbDt5
IPEFEaDeQF5E/dVTsGtw0mpEu1JtxWg3TpL6fagMo7PlWOLqRI4rUB054BVpG4NW93ard83XacrR
ssgNI+UpGYTmzYDwjHcjKyp1j5aMClvbQK8Ps93I84TK/62lFH2wqnOsKVwtMox7L1D1uygspte0
FhrV4e8qfwVJrL/2JWmzbTFf3xBwxHnODA35O1TkWGbIYIhsL0+UL5Tx/H3coXbF6zyUO7sj8a8R
3LOKB8QEfBiBucDhUsBqMDh6kIVfNaI6iIeU7aSi5ozuJgWN1uMcKbiQyQfq7FYHFo94I7YSNQ59
VfOlGqLw1/m6+Lva10mTkhb1aRGpF9rek7suex2E7p7yL70sxdHNjoQUFahmLVuH8wMuC7LL5tmi
2FZkSJXXuNe8FjE9cPp1WfhwfoRlF2M5wqLkrGWFLyDQmb1SE7Fn/prw0g8XxnhXe5unDTQOUFmA
K6ADF9MWFhoNGil7za7qjeoaG+Hq9xw2/reB+2aIxUQNU6015iBnr+DIV1X6GmAAfH6iFjyC90Ms
ZgoKoYSOEl/Bm4UTMpPt2k4+lW61mq6tR/9hcoLN+SGX7YDj2rz5qDk63rQgNNiyNar02Wtgths1
3JQt9aKNmmNx528z4TOsrQsf+WG8vRlx0fSQq7GujJgRdWhEXrX260vNumUra/lN85+/+Sbqfpzl
VJ1eRUFcq4J6paNb7HnXcX0Bf/Kuh7UcaVHx9WD9hkY7Zq+wKa5AhDqjUXEbJW5b7ZCYdkSpXkfZ
z0q6KBj14TEBQgtlmxlBrC3inSLrVNDIy16NPUCO6/RTeJ3jQ2DHG3XPYzp2ox1y7fvxdrQv2SZ9
GDJvhl7sAwrqox7KZvbaWd/b4Znc3e8r11ReRf9OSIKNqnw7H6Mfnh9vBlzsCoDNmTJWRvaasuOs
5hOkfkdEEPv8KB8v5pthFlthohFnpMiXcYRI66eHB4SiXSSNLgzzYfi/GWUR/nA0AqWlzPGaGnge
kI3gjnn+Qy6FxiL85VEVgNAzXQUqr82KR70061M4A25al/hVHx67b75msQEENcZWSWKsHNPGtfbN
+IbIb3phyqR3o5g60Ef6s4AgMRfTFytTTrmvytMgvcr60D8A+kJatdN9CO3R5I7BjK0tG39HI0nB
ZilLHHKq+EeElr3bDiqY9ahOMRa3dNWtcqFzJPBxIEML88IPXbB0Ob8txKY0de4m09qERn168ihy
W8xqgd4PiR5ouOJZMMSOgblV4FCKDEO3KRXzVzo/9+yijZC8mH2v8a9WauNRGiwF2VVtym6s0Zt+
xDAD6In3St/YIGqa4poOvYGhiGlR8myFwLfTuX1sd/Jkwv1V0LH1ZGhu58Pp40tpRgXMYlYzReP0
o4ySTmQ6X99mtEV/XMtt/Xv91X+2HinqXQX5Hf4pl27Cdyt+kgW9EytLo7QJJYUsKDUjUsxvk3c/
MnEFPVL/kk/aRWTW4nwBh45YUgp8KP0e3oXX8aN5pT+A3TN4Ed9ifOaj8/wzvXB3fHiovQGjLWLa
k7pao71PnjfuJ+tzUTgIqp1fuQ8P6jdDLKJxzOsopQfITQuyzhakR4E4FJqHuOq+qlR5s/a7Fbwc
x/yX2eU/jvoLZ8wuv7dVe2pwCbThT4NLCKF/APSFpIhWCPIRBivR/6yb//jH8U/AnZCyqgATgRj9
498QbWyC//iHIP4BNAQRyllwQkEZEfziXwaX/OF8wCAMxYa0gFmxLf/z309QWvXi3986zy9wbRAP
reOPgFcDyhqLlTmW3uRMUJWSgCq89zDDsF2Mqju7rn+MZTVuC1PeKrEs2I0WT05lggqNf1ZCifnI
1LmNMbp0v3S7Fgbjk2TS9Q2HqxD7PEf0DPpr3QsO8T/+FWXNePVKQBgcBP93lH36zqZsTuNs/n/8
b5wZIpao6EPMQnY4Ss7qln/FGRArNG25PVXIEfJfcSYpf8yCexrSH1SIZfw2/wozmb9wtjED0jeD
xkHN/k6UHaPoL4QE+lXsgZnnOvN9TJHAPY0yKkRGXKRmte+0Qf9sehQ1QW1gxzIG2bYxm8IOQkW5
xXRRvgrRs78BPiF/N1JddoYwB/yG48GOEsF079OhcxVfme4h1xmb2lTz1RRNzZ+BdrJP3u6L+W5b
/uCZSwK8nH+QdDz9wdQ154dlXO89bmQ3GaZp1eXoEORyba0lkBnum9V8+PNvfjveIoP4c4bwWcYL
bz4R4LeeDkhtpjWnRKz3XWiJn9TSutfhgSIuLvSrdjA/xxiBXTdZEm0t0BFu3CIWjld4Qm3dMO1C
6HYxoBEnSnrcUQyrve2QIF1VDaY44mjipmpFBhVv1dhEqmZdKYE8bs9/wmn6OX8B1AnAPxT0FQTS
jspub06SSWp1lUpWgzEK5Sz0uHsbQ5nQsZQ6WUH734sRpRihbvfnx10QoI4Dk53M4rGEN/zzxVoJ
A17yUzY0+9wb2+tRkMON7BfhTdo27bXVqKCADKG9yn2UV4tREHAhQuXUNCvL+f1fwvgyggCyiMrs
MeF4MwUJvBKc3cp2r2VavaWXqtyawdTdhtzGWyBv9UNrltK6qcXqytCiZq3WsUfrL7jIrf1gMYBQ
IYA6K9bxUFo8Ewt1iCWEW6Z9PBN3Rw9TAqtv++eSCNoYYzIcqgEuZTiIpiPh2nTHbopXaYgeLEV+
74q+lPnYx33yGRilvKOO3iEikCR3uKkplxLN95sNhC3aAQh/cNi8W0AlNSgr0tHam2Uf7owAbkNQ
ANHQsrDeBfjGOQqo9U3rjdk+whHgGoIuIQZ9QVqLeTxgIaZPa/443GTAae8BuVwi688p0+l5QO+I
fcmJKIL/1DlG316TAmVB1c8iZQ/UT9lExTjauMEoTmTFsn0hij6YDoRv2UIGZ6UKsOx0rAQvJEsc
VHnfoVSf2WYaZpONUxcYWQrTdJQiAThWlzW0qCVfFJ9kDZjbOmzxQVtZuJoDlKDxVK/wWm+HNQZX
yCAJoSV97pTykk77aa45b775F2rcLjLCyvA0T39srVXa1ASSsk9o12wqRCLXgdoVG7EZS6fsIvkG
sePxChRmhk+fJ13Ycke9upOFQeQJ2QFJQnDuyNc/Hb9VE/DEoPb3itRpX5MRQbTrLvVr2c4zVdw3
Hi57tM+HGDMGT41xsEoQh3aNKFFwEhZr7VtqJWPmgraxriQPLxt7EAbvWVET48US8SWhIa3dxNQI
cEUGL4ZfjW4O2dyZMl7CSldbuw0o969q8G07hofKAvo9qq8qX6fPQWcqL7GeioFnpgMsHbcBwIHx
V56lqSMDgTp0Ft33+YEDzrJK2vi1pJ3+asiYIdremPqxY5pxfcAvjK1gIR3yM1b0IYcsD2TBLdQR
9JyvNoABxqjHiFgrigSF1aag9dqgGrXxOxPLRIBbRYahQJpirJ0oNL9mz7XKJtkLY3dspaBe+1MV
3YgGCCWq4BWA8BS2XLyDIh4DW4T0BFXYC1PNhcN2iPQKuxuYELGrSnjFrMcKZ41N11TR4JbxFAlX
hdZHV72Ifc66pLF0X4B/A9sl9zhVZThHSxfu0UUxh3icH+Pg9UEaHw+VxcEHi7/uo6g19no6WCtQ
EiJ1ez1cd0Khfss1OX3AfhB76lzT9kCJg9chSNQLQfluA2PKCstYha0+UxeXe0LK8yAN8sbYC2kZ
b0DrDE4moIbRAbXepobcX/jod4cT45H0yXDULXR2lrBZo4hQjJADcy8AZNgmNExcLfeNtWldFNP6
4NNgEFJxx7cXqt9SW4YzNhK0frL2VR4YNigZfx0LEnlKDdEsBZm8Pn8YfvBpXGMkjuRFpI1L3aKs
wKPSG0wLwymNuk8JFDgS458Z+n+/v2hku7Oy4qyMyZ15epCUaiCpmOh5+76Q8qsZVOT6heBtOy4E
t6+84UId4KNInfUmKOPOkHhy9NMBwQ2i+mllwl5N5Hwbo26ywo4t3ksmuzTTudHCpjVsdPmmFehR
dWvF6DScn94FNe64XeBAAFqetTqhoS1yJ8+iHEFpTNsDNOToKwWoIldxWYqVm4SeidXGkKocZZ46
AWCbMXZOQxD6ToW8y/PUaJAhDeQuL9Zm5n16eq7z7ubOBS2oIY6z1G9VFGTHqeZbey1sdaxVvKuC
7vMVOqrSXsli4yanAm9bitfBMjVw58vH/g4cpn4hAN8n5uRzaGfgsX6UuZEWccHpV+p5aMYH9JiF
F8+vwy8aZnT3ZaA0ry2TMbrS2IAxRCNj+C7nHHPgVUNfcpGUFKQvVm3FnwBE47eraP4nhJLKEZlS
wZN2cV2Iz4rMB7phYNCX5anmGbY4pkxzkaiK74RFMV6qsb3fw8Q4BYYZsM6jcUmHbAHGDEXdensh
UGCy6ZAMWmzi1jUwgPWgVJf28EfjGbMwArwTJCCXJO5WSXQxnXRvj7/qNslrzw3j+GkK0/uqMdsL
Ef3BeqGNSmuEJwFsAgqqp9tKlnrsTGtT2GemiumU0oT3iLYFTu/pBZWv0b8KSuh56KZUMPeb3lUG
3gVKK7/UnMw7fBiRWsaua5Mgubq1It0EaWzV8WwLqtXAUmrzysDabpUU5XRDR6T8Ah3kkor7R3PG
25u4h1sAy3l5OJA6AHoOfdK8Wb1B97510fRad/KPRBVX5w+B92csMwaLGs0KXm3Unk5nLFIyuQSM
JuyVHjO9LFW+BX2B3aqmfD0/0PuXGgcs9TAY4jMXFxWc05H6tsbKULP8Qx6UDcrM+fRd0cbex1V8
6AVnLLVIcLIINzke2hi4YbPd6N96bFknO5WEpri78IPmYDg9ZfhBwNZ4fUCA464+/UFqBvE5LTL/
kOiVsTWEvH9oxklz+sqItmJUNyvEWJLbVs2KlWl55j3PkuICf0R9/xtU8OgqKT+5C6+109/QAyQy
6yQIDvilIe2ZGP1KC8ffa2LPBz1ip9osxj9LPCGidTpKVlfIGYK6O0AooD1EAuZCsvgbYYu2qzYr
OFI1gQt6Okpa5Yg9ydAdmnpmoAj1XhuVqyYvO1dqx5/nV+9oc3G6erw9uUKpes0m8Ut5ozHTZcGs
iujAje1mvpj5tz1KQTA1YLtKmypotDsV2WQDyzUvjR6Bt2FhVRXS+NCXIEJXk9WMz4lcWA8dTsc/
5KygZ+w5pVFulFSvFZLlDLNFrTGq7fnfPu/fxU9H+2lmXVLJpcy7SFN1qRMs3HejQy3W15GOi31p
1M95ot6IWvIiS/WlXtr7TU6JRDsqTxwlPhaRrkVBPAW1Eh16EyUEkNv+2ktacVV4nXXhCP5oKGqO
MFdFAoFn/WkQJBkqGkorxYe+GC0gTqbu9hLEpVHC8/38NH40FMwvgLAcXzony+lQFcLbmlZzOZP/
Ru5U5v5Gxz7pKpCl7sKz/KgpsVwyxqAiiOeKoSxZXgOud7GiNvkhVsv20dQr+Ys/mcYPPROlr600
Kq9K1wpASYNccrQ0Nr4EFX1SO41xYoMUFgrPHeCjdRxVAPB72DcvcYyDp+PjQT44hRFB9W1HrSQP
nPrm1oNoMbmEpDKB+AvrhyzWcpV9pALEhoBQfdWFQv9RVVCxbGwGO7yY8ZJCkgvKb4SwpNTj/lGi
tAmUMrn19W64FWs/wXrC13tedmOlK66RTAoehlHQO+k0yboTWoM83og+LiZAa0PzseoHcXI62cua
Nd590WSrelF+xa2yMGzZC4JvYjEo4FWivEpWJYSizm6GqP8l9b7CtVW2eAlRMYWHZUF/gVeZ+E46
jvldJeDt6UpIkJLa+11X2akeC6UbRlZ9S2dXwIW8GYa7WCqfG7Q1o1VijOMNDDnxAtJAmQ+mxeLO
ym/UXmGUg9tdFKhlJVHLGGbkIfWBw9sSsQoqPeqiAZylhkmLJE4Rzi2jqUMCHcz4h6dXI/Z/GDg9
5l2FvqiilMbniZy9cdusgShjlrDrOm+or0yyoqts9ItPid9pjoiB8V1cBXnh6K3S3HVl3yarxlS6
x1CPrJe6Hyjlymnfd/agGvHPUhNDXL/TRDadPmikYWX0TfQFOoJw6Rl0NJVYzATPSeYCYT5KmOK8
5d7UMCMc0BsVRtBBjWXrRYMtB3YLGG1qS11RgN7EwZkQCma3klEE+bxBEqVpbIUiv+WoUpqv0dew
GiexYM/iG5x7L2gygCbMK/ib6JWIXxvEbyLHLNVsxycVnaMW5PAYQofQjOCiUcNuEl9SbDXVsruG
BYBCE+r61fnT4/0hPItQz3BgEGSw0Rd3YtFC9fBaqzhAdMMRx8q860DqXhooV6sAsZgbI04vASfe
n1iUxtESkElNGX354JI1q2qsrs4PElVrtwQUvJbRjV6JVT/uz3/e+8SCV91cRQRBYTLeIqarDjBC
LkXlwZfg0+tSjXHXMPym1xaJBaPM5UrgoiYp3eImo4CsQZ4ry8OgxoFbi+Y9Bgnlyve6yAma8Skr
eWRowPhX57/ug6crfSn0Zlm4uc69PI9HSS3C1DDqQ03a8V00oFobuRjsRkMlSmGiPcBiSFY6h58b
67F5R63U+hkFAT5nVepduNA//DlsGUiCcy/t3Y3edMhW9xCNDkMhDSDq0oNcVcDPtLbHnjYgxkVz
fDRzKVtXgH8hlIzdYwoS/1ouIOqdn5wPll6jkYSyn6LxklEXka3jyZapg1gf+hLFJ/hys08xrKDz
o3xwVmhkkkBVCGR0/JZvLSheUgu3uj/AcJV2ot+NL02ckzTDYmoA0+pjZXPllSsxV+vrlN86riSk
E0OnFFucv/G14SLSxTinniq0lXlV+n6TwuwMp5c2qevW1XQBl17dLwPdnUa5vhlEYUxd0+NfaFd3
Rbyt0kp78cJGcuRGSC1nGqsov5DTHJ/5b49FihCEGpOJl+YR5nN6LLaS2al+OA4Hiw7bRu5qbs24
Vko4lNO6oY6zyZS6vmVFnqesi57TTC42uQyzK6Artk79aKRkUebXg5d16zyopeve93I3BlR+4UGx
wLXQ4eC3UshCiVmf/e+WsClrlPSwQWTq4IvG+Ckp0UDGmg/kdhgn1qqqI8GNTXEL2S92JGLlSZgG
4arGN+S6NHzrXg6s5mukQXU6Hy/Ls2/+XfPeYMtCBTOXUiNF1wa1pmfjoczAMBVl2N20MvYpZjsG
f2Mo4hGPFlSPyUMXDxEfgy8YhfJ4aENoxYWolc5stL5plaC6kIMub5H5q+h7YArDjgP+tcisxUYU
PC3Vx8N8M8IdD+rD2Hum40dlt8uS2NxJOknN+amcN/AyHJE4RHmcjjoQjsWgklW2oW50DFpCofbl
AW6IOgirzqceheP9pRLzu+ONrwTchkYuhwoKl8tXqirJSVO3DUB5JCbWCskJMvJ+GNwWHeh9OfbK
jTg3E6ZBox7SSc9dlbfPhZJaO1xZLqkwfjDnLC0VfspKTPuMhHibpLSFJbC3VPFAuTJ2urAdnnJq
DjbUF2ldVjK8HrRhL8z5R2cACAuWGkAA/yz3lVmpwGEKczponiDcwMpHJ1UNSzcf/GZTy5q+UiBx
HYoqS9biFIuHmtabSy2puGn7ZofThXSjVar42BZCcyWIxXRLpp+7pY5A1vn4+GCrze4ntCo5Dmat
4dMJmmL6ILGRT4cqCNNP0BrkObuy1lVXX7JcmUNtEYqkAOTOCqEBkmRRv8glJNsqNZEOqgH9kS7F
eJUgw7FGyQo957ETeWMg4QDprLmQv82rfDoy2w0pLpSZLKS6lx8JlESk9mxNB70bxeumkscHLxK+
n5/J95+H/TTnFp5D+CfgSHc6k+OAbyLNQPGQFXHqItuY4lyvpral5vEapYLhuirT7g5CZHchwzn6
oCy+7/hWn7NFYKXm4hAb0fvz0lCRD8Wkjm5jCupTqnk6PstWKxd2qoZx5SLWIaJZ6ZM5N2jK9G5j
GRJUPTE1VvQwRRGxwA4w/zQExbNcB9p2oPVfoWI18TepkXWnGHkFVwxk+a9B1lLUBQVz2pt62O5n
U2IEwJMHswK5sCYMfKi8CE3+UictxyZd1abrJjQwJkaRJfzWIqp0VYVgG8C9JsqnZtSCAVGnYriH
0pojKAVkpbwQ68diyck8YY4nIpKF1TXuPzxdTpfIhB5JJ06Pn6NaLG/iTBZbN9Ly4dYYw8RfBVZS
yvcCXYvUzgw1fcTANBIdtBgTCdW2Gg7pMKU5HOxS8QXbawS0DTq1/C6kLUDcdJBNe8L7ULCHLMuQ
c+mQP6Qdn+aoYTfAJsbBh0CfpmX3NOE56WNuiUnKaKEXb0ua0GBBS5tlSyfF7O4glEVfz4fo8bQ/
nQDaY0iWcutTfpshgSfHIeosPXKSTflsKEFwUxRpu5U06H5O5OuZzwmU5yGY4ba841kTbf0+aXq7
bHXk0tRSmOU+cOoJnGoMFKTuUQbY+kNsrRLkEdAP0dj0rkqjY2cichnahhXnBTK0ffBDpS/VrMwq
jtbdRO3E8TKjukeSgxpjqmMxupZESb3wWJ/PrsXXUsQky2ZMHhxLphT9iwKzMxNGcYfBjs/totis
XHDthZa6IUryVQoBcSv6gdrYUxqXF86dd3VsjMbx5TL4cJM33BG8+fb6Udu4rVuUFp6RY+m3MQJJ
q9xo4m0jYi40+Vp7JfRxvclNhAjERMmdPtejx8BIx835lV9gtDnbMUz9s0EFBGOGX52ufCcOoZJl
+fCMg1Lz1ZB6E8RcE2gxukmILTt+odE/GuRC/jKJEw8j34j9+8yQ5W6djEnzmCrd7HQ/Jn8u0r/w
wCA1OV/+b6TmXdj+PIEDz//zP2GaApXKP7B24wFBUopq7WwX+SdO8/hHcw+Ag4pLmzGI+n8CgiUT
FDHWbPgq4qGLRh9XbJ23R7CwZP1Bz4Yy+KyOzwnAG20B//0NODDPaHrt7BCQPDgRAWCY996b6s+k
JYaPRFbxLApFGttdIFbBCk4qrAkkZ21vMsq7JvQgqMEkjzO77RAwzipZ2tBnmUD8octSOmE6UYqn
rAdltEv7V4QwoGQHUfEcYJxRgSUu6l1Ri8EPyDfx7jjd/4o8Io/k40zk5W33M0l+Cs735L//6zXP
wkUg8v/+J15Y/oNoou00l75mnOs/41DSTJDEM+JCFoEF8FY7CUPkzWjKk+XNmfdcL/tnGMryH9Cs
gWmgkTn7HZOL/UYYLrNXDnYE1eghQUOc24WL9D43jcZX/cJ7SosffeTq4ufgkhzi8gVxHILv5BdT
uQKdfBroQtUmI7R470kJxVVUfGkshCat75J/aLpLMrXv7ot5MApwPB0oNs5lhNPBuJd6/Aol4akf
7cBBxatcDeXGlGwDKSx1m22QDnyz8g9/3oZv8cQffZ5MMxFgCcuLm8zpiGLUSIWaq8JT+yv/lj+r
ex7cFwdZPkLnz6LxYpIUgwKTliBprYiQBco076mITBQiSJX8ylG1aD35v2dRM7cvLTw4eNJRYyS/
WWJ8PXppPgYP3lMjZsjuPBfJFx1SkGzViMxIFyZv+a5gMGylwCqg+IsT0LJOgZxJXuRlE+4D6Nd6
da9UlzyQlwE+P9t5VpA5gA5jLy2ir2/iALn50d8XnnhryqBqNRcC+Op8ELx7uixGWSQHyMyY3ehP
/t6bhdRsXfns3esYRFS28ZsGUGjUijqZJz5W7FzrXQYqzeJupuUH+5p6ALnHutTkSxaLx1k5Sfzm
QShpQYqZnUqXINyhR2MwKtJgX72aABYHZyzWVXY1/Miv5B8BqFcUPJFY/NwjXUKH7ZLv2DLcj9/I
7cwtDdQUs6TTPSUXZFqNnAf7Lnke1XIf9Pk2l+KXviwuLNw7bNhyqMWBUTdhRC5XBntsPafANp7E
dXpfruXbYXeJj7YM9uVQi1Csq04z0pCh0BG9qoLJ8VGVOR+Hy8OIIahUgbGYlbNnxNvpxIl6K81a
YnwNmlDmqCHyFqwijJYaSdoG2aWz7/3mmteHJ+GMpjBQfD8drq41pRgReNsPgYw9L4dr41qXbKA/
GoR9S0ed25AzlnvybaLUBrz0xIozAgW2X4K8nbQIUZH+Qm3x/eLQaD5CBEDLAPFcjBLhoCdLgRzs
y0aLDrzRYicwPBBK5xfow2Hgoc3FLV6Sy8tQHMZKKTCM3oM1B1aPsYmEFN2Fb/loxiCszakFfKJ3
ng21lUQd5F1O1b5atcldkIQPXRBtfvtT5jbu7KaJIgRPotN1SctJnzStD/cSqiZdLDmVKlzSGTg6
FJ0eRNBc3gyyWJamTIvBMhnE3d0flK2s2tbn7l5xVcff/nhCrYFnn5u7xbV6U6Hot5dvRvvxb3wn
mRZvPnA25F6n3xlXEAICoQ73lCyo/MT5nZ81q//fGIt9G9QJmjhiyYqpydYch1XVX///RlhWuBDZ
bIKmCPfoFFWrQGvdpqoucas+iG7K06CWZ/zw/Lo6naq+RgDWTNtwjyTvFmHbCc7Z3/mMv0ZYXLSg
HfJ0GDtG4ICrRR9BpQsTdUwR34Xcm4+Y7/o3DzMMJCxE0odwX63lzbDWN5Mb2ofUMd3wJywD4yl8
fngxNr17B7r0B9K23pPpqL/ZVqTQCq4HfpNJagRseHGywj8A2y9O4Z4CyJU/xa6PgPbfmMq/hliW
W324qAJug+HeuqfWtKmzSyoW74tl80dQGse5G54dtavTmVRLkDZer7B5f6DXsUm3xZpSzS7eaXfe
wVi9fL3eGi7rqD8lu3gtb/N1tQlWo/36Nz70zc9YRGWQRjWKV1JIoXWftXMaewlD/Y7be1yuN0Ms
wjKRpKkHKh3ukU3YeNfjzxo1e4yika9aGY5uQ+BdJatik8AnzOzUtPN7f/27wMPjj8APiFr8MXNb
fOeElWU49Fq49/Vy07clmvty6f08P5nzX/Jud+BxZGCBNlct5iPgze5oijYgj9fDfZjfeUBLEuFm
bBWHxszfCc83Ay2CR8oEq887ptQcQwePFarDl4b4MEDnLtsR3Aitd3EoDgH+lgo34373I71O1tKN
9Bmts25rrEoXKpyTurB4HHPV3iBp5kA/sh/7bXAt3mz/xh1DQm8q7BI6Xstna5uF5ARTGu3VvL5D
XvIOt+MLV8zR6uB05WCT0PM3mVRNIss5XTnEu1ExNiDa+hlS3DXKp3spGhpwA4pS946m9sPXrtSm
X8XQJ1/A5jbf61hJngu1i3a6MshPoR+H1xWKKigUjwKsLmBb3ouJ6BqnI+L12CdFTblrvUj8NfjS
+NLpqRjaepEEu17U0LZG4UyZCe6cC1godUJqI2utHuga5DEidkL2qGeauJN1j3/XqkmxHHRFYHWh
JmsinSqO6OtZVo3QChqd2Z2H52ZqN8qkPk1lGuzMGmE9GjDmoKwGyPS5bSaV0dhy36EzFlYyzD7A
MyWGE+2geXajeqh7wM/Ov4wmACr+K6Z7doTiPuKpQ23+Or973tUnZrYUlUOVbiooWhzYTxdhNECx
e11vHdoaazu30aO83qHAW4R2nbTdoR3jMUTjuC4ie0IBPXPaEub1ZuqrmFbT6LWfzv+idy+GWSdF
Mma++AwmXqKVU7xYMzAl3V7WvLuxeMpV7Rc0PbsP7ridfvdWw+yU54lEn3TODpYg0ikM0XQffJHB
RNuQGluoLhxP6pwpnUQ57svsIyKdtwJEm8UEi4WKrXCuhgczUYgYNIyLr7rZK6/56DW1Y6qZ+IQc
m9DZGgQMydZR5byuoiD6lYax/9Aixkv9BorsUV43qZ5bv6sjJwQd+MlrkHi1sYHNXz0TfhsubMUv
RNDFV7me2m9jKvcWKlizx1mjDTXafq2JQ6SIfRo40kiLn3SsX0tbyhWIXLU0+Dc+PLlHM7aGZzMw
FagA6MdmKEcrWbISKP5ms1RltsMHBzHmBNldbTOEPMztlpRRvHDkfgA9oBaJey0AdqpM1BhPo9MQ
yjpoyi48CIhQ7kSzwCVAaqEj+glCOiHNrG+6UQvXppcjmen5yhM9IVzLyp7Wn55feGDI83Cna8nr
AhAQTyUgQbSeFz+nyKF0lnl8iMW4WJep5LuD55lbATTkKm8k/wZUFsAaLLP3tKoMu8Xe+FlBllUC
zdnWq7qkDVhp3nDt1Yh8TnmCzUPhB2vLjDMKg72x97xkLfRjvlMQ9lmLA6TxZET3nTMyd+u+nXZd
Ylhu0NPRUaNGuXQqz6+k02+cdXhIN+Gg0FRaIh3QMfUrq5HEg4XLG8dSrja/OrOblRNzSb5BGl7F
xq6brhSpEhCeRA79sVfGqNtWYpPdw7mVD5mJ5VSrT+MDaITgE5Ag6VCPIELs0Zdwjxjzvnho0pR7
eiRJUeg7d7l0gMJaPmphTGZppG2800U0yu0JMSLRaS3f/CkpxgC0GjE5m4JM+LPLAx8grRm0ohMI
ZZncC3rc0YQQhSGx2QP+z8LLrc9CHFkPQd3qsS1GndzYXWrEX+QuLF/GQfDwRAbM+qmkprrvhajZ
yXHbqnanWwL0gdhA3vX8Gfe+yMOpiwcuiTR1aPr7i1yiq70Eqc3IOsT62KzrsqxXZUu70BZKS9i1
laHekykJN2kQTbta4R4o6tT6fP5XzCfP6UpbWMbqgFKprWGcs8gRpxgzlxaV5QMQX2vLdaWhMWwY
D+dH+QCShriFTJuKEh7/uXyDiT72FFqYZgfPKyQbvLN+C1Sjcwtf3CJTjdyqtUKiVd94Mj6Y5tQM
932Kqj/deQ8jgF57qNl36/O/6oNvhyZmwL5EBGV+z5/u5BxPQy1V+uyQ9aa5rppcW9GPumQs+j6f
o2sCWojTi9IKV83iqZ7GtRToiIIfkrSqbwJd9O5Mwde35vxoL8Z4Dz8mvZV8Q131icANK4TKCvnZ
1GmRcVghOQ5rXcGAZEhkmOQgO7aSKCgurbMns5Yju0Vif6vrnrZt6yzYdqjH3zQaevhmFKPpT2ti
RaaBDQQEzt8t6szfxi0N+oCu0bv+M7x3DeJKmQM0xYmh1hHhrlWRAnOs/Z5iJa1uhmLyKOkRRfQ0
FuduMxGmKpJwB1NvohvLi/SVUYgYUUYKRe0kM5y0S+KDJXkA/oqxuvrNYJmHt9D3ho1KpUxbZOW6
niAvojfFgcRUcAaI/ndiELYXsJtHV9+T/cgwtDfmbGRmPC/NsYsiFOvCakowPy2kxQZjETuemmkV
l3qwwdMI0RCq8U9+6unc6tKuUiLJwXZa2MpJMl6n7ZjaBeof1+gfy/YUh8avULAiJ55KFGPIooHd
zgoApghGayiy3/M2Oy4TYgxAPGfVIVh1iwMFaYpMyMKuPFhDOzkSeDe4lhA8tFrbA0oNbBkPiPNL
867PwWOe1/yfw4JEXixNoKAbbGlTeYgFTbHlUPK2ZjMpq14amCP8g20yWZ67MXif8yPPH7NYLcCH
pCQaQEPKcPO79O27U7Y62S+n6mAhEIHARGN6dg1WaAX+unBjUW33gED+h73z2o0ba9f0rWzsczaY
AzAzByQrKpdUcjghZFtizpkXMTc1NzYP1d3/r2J5q3bP8QAGGm7bWuTiCl94wyXW09m5xfsaNC4h
DYLI5Oo4HVWsUlWsJaV6iuq8ccYh9Bx1vOiRN/+U03cjnSb9nDnYRK764tiSWiQlChbXkz/gcmsM
wY+mmSP//iJr8HwWIfjzTpAH2F/wcE7fp/XrrtADTXnyM7YWBBRvxf0+bUYh1R2ACrKrCYp/YdGc
Q2eASxCOc/ESVcJUWyxU2TdbUQfg9hSFQ75SBYRcuxQ5C6929abf4719JQXtUyWX68bDPmXotEOD
qaftwab4fBmdf1Cy61lk630dAyU+nYBKqdUQRQ/hKWhobEmR8TaE7SUI+7wWT78nuPWZaApkyaT+
vpjlRBHTugki/1gZpbXS5by1c9kPXQUroFUXef7m85c6j9uJb94hAUQ3QLGXPEBU601BhDv5BHXn
e15i4uNVaMOrwcPgPWo9jlBUnTLEgMMsluxAk9dxXF7YoOcvDeeVDaqCuqEstAxkKUuRZiq68aRk
luZk8jjtR8ITugL5uIlyQ7xwS/w2lca5c87yAEGAOjz9lGnG9cVtaT4FoThiwgPn9FsGluK+lie0
9SpaOgd1nCx02pVBmxxBzvtgjXmM+qvh3v/H5dR3CgB3JjoKAB30xSJPy2ToDK2wnvQhxEzEFwSk
X6S3z7/0O8T3dGnRzAaCRPmNDjB38+lLY+RUoRahpkeE/dHn7RHgCV0zarZFNUkTuv1dsxPHQFI3
DQ40vROX2CPaaZ3l9FLDCLcGbNd+iAXG344aBIPvmmpvJU4R4rNgk67eiUmurcmQ468ox0MV09qC
GncgaQA24cqb9yRk2ZcigKyIDQaMQreXhxqbySG+j0hE7uQpA+TaJGNL0iuE3U5uowDSYuwJz6TN
cuZEYW19C1XoJjZqjmhw5Jpe4KsUl8JBrSb5mFsTdLDKykTBrgMP2+jWK1rfzcRIq9d1FGL8UcSW
dTfKZTQ47EFBx+AuPyRiKf76fMp/s86AesIAkMFVgXxdsg4CpdPrrmyKo29hMVxaWGlZkyIk9uyY
7gDrTR3NS/ItDuV7rRu7tR8V8bH0mkttvfOzCwj+zAigT4nawpLQlpdYmBVSER1FI/HRQ/BRDlL1
6tJhcpaR0jYk28YVErAO32Oxr0StFqUKJ/lj70PNx87GvPINHdlcWLlUCb1465lhvQqRxz1ASsJv
rFUvGYmfHyaA9lAu0IEmSTzF4gTNvURXp1wPj6JVWTc0s4djP1TibZpbT8o4VNWFDPE341Ezh7hv
clHNAlen26oA/Brn0xAeU3xgXHR/u+0EqxRGKoYumo8/7oVF9dsBoecQ6NINJjU6HZC0XhjqkG85
5CmCdXXTOW2t+is0mnWnzsqSUmnP5rNy3cYzOFnnnqm4gtfJtmrmgTMYYfbYD029C3w/cPE0US48
4nmoR00QZTuVTIq8bTklGQZrLdWw6GhKfAKtsoBTMbxDqKdum3ganKFry2MWXizL/2ad02UFZz4n
yyDnlguw1MoIoY/oSJkq2PYEmWuqiZca/r+5NBHwnLUxyACIu5bdKT1A+a0zdcAEBqUrXWxQ1YrG
ca1RlN34baisi87A9SzWq+tRa+O95keGmwWi4qLeIbufr4j5g58e7OQ76I/M4qFgbt7V1z7Et6U0
lJWQZfExTK07DP3edDN/0j3/m2dEt3Xe/fh8uPOQkzhQxUIKm2AQqMvmvUkhxEDuMz72k1Zc6YKv
HaAifKVsKV14sTlZXLwYSxzOAGBXsnJ1sZUbH8pWWsvZUZus77EvNjikGclt1KNMWkl1v5I8pd+l
jVS7oRnqF+K937wnGQO1gJnEhGPqYi2ZrZmHMZ3O4ywRvk8ryn6FqJcrI9UuYQ+BAZ+9Kt7vELqB
kcx4gaU6mF7IeTRhBHUs2KLFVuxCxRXhXttKjjz6qlCFGKfjTOm/T4h1iBssN4nLSlTKX7I8idor
w0uSdAPPU07dYpphwTLupuhUlf79KCGxttKVSV4rep7Qqgj76qmXBRSZxDZQVgKy7Ld6yJdw5UoX
X6SuV98iBKO2nVRgda/7bfAyxB4SsLP3t07Rj2oYPI02my3RiAhcvzLDb1aOYecGYTr12JMV/zBl
dBBgDobq/dCO6o/Mj63QGdmgq1RXqgoCudFfK0Vm9XOgMR68gL9nd6T4BwshxydkFmn9WIlXHmtf
HO2M7egGM45tL+KNguMxr1bbpap1uMJpRaM7XY+KKY645Y2htZq5xhowgKHfyp5yo5dZKtiwZ5Lt
WPAZ7LmtQOWKCt7OaFt571PdhK0neG8kwHFP7b4VDZvgovs6SS09p0mLk1Wbt4gtxLExpDg25fwf
EchMj1P3DC0Q2ykQN/h29YXj5w2yoeLYE9BMzRgQYOa9sbEEmk18BVoCkRSP013lx8K30oSa4GSq
1LUAiEroQDSaRtPt80imu6Ip8NTotwXAuksEhjCOCuOVnnnFlwnCkbwaOxJMTKITT78XUCdsKEVG
Mp5qlthiumQVcebWSqCjEB3oyYCGaJV94aTGI6KVh8SwzQ75nlVOLcq0m74cr7zMt36EFHF/eJ2a
3oyjjz+QaVW5vtIEPyttsU8n1YbM44Vuq2rhLsQKGZgprKcjdwRmA11i5uRrRqfcWgSXmQ3PjNyU
hZF9w50xWjc5FWpxGOoVR4C29ysB+RsLJUSsnQZXnlQk5YYAJrEr98Mtm08s7vQ6hk4CNF7N3DA3
UD2c0io84LmcPMpiEDVupqOxEUxZegPUaXyJKKHqjjwNqbmNtHbCbBStv8j22xFJLSlLX00Nt157
oKb+VFkeZpUiltwPDRvvGwo8xrcCatW90IzJawtJ97pSka+xA1/N4TqXsuUKeu3/KJva/0LLElMz
9OHEe1zPpNyu6/CoYgm7kbAXTtxKAcrnkHelz0au4r6nj8EG3H7Q2qrcBya1CTFMnbIuxud8JJtn
iuJJd6oAtiAs0kyHtTSbUQ3ENV+iuigPeSyL38u6stCJnMLqUFYVTnNVTZCOl3Sn3VhNWDVOZE7B
ulB1IUOQWF1VYxMfR1ntbgsp7AVbyPymuAulCUtbDWgZI+h9+D3DcvHOnzL/RxbqLXtf0JVkn8Sz
Z3tn3XWZqX/16IZXhDyCRBECovJ3uqjk7JiAYUep+0rkVkmiW5SypBx/UCHudNvHtfBXiQjFFTaB
8tase6ZhLAMHO0nf7bsQ27he1H8FlZnBpsMy/ouoTP0dn4OV51N001bYMNWBnWN09xzyZ3hjizme
rWGit08T7CjK9j0KPk7dWNOvQYqlu9a0kl++bEFzSwAnP6LnZDyJXj39MLRBpcuGDpXTZF2yGX3D
X/mobFCiLYvprdOQUU+F2y6ydpaYjttY9epfOr0KV03j2YA2iL74eG6UDgsbJ1EFsZAbwSezAT/u
lfs0VhuR9C6saPKZEs6pg98pzWwdJ77JCPreE631j74njM+pVOJYiZGbjwelpxNOUp+jjBSU42uE
ZCTTV7aqx5Rz6he5PAg4rCkyn8xLQgxNc9QBbeKXyHfVibXHGRfKvs05GT1kZhxei32EpTXfLjPx
6W7UL5WkeeOF8s15IAjlk1DBouz2zkjg1vsQmTRRI0hlPJZHT6/TvV9rspObZuLy6Tw7SgTLbftu
3La+dikqf6/GnMYOwMPplVPTIA9QlxClatCV2IdQf8REDJELj2t3G6g4a8YtSryumBvmbDvUoLQz
jCNXWtFHY4+ncYpLe1bXd1ijxzeyGsmJ3WuUmkTceF+46zAqM2qjW2e95Ks2tdUq3ySp1txZHNOG
y4S0wAr6KjwmfpONDmIDrD/JQD2KojcOPIE56ALrGy90B+/dpsTcWPIfWj3RuwuFlXNAGrM+66bA
E5JIRJaNI1XF39tqpeooy4Vnt9GoP/SN+pJaSnWL2a+4yitUHZQyCzeR0jdulSJy1KdGsiIeYR/o
RgOKoFGu1b7j+oSMhsmIYdnwCORbmDDdpgA4j7l9JK96dTJ3mCcXB+o2/h75nO5CPHgekc21GpR/
+bSGRl/udDlF3HLDaGnVsZuYTUSzcVQPcLxs8am8MHNzaLlYPh+GOgtyLTnHtVowquOIbjDWzCix
YfV3SZvjNy+ExB6MCZl6H+2ERYA7iGowZqKWHTFDfek7q71D0al0FEHQ3j4P2n/zPgCEYDHMOjAm
WlynU1cAi2/9UM+PVTMY9kB519ZiNblQAPjNKESwc0JEMEvNd1FiCr3ILPXOh0E2cMU1CTqZWBD9
UxoD1Dp9ljShQsEJdiYeOSLlQIe6K59jbgonb7GDLRpAF5/P2HsS93EJMAKThY4A5E2keZZTNuWN
1oyy1z3n9ncXd2d7snPHcAr7LVhlzkUAxXItLIdbzJ2uF6E36AwnOpotO4RqTrgSVpzljBWt9qJ9
yYpqWUiYR6SgD1AC+Q3O6UXvgEAALI3q9896Yd01CpG5UkQ/krh9Fer8Qsl1uTKWYy2K515kJbWs
Ct1zl16r2k/EBz//Wu/op+XX+vgyizKMLPVUEQem78qySxvDeLddde7uh+ogXWJLziFwNhxtrrzG
V90V7UtCwfMLfBif7A0x6Vk2c55P5D4WGwwqSK5nsjIc4xKpOceL85Ey34iomFPgK7+X4gJIWZFF
jbiK81AuAJONSMxpg5ioK3IG7Q5jiSlbfT4vSzmM9+fifCEWplFpUBY73fhiFQaekJfjEZGC4Wsr
Na0da6SyhhBMu7ZUPSfLFe9g5Ojkw7Zq0IHExNwX6v4OxwF93VpVdVeW3UMv1cl1M1aNO5Yixmgq
8rCfP+tijbw/qqK+d5gQxAF6c/qoE/klUZ0+HK3JEBDZK0GUDKSWn4+yWPVsZSSXuERI6mH7wcs+
HaVWO0VIu9Y4jsTaD2GKC0Fc1K2D+Jmx9fS+sN/H+/9M1/98l537r5mu/+d/J6/1f2xfX6pfwmsj
3Lz8dPPsJfl1wruelev+pLsayh9IOPP9EQqljMxX+pvuash/0BfiLDLBDc8fjaPxb9a1Jv9BixUh
cICpQFPpxf+b7qopf1A0mj84YBZztk76J3TXRSzL0GAcIZVRE0I8DHnW03Wjc1B6XZoKO0Fr07WV
gmzAEP5bmY2EBq2nrFttPPbI6Xy+XN9P4Q8Hi4bRywzcoJrJ1pglFU7HtZoJySeAFPsO9fH7Qqyt
nH6cl3+BgJm+JFkgHHJwK6vO8Bp2rwrFwUGAXkJxR49XQZZ39E0L6SrCM5urhCL2VQh4WVpXiZh/
pfFGDZhzo3hVQFIVTlsMuAm3YfcW6L34NE5B+SZEuI8m0wCKFIHYFSULPBQKyf+ZVemxUqWiRZbS
JB2caAV9HUEW3CcWNh9Zm5FkKbgYd/KsPqiJtFzsQPDEO4OO0p8z9Y822l3xmj021etrc/NS/I/5
n/7MQZGEftD8r9PfQrj/6ye7L83LyW9WWRM240P7Wo2H17pN+Kd/WhLNf/O/+4f/8fr+U57G4vV/
/ufPvM2a+af5YZ59XP9zR+jSDnKopS7/zd9SBZrxB3BVoi0dDja0W37cv6QKtD8g5CJbaxi00CnD
/3vToFRAE9siJUMoCsj/jIT9F0dcQsaAP6baCuJ7bqX8k01zWsGl9zUX4vE9IM6YVUCWIAhSaq3V
K0851IKMxEw8U4+D3Ng0GuayDspnnj3SDJSm6fHDRN3/uT8+UqtP75L3gUl52KqIZgMAfb8WP2Se
mKCqWu1X6kHJ0G/DfBptHWMKLkQ1p2cCo9D3mQX86Nah48QJdLo3NTTkWgyMxIdJINPH/tuThMAJ
hWEf9798Ncr2dMtWn7/Z6f11Pub85h/eLK+Tii0qig90N5GL8Y0NOsTjuhD9e7OoLgw2X7n/Pnz+
HGyGCBHdIENPWLMYTEi9rqHd8hBkvehacavichCPbgjj9TEVaYp//nKLjun7gKAcZ3nXWSeDk/t0
wK6tlcprDPmBiuhB9tT6uvLKXRbHO9Tinip1FHah3O4xWvDaW62BdnvhAebjdPHGpJYEHyhy4ZGw
jJdyhePEIgZ6YCgFTXH5NrTyYlMKvbHldC/sQq8tDG5z2dWDrHmM153MMVcQ2X0Jw2wn7Jq6a/5U
y/hvGp0xKzPiH51XlA3hZVL9Pp0VXyaMLJLQuJ/U1reBW452k9SWbRTGtIVEcWmNLXKfPwdESg4Y
nUjzRVt+94q+tW7C0rzPEIJ3sK55xCX5SkqLcl28l0kaeXpKsoHTvBQc7GMco+9DRyjGYidnWuWK
af7ot3h0fv55zs4TJsIgjOUSpuMFXOR0IkR5iHt05o37XCxXXaLt1Mb7nkYtSHlMDTbANq/baoq2
YyJVlyL8s5XB2IBT3jUBuIeXaoVV4hsYbDG24dfXqRG9WWOnHCVUtXja4Qt2bncBPZHNBJpuxW3u
7/Dt2OQGcBGlG8dra/Audf7OzoL5kYh8UNNitSJ7eTodgsz56pcyn6mo4ntioNJp/PY1Bvid1aZ8
YRUuJ58SGasBhTNwWGQUxiI+70PPU3tOwYNp4U1ayruqELDsQVR2kL8HU3McqPg02eRdOIQWuGTe
jOuNQGQO/sBSUL84fc0+DIrCaybpoFqPIbiS2KSqmaJbt/e12064LptV1xJepG7iqXaEk6/Sfft8
4S3yqL+egSBsllFFW2A2CT05dtGvopAqSwcaTeaNoTiB8kOV161+q1UOa+HN0NdDuNUFx8+cAo2D
nTcBo/qnx9P7VHx4jHlFfDj9kyocE1/gMfw3XV1XPyVExAK36hzB2KOpT7MMZZ/kRa9cQ9qrgnth
Fpb3wXL4xRJochCt4sjwfeKG0taXt13oTiGdwLte2PpHFYgYykHTMaEx8zVL7qnOB68XHuIUZXL+
KRbLAZVrXEMIlg+tDn6m/NbJMfCjyu6Gn5n4ULBAKmt06vGSY9Q72PDj3fD+9gARufSBWoJJP538
jmTaR6xOPqjpKsY0GloIRVXf0YdNNx0wMbM1hdYtC7S/ierBrujW5reZuh/7dZ88GTAzVGXbKY9B
66bFPlR3uND7+g2l6c+n6D2uOntS9gvioxjjcGqdPmmiodObx4p0iKv1YG2mzr7TcaIfqJa5BOLw
U4bC9eJV9tjVTvmze6t3WrYSNgNxWbIusk3Z3sKEkS07AynmimvtuaZLGDjAdFXJsdqtfBGBP5eb
ls9MnZ5DhmjRPMNuF4HppYLSyYc42/Txdnyp5Gu0qYTsG5j7hE6rbyMKrfLwqzKiWYiG28PUH2c9
1cwdboILp927MM5nz7P42tAoSZ6ElucZnSh1Rt8xbs3uxo9XU7jWjRW9tSi+qf2dUrvBsE7LY6Rs
JSBzJmXc7zAao+QhFa80cQuRUdDWsfiFHnGVr+RybxirrlKvSnVThBs9c5OvsfmQeFu9ssVDOl3Y
tvOG+OxNFmeXJTZNKzTMbDh9byy8Sdc0jTzzpR2fFeX+86V3FsFZNF2AXoGPZ5vAUlxMmyoEFO5p
Yh9oV+kPyjrd5htvCxLru7Ev7z4f7B10fPJmi8EWb9bnBVgjGDOHtncLhV92U61C3bLR1TTyvYYC
aLaPg40aX3Wdo3gOHpH2MB1wYMvHvRLdde1tI63Ewo6vy2CVApt6EK+neDX0do2Mf2K3tG0ew8e4
c0o6uV/VdS5R076J8B8o6CEq/VOtbKfuJohWkeqm47UC06y3w5967pKay5c0Bs5Csz/nlzYSYSAp
3/LOJ9pUgWuM0mHcUAkQSyfV1tJP5WsP+EsGo7qpU/SN8aq6LmOnuiTjqZ0dvvOMcwnzH+5lAuTT
kwV5XNWKCmbc8mkZ2VEDotGdT2B0dj0undUY3WbaJu9X0XrQtkHiDL/wg+tNt5HsLL/py3XgrXss
CeXoWSgcwJAeBorpQ9a5KnstuZ7qZzO31Ud5G8aOEq+q17Jw5fSrlR98wZHyNagJz3yapCux2Aqu
iavMJYDXgpTPFfP+lrMPForpFJgW52dd1JYx+Uwy/boaqAdAhBeR0/NZ9+2AIol0U/predgDfylu
AVc0OoqczlCvI90VawC0F+79d4Dm2UInxPv7gRYXr9d0UloPg3SgmRyWAJKfI/W6j93gDrOcLrkp
m7suvOv0PbbMkr7PJrcVbPmRvmow2ZJux5Gtcn7C/vFc5FH1wIV10We2f2cGDpJM7Y/62fhZuOMh
eNBedM82Hlld3rRb671LJTs37epgrr2vumwrzxI4BN1W37haTM3un9NbYgDrzrrHd6RM133nyIKD
LyVJUrEXfn2+6d8BjmdzQVeXDM0AZDhXLz7GQDKdIahVvXSAkXmn/Yx+WYqj/Ujlq0bdidJaF9Yt
x/V1tddeK9ypIru8493TFwJx6ysWJ/mLILnpbXNQVsVz+lTutLfqliUnojz7tTWdhkvnZ3jIrr0r
PF2Fh/q63uWXsoll6P6+wmb1o5macq7SIQODaQaLl2Byq87uFMfDWeVWKNyq2hSaLcVbPpvx2kBd
B4C/AfLw+TQuKLJ/rnEKmcBWySJ4jEVS2dcWzI0gkA/Bryyy62MgOOEmbl3kWeFZUpVJ+nVirTk0
EQoWv8q2eVU/ZQc+aLtLCzdT7QR4WnfTHGErmRO4j83nT7iAWf71hMg6U0Ai4SKLOv3QVmpUBQRs
6VCtwX6JmL4+cf9rDyv0Yer75mhduCcvDrg43KokbQWMUqRDhrOiZ+uv8IMK0R4rtxrt6UYN7Iyo
7lI/8+Kwc+L1IajP4swzcROUDt5x+omwV3/bvppP0kP00r1Yz8mF+PksjeNsw2Xs71ldqg4KevrX
aP6zp9mC4pgv8i8NUfzJCdv/p0X2YbBFj9GfGh07AVK3cXLEYae0jj/e5XlNXAmmJf+K3C58a+wl
jFWerENxrQpIYa8Btg3eU2tsc/nemrYFND6ks7XqGTMaleXWkXlpd175mA/xhUf+bQDzcX4Wx0uA
cXOrhBy1peEqgTse8YPNK7cPbagD4U9cm7JL4ke/vdQ/jrlI5LO+SXQ/YEyP7yDZ47gSrHVWPxJj
Ct5KOQqghw/IXPPq2r1XXNpoZ6H3vCQQf4HaRd0X4uTpAhT8PlPbKZUP3pv44o9775slrbIfxZWk
2kJzF6YXYuvzjP50wKUniex3GX2MUj7o1ko23QF2gLVOx6eMd0floGO7h80mk68M4qxY1NfyJaLV
fHYsL5EPr7z0dusqq8a3hlfunirUSFo3yGzi9DF++vwQO4u95/CBowyV1rmi+R5PfdjbgQ/ZZYQW
D+KenLGyk3Y/lusu9ewCIGdo/eM6xWK8xYbr4hZx75Dx4nGVmNs2XTW4ZJbuiKSQ6CQp7uSuXD4k
hhuTPB+7hzqz9VX4l77vf1mxvPTai03Um6rmQWcWH01pb5qOh3EZPXD/W5g5OHBf2LLnV9nipRfb
BxV1zD0DRqMHZeJbM7h5vQb1K2o2BliWuur0u/TG7B3PXPnDTvyWJbbi3+hwcAI39mx++eIa9RQh
dyrdKbGGA/vLSSSvP18N70XCk2W3eNJFdqTFXkc7jydNWicB41pcA7+euk1EpfA2qHd+flX4G1zZ
68lWKlpoEpRG2dbGn6V6i94KwTLa7nnqKgXFhOqmN/dTiU0ZBTB3xGdsSDhHr4OpReZ104qBo3Fx
Yc0rJI5egpQa3URADzMHk0xgYTym3YXobMHYZKXPb/hONadYTdtnETprQhC1ocwbdtnd9wKPXOA5
g76rDBerUiXeWaT2030yAC67UBxeaDWcD72MF8wQL3iRoQN1ZVibCFC57+D0Bv+kZivIGLlfGvLs
5Fy87SJiQNqi/+t7Jte5uBNBw+87aw1s1QjYcDeKtTLqC8f1O6l3uYjwERdR/5hxO8vILRDEUBej
UXqkCteUO1XclGCRFYoza6jbsBZJWsdngZPTcuVwH8VrI9hIVOL6tYxYRsOtuUuTjdfOVSDs7/Bz
9YwV3oxqb2uH/puFfsvOU38K38dvPmvR50c3boAbIXmZbHeHSlmr3kZMHesGqwHKjLVEwDoHqijQ
BOa1VbToI30xy03j780KRCEJxIWtpM+b+nwWkAucjaeRG1icdFADWtlvBPExnGzGq2rHv+7edCeb
1oZ3Z6mOmLmsAtXpgh9tvplCl+1TfRn2g0OBwHwSDgByEpMJuCHAU4OVaG6Vet2a2/Cb/xTfpOxL
8LWr0HSTbhOMV229HkwkqUCNI2F7tIRVq761wj4Rndk9oF1PEVBaWwY57ExM5pdApxz/6mU7kxyN
qnB04dw7i+RYfODs/jUDi0O2sWoLQRDWey2DVCeN2ITCVt+9lCmIJ2H3+dG1wJL+ubs+jrY4ZAPB
pLOvM98UWXbVT1hkNpzkHnT0S+5zkjlmYAtIn9ulbDeoZRM078kxyat+Vt8jiMQcXj/iSxWg3y0C
YI2Ar2h/YM17GrngOSeG8RRJj5XiKrXd+fAnLszyebAyTzNKxnCBZu2pZcUlK5EkSKtBegSuVcm2
YCG1Yze/kh8+fj2YIPYu2Pccxqq/9b9cmPT5+c8W+YexF/eFMmDEpqaMHda2+mx8EV+Rs2MJal+6
L32EaJrdjOh42P43qj215PhfPGoqW7hBHhSGCxpcv7vUP07EotrmA65H3bKXHpsUwoWTP6TYZNZu
5TuXWk3nKdFizhe3SGZN6ArAS36sxwwNFop57EZXbB1Tuja41WErKGtBBKly4Vi5OPLiEonTMRBH
j5esSriRNnocfr9CM7gmQ4FBWbilaWuNe1Gc++IyW1wlaRypyqgxsP69fa7gUtn6y2TaUWYLz8Jr
IDpl6cLaITL5fI399sb++FkX0b9Wp5FpxMy1phwUyVU718cn7JYAUrkbX9TXdgDlzZeeLiynhebO
XycKrk1gn+FJs3tPN6+VGI3S9aJEP8SJKrhNjjCuK2+jWYAMv+tmZ7fBU5V/zQzsbKOfof84HqcC
GcFvpSThNX7fx3Rg6MXSCvQUzC4cXR5tJawcRa7psKw+n6jfL/9/P+7irAkQReoaRn70KAKoTsE9
U+886Zn2Y1teoNCeZ6HzBpiLW1g1KLNP8+ncNImQ9AW4rUcEg0tdsvticKDm4wZVEDMWOCCF6yLY
Xyx9KvP6PjtxPgy8WA2lkJtFq+W8JWF7YnMH0jYqYzeRV6YOfsxuOzft3OkLjZBYXjeCo6NMGrtZ
TSXYFpVVK7mYmAaZG8S7cbiSaYY3GzWCenitGw+d+uiH66jbdf1ea2+mYePVFw7s316L/36DpeOB
mYWSUKcly0p1GirTFeuDaugYYWm7nQLindj9fGWclyTfvxaYEWz+DCyPFrW0RJrUvG+IyAJjp0wa
ChLXtdSSf2SumqBi4Nb+2mg3pYimBZTtdD2QA0ogbtN1Uq2T7FlLb5LkhqKb3LhaeDdMN3gEdYKr
yHZV7Mr+xiBrMvIvlfgtbG/qbjUlXxN1h7C+bG4T6ObxdF2kiV0k5Qr5fVeGtqJLh8C7DuvHCy97
tg9oAEB3Bw0kKQA2l0jIMUQZHh0UET28m5zQTjVbt20oM5ub9LmydkbzEMEj8x/T9MpPdwZWEwlt
2QettgukfmInKxzENK3XxnKUN2lcBakb46pNrEYQRvBwKwirikJ7Rt521WyKxClR1lsN1bo2dv1X
+UqEBkebDRCMa2YPn7/eexf3ZAMsXm9xAQjaNDZdzeupw8pqyRCdunTyF9MR9taui9d+6WQB2jcP
VJENmYlf+caVqlGQWqvVmpJawbupjqm5krzyfMfq3/DyrORVyzQpm1x30IKqhU1RbHj3NHWGrZo9
VqKtJk5fbxvDhsEmBq52mxqOhCaU7FamC3YzndZ6/JK2q0a+ocReQ7mUXTq2GNi2ik09LURWg+n7
PpR28Z30tZLXSTHZOspDKKdpXwrrAr/r/M6a52rWUUGwgrrR0lYQ0T8JpI1PaKSuRnktzqbTzX3m
F3YDJEjd5KpTt/d+uZ/m2HvY682FYubZabV4gEVQWs3AUr0k/jOjrVkei+bW0B1Dvuq9C1v8/JZc
jLSMxApNARNFsC16q4bUchy/SvqDbOxwXGrzveVt4+rKCN0c7cd8+/manH2lTg/lxeCLyEtMlXLw
5jVZjg7taD2BjbTWh70obPrsuu52WrDWhpXn7cNqI0W3frXRK8fCVIxr8VLp7DzPXjzNIjibKjWT
vCiQHtPsqjG2Jt2JdqU+5r/A7ZXAB+pLMdn8Fc+25IdlttiSIHpmbRdeH4BjBmm026Um2t8QQtND
Nrpl/dCmX5l1QpfZyf3zyT9PfMB9oJszy+/qIGbPgF+1nAzZpMaPqVZ0BN8mjoxNGq7glCKxAKN3
SiaV5LL97mPFdxXP6VetKb1bG2RDUNa1zVh5t32VZkiAjW+mnI+2JAmvVaN/J+YbN0o6/gx83Pl6
44Yb62mqq+pCsDUvz5Mp5CUU0jfQ8wiBIBPBn3+oQ86tekMJpfixymZQhV4Oq4Fra/P5XJ2HLSSj
yFAriK2BuwV4ezpMY8D7jXwDLwxT/4ZAyQR3DmVEKW9oMcWetAKqfG1xqgFPo3Pa0lRXukvven4s
vT8F8FFNowCFR9bpUwyVmfu+NwaPOowqHKCRKir1yEHBXd+plZvjiL2F+YX0rO6k+VYQriHKPxql
dMQpe7qweufd8GHmTRFIC4ZIACJADc3WbacPUw5D2QSe5z8ODOKWYfIYDLVhi43/1leVcCH4kRd7
ZR5Om/1B6JmJaKAsIZKxiQr2ZGGAo3fKtY7O3lpSmsApG/nowSZOCjXcNrJSrYosfSljMilFzIWr
Wpy+5h23OMolgq3qiA/7SfqTBqjfttq27GDLp4OqOCEHi4Qw2C7QteRC1Lvsu88PP3chTNYOYS+M
yNO5Gscc/WuQDwd5oPUxlZQPKylT15YX7+Dq3miCIe0yf2jsUkgD1/RTYe1X9JCKMi5txFiex7yM
EamQd3Jh+hvFvNKDUXAjY4gcrYUSpimXvu+7qtHpB36HWQHFpJ9LOrOImHuUtb3/y953bEduZNv+
itYd3TtILXggBz14EQGXPpm0NclFC+89Pur9xPuxtyNLLbFQ1cRVt9SSVpdSJItMg0CYY/fZR9I9
4dRr4s5PBNIVSsg6MB2tx/B8DZaGxVFCsz1k3Xvdif08NdNKEuzQ6HZqmNfrvkewEPDSzRAkg9vI
KBk7q9sAuG4yCIJ/OOM+adOMsAI0td35QtPtgoUQ0iwJR/rxCZ5KOyyBBgAW+pWg+SGY16ZkZLUG
itlAFaoT6twLO/Qx+6gGC2BcpLqplmAmCMJ70GI2FujXfXr2AKTRUf9OtQw2W5k2/WqxQBVVicxy
GlXnXRggBIc+tlaAJHdW1sWxlvQMRtCQWHWbo6HBogQhRA/v+uNbmWI2AZUGWBTFeDh/S52jmb/c
TULXL9tlki+vwrxEG9igu5FgaiaavlOxkWim5RWNg8ZRwaRBQPTW7cDiW1NZNKJVjJaxDSiGV3Ic
EjiqGboTgdxAkqHuL8P8VXUr2+C5zKrsrf6ySOVSePJLBctfrroFEz5X3bJ9LIPHNEWl2Evzwy4r
X74odcEH/NQMUdF+5G3ywD05acopKsqPfKtyWCbsElQG/1zoIgk/gg8GpJXAg6ASBtHyn+tcROVH
cAmDlw3sbGAKAwTj15S5fGmF4shwuimQt6O9NiQ9cJdfbjRxEaG761ntD9ECcUhhIX7So0KhYQry
mCJNRwqmzGTmoH6p0Pk1ER+ATgE8H2VvX3X0zitDT+VU7A5j27TInAPy4xdJMmP8TGy9y2VkdEJF
HYAsAk96UbXv7AZwxsVdIontoRT9dOOHCTzosGeweCQWLvqW+JXkbSPogz41TlqM7NW7TXH4LEff
V/Jcyj5/Ea8YAXjzQOl1ASyAtmuaK86MthnGcSgPRla3jgLyPqvLVdUSlm1HtUqNVkkiSOzse+jT
WLSSu4gQ2JezZexEYqkSVSsRu0fT5K3Ied+9NveeZK2dqwWaRLP4OAEbQy4CoCQsCCqfvtwEwugr
IZgo0kMop76lpSFYVFKPG+iJCkq4sUXjibFS6FIuIL17nwlj/iD6fgh2kPGlRg3bcyrV8i4USnCF
nGNAWlE27cSS3lg1cPd27hmhBdbQ3FGE5tBpQ3cvyhUynuoS6Z9KbGmExouftLA/zSzBl6A/fmuG
yKsswWGIf8Oi+vLW0mRYoNZBiQ/qMlJWRSr2VB9VTiLiIeqDQkKQYJfdTjknMKnSQbDSZTxHWfxl
1OEyBlB2IhQGcS6hmGxyxrJK61AlGkaHDv391nGs3oXgwjHlTmusQd8vRzQ9l7VyjtD66wOAmA6k
Bww3LB7yTJNlrYVl1Wpp4h06HexKoyHexX7TUz9UQTkfVksnqP2TfgYsJPGiii3QmuSzgviHufQp
3fSF0hpkehrQWjjxvI71C9s9FZdZGmrpcq+j5YetewuFFcWoo4NC0JnGWY8RSDgpXrivpAGOKWy2
KijPlthII8vAYLaO5MK3jDYejlFpOH6Q2BL4n1lci/d1LFHAFUt9XP4qjwMLhsJVCGRwW4BTHfHl
idMW1Ure9QtpuS+DpX5CZLs166GYLQ7h8/+FeMCnI8/MRfgljjyZHNgNoP/RjXEfhInbew1A7CI2
qZFUpInQ5lSsy/5RzpWnoNEhtrSBoLXGXF3SxHDFzaIbNKew5euDiC0vxHzvXi2i0k/bbJT2qXwW
dvATN8LYxw8onjMO9TlXSpDDR+JGSkKAYUOhfVJVUIWzJtcNbJwiyh5UdetX6FtE60hYNqahlpKL
SqqKgMVPaR001+C6RCk/jU0pz0RRvpax8AtBv8uLq6HIvmL+9zIw45fRUtj7iboBA5f3UIHzxAxR
k8Op9obWIy16m23Dosq2eqCgbrPvW5CmtaqAXLCPsBO4x8RPaqdVW+TQzmjcgGY/2/QszLqYX/pT
fKpRR8qdG9Rb6gg9wUZ4P9XSso/AFdfWezQ7Kq7AdFvbXXHWkf6NRGux8BaoBEn1dTrk/U2S5ZjA
RITDHbQGRG0RouAhUlLkYnN0HNqDBQyA5DRFC8/vVl09uC9/+y8Fe/sfW3U0e85++O/162scpN7/
/PDf/+//ggXgf94bdfz9n426pYZCZFhtaEUL4QrzDGf7c/kynkHfziVCI5qG0mXupPy94l8UfzQk
iH9gocHAeWEt+Xvtsij9iAo1vAHyGuYCr1D7e+n2T4bGR23WNa5R3kkWuD4w5bguvzT/QDXqlxtt
VMIw7kFtZWttQtR2HXpOUK4NaQ8rqy6ZBlciPcWpQHLAixXB6WtHk9caMiZDisQhkjMjK2IanAHb
Y3kAgKUjdNBRq9KwlMbUFNNAeBQJRe5r2fLCXpydEjU5OoqaNglaRogG8zVLD1cI88vd5qy5nW+e
G1A1g/zcTvp1PrpBZp1bJxiuk7Ih1dZf67fVdfLSP6pv/WNqL5TdkByD8GFAsdF5BsR8KSP6aIYm
OhndjLwStP6SbSzM6tPwqt9ln4pPkkZVJKpbtMR9EnOmP6G59afmFVTMEcLDT3De/VNCvbPVDK/A
XMHvM2SOwFMzpwvXTfisRTJ8f/vSUIUOoTVkbg32PM9Rm4d48TaAiDwBErIPD93A3m3Wb1ibU96w
6aJPQ0d6nFcyuhNJdqff5+XRiB2QGKuLm1w6QHLvxrfF0bhvNsn1eBs9gDkTPFQPNSBnLXAnBPWX
HBSDNMxVh8p23qiMQoLLeOO/OMyJVfIHDXNugxhTWf3n3yBzUmHax+I/TypM9DM/QbyFK6CusP/Q
TXJi9yVguUw00LvaQQqoRBujx28I+EB01lg01Ib58UmYu9pESP+LV5vaeZebAxMC9IsmA3l12R3v
3OES1OKe0gaK3VDNHmhnwstnIcOhp0sTIp6OeKg0YJ7lMY/NdQsFkPJrpYReCT8PYIr9S+JozM+J
r9iK3ZkC2BjIiBxliRaAHPWn3g+03qBSokbM7dp47F/OBZFu0JGoQWq5AJibLAQSrcB7KZACqK3R
Lg0iPwUr8P7JZybirzfJq3esRYq2Hl5Go5vFTtZJvQahekfwL3yPXlsnFn76Bb02ejT5SgjgSIjZ
NiHRQXBFyrMZVaAZBbkh1a69Tf2G0NviZrENr4Ckr+Cgr7yD9zA+5j2YY2m661h75SmAHNANimo3
5a2G1gIx2egl0e7F2+qltaP9cNehn2ZyVaD5Hgmu0IlCUTnK91q2+gyUmOibgI4ApAgpqCnGh9BF
cTSaEwRvPp59y5/T5/y5DEkHJL1HZCCpdi/CTobabc1BxIDBgHYTI0Hr0TiyM2RQVdYD8WCQ9BMa
qjE426iZGtBT4FTb55wFMfXX6GI/17Bpfpkn8v37Mv8Vl3lOmkwD1L+1NJmELT8LM06rBSINRMpl
LlvfCbOi7UXDH2IUIUveaycph6EH51qtV6OzLGUJZKggjv1YXM9dcqIcfotLTnKSPIuBTmCIDyN+
wj3zrzJiqhQVSzlV7MocaA9exeu70fR3aMr78b3NXmhiDkf/7IUmGafPd4RAAxgwFXgnQIB/uXCB
lPmSUaF6vD2fz1Q2sg4MDGFGQVfrSEHfW1Xee46+rDQK/qPRWowBEjJaBKxIORgmSNMLJqVD4g6y
n6/8BZgMlIAXvIHty9IGSN5yV+Qtb9gIkRyeQRx+jq57SYktIUI30Y/nbcKr8PXtTHR4WkUaOJFD
xUYhZ0L9jqDUFswKHYpJSwyBxi1INVgcMCgzFHUsiHDfo6igOEBxnNFbE6Ti/RbUc2g0wjKUEs34
BN88pu+ne7KuXhILyxCRGxu1mrmLXFHuAhkXoxvNqdwb92gS6Ej3OXwDY989tdveLrfBDM55bsmn
dUR/8SWfJnr/3UvOd9zEsYVt9/MBm+KaMj9JBWkBM694LDzCO6o+Vg3xt3Oln3Nba8og9ntsrbl7
nQRQ/+l7naAyPh9zcKSC4AMZOfw3kVpV68fh2EWKfX8v0P3eIzV5eLg5nWaiEtNGVxd5//46E3Hi
GanWLvl1hpV3VbvAPhBhdbY9p3afcrd0FZjtGoWB7FakJ/bCRu01ycES223yXUoeH1cMVCgmihdy
IsIyzcmdQjSSkl1N0XZq1qifxve/GvBUvpS9gSg95Es2kugK8g+owea4tPyD6JsRiCeo4JYjTQOa
HnOQaJQCcLhUBw3Cje7OyGLukU93/rvJu6RD3tkE3u84lrkNMwUT/bMb5pt6+/098zl5d8+q7yEU
CXZ+u0UTQaKtqk8ulExmK0vgaUEFMpO5nVvvC9Tw3fU6RNEFocR616x/Tnq23MfXRUBVidcb+wHK
jShnMtFJ6MgB8oXXYB9BdXbBijNBXq2pZgY0d2IuC/FuQH/4iZldsQke8l9dsUlRyFei6ys+EK1Z
tlGAHZKi7MUW4BbTs6MoTHwDERia5I1s8S/vkom4/N13yewkTORq9RtMwrcCiADUL1WQh0qcp3wi
GuUwEtHWI1dsxj6Bhz23Onv7Cf0V2L0VMvLqmaRiFTP2D/RYmTJxTqcdCA3IwJz1QO8d5tyExPlY
RIL3+Vsy8pdBTQsM4qY2qmzEoARbJygdRCBIO6qkt/xrzeb9i5iPykGrWmXraoWDfK9twWBxBPzn
Ga/k9VkDjn5tyeR2Yb0UjvygsoYunTMtHFRRmsbNGc7J8Wweb2MqHjRzWCFe4rgLuqAG01wE0gAa
N1hgg8qL4susiX0AHZXVr33rdaQoD6AVy83Xcq3IRLk+IDS1MGE7v2bbM1MONXldUNuNbNBQYQI1
Qs2HmkT4+IgaLwZ7BWyVmLQkq4qdLf8JqvrJsysLtBt4sWgH9PmgbkmyORgMoDDTBSOmC2p8jENj
MTErqyaC24ItX3AVvKKy0KnBPm/SuwCX1Jh6pe94uEy0BfcufKtXjXXX0n6F+3mO6LPGNg8du9sZ
5A7hLXp3uEqoreByKNR3O4aCdWLf4akNYGnqamUaBC+XVzGPvQlW5qZktTsdjwmJSG2pKG9fVyZ/
3KOpJVm/9HvUhFgNLVll1mzd0JdbCaIfKHoo95C+qHhfgneVLN2ggZF1v27INnZV7DooCNbR++06
dEtWmIgO7f3NOt3wDwNzi+W73aq9L96GEuxQpKPDKtyEblPin8j8kGYV0oXVHySED8MNCKj2/LJ8
hGd6xtdtRGQ8IvKye1Dt894gj85bQ25vhWPAQJ0sEFJsUGCJOc7Nign35kPk1qZGWjNzHyrWMNQi
rjpL32Ka0f+auB6xBzIQJ6VOh/ubOQncNPzKWHh3ECZRqhydrjSRn06VVGaMO8UNbC03swOy3/Zs
tNJNZ7KDboNEa/VQuaa4whCtwTIpm7H65iTFNC38b5EUc/Mjf2lYAOtY1H15mR++qc5b0CSaWzQm
JQX9BAI7BqIyunocNtSUbZwBUFBY3mGzWp2OM9MzL7QmZv53ofVdaP1nCq2J7fh7Hso5+TAJwP6e
8hOcX98Q5khrabytJ+99NLE3F6BSHn0QKkI3oXSfCTbXj5XZWq3VmI05WiN+Jre91VvIPVH+3LAq
oCXry+t4Roo/N9DRQlNKF3UHFshJmERFplqS6VOQppqBGTIQdjr6Veu0DmpHGQwatsTPABa1ekTG
R2qoXlrpLdgpqEY2DTNbU1215qPHlswwuSbV7NDtzMUJxJyblokWCrRpThOGPA18dlgMMawaSNNd
SHxy8yjTR/B2X1x8GA32a0KNQwbteBXZhyuFAauEx1VGNxKao2yWu+JZtke6gaZNyeawuXvQEBTw
iRPDfEA3IFDJX7Q21PTL+laFrYB4hk5gAQ5o3XNsyAufmzc+oNMb1Dee7/A8NypeXl6QDV3R0EQd
oRXbCYxXhQxWY+Xo9QOUF6tuwNVjaRa6eNrcKDAoUGv2x3r7c13eVHG/X+uJKR8YvZ96ZYbIP1av
weyhsB5ffOVlqHK+kuuW8QwnX0Zl1Zm5CxoLO3d7hrJwS0DqUUIQJYcVHpiqE1ue6VshfuN9ixIT
rDpYcJnplo/l538rbN9aIJgRWoEJ1D2ex6utDD2ORiexIzzbO9EWPm++ZMIeRCOtKVgjTNDIKjbD
PUBd+F/Zi3ZpdlbljubAYOmfTYlIVm+q1IM1DbI2fjN4iBhVYJ5xGxq+wITkqkyHxV2YaFWxLlDY
rtmiJSAQFLutBSpcincicFxig0VWZqEpn5NTmgJPY/oOKa4Fd9zJx2xTuNKmtqlvoqM4RQCYjBiO
uEqdgBCY52Zhp1ZiWp1b7+qdYAksXeGTtkcG1mjqrxK8K1uDWBTHBx4AAyMTDEkYhjS4BXc2A3sP
6/GJaOEBWzqgCvZxbdaYijXiTjBAJTszDVPDl44bgtHODw8CA46+WW4Cy1lSVKhdD/vGIoHruRTF
zvYcJHZeVEy8su+i4i8rKlBf8bFamDq7Z9DNRoEBUdFaFQQF2rTaLQR+b52P/U+K4YyzJEFG8GfU
+7PN5YPIBHPACQRNEB2AkkhZaCX2gj63cFixaU0XDaey+wruQMNGM2EB9rOOQxjT2F6xdFtvO1e7
77GfFXJGHHZcDXvADhhOhWemlgzrGf4FTu9AkfzHRyp7geyke/+qpjEqtWsbBHIrdDy2gb5y/V3m
IqlPjcvJgbSbg6HoM+rz0sfnXQytbEMj9btSsWWEBPiJbig8+W1HuXpsTPV5tFqWQy2OlnofuyOk
kgIJiXbGl+8y06hINNrYMUswexUF6TWr7NDyMW8e/u1BUnrmmZ1Zj5+emdneKjBjq7ILW3zisjeC
ZE0hX0OW2f6Jvy8BOoW/NjgGUL6A1LFii/dB9opP/BNEJ7QKvN9nWBszoWe2wIS368Tmr/r8yuqV
vyLDw7f4d28FosaV6BQ2fuKKgQm2MjvBuAOsS2yBfx7fI4wsMtG52sKYcI8ptEBsNRgBl/pn5uM+
QELNkm1i8/vhkQtvFbIRdNFcV/CfGCfuBPTRjF/58rXneoK/D8J21zoJRC4XuzoMCB0BhYAeIjeB
zbAZKbcfQP52VFeVG1+FV8p95kJ8Q7fWu+paXHWstwwbAZuLkdPDs+fGjIqHyBo7xSooFM1ooeUa
ExoD8lszYzu7yOiM1bvRhHSnXLtIWC/P4fuxxxoIOCVnM6c1LanA0Of0SqUiEgog6zUXh8CKLLAH
mCw8gpCLLNgC6p2rrgIKAfQB5uDEtgeVNlgDQ0MDu7YQSeAGBcg/cAa5qvZtHqcwsL90Fprp1cBE
ujGs/E2FYXGm/vYMowFk9AfkdlceO2VA/dgxojypbVyFdsCg5s/Qa2cKowSlyNQsMXMqZhIpmSWi
QBldbHVbpUu7cMF+u9Ht07aAqiyhxrYddChYkFhJI3YvWipuusIEVWaObc/P19kMAH6KLJl6AEKt
nfXS7cgtv0MwivAhY/jMaRzkc6FyGxwQjJaVZsMyhLZyUz8uMYKlvTQJVF9LiI6owUhvnDP0POwy
B6Fwt3LlVbURbeleedaeKzY8e9iZFYs2xqZ1XPjVGUUdBAH8icL8SsgaoRy2Ha17qzUXWywtLE8U
iNrBYbHq7dikbynkw9tbTI8vSKfT083uMSQ3Nx15gdV3xoLRxglvtB1bc2tPRDvIKx5iqcg1vwpv
EInG6hTkUERHuIfberdLp2QIgzC+zQqzc5YHDytsYKYK2NMDthZfUpUZeHlpId5kg5d8nWFhuCzk
s3XG0hTYB8CvM+SFYPVsALxCeK+z5JXvrLCS3BzPMP1oXovNhGw5ttCZhhTGMrYDCP8gXEezgJ1J
dTtz0S8IEyevtPsFQkOpjduiO4mpdMDEbKjv8PAeMZe2KZvJ3tu/ZWYEI+KMvY86f2xNfgtcUIP8
GwvJh6qZPj5mMROyQEuXGdUzycsouRHkbV8hT3KJ1hWmdPFJ+IHlFio/FMigXPyT/p77HvxAZzso
H8tzJFO1RlZegx2dKVTciBCwzc5b6/i9dgXUpRPPUSg/uxrdcjNV3eTWk0iaG0gxlu4vliqkGpdj
sFit1IpWoHCBvIP1ehxuGrs8xQxkLDYY4fE3Lg0hidegmnO4ZA4hgTPoKi7rYPkithlxlCAecDOW
OVX2/VE6Sadg0zyIO3UbbTwX7UzuMrsnC7xrafIQKSKrhyV8Ay4LuRwWCcbGpSw0Q2RHOLcaZOHn
zwaBMzjwUMwDj0mBDYtt43iWgUPGV4kHGGFbr0UT1Uu3nYVXIZzb4j3doaWa268hme345Jl8jLWD
gC1D4K42YcGmNx6LYWMjLn3X3ZV2wwrYnQHkW4TPxy4wQ9uAeAlxiAco7RG76bGkFGZ1ie2JdcIK
gkr9CayD+Jt0hB+H889doNAWXURDsQsRLuXWLX62Fl9pcO7C3GhgaoATB/F0/i+EGaHyCwB5SgRj
4Z1iI8JmsIP9gBjnAp+Y2jHOjQHxiIcZQmgX2MBcKTeYDB+7WkR8HG0wYFQPbGmD3hyScwcspKVv
eJAWrL8QYx5sdzzFJJLhO9wNi1viYHCBVuGB1trszRG+whI+h0z4EebHdQmBvYSb6mFGYsx5TOVD
cgcx555pAncGa4WdkEC0cYcXjicQozyBUePzubvTuAKhkOA4TuDLxOMyM2C5XzL9oVsvXPQogDTA
w4pXrQ3yfTfdCQBLprftSt1iuXjQnfiPiyMUuXk+gUKcb6XdmYHRERKPb0UDcNXPCrUn+R36BGJY
S6ruDCbjiyvX6ObsLq6gmNfJTev0a66Y+Ybjn7CAa3K+GBUwSiy0eXG4MzjiED3B867cCuUPARrW
ctnFVyOE0JasjWTp5jPfyAGMgs5GvTvGkmAKks24bfa57QRWSmn82iBQbWB1GyRCCqzfkgXYyrUN
7u2C0BfsY0wQn23lyrf5ruYecnHHZxtaEc4O9vo1V0OLa/5a/leDVg7/t+qGtnTFNSf3Bn0bbhS8
QbyaYtvNGISzPvaUNuS7j/3dx26SQxakdfW3/xLn3IlJuB5N0OqRM8DBYPYtrjgqGHmPXExK2zlQ
pjbrvPDRfHdevjsv352X787Ld+flf+G88AjoBwH2S7b6nUAVF0niLbn4BtQAMWnX1mETzxQBzl1j
krD5p64x74RNUgXfnbDvTth3Jwx213cn7I93wmat6Emi6l+yovUZeTwt0RCEIkqWPTIl6HlxyXvk
Lk+cpxt5zxOrHDmG/CNBsALZXfWSQ8zhm+qIG49MMSXkMdAl0hwRh+Hx7c9RI+D0DPb8yuOyEX3N
lkR4uRtXCG+jXtJU7Q5hgwZBnB6gx4x5gL/xgAyPeXyOs665fzyH+5q90wnu6697p7Ppr2klyH9o
+ktcfnPza6BkEcEfg37UE3+1K1tJlNqab35E6xCv4zG329uX24E+IaiaAfxwiz/kDNH0NWCCHb7L
PLTO432IQ7kje7oayb7ASyuKoPr1guwBJVil+3Rf2WDRuZMO8k7e9kflOjdzBLQLIEd0pKsqhJbI
4XB4jpEqPCCqGZMDQlHjalwJLjCpq9EumIpQf2NliI76lkgzdwCYtWC86qOHc+1bBO9GU/vVQ0z0
49vbyScnpAEw1gV7CdjxDTkAUOniDwAQAOdxy2GbC2t9u0bge9OQM315CSmwH8j8Ifp/W7JbBO8Q
F1T5DQPCCVQI+rJgRvAMv/vjLebiMkf45NrCN7yCgwqOLx+DPb4dRX+3MhPfPg6iZWREjQKsMn+s
kfKhnzoTPZLIvU6saxTi3LXEI1c9ub7UstsALxNzQ4B/2QBBc4MaGdNDc88AKQ+etmuRXLHQ5wVB
vgCJCdxLiJjr7QugNsNl1t6AfQnNt2EGbnpJoX5lVL+7kwlcqpeHhdqDddLWPuX351fArO1upZ+C
R+0oHKVjf6hMHZTHPpMAsQRX/ZL0Il2MRN8aJxQHonUNWEBRTdM/Zc8aknyM9x8FFS26P0UUhYPS
UTPbjsz1Dpc5zPOjcU8M9WVT6S0amAMnvhPBfc9eeQo0oc8ickbMI8E28OhNYiGmay5YdIpO/lYi
PHMXICPEY9ocH/zxrrgU2H00polZX5eeIkc5z60gQ6VQZKKQCpGtemMAx8XzeQDEkMq5YE0oWkaj
S24GJJB411krYJdQMYXMJrKA1SUpI2PPhxgqMDHIEXVIYcZb5IxgNaW2+oAS1ZmtAC6gmTmdaPYw
9QU9WGD8PFtgYLw8SYu8wZZDfgakbHl2gOeHUgCXOtO74vClFpm48y1yP8Cj1XuORqtuYvzk6W2e
ZD4j/czT6RzOxNPfHGTP9zuIBZF9t8vc9BQmH73rconezayQSYrA8+CEgF+jDwog2cGmR5TuUduP
psMhPwbNoe6R+MUqGkicVsj7tdYlnYYgNB9x7PYXWNKSRcCvKXuOV2hNeSXAREiRKH7L7W798nI2
395uNq+JfXVII5KmBOcPMipg+ObjDJ7elqwCQo1Hx3nMm+t9/r1D5Bt5ayQKQHmM33kWiMfKkV5E
cL285JORsv0Xt5c0YQxslDQ4DzK2fEKECwYB9boOn97uRnYKwrNnAfFpAFECwbtaQWKccjqQnN4I
5CZhNzenDEmOyx1CJh5fXlLU3nEZ+fE5+LaF+ItMuRRovnPUhT4FLW2DgRZX8V7RYHUBaWajGxtH
gdklFmncSHczF53TlpcKsXdX/a4t/13acnY/TCD7v8l+mBPG0sR4+uNOy5zYvYCI323c72L3zyV2
JxbSn0yrzxlKF6KId7vr32EozRmdF9rfd2P6sxidc2b/tKfvn9fs179FeWXousQZxcCAK0+ko5oV
HkhHYOoZx08tkDv7rHfcfXqqtqIDkDd7BZLCjMlrtPVgyQF7wJobwOhpsIJ54SQrYHsIwD5w7557
qtoVsGTgrLI1a9xmiMSEBEC9dhtdcBUp5VUGPlqLp3YQUf+Y21lKwmNZkGMMTw/FmjOm7OztTfyz
v9jtad9MZPP+jCI6YKCN+wTEBR7eJKi5gSUMNL1uAJFR7nR2z01zjoXtGYxxWl7D/YADEjnRWrtg
RQvabDkONLR4mUgL9hre6bDRAbQCbo8XD7BwD5CVlWyXcPk55KhBhpwDLgHloTLW1KO97aGCIEP3
NM1WRQu0uh8bcrM3N7EW/lI3d2lM8pWL+G7lJuduECIvlZQWfB06gh3r4y3iGrf38KOBvRMQBbHt
g4KIS0sv0cmDfTjmKJcRKfyRGXeCq62PRjI5IsUZTEaxipHsLXd1+ngNZ29zojN/x9tU+Yx+dJ+T
QIEqZ4HWlAjVFCbHkkY78HcTC703yBMPvjy5O4k8PmxsD/WjwcrdIWQDdho8s38C2BEvyyhiaDys
MJifZLtyFSs5SBvN0daGk5y8msx1puIj+mjEkzDCeF7qmdFjxOC2tdYI6H28OJfOCR99/sTNr6NM
ySQd0qNcggyKoPdVdPvEi8nEDRr84mcKBKbqcIQmR6LHTHQscc1h49yD9y2fXVUJusyVqMpHxKLb
yBQ08YheyDS+Gs2SAJxG2s48X3088Jl5mTYEbHpNWKALN/zf4wNKx45zDva3tcYvh3PaOzMver+W
C1xgjf7W2AHoQoVNkSG2hxDqglzznYF2jPQJcVXLJTYq2VL8QbWeRkT3XvH/6wFcNzclechh05YE
o0RBG48Q+vDCVyW5gi5EgdMJcbw3gQiA5b3NrK486StwIb4x3t3ERDcs8nERCj5uAlJlwODvl+S+
QACYR4s/bflfWlZwOCsUfG1uHvjiLeySsI8Xa+7cLSdi/M9/7pZckryzSn/tuZvbvhOB+9tv34nQ
/Wtu34m4/r2274x2XE5k8K/SjnMC+BLJerfR/jQC+JuEeYaBRJQuKDKYHycRyDRaiJWqdYr95KM8
qbIzEPcg2HgHWUdPMFFuIO8Yail4kmqmckEUuMD4Wm39cvFJgjQeaylbyD3qaxNa7EJUFI2ohR3M
7YXZa5+YspMCbM/h/EsUU/UgmwLO86SiEOppXZ68kqClq4+WeXBm0G7U4hIenBqygwaHD4CkW7ud
gPuQ2FuIu2htAy1RM3gyCapyMibTk4B/Dm5v81KjEAH7wBKcEPwhHqpIkKThgdbQlJwI/k9ihSY6
cVE8ieoPNNIhEhOYxB65HV3giY+FLXg3ZyZnIvWHIgAL5Rkrw3RUUg8opuESf51B9QwwK/mvAkT/
9pNwqabhtTWoNsZfdHL/9ywWr8LuUVsuW1xHZITXBnxa4p0F/sytJl6Jw+sR+ad9Kgie+/zwD/w1
4A+GU3iNEjCA+DnMP0cyAylDU0Jy0ODVhrRHeRfPsoNyi/8OuD8qklAWrqNioL0UWHR4F2qnUrK0
P6P3xZUIBdWDj+bjKfsH+umX7TTRT4knJk0WYTsJ8JIK8uQRt6BX1x5MPZiGFUmZxf/A90hipu6n
T3cDu5MpmOtyGD2Pjy9gsIEOD8nL8W0VYNfn1MdmSNjc2s5u/Ile+k/a+N+kjXovkSZKtSjPaZuj
hyJCFE8B4ZEK/uCLxs230Lp2r1FDhFoiFJBfjP4A63v99ITmzuT4dnsL6oHXVwPcTxH84bPLLTzU
025Wb29vqCU8OfRtgXQsX9wVugDjPNMTSvQClOjkqMNLbRS48XxtuDr55kBmZN7s3U00+l/r7uaF
1kTXfxdas0JrYpb8YUJr1lKY+Ji/qaXwTUMbXQ1FNLQRJXnaHPZ81oJ46KELoaUqHHcPLjy0VQaR
sHrULIHEqxkZ/U3KWePdJSe3G0iLWgslXNLXxZdeMMBKYZRowFI/KT7KT1uxtZNQLFkUJYmVjuBI
VURQjSoRWQrKfdeBaL9I0oouhPyQtNJT7he0TYfSVvUILe66Vpgb8TcNhl9GrExMuSSMIvVcQXCC
iaRFHS4gOT7NXfQ83yI+WKOw18lBA3LzyEEJq50Hfv4ZDTxt7vfZU303hIlBl5S6MmgKhgDHmovo
K8/khXKczi4mnBaG1w16wAkdYV2d3mJgIT62ASRuFX1lUr4bwcRqSvqmivwCI9hy7/jluOWEiHsL
nH41LJTNzSokx5lLzs371Oz47ef9wmT+0V1P7Ikqb+puscBdi1YBSw64sIIi9oVQRwFYQWGPOC+c
GAFMPi3p2A51fNw0TMgxBZogYABIDA6WhFu/KsL+iHIApPR2+/FMfVvWvVuciWrvjXaxkFIM8xba
+olbmLDKYHYipMFN2ntmtxR8RDk5cJLFZwXEQpy20d6V3A/hhd2Oc80tAT70jsdjKArRb2/fTm8f
j3R2I/M1f+fP/fYbeXZJJ5r0D1rSOTHJu5a9n6g/XkzOndaJXEf3SbmLcuzBhGwPG+fjfTPz4VNs
86/78EujiQ9O+QUf8W5Thj36z547qCSclgoHWARNCYhJaLQN72qy4VXwAY13GSBVDSjHwK8Buq+c
7EDOwBFPLzzj8GB+fMdzZ3qK/P3jzrQ4Y0RMSeR/CyNiRhtdJu/div0G2mh2k0xkbDIGmp6XfJMI
FFRiHoC8sJagAdD5EdS3XCcsyKeewee3VYDoBgRAIuu8AxbRBpbxhNp8OmOZzI5pKk3/DGOayNff
8jD9Dj3O/09T1eVjjJ7gP5CmfH1sfsjefjjVj3VQ1cFzNe2Pzkfwc4N0dHf8aUTssX784hczrYN6
ODav5XD1WjVx/ffGkPyV/9snf3i9fMr1kL/+7b+esyat+ad5QZa+728pyrCT/nGDzDVamTzhdr56
y+eemAtRFX4Ul7ouGKK0NIx3TTEBgv1RlXircQnf9UvzsZ+6Yio/avAfEOQ0VHQfRxdXaKufu2KK
PyrocI4/60vd4M3Cf01XzAkLOC6h8Z5ugiCj/yb6u015dlWwoAuyV7eHQekk08u0iETt8NLGQfdS
FJHuikWtskxDX8xIUCoWikjAdY2mrKWiEWeE9ERL89Fo6PoO/KaALsNwnyb2odgHceKfR3SFjvOR
lAt5JQpJfNurPiiKFmnpJP+fui9bkttmunyVeQH+QawEbllr76VSa7FuGJIsEeBOcOfTz2F7Zj4V
u6cr/EfMxYTDdtgdahBbIvPkyTykQIrQknxf6bndVYbYrSX66M3FN5YMYBU0Kt/WuWqeR5a5Q+94
fSMH5j+0YzTeF72G1oznrnjzK5P9z3drqJlDe0lBnF6sjNmYRG0X9F5y8it0pyr8Q1G0ySYjjb/1
NU8/lK6Pb9Ss2tuW9vpUKILmKzTNDpA+H+66JnY/u7xvPldZ9CjG25yQX38cytM/j++fsuurdqAv
Xyh8KE5Dl1VAtOMF7/nDwvdlxvmY4gshseefeV71v21UoG+Sk2KnIc9756sZzTZR9bQhXeNtoUid
7iUxIQS10dyjaeonnvPhQxGXzWNQzOUh1RZEcQ/Sa87Pi/1o++xYqth/qtsuvtejj45Ig0J78FFf
kypdSRxAhRgC5gGDdDnKUCAGtc5j2C4JXOpV7illckDE6DuGxpud4FBUz9HPxBroPAgznxvhReSu
b/0fNQLlJ9uQqt3YfqqgjBVnByhvoqWa17SPok1b9HQuO3RomivvZ554Cl1epMZxz7yDN4riNAcG
wqdTQ9GItCuC50p8ZL0Op7JR93Vt28M88xyae60j7SaaGaKDKivvxon5dagqln2RQQ2FaO31jyyZ
6Zc5GflzVjcSfSSZl+iwqUzxLSqjeUto+wv7VaNDUOszEXZG6UfomdNiq1tbfeXtiDx33EfdbWaJ
u3Jelov2HxdOQPg6UExKimyLzxhUcS/dZT8VdRM3tvw4k4mExUzQZk1V/ErJ89r6vBpmFZJylrdC
lab82ELS6uAlszlks9MGioJxFHKiHipivuEEmk2ZxPlnCFAXz5p1z5Cw//r+DXlpiHsx5YBTAm1g
2GJJ/eCFOfjHDeHBMCZsktV5zmey65gcH8tZgG6vSnXfEZJvYMTdYRiNtxH9QH5PuvTuc5isu9TN
MyS7FL/ltYZcbrCsWTL0WzsF7VOWtAu+UrO/R6rlgfLhmMcD7oqTzR3JU3KUvOWbGMJfIizcfATs
nn4xfj8+xONUPTmlxjAwSXkUVYP2UdlAzvg7hwJkUn/Ge6auRAfkkqKH3Ve+gO650ETRgIiXlM8f
SzFOkkWtGaNzxZCdmuaHBOvQJNlm9uG6D/JWVtDwauGlDeVHyINe8cNWSjHL+NgHBvzMV1zJwF/5
PBW1rWx5ys/RzOtbEXkBVne4lZnMwzqasuPgR/aj9Yp+N1iJMgskU0LB2mSL/+82A0mz+zSdhiuq
Xa8uxfJZgU+oFNJXwQv/4Y9lsa2gHWtGdi7J9EW2FG2+rOE375/D5am4OIbLIHiIGf5FGRyGy5s3
mTSKLJvZObYKxSN0CEdZOogOtFcu32UMuCzyInqquR9Af5sQshqI+olqUDRUnuckjzdeWRo0vnMp
ehYX0/g5L+l45ZVcfuHlzGCofUoxPYhx6XVNoTN132WEteeYNzu/n57GhmzaXP7d23TrbL6Fgld+
Zcw3jrIUSr24StQXwZq5k1R+qrToq/MIHedhdh/NpDaz66C33fwIEmRydbDrarb1E/Ob0vzw/m6+
nrNiC9VVcAkHkL/qGiVz3hg+jOfBM/G2L+T0IbVdsQn6dnhqWvoDn0Rvuer64/sDr++Q8qHLFfgU
ywyiLeR7VxacFx2gmZS5Jz4U86MPwfLcI+XtEFABKfJ+ysOssfOuispyP6d59IWbGM0Lp7Q+1p3q
vuM5Kk9JVNMrK0IW4OKPYwDTAtYozh68EIKvZCvsNYXcbgpLLJ9kO8PFV724zeuBbvK8iT5CHSaU
I7QL2yhl+6zSd0EzImM2Dn+rtAdRLijssYPTsjelQEtIPxi2uY9zVAuJ56Gq5v2VdbwkNQnQmaB/
DO9YU+ZzwRZX/E/gyKNZQrx09p6KEs3dWBF6fXdPxINm6CZXlPu4pXtgmmGUzVe2cHV2lK80pzwI
0MTdJ4F4Qd7+MDdRXBSJG9rpaSraULWTPNIGVj8bPBTYZkTsy3pOjroer5jflQV6GZdBYJOzgMEJ
WBNQSJZQxY2Zn9hgIZLblM3OC5p0E2jVXlndxZD/eRYgAgQHA8aAcsYIDsPl4nbTQNrAyvQ0Zb73
GAzefTF73g4HGz1DI0j0TXz868qGXk5PIcQAsisEwQvjK6X91fnLEXLZKXLz2Q/0DKXjEo3y0mbO
Q485cgyyOd/FfZzfgI4X3EyN/Bn5Lt6XQUFu/dmRcBy8fh/liTp4fm6T8P3PWyO6y+fBQ0fVNaFE
BJwvj9Afuy5GkxR4v6ZzXrSfSpLOu7hz9qDUpO+7HsrbNEZDPr/zzdfETsN9FNvm0XYdMjw2G+6C
zJa7eeRo5D5U6Ignp2wjG6JcaIrG/MX7Jr2hc7FRiQ02kZXVY06T+cGlvA7bkX/t1Ez2KevGW9b0
yTVrvHz8f/b7Ze2pRGC7vG/4x5o9bpsAYoJxP5+zBLrMmtnujg1DuqvmcUaHQMO9fZaT5jZRP7oc
9d+mQjm37vIPOESf6BQ10OfK5+7n+2t+edHwVUv8q32JY0gZjsXK3WCi7tMumsg5aVP2t1BdcTRF
HWzqvEHJpvXGv1Reuj2J/Guezqv1wMhSSbhZOmA8WNtCPxh5KYqSnG0UZHtnPJDcJ02uvPSvTjxs
CBRkJM66gCu/nl/UxnIgtXJnmLj+4Jj4Ujc1+mIS6V05vZf3eVnJQCyLCbkJeLsBXR1eJh1YL6x0
Z9Em8VdREnTKLvQdJRYS3WMTWqO74sqYq5duGVThRHGgJYzCd/eXB+ePG6PqauzxGnTnBLHEXnqG
nmRdNCE4W+3HBMZnZ6Zp+NxRjdaWTd9ulJkRYUiebxmHsK4tBjTbToLmmqW5fOn+94ctdxgKmQFZ
oxnzMBasqaLuTH0OB8RS8s1S3t1FEZtvyqmK7qI0Q3YpKCCT4VfFLZ6WBNBBSrcFwAqDKGyfcREf
xJzQ26xpf5Sx+sULL920xdRfscUvedeLy4l1pFhDzZWPY6JX14AWGkrCrHJnRwfwz+thzMNS+vEh
qFGT7ar6Fpc0P/DA8b1W3Xjue5VCfZ3O5ps0ntrgdzY3hMzmPmJN/Igoq/0h6jY/CG2juzyuyl+0
sPlt7Hq2SevY3ukKIEHPW5DjK6HvIYNc7Hhnq0dX+t/8NK0/wzA4HnqEBI8sM3ju5sE9miHS576t
1N4kyGh3RDS3Vc3rrWGF3NguNzfvW4iV0/KylTAPivqLbcYRWz0a8eixPA1MfQ785FlPZXSMphpC
GqVyR6+s2qc4M96xH7qTKOf5S5Qr/Vc09V9T5ZB1b0y7S6WIQyrctJl0Oj1OHje3RSv0WVVjdeVK
XLr2/3ythutHEcAHeEsWg/DHjUi6IoeWl1eds4m3Rz1l1YZZWoXlmIltO4t59/7yvL728OiZ0Fgg
ePfsBVf/c7w2EzIWUXVGqOF/7SawFzXAD2c1oJiplTdaOHpljq+NGkIx2GqOMjIAoWuSdx4oADYu
rs/lSGToqKVb03KoB/DRv/JsvbGcAfF9OCl6OQSv0D2v7yVvMJTKVRl6SRI/lkk6bKxJi9usi9J/
PZ6WnGmYa+CJEkjv5fYFuTQGfkh5Vo32nodq0Js4MhB+86t+R7ykenh/+169f/DJA6255giVFKLb
y/Gapm2d7S2Qj8HJ40wc+qhY0++lbSCaKyO0hqjy8sb5fXfF1XzBkS5szoI0cE7kS1iIiOVy6FF2
skokpmq1N/wFvfrxR0Wq+XNbiEdaC3YAdIsmSNanj15t0U9JVOImMw4KNsTrQq+g5Vb1Rfc1pWii
MMoG+ojeMIbaHiR+7XYcv3kED0+kGncsOPM2Ne/cly7r4y9dMEH1W6Mn8VTaPavbAgS+fkK7i6Ht
7sq5vH9/mV+d2GWuAQD/xdsQbD3XykVTPvQ4RrHJGjCCIzSOggmFk5tNV0KHVxdyNdSy439cyKib
ijkiMACq8seNlzVfq2K2CB30l9bUX+nUkitndl38ATfGR6SC+B5QAg9ggy6H5D1JSjmp7Iyj6t+O
XHlo5J3p8qssa7IdOuiDsMAUOzfQU+1msHw1Q3P3vDQb53Kz63KFt9BTMzQms2nn5RVYN17r9jqZ
7b4amDyXjXV3NRuLcBIRyMZe+2sJLXay90o/HN0MaYW5nJO7Ws3belTlbZsX1yb6Ipl8eWSRc8EL
AGsHHP01jOFNVVmqLj17c79rYQ3vyTROUPT1IXOVe9D/HflH07MWNOZMJyEfP79/jl6ZI4UP4MgQ
4TPwGq0xhWzogc+nLj2PXgRSufEk/5UPHDpKfdJ+moY8Pbw/4ApEwV5iRMUR9SEqZAHC4cu99Qsk
gRJjsjOztbxVfbRniHZFiZe5GIg7xl7JH4vexduKzzK0NUdpkhmvQWOvPT18h37JpEmgtFCqvPyO
zukAcEmcnV0y2UOntTmkPCiTUEXRHHbNLxpF4LzHI1qg9A34XABUm6rHNkWp+NBHTn03ybXteH2t
kclDGIuEFVAWpVaL0zW0aJQnijOxQn0JAmRL5kFCRgslCx/e34hVfuxlI4DIIzhEzAwMZQ1GaOUD
z0LMcK4amoalMmkcTsi0hLFoYrbrbR7fdowXe6Jww+rSo3tfB93tNBh1W5Aq2QjuMaAJRZIeCImb
kGVlhJWjQOJaN98Ei8O36VIhjlGkS3Pl0V78/9XdUQxvDd5rSRmQucsN5MSLKm6AOXKVQ4Id3Vr2
wDrVFVtEliV/NcwS29OAwiTJFcMQ1kAoOvTluffiX7YPjoNVX8qaQdDNivjYCQ+lk8ZGH5hnUV4X
deQgBZk+pQB6NplP3ZVpv3WBFGx+EHAJhwUx0OW8oxlpMauL8uwVCLvzNNO7dKLJra3ks2Rkfiim
pyZpvLugnp9pPnTHa12r1mYLQA6OqQScs+CvCAJXTkXskQ5U0XL4QIAd7Lp27rY89X/nIkC9SNC4
Q+wHas+KHqqAgLPyvL+Cnq+iIXyAYpxJHF+G/C5b1/2zJE6R0fPduWp7SM3NA9TRmuRzkfjf46by
Nk1i+DaRNeBZRvorjsbq4P0zuOYLgIdTATztcgP8rBWJlFVzjkf7N/Umfg9APH9+/3q+0Kb+OHcK
cBmSZlhjTDIQuI2Xo0jh+rkaZHcGvKoOjA/xfkZmOsR2lC6cGCXwpGR5R2iMdkTWmJDbAcqHxkTP
sprTc1qq+btMyvSxUMl4YCSNvk66iv+KG98eOGFmT83Y7Qs2dXvVtmJvOjrvLarywwW0ObYDApK8
iJ+iaAB22vXN3WgCKEMT87WXWX5gY6B3/mTco0ynBnHm4O2mZNJ38zyWD2as0TAvDpLnfgxY6Dc0
2xva6DCqe7TaM+W3ut6X010/2ebQB7y+j/fvr+FLU5DLNeQ+jrzCVgEZwWtzuYZ5T9KGjWw+19r+
ZJMaNlR7/m2WayvCMp/pEtcrNHGwdDhE8VR9i03zV9oBM3ZZan9UZd4+9JWrPijTQrPCmGbvVQZ1
RYmSd1XRqa3Iy+FJmAnCKL0otoJGAdSUy4k+sD6i28bF2XGuZ//K1F6dQZSvAcsFGAB1CaR2VqeD
5V6QD8r4Z8QObdgko/ehsCY6/fsFRJoFup8E+VsELasFlNYf9Bg5cu4yNAUc7S6eoB4NsFwat1ek
/WiUPC4cXAuzlw5F2BfFieSHIv4cN09FkduQTQ9qgHSOLnZxe8xc+5xayHgMdjMFaIPGEBWw4bPA
i3/FUL6x+0Bm0VuCadRsaD9YxQPDNMSz1K06d0GZb4MyRccHVcK153SEyhprLXZ5alAq1ZfChBSp
wtDFSfnA64aHkgPd6ScFOnkyQFaqH25no372OqgOohP6tkZK+0PvI8mgPD/7O9XO7PEKoSUc7eOt
iAVSnZSCNp/o7Mrb/ZJPuzzYi7+GGFIAYKEA9C8PNkn4kBlDvPOYsmkfsbJFejg+ZXM/nua5rx6c
Z/TnRk7tlg0dRKeCSTwOdT9vygnZYcvtvvb9CdVuM41ZCJOSIIM0Qj1e2Wz7/iFa+TQwZNIP8FAv
mRpAei9wyB/xQ5CWQTPojp5LzyMAm0t946rZblKPeldClTeHAmaInCegYdyNy2WJp2HOYvA8zjRP
IsRfNSR3QIjYpThe5/dntfYf/5kW5kURXMN9fil3+2Nao2jJMLcVO4N80R1THpNtPsVoPMn8O8S/
oXGlvclUGh8moj+3eqJH7Uf1trUxlG8JboeflP/Om3/5JiXhzGkGnhjswuX8eamRwJsdO1sz/IYv
XRVQr5fRh4wNwZVdXQUO/wyFRxgbCmAIaa3LoVLhm0CAh3AeSf7J0/4UpoWVW+n5cRiUcX97ZbkX
b+7yxMMCcYDOC0zDkM2/HC/mJU78XOiz7lj5Q3pab0is0m1heZ+FCsyHr+NAA7RZNMVxjpT3txK9
Am++GOc0lAg5TtUU7zjoXF88P4huZmshuQgAFKm3Mpmu3NBV0IzlAfaBzBJQ0CVRvcY/h37MgSnO
yceZmWLrzXT4yUjFjuAJQdEvo92NK6y44hWtXcNlVAnXEIlGDa8eueLLReqrftakz+uPTUflTVIi
/ZQXstpPuTc9uRZMkKIb2XeYZTSYLbV7mnNjdhzst3+26/8BqfOp+lV8bN2vX+3D9+r/AwrncvD+
7wzOj9+zMr/kfC5/4B/+JgkW+ib18ZbiHMuFVjf8atpF4Uf8F4JvsDTg0rIXGub/+F/sTU/8FxLu
y3YSuPqICrGl/4e9Sf+Lwb3BjySSFfAT2b9ib64CHUAuIKQIopBpAYUDiO/l4XFFNkZTkNtT3nF6
21R+vpeOTNskkXjOmqi/JU3UbZO2gYBZMItd2tpxnyYlmh/LrjuAoKWvVI6uuJBL/w8EGKCsAiEB
GxJzvfymII/Hlus+OaVtFXyNeEl4mIsxe2ZlFv0apqxBxXWSPwg+emAXiiD+AH/QAMARw9yHRUvY
oYoZeU6mrHBhxW2NIHdMTLkpsmL4+cden/6xRhfEyLeWENgnsHJEpAIPw+XnsrTuZEone8r8Vvvb
sh+qZ9eXNfrPZIF3UpOpVFhPFaTZbN6fx0mU6EcVyx8i7emjPxL6qa/U+Czgs4oQ9tH9ykwZgTAI
Iz5Rnf6mUW9/Cm7mT1OTVh9TOp5903tX3pG1d7ksO4Dw5YwilxissRFiWudz4+wJlKHkRsUcmnPw
ta74sOvXGqMswQ0ShRTeAfLTl6uF7K2ydTviwDkPnQo4gVL7WNd3LrHXsIL1a/UyFF4r2GK+ZKOW
n//xWPep1ZWSmJBnu99ZL0DYjOhD45E2dFp8ev8YvDUveJwgXINthmzs6hQMteC0M9yeTBWwe4SL
7Q7sC/VA8ma8AgO/sVFgvgAJALCPN3hd/ggH0ebz7JITum/a/cDZsJunerjy1r85CiwD5fLFq1q9
9VMufIuuRckpi/NkD7/L7UblXet293oUAR4uhvEZoFA4FZd7BBbPEI0zSU5wtkDO6epuH6mEXpnL
K+wCyDLMCgFFfsHOgfxdDgNegrWFSXEUZgmVXpqbowebFlogX0GcYwFrSsNgUuj/MJbTAmqN/y5H
guEBGRFAoByhPUCc1SckokgC2afJaTD0d1cl7sDQH/9gTDxs+Wy7Td87u23L4NqNe2OJF8gM7w2W
GIzA5ed/XAOVZVGfUZWcXNHF285kXZiW9b/MGL5MD4EXACrQPcE5Wh0X1SKzR6kFgb3WDPRW8Z1O
xRcvK7Z1PF6hI6zdwmUp8WBSlElTCAysi6QRh5up4VVyal1Gdq5vxW4ufC+sVWW2bNT1/cx5H2a5
LK8dpLWLh6FB/oFFAcUXodj6vPamU8UQNdlJjd/Spn/gEwODNA5V4t90ufecZAX4NdFmLKCyGfi7
fAZfMPnuQLsCEzfs0mCbdn+/b3peb7AMCNegB8JTWGhmlxss+9pQJI0NiL2e/azBAgeRIXKH90d5
5Wf6OLV4FRDNIcsniL86RxFrqSo7kywvGtpIMJ1uhkG2x0ETu2mQcDwGo5f8JV1X7rik+pi4qNlX
vLxGL3u9/Qu3fDnScK5wrtemlnCnoj5JTgiG02NVMeTGW3/cZblvNuB3872wsz3TwJnN+2vw+kV5
oYrAXgFfQCJ3tdI5g8YWku3JaTR62pWT5Vsry36ncy2eCpv4V9Z8mcmf8Q+WHHlxvF5yWfZXmQEE
jEMuYszU9q19ntkAkeJm9CqopA5MeMA0WJFs0qnOb7wMbeWLKJ6vTPmtbYcviiieLpQ3vAaXp6ua
LAMHIE9OQUX0HWsbaNXCZwkrYP6wWWlx00UONJkxQLtBI+VG9RYwOTPVFb/whct0uRoIccD+gZe1
2M91VWhXkakFLtqerG3xWJiyCoDCJ7SEqk5PqNslXp5BNliX8Z3nuZ2cenRNqt1QVpuS51MDPpbX
n3iUFdGujHJ0Jyi6xOdhGUtaHVUzSmjVNszqMG0jde/agv5VFsaAghBrFeZj0X4Nej6e8wQE101D
3fTLH2f7u1Y6fR66ZpKhiiv3u+qmTob/9uzBJ17uIP7CZV+nR61uY56btDmVXk83TQZXsyERtIHF
jAKS2rKP74/32qHB0w8GKSpClITDtooMWNArmdRjc2Kuro7CoIKknoIsTJAb2b8/1GsDhqFguJRP
QJnE/l4eMdJV9dT6pDlZPMW3XsqibZD48r8zypLwJBhjYctdjlJP3SLB62FCPsNZGasvHk+vcqBe
3VhMJQBTDvEeW+K9y0HAUDeyBzJ36iZa7rM5pkivzXb7rxeM4RAwsAHw3IJgfDnK5NUVSNhte+Ix
zXakj36khl170d/YFVQPkIVDCugFNv9yEDW1pm0q250AXKA779j/6qfuGl77+j0FfqFxnRUcZ8Qe
q1ivxeuu22DqTol22U0sJrChtJ/dIPxEG4eZ5RukQq89IG/NbAmuURuCPQJb9nJmKKESLJgYBvXb
cpOKJWOlsmtE3DcuEHx+AT4jeLiomludahAHnNCjc6cUnJCNrhNv62EBEKUiZfD+eVjnK2EXQCry
wZp4qXrE8bucEcsb1bN5dKeknKD67mcoSUhGsq+6IHqIaKvvKTfgcSQCPUEtRcl8XLOPWV0m4D4E
4yc6tOwKePfGIks4SoiLgd2BGrQ6PlL06Ziboj0V86wPSAn9ijzFdlcm/sYiI35AySToqQgq14VG
bcXjzHeiPaUo7/rsTS51YRPzYtikDqriZTHCI5iLYcd7H11rxDBM+SaKE0HDuB/iZCv7pm32kyq+
2M6jsHG6zIsrX/nWRwLCFIBasEFgSF3ujs2RR6iKqju1WiKjMg9mEyMnteGqmf4bJwGewn/GWp2E
IKhoDvigOxFnFKoxWPzEjef2pTHsxh85hN57Iu5BlvSeAj+KwxzwxCZLo+SYkHjcBLMJrkx/3apm
OZ3InMK+4zYs/7EyV0U7GZCjxXCqSq+6T/KmDpmrgm47RP0A5SUr0NxwLhp08qk9JfeaF+4EBKjy
N2DbQmxoEnHebJGWqdCSMDCSbkw8ORoiw9AGm1Zmpd7Vsmv2RniodxJFRtCrvfeqkyxR0HXFJXph
q6wcEeAkRCILEyxVKKv9VMU8xnGpu5OtWbNLjUNT8omRTTGglCzIBRryyORXEgB8ipqmv43a2yE9
tN1AQ7DW3W4qMuR1O+DWrlItkmUUsFGW0ecyp/3fQ5GrrSsLKAI2mKkV4rdpO35SvEcVgU3oPbi9
0DBKBn1QVqntgNraG28hJ49BMm177YYrT+frAwxzyRFkLPRVBOkrU1b5QYfw2R9OvtdAiLDV7ouU
rkRBN0uuYOivzQZYi1hTHXCEWHAILu9KPXY9l3MwnDw3sYNpsl912pPj+2bjzUFeyJ8LATRYX0gP
VD0H0zSegLEN29IzwQbY3jWC6eIZXx4TIF0AQGGahKBAci+nMqFXKpB5OZ76pPllW3WbBJBnbGs/
7NuaXTmUb20Rh7OG4EyrhS5+ORjaZ4o0L6PxRCeXIcPXT/s89YF+enV25T6/GNX1xPDaAPFcRgPl
4nIsbackmkQ6nVwsqo2Olb2pbUr3tM4oStS8+lZPafOdWEnbDbYP3cYHBdKdQCUQGhoNuUYFdeIY
Wv/PcU4PbZAOvxPku92VRXljn1Gpg6oIhIv44+vYZUC1CH6uxxObhmrjd6gCli7Or4zyRogETACx
MeNkQXbWmGadUyTmCdZjnhOUyYkmTVAhl3JXQGjALRnnwHfHJC77LuRNQ77HXRrH+zGKm49RF0/X
GIZvHDzgcQq1yAgAUT2w2h8Rx8wxW82nYbbkOwgkMY53kJyKwDXbbCzqK6HJG/CavhhwddKtn3h1
XmNAlHhHT9Oss4PjFC16MhnfThYo/dBV0dfCn/yPbZaxfT+O/zbjjMhhaU3AAMrAegCIujyUJg5k
k+TjfKoDij5gGeoTi8GD3huL+ZX5vnHX0Fti8VsRIYFPuFrfbo5savNhPkVyBgiiwThiXT/s+dA0
V4ZaFbgvyRBM66W2CBmRBQe4nFaGGl4qBzEDcEI1b4/yiy2PeXyXpk4dPdNzgA/FFBo7dbtZR27b
M2c3ifCqZ1A4kitH/TUgga8BBRm1KJQgCGWXX4N+CaqY0m5Gsw9AAA3pxacy75KNVUVzm6YKNTNR
O+0wo5/O9d4Vl/KtdQf1DcwUSfAIrZ09AlYhUrr+fKJz9hU1ScF2zMvPDUuuteN48c1XFg6e639G
Wq36lJR1QQePnHKUvz1EfqLJntAGrR40adunmUvwZrMo6+pwYA059bGjQCGqXB7mVo06ZADgnuM2
4wqke0H7UPcOjfltrss9OOfup7K936FYsCb+PW4olSG0aJP7oi6Z3tSVietrnuErq4BCeCw8ghEf
cQkYdJd7JwIzFkR47ORUWu8jW3kHbZr8ZMBi8LZqqCa91f7kwN4ZaflBIxn4ZUpLvw+rWkXpnndi
PgRWB7+j1Hk+XrLB+5h6Pfn87x5nijYyAZKbvpYCr8u69sRalBzOSdmcwD8Xm4Sw+TDoxl65WOun
AYAWoAAkvFC7DmpmsDJZg8xTBsJqd+KytUfHpmIv1XSNNLlec4yCCJOjDw2uC+Pr9Gqhq74aGjec
RpTh3seIZ8NqTPUnzxYoDU395OOVtaPYxD8PLtqawGlC4hSuNhIdajUtVPW2DE6Tf4pqFvxsUzj2
YU2C2AvRHqaPN1kSAPov4Wb3G/wO2obgJqCe28L5/7th6NCzcWgmE4V9b+yXoO4asuVJoQeo5jQk
C2fR2QwxQ9Hmm6A18onkNoOXUUv7rcGfLsOCeW0SSlSP/3COxA9NVwV3ZvC8BPCg8LtQzj0YwrKI
AKxZ4hq7qUoneJg06I8QVhSltAgPRI+UdOXGrRn4pEIUDmjIOgkjyq0RrHqwnnJpmADG+fn+Eqq1
jXuhDiKPh5gFJb6ILC/vSdcRPy2KpjtpSwwwTUvnox6U/8jrn55h3ieRztNfM0/kjSrA/vVll5Vb
pCsSiLjyRN/65Vz9XRAk58J07jx0VE8sy0KXlt6XqQ8I1FiGwL81bmqqezSpmW9stKSv55a3P4xR
VX0IglYfsb3YmXzQ5uQ76Z5NppBdiDMlN93sUvTv7kBFeugSJsYwavP2Nu9a1JczOfkAIqfUurDV
XgwtVNbzz10Xg0Ma/0/OzmvHbaRr11dEgCzmU1Kpu91tybnnhHBkzrmufj/sHxuwKEGCvzMD9kyJ
ZNWqFd7QJso+T83Q8So3K+rtov36HMlaL/2onFEQkokGYqyhSeLTfrdTvy36vvJGpzdPDAArdws1
P3qczQ7GL3h5uZVjVwC6cWfZ+UZnN/JJGZNMPIrB6D6LtAgzH8ZB7/hhUyfREyINwbMSyuEEDULa
Xhaq/7HDeqxBo15rvCILVBWgYB1lHtXe6PgpKhP93hQj9WpVh+VDIYbyUwy9DxvRcXJSP3erdNrm
YWHCrzaqfV7kc3ToY2YAXlMEzRdok3EBRjOaTS+X+rfA0ia5xObG2d/eQOvIsuwfADkLxUKAHF/P
0ds5j0Vfif6o9la31QqajRVDyd0/r0LDjCk65YvFSGb5FX9N9aosNwWwRnJww8E2Wk+VbZaa9wq/
i8yOh2EZyCI6vFhGX0u8+WuZoOzyPlD6+Zi1bXVQUVzYpnQf/USX4362p+9QdCevRZ9oW/ZU2q2b
tneKtaWaPg9pnEUuPyaXzFxoeZ7/hEhUwayMQc/gVNM2BQCOZmgxm1bRPMpCMz/Uib2z3fn37Rd8
AUNZHh0QMbUDSTSZ5WrdshtsXXFqBgZtH3Z+NCnt15zX0HkjQLQ/RYcClksSkvqJLa2XykJTLKXX
dbQUxfBHVMe0YiwMryc33M7a3MCaGMN48LpOZHdmI8tvuXhHC7PwrWEPvuL8HbXFoMqkN4bjNAxM
tAuhPiQiybZoPKmHqXI7ai+78m+/oSsbnSDJUJn7mnHgGuOpmsXk9Jk1HPtRy/xRTajqaN7eWeVK
OKaLCEcbHQkgh+u5R6GVnV2ryngcHSU+qIM0It+JJWhyAN35a1fkkeMVcx396eI+rv0AfZ97HZ8r
r5czxsARMBJyN+v+R4LsDKBhhUp+dORBmyAHhrOITyBMH9ysCT7lnS0+3X67Fz1d9h98C6BZBrOK
Bd55/k1VxIqCIdTmY6y6ByPrPPK3FwrHT4IJ/lxjozxV34fMAL7bHSuieqYJP9P/VXKBFvnyO5iz
q28ahGvWYVc3HTE3pNqZuunBiYTxBPbReMybDDMNfdb9SUSYhEC73FIWNH5hzjazIqXzxz5oASMK
PDRgdtxrQyy5zGrTU+Oy8ZbYRL27ekFZY8Ya+G5Ko6FH36qM/jgK3ZY6ictDK4iKtdm123kI0+9Z
Yjk7WQYmvHdS19tf6sru4BSA7lg+FJF8FSjcMoAntZTb4dgLD8fg/j16Agj3mVONKFc5bSoofw+3
F13b1C2fZckoSZXp/KMAsboALDNLKr2aKYZAA+0DC06dVaXtfpRK8AA8rPA0I/xYa1m/NRQDd5gk
42UwJ9gYUeecqK/sfV8UGqP7tH5nJObsKXHYPQEsUnZNL+2HIbW6n7Mbjw96FAhvGpxsIwYNzXXV
+DKDcd0SkKkZ+PIe97HyJLoA93UJISWGBUCbExl5jhPDlQ5P9anFja2Y9WcjHoo7kKh1nv32Mpap
sMMbMS9qm9awg2TINHls56bdOohPem7V5Jsodyc/EbNx505aV6LLeuCSoR0vvEau+vOziSSBGaL4
wdYT/XhMLbvZZCkc/QQA+P72h74SZUlE6TarKlMpoFjnSymhwf0rU/WYAj87jDIy9oOr3KsOr61C
P5uxsgBYZhnLA/91z8eAJpPSHNRja5LMigLK26Byjm4/y0U3Y3lvsLjewLCMWd86aX8tU0idjL2N
tGOQcb+CklnyPZ18+jRYRfoaTtPw1XSjqHsMeNIPZQjQ3K8z0653CjqjtZ+VjXJvBnnt2d/awIwD
UeBcq2xUgYiBj7oI47kQPyhuZ4j5tCvvPPtlmFhmjqQw9OVcosQqTJSmk+gxV/MxRY1jWw5uOG9C
BIBML3Oz9AtsjOgrzdu53wRhWB+TARt6L0xjm9xbtvF/DA+N+GD2efHDcqL2RZ8yu/VslFlc3zCU
0LkT1i5fC7/XZWi1FLGLbt35lkgGl3babNLcgDPiB4HpbLQZeszt13J5cun3g8jTDIp9AKirjUeJ
70irL8XRtggevR5F1Fl69062WXSAg4M25/+wID3h5SYHQ7I+T1x1oZxbicRL4EQbJw7wqNBibTtS
VfpoMbqb2+utlT/Y7TzhXwsu7/mvPU93QCvqXhdHOHdeaMfJxtHlY2zY72gWxzsNCZDDoMA0S9wx
2OVtjKdVNKWbvi/rD3RCik1YjPNj2dbfp9RJtjWTiofCkspuMu98jMuwxk9F4RWsHu0KhD/Of2ph
mAnIFn5qq/Txhuu182CT5H4cdOmdpa5+97+WWoU1hMscOTEgOLpGjvNvbNFbygzNs8Y52il5ci+N
vLabOd1wWEEaqDTGzx8tNOaEuiwXRz02wocwVnmquRzvPNW1M87J5gvAfEKJa7Wbg2oupzEVbC6z
hqIa1PaxsNLEN8hJdhPFP+obufv19g67LJBc5MjoQ8MdBW3grBYtVG1wcyfVj53ULX/ssj9qZTqf
mHFb71oVtVpGqfJ7ECv2nQhx7RsuD4uP89vEbtVR1C0xc8IS/TiZVXwgas8bRs/yxcjhUsJ96v+H
9RC0ZpgDDox5zupB+8o0e7j5+lHpMhqvphI/I6ha+XlkzBAV8/JOVXXlOLBdqDkENTYF6KqZRrc7
nqc+l0eKHJK4ZBZ7p9d/J1WY3lnpyu4Eywg62YCoRva8WimIh2mMzUYeE71G+zmyn8G+3gPQXXkc
AMBoTiyqxwyqVp+r0BdNDYckqe+z+kBOFm2kYDYTlE1453mu7AymMOCsKRuYSq654q6ba41SKZIv
5Yj33VTqz2lq5busn7U9XcDszrm7uh6QUAagJDD2xaNFQTnTzVWPSSKNnU3B9rXO+v8U3cYzOZ2i
O4OIK20RyHYMdoEDQ7m66PGg16xVZmypR6tS5R6mY3PSo1z16yBQd5xWrAicWoPz5aCI2TXFYzum
yp0K4Mrn5DdA3FkU58BmriJaoXX9nHOFHx16+bt4KHumjYm+12mw3nm9V7YnmRvENooC6O/W6gqL
q7CzkBQiFYhF8DRPYUIrr1HvxLGLuTI35TK+oxaEuMsUewl0f92UZV06+bBkHLPtVD91pedC1hWB
AlwAN0nNoie1C8dHYUvD140u9q2xU3Z6ZYl9aZX5Q6bHv5VK1w7jXBW7Ih2jze1Ie+0up9+x8K8W
bMJFmuw0iTO3aq4eZ7dPDqE9Ru/MMRkOcRu/TlC49gDB4scsy78KxDff2XNl7quJFnBRJeZXZQYt
3jUOEIoBbHg9mukWTfpm0xUpXaU7ic61/cFXMwQivYtUxqo8doo6nWnxq0e7c5q9UvX5h8E2lvI8
uEcdunIDLTNK2nQL9eWCAiWkEeDHHmpHaC/Mvxk7PE9NVrxgLNYCBXa1ha+lckOI7tftL3LtIbkR
kExAFASc9CqNGGPRRskgNYgdXcAUVP7XmqN5QHJ12N5e6WLKv+xOrlmKbRNNa23NM3aCTqZ8fXGU
TvVSMgTYa2He/eBqKD5memZ59Ihaz2QE8582leKz2aLKpNvxndhzJcUgzlHqqkJbguvqiacojkvZ
DOIYimb0CHcvxaKR39Mp2cgEmc4g1D7efvS38HneaSEfg/IAUgZwGczu84NZ4UyQToGpHystbhae
RZS9MyaoVR6Dyyz1iG6POVKgjueU6SAQ/2pMewd5F0Es05rTY1Gbf5gsNhG021hs3Vl1v1quYv1Q
SDSVXWSHZcp/VQGE6u20+JMkI/L7mDBUqY8QT55i5WDrydax0XdC+coV37Q+RwTPnMa9nDvFejbM
NnpEaNDJPLY5XkFOniOPOFoMY2VSd8wnUD9H0ScwpF8p4/AEJWlgUiXbGQ6aGmU45GqhrDxEDOvZ
nyIUhvWAqdmzZs/YGIwUSiXwZ8VhemX27eRnczAph46tskeGrXhSlaL4ibiVZXkt6db7VliA1NS6
wpWGniFOfp1TftWVUV30GaUj/T6qhq/w4nMPebzkV2A2ZfWA+YG5dPsat/LQPGQa07llsreDILwH
Kr+2qQELLYpbdE6gk65CrmQG5Yqk1Y8gc97bstLetbEtP8ti6v8Yszo+dhAXNzbjvtdCDdANzqeq
fdFkmR1u77ErVwyFEAgzrm+Ea9enazRSHNOCUafFWoQPjBBhH9pOuP/nVZYjLNAGoRZHMu58Ixd2
K4JECfRjVscOBhpWujVM6/s/LoJeIrhlAx8PF/TXutSYLFFOatdZx7gb622NENcG3vm9O/ki8rEK
cjeg8hCNgo2yShl7LUKnMNDs45RYSK4koXhZipxDbRv3Qt9FeGeOxclfOMmk3WSQ528NfV0D3YxU
OZZ2oqNJVn1I1RmXwbRQHrtMdFiURNPGMcp7yKorCy8AGAoMQi+01FXGaiZSauWoK0eLafTJbqrR
z+q838Yy/+WokeklqUQEY+zv7cb/awOchTyQ7xTB1IoqkpPE2/NnrgGeSkWP05PT2hSpdHWiXVvK
7BnptFhumH8pzIa1ZnhmDJgczNastlUswR3nkEyNUKVxYeWK+97oXPdnXib2l1j29fsBUVLDd4O2
LD/RWImlV6VzEey0cLRa5PzmclsXMsfQLIjqdtvoAt3stp3KxxoJxNqzkafpN4RX+32q2V3vuT36
eItCn537iO8PB1TswsoLhZyOKImE8WZIs/iEeMJwQhrZEP5cDui11Ln70oRF9j0ptYzA3bqIomQ5
eP9UsdKvSTRrgwcfY/xtNbKXqCm04rdmB5NnzmOdex3yQFFpGO0zUTTR9q1Wz187cwx13wXnEO7a
1kSwlAxg+jX1pv4rb0L1Twntl6o0aUXlLWBSd9ulMVznCIOehxkzIXMDy7T9nebZg0JkIvyHASwe
HfkleVDSdHw3J67xsTOlwkPGmXWoR2lh8WnNttz2bhpu7Rx8gtdG5hxtmk7vfw3RZDbYTgwhwtxC
H3Zq6hbtlp55fNCUTIQbWfY0U5yakb1d0EkPSlHs1FD5r9ez9GtuCKxP86F0lbenSh7pARhHGoXJ
V8Op28hHR89M/H6I2m+d0db11iXfOjq9THYG6ksPtZumr1nT62A/q15/iUwYL15EGRt4U1q04Z2E
/SJJWHYvXQimRnxj+gLnu3dsaZmSGsQntY1Cb3JVZavFbbnpjarbttVsbioLT5Dbce+yu8sExIZ/
SIRFTttdkyNVpTYKq3fSk5IwiDPHuvoCY3D2a0WpDmIek71TF9k+LZnBo7srDjrDXClTDY1+K/7X
EhQeNCULjRgmuDDAl/j5VzGRWHxeNw3yE78j2goj0DcJxrpeO8CCDefAvXO1XNaE5NImc0qGEKwJ
9+F8wR6tSiNJ2/KkJWnv6bYi90kKzzwt8/a9HJz5SU0tlbefa/s4R59dm1PxevsTXNyign4FEnEL
GpUrfS38qjpK5CDNJ052GJRPzpwNT5bI5zsfeon357ERETha2WTCS1W4BjaL3mliq4uMIwZFe8XA
ADiIhLbJSoigkYheHFlPntO4mKvMuKncfsTLe4/Fue5oqcJ5QQXr/DUT0IQNVs04mkYTPttGgL9R
ESqbAE2B2ytd3j4WaS/JAjCqt496vhL6k4skZ8pjtvBEIqYhczEjr40mxxZtQJtObK8Tpy33H6ni
i7AHaQcdoYUyTsVxvnAxR6BL49Y4NsJtfAvvhO/hVKOZPbrzY2qN46aYg3JrS6nc28RL02D9aRcd
C5pQBBA06M6XbsVsOnmdm8cgn7/MaWd9snsrAVRqRo9aGu27sp4fiDnRxkJ46GXSkgfXyvadEv34
95dPc2PRwkPo9mKiZ1WWlbm9aR7RIOnfmyhWYZc7NOKgZsorLx8CKqSSnAwglZ9vL31te9PWXOiI
tHeA2Jy/A+5M1Ipj3QQaKKXv9HH+Lran8CGfs/F92ThPSZXBNk6IrCFVyu3Fr4QR2qkwZZjFMXUH
PHi+OspBtptMZI9DXCIPUsTVYQhnlKNG2/kPPTNU9IzWSDx+Vn0CsJNtp9Js7ogKXfTT2IF//4jV
NnADhP9kEVkMSbDvnlwj3IUjBbbZITYBzT7e3n7qt6vhfN+h4IWy3aI7QjK2xpJMMAnGHlGUI05w
qNNjFZV+060k/25yUXwwKyCrfqc6Weh3Vad/I5/Q2g1TiQbMiZijzmc3jKEf2kqR7fqxzQvPAq/6
jYQCuBye6lbnIdxsVsj+temB9NUEREFFBFeii5VvbdIIBeZY2h8yTRtbPwXd+nNqyHluP+mVS5Is
mqkxbEeWBqh5/n3rciIVaxzrOE+Ly3qrKA9u27gvSR70iPU7sJrmCXgT4D+PC+MJJlLvVR3Sey1C
7femkpcfml9DZr/0aReLgdVua0U5DmNZW0eAcs2pKNzfHPDxYEe58zQK9PtvP/3l/cRy7Gw6+FzN
1C/nDx+DEUSEe7KOmhbr78wyx9s6Hu6K7V9GbhjrwKqR24BxB2n9fBlzwWcTvOyjUSvmD8DwVPZz
dNJi4b4XZca5VTrlmz4r7achm6dnfUqeusRVfkEXI6UWeWhuQxGgNKaKPDi6gRtu1ExPY7/QhvkO
dmE5S+utL0BwLBRYgs46a7IzNa56Z7aOox1KwJCh2LaAFT2QdGJ3+/VfeS8ElqUkfQMVrU9ZalXo
Cle6fUzHUu5DLET3o410ZzgFuqcFKbz9cnQ3zeCodw74ZUKKgwgPR062uOesx7xFpncysaPwpM1y
OszI6j70Wdg+9G00+qGa5FsG38WdWHoZyOkhk/4xWiaWg5E53wahLBQUhM3ohChE9pQPdf1IxVdt
4loY3iRH6Q2NC95UjO4DCH+5uf22L8/WsjyKzlzhdOvWMtul0ZlCRWTyNNSBdWCY1DNqsfpNr4B5
Bil1j2Z6dT2Sb6ApxBamIeePm6q5Hc6ZE52Svm739pg1B+SiND/NlOjziHvtndd7eZgXtA1EmMVu
FYnH9XpWoKOGSGE+MGahxQGqoQiU4E7IuMRhUsXQ64Tcs4BTYCCeP1YPmplxtBafRDBNH2cTagBG
P3lmPIezEvV+UGTVJziTwHlT0dlcAniVCi8CBwgFKAwT7P3EMI6ebsTTqZOW/juPxlDdWHObv090
NNDu/OQrtxk/meQFwCCBiKHJ+U92tJn5l14lp2i2FdQKI67PNBffJB4fe7VQkDnvHO1QaQ2/1gmq
h1THLahpdeUjZTTa42miHywndQ6x1tvbuUfnRAuq/mS3RfzY6TOeJ/Z0VMM2dYHu6+2j3TrtwdLC
6lHktrZJCrRNC2rffy6qSPmZHeLMAyLJWgdWyw1M3CLT5JTTHOgaGk9DHBuU3UbsWZX47/YBuoyM
rAbuEMQB4iPcU+evscF+1eycMDmZmTt7QK2SjTBb1UfXfr6T+F7ZyywF2neR5WdHrzZZRks916QT
n0JRpl9LNcr9MG3bO6/v6iq8ONTeub4J+ucPNKS1EjZTm5x0WeOKo+rKpjOMf9U9W8r+BTD2/1dZ
wuJfla+i5Y00E1aJ9Mb2ezUDHuhiE6PW2g4mzf8Q5igDQYcv6DGmg6tXp07jYDuDmpyQmzU+1n0l
/WGebd+OFPexH6N7vbnLqwRIOvayaGWTtjCLO3+8qMHKKRsgHgvAfjt4pN2mrKxoPwrSQHOag82M
ycC/x3JaakjnL6M/hFhWi9pzHvZwHZLTQpQ5ZLUS+ehmWNsoin+W+EbfCa1Xbi5KP/DnQO5x0Vtz
UKLQVCKjG9NToimFZ+vFUzcpH/Pa+CMG/eROyTsjN1+muvhX0Q/2DuMdSnoB4Rswwqr0jOiOmFpG
TEfSPt/Foa1vq3we7rzNSyljliGi0+pHyAe00WqLdkXQYvJBfwoZEzgckKi6rwXcGdUbU8KWJzPF
fFBJxjZMnul69jA5Qy8YEBWKUYdHj2401N/9BHtNyrH07UC25tYZE7nrBhcnOCQf0nv9rSv3K7wO
Ti0U+EWzcxWOpjQwZaDQErbHfJntd/Ue58F4n8rE8mdImneukSvhj6RwId0z2UR9fxUtYAhmsxMk
tNOa4TWmD/6QtMNvqDD3NJ6uhCVQ5lDRF/wQSy4P/lfAqKfAxc7bzk9hGEOTLhPD74Q93fnoV84t
sp6MEGHE0bZZmyBZ+awZZW/kJ1R+GK+pirUZoav5peWm2wLRpk2DSOn29hVyiSlYIC/gJARnF+D+
+iXmU0Oy2YfFadQaxwdMme/c3KyfHEAF+ybCziCfDPD1JcpsSeaa3yvMDTdU/iYMKnq6Q6yMu74O
ipemd+oXQ95tHF75zIuf7TL5olt7YVk/9k4ehtZcnJKsT58cVdJXV3Egqianu/MJrnxovjKNQQZU
NCjXOI6uQ8DJhol/Egmmnw0+cJ6atfnu9ju/YM8SRKBVgjrgQnhLF873k2qPGkpLaXmCv2QAEtfN
x6Ax82+yHt4ONOMT5qzvZBIOezKfclelon5GfZRWh2nWu0p2MHqU6ndT4asEYArTnyCbdoNM4wdr
yF5FYkLsFpX8GcKq8zMFytntZ7j2psAlMBFFao4cZFU6KOOiADk4Jbm0qhGAWwvZi+ger+QNQXZe
+5GsL65wC3IJfsXq5IUw/gD2udWpwK2a7ZgM8b7KK6TdlD7Xs02vV/GPKIUZvKlFp3+Rc1gh7G4Y
wXfGEdppmMT0ORBh9bGQlvUjwFq+3bl2k5xKTAl+wqATBQ3EBWXdJJ1WeakT5HeO2LVXtXS+l5bz
myzi+deWbq3XcZlWJ90oM19DOi3yZJu7r7e/yCUfhl3FNHDRS4YUSelxvk7oWtU0dW580oMAMYXx
SzkyQklHJmAtXf0W3z9tm9QOwd9s/X4aH9pRfS6lfbj9Q67czbSfGYYyWaFHqi7v469oqaMswAct
kpNVVvC8ymp6SEx98PXEbfe4C/6ZC3vXB13zGaOp7A7648pbID2liF+8Ty0kh1eJiJbWagIDrzg1
+oCDVadNX/RIIjcBUWSf6BquPpWuYtOjltHziOrotrIGZw9HNVn8G8wtHmblHT3OK9c54WuhCcKR
Aga0Fj6HHodLhk4/0tan8HvTpjMUXpBbrzPOWvji1qJ0PHV2QpTqjPgpqRv9gH8dcIY+1NRgG/Ov
fmS2Rl00xQmUkq6e/ozTwldNikBluIeh0b0pxlvOdn74Fh8FgDRojOFZudYHToJ8yiCTUhO2RvNB
ryPrMy0JOoch0we0ohCWxBtO9G7g29CmH/gi1R716Vjxx7jCV6Q2gz7d1UVv/CgDVXvueLidKKaG
czYpA6Acq0/g/gVKiTsNsXBp6/UCuP4s0uOgGDBy7EppX7U45++gBToj2qxDsE2NKXnvzPHsbCq9
HqutBg063XRuMj+bPenhhubsBJ8ndKALtG5R+ENQKRYmdEByt6PTxpgwNXpWbaRaY04SgVB6UMIe
ZzVFRu0+jWyBEzS6VydLawwwwo1sfjlQhCt+HVJl1H5+l9gviBjJYzUCzMD10fpZIgpTe4GhNJ/6
TvSpL9Ro/K42toFbI9i7xKvatPgZBEP52mXSGrck08WhcxBf8dM2MAWE3VDPfEMZAuBD04Q1Szym
Vk/ztawaXyO+I84b2GBN6rwwT11q1oLGbjj/SuEc1bhftkxNE1STLC/NUJz0+rZ1/sxGxSD2zlG/
iG3LUVswbTRqLdpWq5RPVwwzhhcjT1adAhsiHiAOWZeVmnla7GQQjqVN7tdLt9grbjaqnxPArbtB
YJa3AR2ipU/MAbHnbMtG/y2mKfhkDh2C6tQvGJPI0uJ0oH3Y+yR74j+k/IPOhzk3PkGzV+G38gk+
xD313LYPDfEaO12Ue7NsIIYbemNtklmbnsTUSUi4UVOzdCZ0jIJc9XtcCPmlVDMOTj3Ulb4JMjU7
aghqMUnq5jTbQtjNAr8s46LaplOV/zDQVRWbUjid2IyceNMz3HmElpE5VHX2UOmvapfOD0Y9ha2X
9rUz7F2t1EevMQwaFVPWicYHghXu7HYGu1Xqg2vunL4aNE+BJdHBU5+h1uDjp26Lcs430FTdzNdr
rfDq0Ix+BVVYxoAksTj080yzokf4fAq5f6JHf1TZhV9R8kw+alE/OU91Y6EXWC3sBJwZZ9VjKONu
x1yCSRuzdIbSpufyKYUjXWy5II1X9GsDgmUfht+DOoRzPwoIs81oR5DBFSDlvqLUwXOU5mn5Enap
GB+TwMT02JnBmu1kU5Yfb++xi54s074FZEL0WBA9a2MpTMSSLO679jQmTuabVWU/GqI5tWrYeIOJ
IqmZjT/aSXfvtJ0vqhk4ChDKmFUzbVmEoc+vsRkTUpnIuTlVaab7ZY90chkKRBcDo953w12G2ZXn
XJjqNI64xClmVhlViyn55BgB62XBU5/Rn+oD3QHgmz/1TbFnb5XbVuj/XNCShfKMZJr04oBjrZYV
VoiTnRjaU7SwoBdB+G1mIcB/+yNe5PAMNOwFfgpGiQ7IOo/D/J3jqebDSavt09RH3zPVcN+NRiPu
7JYrC5H6LOoowKTZN8vf/5V8BB0iOKHo+1OJAPaGogVeJsOMXVpjE/zPzwS4HZllAqBFQ2AV+0YN
pAL543QqEBj2iQlyC53SeYK3lt55qsuh5+Lo9tdaq1I30UswSv00ncYUHaOuZgQYSsTD9FQgc8FF
uMe7wv5imtzIVZQ0Hj3/8l/zWH4Dah/UYsAnXASOzl+tneZgRhx7Ogn09TZWa7mPxSzvaXNdIi5Z
hjp2SZXZKjQUzpexmiStzUaZTpPQyr2SW8NTo8zMP4xxfgL44Ph1OCYfnAzYULaID4ND6zdKbTr/
2l7gh7xpaNNiovpY/5BpTtDBrbuRetxovGmszS2gjnKTutHdh76ybblHEVvjLC6Pv3q3CL4A1Mma
6dTiyJtm4X+j48SvdV0vxpt7vY82qY5n0lQ/gGx4AkP9qWP3eZWtK892M6sQh607afyVn8QHANfI
5JO2x7qciHs9dmTvTic0ObM9MpHj+2QE0NgIWkn/Hh4WxSrKYVzJaOutHt+ts2E26HqcGrMDiJYm
zsdktJGJ1FGJun1qL2cPtIoshp74XsBBA7uy2l9AnpQoNLTTCGCXsk+1C3VnkHLh0+a60PriMcEs
0Z1yMt180S/8rCqa8i5uJ8RwE16Z8KRtlsea+3L05j4wnkLS6GSRTYXJ0AW5vgXwZ/2QcELfZzF3
rt9M459JlulPLpt+fspHRT5A9eVGtidgaM8yGIt/bo/xoPy6pSh8ExddhUJgR4MeztZ8MvVShxlS
SS+ikfWBSUJ9p+q6tlcYJP8fqoq+5erMKkM/KHOqzCd3HuZNkQ6ZH+U55P45uivgunRYz6qS5bHg
Ti2TUrpl9ur7IfhWCmmxltnh9Fl2dQV/30LWvEC1XFeiZ8gwyiaFRH/ge7wbhVveCQzLCqtfYC/S
UcgLUF8CQjrfQZmrmBM593xqMxD+CHyppGYhqqaK5I8Iwr9malkwNpX5vXv0MikBAIJTkomC36LR
vbpzGNZJM+ozeTIpZzwjz5Gjssaaoshg4Un793PJfBhyM1x0YL5rQbnayprBtmf15ELksWNRf9Zz
vXuYRljnt4/llbAPS2uhNZF0UXXqqzykz9tWVllmniTYj8+BCwghcR2OTl3D4vIG5HofSgXghFdY
GXqkrnQnsQkr/GRBmNpfbv+cy7pmAcDT9OX70g5cMxsLJGubUlsQwZP7CnzOQDnXqe9E2MuPCSEI
HBkdrqVhs97JhXDjuha1eWpw7N2NuDt7iTCSB61z6m06dNqdNsSVh8IHzzKXLAzpvjW6gQY8Yhth
Y5xUlHu8saD11ZRudyctuvJU3JYA01xu8WXWfn46+qpt6JC31qlozOIxhfZy6EM92lM9TAAbVPVf
oViEg6VxDfx9+VBrHe2grTM5G7N1YpSi+TnZ7LZXRxrTYeYeunq+R8y+PP3QfMBiMZ1ZrG7XCTPW
r6g/aJF90lxgSAH8c5gvnfIQ1rTZNNm0viwcey+V6NftPfn2fc7jDrfxG/YQXVmDGHj+Zq2oQzCk
4c3igzX+MQxS6VDJmq3ZK595xe2Hinn/Jm4d8PVqBv2mSqwNI11jixzC/KJFZua7if6jJTn00Jwu
Tg6ixbugsw0vts3izvZ+w0atfy8oZxQtiFgMxVdxsk0x8pp63T7VmVJsLYhBvt23yWtQos2mjihE
usEYbyiy5ndlW1TUxGG81bpK2bS2hVkkfHs/HUEV3X6Rl+cA+AdwjKVfwUhnjQMJBl6HGU7hh0AA
e5/DTvgJopT3bonLiwqyOQEJuRXWwNHl/HOBJxvNhOn1B4V+5Mmta4X6e8Ly1dOqbvxeToFxsmua
Br5kmuLskhABIT+ONa1E368ZsR9P7fJ9xm0H5yqKnR8YTvXi0cES6VAkobuPkgTsmxNAw/amKg5H
+l1tLTez6XanuTbxDrMKymtPNZPGwAnOzL+gJS6fLKto8DOWkQvvAcg5+GTVkFs7StJD4rpD/grq
SSJq0dd16mW2lW1p1ZRf3R7W/tBE6Qdu5/yXjWdqd0B7qvhcN4YLvKWKxYdA2vaOYib/rtZl1CDO
EUz5xuJhfoMtUKVHFJKvQk8x52q7GVUJfWyax6nqm2A7arX2AHgl+RVXWqJysWU41Dq50dTo1FnV
U9s3yZ+alBQZcxHKr3UprPdJ3ecpwvGp/pIL1AX3to3DDcLf0xB6Pdp6DHOCKsr22VgMfhZlFvuq
pr0KzmvqtiKrzHdKCEgb9Lkx4lySWKl2Zz9ctMXpJZDfsxsAedE208+3QzcjhmpnXfwh6dCcd61R
bPTc7r61hoJ4iz50j42t6NuyZsglEY27k6Jdhi2Wf+vWMddikrnKHGKJ/4wRYPtTpPq3fIqgqUSp
5dtjbNF6tfsj4xLpjQMaprdP2/I/PosCiKmSIwEUp4T5f9SdWXLrSJamt5IW74jCPJRV5gMAkiI1
S7yaXmCSroR5nrGjXkdvrD8oorMk8JrYt97aMi0iZBTlcIcPx8/5B9SWF/3WQxxpWlADNxRzqvMh
Nzq3CnRpF5EMW2te5J8T8wtHlvhhOKERmXN6s/TAJHBb/TraQsK6ZD3JN02b5meeRi61T4XBTam5
b0vitlMtj711geEYRYIpW5lxnJ1Bzy2PHE8fgcui/+AiEJYF14lIwjL10VSy1PMs6s0U6CDqhtbU
hFUka/3lYI7ShRQFZHu9XCwU3JX9FtBSpz0qNd4HkEXLDtX8Kq9PO25H/RojafWisnrkm7J0Enu3
IFBCWbLARsPpLC9b95FfAwRGn8dGXa/1V4BJ1chVc9XaYjHNYZVNSOy7kpQVaJKRE8+cqAJRD166
RJ/QNxpOsO9nwEFEwEtgK+QfeIIhlLO4HWAzW/UVcc6NRZ4W9JmVOpAkp3VR9dkK34/Q/b69g6k+
Z9A+8miUVwFSzM/zKQfko7WNI2Sk3NR6FZ9jZqRAO/bM5Ecp5vu4EuXHMu+1R1wP6yPEhIOTZW4Z
S6C5Ts0JvSw+VYpQ17IwKjd9Nah2ogiJA+jm2Pn1i8lNdYsUyRyazpn3xYCmVoqrb1HiaDz6+S60
EswxtTQ6SePE4CibfPT+5OhC4uU+aWP8YDZquEWZ+piw28G1j+6CU4DPAQZHoUD7daCTQm2j0G+V
G/gS417ss/zEKijyBY3g333/Tn81sp+bWlwPiO1SVWXnvElNkpNDIaQOEVK/+r6Vgz0aUBGQG6ip
2DiQqZyf4tPMCQ1JRGGp1W+CUZHWsRimWxDvCl6cY3bSFoW082UFTy2xnc7HWJKObJWHaT4ATeS6
wR+A9Wc8FyFDqPYc+7qn3hTqYK4iM92EQZTYalOegsZ97DLxop66ba5Wl50RHmt9HsOvOxXIHUJ3
LtWaTll9McZdbwhikwXazTQN03kbS8o1KrrBeRc3k1uF4ESh2VZvsSKmT1WS/MjycBauraJjgeN8
JCwehDh3JonxGkj6L46M2mqNyahS4UasuEjYktFTyUaUpbms+OxKT7GDtctsKBTHRNruvffbk4ZN
FhppX4/O1BSh5JaTFb18Pz0OFp46ZyZhdnGsyODOlu+njn3A40DDruV29DeDqJ2Z/qicGGqu5Pjl
pOMO6d76SovBzpRRKpCPiLPn2lfCY8thufSgP8GlIwlAdo4ocwkQk4wqDHSyzddZIZeBW49CEa/k
gCDeiss4cyDJUKvQ0D+ZzqxCAERepCXCbb5qNQ8m3/XcATn2EfRaKynupJjJXADr1XBVTSgy2aJa
62yboJuRE82m7Mwzkt6wqzwWTqpE1V5LSARnVBb6CiJoWD+anKWtDf+l6G00yrsXtZ3Ue0sswrMy
F6ktKFycLCfPoPs5aTXnziI/Hu5MZWzAKEfpKU6BGqJaUSbbRG+F7FZcZQSkS4ppcJopySLyLJR7
bWlIw2NuVAdAqPlCRcgARRN066H6j+g3mdQXZXzrq3ElbzFIl0u7CXyUHcPOrGWb/T5+62I52XuC
XJO5m+LmVm5a5YT4O3kJpUgFYU2ymLRhZPmBgwAvWQwJt533I/Nw3gc+LxCeFWMRkAQQ3MErLa8W
yaTldRrxrLByEbKMzaRxuq6UNqkithtVDvJtIOXpRo6q+HacBSsBX3Su1MexQ/7zmJKKtFyweLdQ
dQF6MjNKOP8W0RbKuuFYlYJ8K2Aegkj6CcnplaQ/BSYpjVpfzxouuf6cStGFNjFyeXeiDvFvBtg8
BBQKvFVRx4Er8iHS8WnzRl5FazVPFm+TvNUdHcdNR5xGfdMRee/SWiztogj6px5NaJQ7j8QcB0gl
Alzyn9bMi+NUZgf9enQ0baN5hp4at5N8FSbntXSZU5U1ldZFn9KdfdRUJHmj6EZvLIzbHkaIaopa
OL52nhKRVuZKzSTbku+jLNqIaXXkZDs4Wj6eD7Dk38+3dEAbzH4QYikxboHGbtKVue1Wpj2sAvv6
+7m5PELndlCnoJDB7CSftxgHtS8G/IIYh9iWHaRQnM7uXZbQkfE+2IqX7SyCvFDxiq7X6Y/oSHbt
BC4qkO4qssGG/DWv/uN1+E//Lb/6a13V//ovfn7NC1RWfHz7vv74r8viLbttqre35vy5+K/5q//+
1X99/ZFv/v2X3efm+csPq6wJm/G6favGm7ea4+qjEZ5h/s3/1w//8fbxV/Zj8fbPP15zWCnzX/PD
PPvj74+2P//5x/z6/+Pzn//7s4vnlK/dPqf58z+e0//9v6rwFZzDW7387ttz3fzzDwF1tz9nQ1Hi
kdk0hvTTH//o3/76yJD+RFKYFKn8Iao38/iyvGqC+Wt8hNcepRByqORR5/0Acae/PlP/nPWIIN3D
G543Mf2P//ucX17Ff7+az+by81v+740QxDmRp4xOqkZLhiIvb7VVY5WdqnXGrTxJZINHSbe1fsTv
NsnErRc19fbTOP3d/uf2lK87HbXeOZX1UQ5UqEDAvf26zGVBscp0yrs9gurYcOI7y12skgJzN1l1
i0uIKp9pZeyvxVJVTnKIoRvO5i5zERsOgEp0DTfAEHSKYnbqVsE79g3ju8fU1PzeRlVJvanUMXny
BZjjPgYfl0KEuNBKqdNwO0Zd9Dyosc+UzzPRDfSmd7hwZTstD9aSd2e05mCgpzPJKzzj08fv+/41
5Pir6wSnVAKBsSHBtwgPJdlLYQx1zT4GM4ajjRy47ag8TJWkHVncX1MGc0sYsUBi+AhtKF7Nn3/a
ya1GTCql0dN9ZoTNRZj40hazA8n1jMYA1+MX+Wnb+8fIf4st8q9mSRvMAac6+yXOW9unZpFWzYcs
GNJ9VRL9y2FruAlWbq6qcD2Gak+Gye9jhyLwWWYMr6NeD/vvh3jhBPjXIyBHhlo8xsaQzOeD/9Mj
iCK2fbOYxl7BX+fCL6twA8rZskEHX+QGXfaVuF8VSCyt8fm5FoO63Vo9ExHVlHgV15q8amKh31C4
iR9jFXzgqBohWvfWtNOtRy8O5DWMwuksqUb5SNi+nB+ET4BOubuQ5KGssazg+FOrKIkVCreReK/L
vpMLOxm5ku9HaLng50Zm0jfpWxo7WPAd+U1UuGPhVg/SjR6+NWmxYRfYDNHdR0O/teufh6/kVvL3
5usW///52cD29WnM57Pny+Fw95a9Te1b8vz5TPj4zt+Hgmb9SRaLxPns/TKz99R/HwqG8qdC/IU+
ITmQmZzDR38fCpL253y3ZOtEGBxYxyxe+PeZIP45cyr4DgEt7FvQD8bvnAnyYiJyMwKRiIE6pDgY
29S7FosoS3Caz+E53V1Odmr/fArtq9C+9O2LwL64etv82L0//NzdfhqkX5wMH6Zxn46ig1YXmxaS
RJ6Wdr3nPpX23XVu7327tB/44eXtDImZ+ee3zerx/vni9O7i7PnH++2P05/XvX3sOejcd4/BMH/Z
QVJ5EKaYzuf5nSS+VMGx+G6xAg/6udgl5UFtZG3uZ24/3F2ndm4/3T3cnb68IfdkP/D/p9Se7P3L
5c328mm/9e3tjX21vbnZnl3c3Jw5F6uzzc12c3Ozm/9rtdutTp9uL86c3e3Oeby9cG5vTy+vnd37
6e3F7to9PX0/8vwfWJJvBmjpqEyONjeEluc/fzp/uN6dnD9dPp0+PGw2+9PzB99end2crTa7s9XN
zeXN5fpyfsTd9e316e3qYndkx7TmsfruWRZHaj7TAmrlYyxf5mnDWL687N+ufHufM5qTffO2DxnL
0A75z3z+5+Zt/8bw7od5Nt/zm/eFffUY2O/PjxfvPx+frwN793zN7Hq8emd2Xd++373/JDnB/+6u
3+9KFsTD9dnZ4/PP0/dbov+fR8b3I+T6rk+LI0yNG0rQGn1y1+fuybk7/3tt26vter1xbMdeOfxg
n7gnR06GRaJdW07MZfIVXOyQhN7gufSQaXj98/305TKlvy/Ez/bNBWOV2WePu7vnq+eLI29yXlXf
dZp97/Oqa3rVR/uSTgvoben3ofjkx1chKltN0ZIu/Ots+nIh+RyFLirBf3WVKjSBN6lKeJ6LMdZi
EXGAOPLcqSjPw/6srZWTFGx8p76XRrrqlfhpGp5DyklZd6N296qa8hnI9ucx/tEPe7/dk5M6Ai/4
5b4LbXcOoSiMH4g0x8mUQW0K5p1h/5Kz+92E9svL1fPZ1fPj1cXPW9G++3lsOS+Dto+3/rnRxVBM
gLpN1O88txYFu9HugavYCGYN461p+XbVeG5mnkrNkarOwRFDMQNYFfk3aT7SliWNUZBbX2gpteal
X7uGFE5ALtPed8emm16/P1mWbSHjSLwz83nn7BRX+K9zq+r6psob33SDyejO635Unju1l2+qKEyv
/gdNfbgJcbCjO7vY2/NQCUWri0w3KZvpVpv8JprR9omtJ1P64/u25sf+vGTmbqFbwECC2QT0PHf7
U6hrcLVt1cowXLXJtUur1rwVLMDkyKT8VSv6B2uT6yFM0cV9rauqISDcNlxLa6F594axyYzJcr/v
y8EsnDsDqJAMmA6OWlxCCtC6VmJjlA1Xrgd9HUBXve+nBKm/TDO8XZhWyPnlXgNLLTY1F5Ey6xUJ
Aiz/vn+OX/Z2FoYmNsaoYbkFGm1QqqjHwdQUJt0NrA6xnBrTud9shdQOlA/CO4DcBkJIX99crQWV
kXmt4rY195MY+Lid90Ww+d1WMOYFPYKKOFlm80Mn6NP8AOPb9YEOy3YocburLLLCQYDOzPetHCwu
kKAS1wjYXxJCmss6MSjmOtI6XOczbEJ2QYlXSNsogSv54THZgeXljqj0a1uL1WVZCbLvJm2RkbUV
QBSpaThl3Zy0rbeNjHqVCOl9juF52RnAu7GTU7SVUOpraWhPJB3VIWS1tGF6JjXhUhNYR0o3wCOT
fgzR724E86PC5Neg9VAJWu5vouTB2Zd5VCWL8nVjKg+KGQhIaVTZkRdwMGXnljBiFgFTAgpZ3vXj
xkwT8KmD6ympfh4jFHMmQMs4MmWXQeuHyhHyKOQtsDTFRuDrlM09vB5RiBtcChMGlo5hv076Tr7A
SRX7VjPQtt9Pq4N3PYOe5iwC9qzkQA+0bcIGNo8iVaMrnVVX2mV7l51XD9ZP9WII7ea+Oo3ucMO+
CJ6n9/DK2nmryu2PhCSLjDQ3qcUjLPrcD8Cukp5HyO+UW/HGuFQv8nd94+8UqDR2fwURVPiBIwD0
p219olwqe/XI5rsc9eUTLLb4LlDUoEUr2vXLyDab7KQCSAnyYZeXx6w2ltOIlP8HLhiKLXlHkF1f
X7AQaYXY1E3vSl0qQPacqlvEW8WH71/rh2vk50OLZlSEVtiUmKns9IsxpfrkSYUxja4apFuzLHp3
7KQHc5AjG6VqO6skR4h3QfED5Z/N0GBuaP0wAEIHmCjZszS3YZ5qVvkwwZnXQlsKTpOqP0nV2k2F
cznXHQl8lGkJthI9W8Foj/VL0z9K0uOgpTY6ONI4bibxp8wLFIV7A9dUPMhWRj84cfgzb4onTtC1
VsXybx4s9Bt63wyo+ZAMm/PAnw9rFA/AmXh0N80n62WIffUpT5PVkdHljywGd4aqA5ACS2Co2qIR
IPNtIyOD6qpjKq67qrs2IJkfwUH9YqLQCOc1LgqIWy1LZ4OOAZqg1r2rNdiCW7GZ2UmDa9Dvd4Xx
As8GvpdsyeJip1s91SA56t04qdFxM9QR1mhrHtll5oN2OWCYmrHDAJgm+z2vv09HpNLTcFB2vTvE
c+m1T6xbVNKb86Gc2k3uh4oTj4N8BOMyv4WDRmfkCdsba2BZ4PH8NE/ShKnQ1Wa+M6rqmVSlEjpI
kgBwrFHyBQUbxG6CQsrvz8JZaZQ1zoFNAWgR62tKKmRpnDGqmgLZtxKQsun1Y3nMX80Q9hKqWHMh
j4vMYlRhU4lTJXRunPrGOtKoHkqcukcEFBb15tmOCEn5OR3GbYmKyFIdTEjyjuRj2rsRZuR4+haa
AzfZv+r60dzFHp7OQTyk61rPZH5FkVZ1n9eP1pCcqF2vMJ2oxkdJui96YxWq0hH240d4tXzN4HZn
gVFWo7Qkf8OhG+KW09KVlNqXHej62Ys2SMVlFebzXhR7N7reZScT91Mu1pJfX9dDCp4WX04kuXFs
z37zHsSAUYMCbUSgjeT5kmRSYShdmFLbukbfqifpqBjAE4wAz5z+2PJdRoVzU7OmFlsEyUqQKF+n
QCDhtuw3zSxF59eFY+aQ4CN1VPITMffqY/Lx89n0dajZhwwYnxbzgbh9sVkg3ukXktpBeg5NnCI9
ebCbcIxPOr3IHK/IwrNJwRwEMCM+ycORyOigq9LMc0AvAWwiGK7lNaypvMpsxah0rTSbfMdQE06h
yoAmvUGaqpKObIzLkICjGXyMDJ+EixKNLg5QUUp0BCLEwh2j8jIRmodCQcrFM8anpC7FI/vFwVYl
AZFDRgy5Js4UmJpfX6MgpGgNmGjveZHRrETqcOdZO7Vbvam7m9oIO46zPtmAQT3mDXiwM3+0PMc/
DC8LfdFyIlhtB1YpdvXRKGxZKM6qtvCdqQiecK04yfLsGDPoYNeiRQJ2Y+Z5zpe/xcCGSj2QV9fZ
FstKdIrRT+wGFwr3+3Nt8fqofbIfEAKwBKm8Avf4OqKp1kpJY0wwayU0Pc5SM0zqGz3VB0xufe4R
mxxnvuLIibOYojN3YL6MgDChakApehHbZVrhZ2aDW6lRFPVrmDTxJuWEy+1WC5Tn7zu4GMa5rdnA
hnQEJxtVpkVbHZcQT4klaHxNKF17UeHtMVP4PWdoitW0MgNVwN7P5c0DzgqOLFpR96mrVNR5JymI
niuAVr87bswHQIxEF7TGnjmP66fwIBxAuM+6fa6Gt5G5TpU6u5fFsUAAuCrrI7H+8rpB0gPauvVB
hJ4V0pYuoeMk45qGjZEbohhkbg0gjAB/fMUKHbPSElhHY6hZrZ2V46RfFn2VPU6FKXR2qbVjtEqk
LG8cOTSM4Ann5OpF8OMsejMzoTrPkyDrV0GGX0hgqyEcKXfwTB1U9CTXpusjI3/9m9OAzpjUjnhH
VJKQuf46dGVPHXMq6AzWOGDWkJoA05V7J9+3crCaFLYm7rzg42dTl4MocQS9MApVghJGCUsjxY08
c3suMCYQ7lJ4kjh9tN+Lf3lNiCtzyoDNATt20LNGMDHu0LIUpUhYZn2EcKQWDvmRU2WBCGOG0wwU
KWK0GQnNQvo6gLGEtTUOrqlbDhP242bgX/QmbhViV047qTeLW2hbyJYEIUYY7RCsGrMGsi6Vw8Yo
a/9kskbp/vvRPlja8yPBw5mpODNAbBHXYbKshmkUpC546eQkjLR+HQmVcqTnv2yFqBHYzHyofmh/
fVp0wzCGMF9pJcJ++xauTnDVR0J55GT7VStsH3MyQwWPsiRnC7UpZEqlJi6Em+k0bIV2I4dS9j+Y
K0QEM/GTVUC0uniJQa4JSWElRNldtDYBnbuaIRzTGfplX+gJiSYagpX1tZVJ6MaSKDJhTUvJe66I
/ar2y+AYPHBxJH/MSJOx4s2Q/+F6+bUZzs1aaOZmkjoXcOCICzsLp9KVmqDZkJeLt0YYH7tLHBxd
zDmOrRnSgcoxsI6vjU5hg1oLZ6ZrmojaSPEgnsxGTs4UVen+d6c3GwgxJPEOvWSWf20q1jTQH1AS
XbKpXIzw1M3OIoReCvf7dg67NOtqsaQJrgECLTOmAKxVsc5JxGZ+rD8UPZeA0q7rUNZXltbIytv3
zR2+thlfBoEANQ+ufctuJVKl1xzXNJd3xq5il9DWYz/CoisyT93EY49aPa9287vNzruFCuCKJCiQ
78XVOhqzCMGcRHB0MSt72G+1UG60Usgvm7YaNRRyhiBy/TStjmReF5cBpuk8ZZiNCnIfKP4srh5D
JXXNIAYCO2XvYSBkpNvY8KPNNIygt7Ox3AhJLFyUkhK5Ypr1R/p9eCTN+HXgOyBZyZMss+6gOqoh
SQQUvUQsuWxwQwHOPgB3O3tMFRLChWx2x+Qv5qn56QL00WduW8g9zRxeyNBfpy7iuHmq6p7n4KEt
rIQ2xrwWH/Tfnrh0jbYgtJMsYUp9bcWKmqgmU+c5Q9VN/VmFp7sKwBuoiBtHTKwjB8HBOiHqmiUL
Zx1/9rUlHNlvB1VrzUlw1H4SN20a3SVQ1U5k7BR+9zBgnkAwnVlmFNQA337tmFC3bVUFnumITRCs
zYl6jCfF/ZHhO1iIcytUuZiYhK4cbl9b8X3sRwXkOZ2uL7MbGduPp5JgAm02OK62b404SrAv7b9f
hwejSKuccB9XU1bEchSpSFpK1comsPUh20H9N5EylOLrvqr89fdNLW6LiCrMTmaU3hDulgwE7752
UMf8QJ3U3MCix6juYAsM3TWygALk2gjOi3/OjdZQN03U+AgSKPh/DL8bsHPpmLNBJJb5SwARvz5B
gswetapEgxDLUYtaXDbYlpg2d3lpqr970ZnbwjOOHMeMoV2CpEahjVLsZDUniNpi18ZCfi6r4bH7
4i9eH1JBmAMxNPRrOTWjsctSgTyik+ZiXK4EVbDSlU9WFytgyTeOJQgPm5tXOKAv1NcpUi61wga1
ombN6ehELbJBUSzXMEsG6dJI1WOqnr9sak7WUP0nfbd06vBjJQuSsaFnQimObqeV6uNYClqxLltZ
OHJRmKfelw0SlVjuVv9ubDE1pbCIPRX1RMfvu35dyFlvN1mZHtn7f9UlEu/EKzMJDfDt1+nHJjzK
o9ypTpsaRgKRsDJu/MAwz5TK1JrV96vtl42xIaMSitgxGYuvjU1hQnW6ZfwCxdPWapOIKzFUhTN5
xOn++6YOzjSU6+dajT5zr7kTL/bHyRtrVPRoSkJ+4DqA6+ROZizukBAc3SrP0iPL+Bdv60MvhZ0f
TtCBBllrdZUSoj/m5GFj7LtU9E8sI83d73v1y1ZA0M8CP/POsxjAWrKKvI/wSsRgILrMokTepm0U
/e5FeB47sv2U4smJc73/+pqGoJFzy0iY5kY+2HGdBRs8LcYjk+EXb0gFcK1KbL6o7S0vwvzpqVYz
UXFQMTd+8gaLVav7AHnKmnqpnNXHBNZ/Mfuo481sbDK95N6lr90qPL8SKCaAzxCyOoMnVKOB0ZOB
fCOtTmH0+1d1eHTOElo0xUiyVywrCkhXGlrp05qGTKGjR0ET2VnXW+d+X0RupVuXXS/6RxIyXOvn
XnzZNsDQk1j44CQR+y+zkE2HhyA0to4EdtnsC8kr+5NGCZsz4DxK7cqFVubIFNXCo5Llybmopz2Z
/rEwV6mAG80aF8jKgK2FaIGPnqhl16o0ADaD6Oa0lYbCK5ZU6W1ceCXk9SgfoJ7riKquCVGbwulK
Nbj1WAqarTUNdnsFaiX4efhiaBe6jmBSKwzyD5jh9WPaRFPo4M9RdE7b5ADdjckDSYP9w6vKl8/j
Qp1MVNCMKLcTsPuBCw8gpv7ZGk23nv3t91gRS9sqmBEWuQYxWoxE480SLGmbISTWbOLSi840ONPk
DxUsixxkQKJLoCxp5vhln5xUQo89ZlOK+kuuksyy25ZUsd3UcX5WFxVqbEFYCsZ6rAy5hMsV+Y+l
Jxatq/k1farFSDkddXFMdr2HajnskM4snGKM8nuMR73Z7NNr91x248cWldPETjkeY8yWJOmmzYto
dOOR494myAsfYLbXqATLej6upWmof/qSkEfQW+p4b8HWHLdZ1pj3lTBl1yCa1NhOQ0Hdd0oe3g81
QhOnbaEbKJZ1RlfZZU3xIvGn2LJlqUgnR/aaobPFohSutHqKHnyJCM5B385sV6Ve4+FsRNrQULSW
psRmsfTnU62n5cZofKSn9ERBzAAJ4ji01anoTwS5qDA1DFQM0HzMAB/h4gSPilAKul3Vg6xthdhk
HbegLSBHZe0ZcT6DNtZVfi5q5YAxtzj5yHD0TbpSIsN8jkQVn5rY93FuxURaVRy0hY3YbtSkeTGK
HonMNIzV+64aq+d+rLXzxGv0J8SUdeM07yD7of1hlFex3PaynVp6J9mi2dQ3vifghYblZRk5Mjqs
A9qnBj6JeVFOkWuMXWquurpQtlo4BViQcDugco8aIOoFMY1BcTSVbQ1/9iWWh+TKwu3wZxsk1n2Q
tNHgTN40nvpFlT5JhVrfU7cTfoSlpL76mNQZaAblJmLTxNHlyjA6cRuEuFU4etip40pt8XmwRaVV
BicLOvGyQTIbiQ4MyvZmM3aanWdWc1V3YYGFyCx/sC4l1HOw+9OTU4UJ9B4IEdBQZC8hqeq9l/O2
UA+87djh991ojQ+CKba+DV9pbJE4HvrCxlcNLlFglPJKHiMtXXMz9qM1qhFSwSAG00NCqrlfj5OA
hreMlhN40tjIiFTbonF6VZ3u0qQrT31uyuFKUAr152h0OSbV0mDEJ7rVlatKGTTPqYjdVO4L3jjY
ul9ZN0KAIcVOJFV2T6Zs0tZZh6phmSf6k5Dh9LcFKYF3uBcWoTvqSnMdmmairmuv8bfxVEaRS+HR
bJwhEVGbFsASddteJqJYTzV+xLXRaW8Jbq43OsbBum1GXSXbFUNQI6DWVKIry1OyFzBtvxM6Vb2U
+xqRcB+qE/zNJm10B46X+TRJQ3mRRqxHe0xS31pRIc21dVpJ6a5ThsFwiloYrVWoyGxUijEYkd3o
XlXZIX7CkSuRKAHsSBzC2Gmd9tJNfl/NPq/DHYeQbmzaeuxae8DRZFhLgqxNtiynQ7YeMBS6wsTP
FN0ex8d9K3WY1BSwkmp7aKoWTYA0HXghdRY7hWz4qhPHQh3bKotecvpiokLbp6UkumbZVKeGGPg/
w0YzU9tIguYReegaq9LCv86zTHiSSTK8Tzoi5HY5JC3ZRSlNXCYODCPcECCRIySTvYUhDDf44Hg2
XZZYAQNAQMjpNkpT0CdNEfmvRR+m7wVTa3QHgvLuBI+5rLOHQLfod9PdQZ6ud74myAks4SHaq2Wt
PxPAl+FaadP+AqyB9I54UAYLztKGlTmO+XNfsqjtNq6VFytFXP6k5UaNoHgfJ09BUvYiUBrL2PgD
KQU3xD0h3TVh2L4qHu6zdjEJwwvIqEFcI4uPWHiUWx5DlzJrddDUaz0FGLDyhoq/KUHD62xTsPp4
I6dhd404snBNVVZ4HsWpv5jv20997nWcEaki3WWdife0hUc0lQx9CpT1EA7kfgMNd3tHnUpqjUkc
qDslS9tXgqlm36PoFNu6mXW3Yhipr7NMfIzYaI8YnJVI5bOvdyNbY+RxkmhSKnM0Z1AOBbMO0DQX
caNxuB97d+UkWpl4OmXocQ+bponTa0VEi3KVj7WSoRuPGpgTR1Z8Val187NTMm+LXUD9GlSxlzgt
BPyU+cbktYtKbvYcbPqLFSgITFU1Ivo+ityPRaIX1VrhJMocw9fSd2Go9CcriZMOA6+i6mylVYuQ
urzQPUlxqEwO+uX6inU1gUCv8uQsxondtwMsMBp7zPuK0TH62uTOEcc/4slkv7EaAXq/B9jWg8zI
zoeIitreJcFgIGMwSwXYGM3EwVpLBljkRTX55a4PELyyxaHI0L8imJXXuF7ngW0ak9rZeCjTqhV2
crBW9SLtHfZ37c4zJ208wf+hvZUFoIMrXwhy0fHA801A+XMfKffe8xVbwe/8STFLelGZQZ5vECU0
aijdg5Wz6armfV17KPag8w9hsM06OqCCkY3sMexS1OOJR0RKX1b7Y4gn42dNXbhyBR/JJoaltgaE
2XrzFXkq+b4sB+NU7cboiaxbdSnU/vQ6YKPwKgSSXznkXLrcBvHuSRvO/ei8zASvdYqoiAW7GoPg
wlNDQiBZbsNx7cVdaMFl1CMRskAR72MqtKLboUWvEQn0KD0Iai68tPjUvxSNlLduHVdRzcAPJptO
ot6LoIo7u24Sb9zocdczD2vfA0CZxAjggQqTPNMNCfgiett3TfgqW7Fq2NZQxsI67vI8f7S4f4Wu
wPmSuyKI29tQUzA7mDQfFbgxkLTYUULGftNknf/Wm2IFunUyhWkttGn6QNgJo4kLAlZdNaLjM8SI
st2Z4eWhd4INMa6BVjnvh23eBuNqgFkvMJvN6jXqNLFdU2NMJodjqU3sII1GqDRhKkS7juyy6g49
kDuiM7ZRg8QE5uA7kqQ1nU4iMTptkaVLUVyq+gg7vVBoC8zCilwSVmrfZMYDVFt/b8RD1TukhqvY
x2+r0v0t9RthujOFqtQv8VCdpm2RlVOyM7IE1GkctkQXToj7SXIqoLktrNo2b4LNgO19jDdZ0O0Q
MB1xhFFETAA6Ym15p6Va3PxUA4LMzpYqIUYFnqwgWvXY3o9O1jbRuOlbMwRvSAHQ8laCGIq+G3RF
F+7UGJbKoz9NhTecUEQqC0REFW+0doB90vqskvCgcNhO1PY2Ib5pT4cuGNVrpeGcFO0QaE+14m9j
MDXChbV+TNgMjk6vdaZ10rNFqDcKIY/n9NQfo9u88Kv0h9nL8Rhx+RZj/96AoizajRGa4kOUYfUm
sk7aJOTw1Lgy8Juaua3VsitRuAoamM4++CQ7LtImIOeWRZKjy3Gl2QRpKfJwHAbaGt0eQd5UKfv0
Xip5cWftlAb6zgjrqttEeeOJLr6qRvdDkuJpulIxRZCKrZ8MBfC/Hkx+aNh+ZgTdG3LLWYsHbtFn
61IRUhFgeBMId4Zch8llCZQ5XRmVj3WuqxeaJ+64DCvWGs/0OnxqCurfCGD0XFskx1BhxDva6Fc4
sSDKv/JbYAF701eE1plVqYRNUOmjcB52VqGW6JR3AruBn+cPdSuxtDotkOK14k241JFnmC9kdcOW
phSDT8O8vnBbFK1AOGUZXinZ/4e589qRHMnS9KvMC7BBLW4pXIeHljdEZGYEtTIjjeLp54vp3UZX
YwaNuVhgC6i6qKoMD3cnaef80mC6kNdeJ5/yZ4lw6mGnukZt5zEFQ/gO9GCtE7pcLfPTbVvh31Cv
MKqH3q9JnR4FZQdMjXJQL3gpvJ/jf6aG/XU1RtWOoedNqbhtthY6Ihy0shNRW+eClS8ouvGPXvkV
o9oI1Q8i4eTXrkQnGLUdvRqdKtR2NEvNIXJUGbJZ4/wndnBX5HlVXgKZFxJjC073O0NfMC2Prj29
eworw60lIAV+8hD16Q9GDvpafEep16U0eUT73mwPse2LRoZZvQUPEGDUhlpr4XYRGU52nlAHM7f7
Cfu4mRGk5LFR4G8X+m5bxOKN1FQsfp6UIh16RrphU9532nlGel2kxnin1s16ThdVzFHLVL/uppGI
l4eGFkkrHs1t0c4A7lgsdKJXmjDQ7JKmiaFU5tPIl0ggG4MkzvW0bPVfRlDb7sEjv5wQKTGOXrff
hqWr71fpG1i1HTk2N4RfpwRCDynqoVU3K5WM2rz1j/AUy/A+aZZTnR3Vl+PzbHdtSYZhzv4W1vkg
jH2ASK04ZlPFc66wZkvbjbPov1NnkW8Gfeg00Wti8o7u6mRNqGfUy9GePWcPQZDLJsxsiMlo0K25
PhOjRnVU0We42CYw7xN0szVGQTOxRoGkacadbCGlQoMa5BERfbHwyGnn9KfWhemIf8NbPNZjx91a
r1nBSR+U9HlAl5S03nfLqn4ta9UGdyRNyfRXsRktEQlslv5ZqtWvXpcKUONclPraXnJLms5V8Ytv
V8025/mm6aTD9hnUYmoTZlqb0pQcjeih1xeufzn3tnuXN45HHP5SLpbHbLdlzQv9MFr/sZXD8lUs
s0NkEonRgU//48iTq6G/s0kao9FPni82HlzMQP76POVWN3yvmW5V2aEYA2ncuXrdvBiKyyVZJj29
s3saO3bFRA711Jf4NvjAym+CRmWQlF3pW7uczCpBucdIzDhv3T/XeumP50DorO+1FdindCnLgHYc
Z7q4jnC4FWRLN8fg5FkeIkMxv8fZQNYFwMDJQH3t8NtRmc8iJik8LT2UdNw99TqHnUsfH4hdl+U7
fh4qO1PLnDdWXKqNt2mpn4mLzLekWX27ifxhkGloO6N9WcusI4dSdabcyx+/U8gCUk97qXHzIIjx
zDwRqvK+N1ESrmN2/X5ye3XpJsOvwz7Ipw/OZkKGNmNOqeABSdHCpSqpemkLUcRTEZBhUBBglxiD
0n9ZkiaWQ0eNiE8a+yCY2UovKHawr2tcYNl64hsBRWBsSB/GvAavy52ZHpVyWNVvdzbcP4uXtXWk
qWV76MdmBWPTjYFgfMvjgt1M53UU5eSwLiP+GxaKTKOxMItPAg87uRsKtfh7dsq2vwpN790sLPRF
p1KlLtY/nidR1zKdpG4ZUZdcfTpb41xMomvpuyHOVU8cvVSPICSDkdilIR5r39rsuDG3Yolmo59e
Ns2qkfjOSInjGQHduyBDKYvcmf6LaC0qSaSV1evfw9KudrIYcBbROuvjdig1A9hVE2X/xRdXe+G6
ap2KsJplH75TawADtphViOm+fKMlyewjzxw5PLOgbz86aVTWrlfaStQjTVPvc7uVNHNWHdl1h9GZ
TCNZrYwppGRJJPZUtoYRqkUZfMSLtEGw267/5Vll18Q0F+dJQKXklzQLyQ7bTW/GnE8e1TyWxi9s
aQzmOSvDMz4+0mt9CRgay5bgE2ZBt3jSC0H1GfU6vhOZq/qm44Z7lhocAluDMrP/CCtr86jm2rm1
0gUFo8tkDHrpj1UVAkZO55U44z+aU05LOAfe9GTMCMuWarWYLwbgvkM96cEWOVNDVp9Zz3kbB3PW
/WlHonRZVkXxRryOV7HvMPTHWqlv7U8w09oluQjUO5XmBukt9KA0qIVQOZPSEk616Z03S1h9uJDx
XxBga4Cd8WAZWYCboHtfTEMQ8JRqFJ7BKmTsZ9aoWEqbxiU6byYWi9AyplpCV+kK4Dk7O4CZYp1F
hAGKCNZiW9M/yzTwPFepHRDOm5caq5DjW3cMQ0yztZ8uxIcqXX4NxcIr211D2lbhc24jihMoMsbR
yKpjZc+aH7pEpLmJ6NPiW2sm04kcv3TeliooZJw2FDaGdjXNWjzRWKWiYSDV96qonKqSlEfafEN7
U83Tp/HrOapEbzJ3VX1/YVYccsL9lW/QhSC3V9saYGK9VUwqKnjosWSO0zDFGRYy/wdd8r6yKZ3z
CBFBYx4CBy71bAuBta3IOvm5bnIBa1S9UUSjPeZMFaMlR5qrVhApQ5+XLcpBWkBkHLt+pFlqba6a
lvs/cXdB8cHFWK/EAA6lEbssRXsr78vpqAZ31BIfoL/lwcEMgT7VyMzY6/om289B129JmhKdvJuk
XbDuUAPhUKZKMCnVWUObc8R5ikdRGwBZTIvocibYzrgGoqFyZchGApWxutdLPEGltYmmiWKMvWB0
LXKb7ZzepbQldHXqNOdrKkaNzT0HqIoDP8se5tFcHoOmOQFDDX3Mj0fTOBSpxCYaiNoI7clZzVhX
dBUnvRnQqmBOnUhjc7BVGvvV5uqJctbim9Z2v4iWheqvY42dL3NjthW1PIq0klOkkPkBG5Hwe019
NpgIyaP+5TcpsbE94+K5b/RF7q2N0q3QY/sy4tEy1cM4edYzt4cYIwFLfKmIw3fCRqunK7ZWcAyt
qRQEl6YnnVP2GdlyBbcPqNdzaXamybXg6+8p7qgiCboVSCi3kFxFMijrel8YC396KVsPTmQrQcKN
znOWUOSFrsV+nQLtgpZoj6JsiozDvdN/G2nh+qEGMpMft3msl30B++GHpmr726UFBbiB9KUpzMgI
ZwwzUwXncsOjTdsGA3nE8qu3h350KGVY245nVeZL/9nvA7JEfeapIqarnaa+B4iNvLkTbBvXwmP6
jz1bAylK1+53r3l2FjXjUH8T6L09ObBUWzi10jLA1or6UlTKQFO22D9Weyd/A9HD2FzR4HTwUt+h
XSTlQwZTWuXtMk2bFfLMZ0DS6QM9i7EegqTxXcZeZ/FOPDm3N4ptxjbcsh6rNDPerPZAqtphXGiF
CbslEABX2izyv2v//l/k36gvgejp6z+IRpP/sZvaP58jcWT/mpnzl9C0/09S0n7cDv9zTNrdp/jM
ps/1n4NwjJ8/8n+DcOy/mY6HxQtfOZoR/v5HEI5rkmmj45+By+QfRNH8IwhHM4K/0d4BiohZ/O//
8R9JOJrp/Y3eWXoF+It/kovzv0nC+SvLCTeM9BYhGdogAtJ+pDt/ZTnXqvPN2c2qxMrqx9Ywp9Cl
vwMILfP+DRn937/Sj6gYuhjzwQ8D+k+qV5tARYPVhwgqb12v/aQ7d/NW2QmU4L9rX/nvXopMORom
+AR/anr/+lKIYXEJjrwpPTfumAaLSDOch0Gk/ybi4a+c9N8/PMtCMYoaj/CFfxUeYiIeZFcRal8t
pqwj8GkHrjQ3zr0/QmiSXfr6TxfX3d952X9O9fgrS/x/XhAnkMUuT3zSv3osFRMQTD4HsNOK+jbo
/I9yLsWNhhFvV+V4Qp1c/juRGi2nf9UR8LKILwhkgh3GkPNT5PjXzzNtSNQKpJUnYBveHWLcmkS6
lc7Rqs0PZKL5j2rp5+tarV5ijbI/FIz5pPUrThRvIrAVwheHQdW8BkYhaTEQ80l5unu3MepEdiOc
S75O4hjoWn8AzSGBUm1bSMI9jKmUFCxuTVAYIVg+p5Gq/ZPLaf9emw5IC0d8HVVD28lIVP3IgShS
+h3rxXhLN8XZROzCu9LTZp9bGnI+OUvtlpnN/53qqf1h89UVBLVSONqIaslCYjpXUMNm/PS6+k9e
qTIizuyqpFdSnB4wCPVVYBCHO5Z8HnB1SwHAPjTWcvaFqA8+/iWO/UJ7Nezcvzoe2lCDTLyd6070
tC8sYS+t58g9eajFbTUz69W9WxxtEYwHR6cSoRvMAzx8C4aiZPaiu53xKchafuzHnwohfWF8Cpt1
/a377HnUZPjwWM487TU7hcapIblBpnG+gGb3fMC1WU63TqkPY+hC1/wa4elw67nDJa8d+Dc56VVc
NZp4U7WsHgy7np+8vDeOPjxfbJITISlWMH+5m6VFZYHRQbY4R+MtLbTLYhI7ohW6E4rZn35noFVU
RaTG0w+SqpFPnzpFtI5NeXE7gWGtqdOjANpLzG3I4lQE8pSTWHdb1iK743BLj4Y3gn0a/MvD1NCr
FZVNXSPCWZ1dBf/hhqm/pFFRm+rUKzk+rnSR44xA6ErKJ7Gip7F08vfMwKUUbn7aRZuizAG/6bKz
Nt060ZnUfpqZhD7pxtL8rVJjmpjD5XSYUx/pZT4KNwTG9A9GUYBYDxBaAK+ZEdtNp/Z6V9wW0ttk
hMPoz8gj4NQs1F6EujsznFmWMB5GnaTQSdfluUwz9+jqfLibY1u7Qm4Mx3o151jBh1lCxpU1renj
8Da4Kju6hNKHhanyZAq03IutSW1xTah/qJpii61VzQcALOdlhFC+M3t3SPIMTg8KN32lX5Alxyzd
N80GnPCbvHqheBN3xTDUH6vme8nQef0e2PxrNNp2N7aF92Z0rhE77rg+FUGTPbTKcS+usoPnFJpu
DjPX38tMz07BmLc3Oncfi1xq6M/Wluu3k9WnV4MiV5hM1I6POU2fcdXN6Z+CENXbxWnLaFu96hwU
S3WvOVK++Vbvjff22A91gty+lbAWdp/DKgcE1GO51rsdHRyjHsNdbCOq4lyk3YOAzhv2mTKH4eAv
7tLcK90s83iYUNf9aWmOrXeWUlO6b7fBb/dgBUVGHLnVdTe5LtNDZTFZPlcV6mqo21r/IxUp4rtV
B39LssLQ+2jwuyq74Ujh896ypfKRuoz2x4ZCYYwX86e1pK2aaYy1lBXq5EKwSxhq/04fm4NXIr7d
16adgdwB187xFqxaeWgdftlP31unp0J1VBA7wVZ5CeZl+8b3NzC1erWb+QRikXanln6017bRbbWn
omP5bBjP3XCwpTNEgymX3zgxtW3/M0++YKAJvFMFWPTd9HJ9NNYmt57KKh2dqG3grCIPiCE/Ck2r
QBu8pl/OOQXXY8xEUD+ILGNaLtLnIq3EXu8BmBD1a1Eqx4ujiyCmOoCNWHppDGib7tj9KNwNvD6m
HOGU+flugL6KDPoGXyxViClqyvLbztctQllRh+sQ9KS/8/b5H3vfC22tG/eZY51E66dRBTBy1iaX
5wWfx1FT2lfpeOoy2Fp/95PPHun15JQRNeyHTpvXkIv/seLy6sD858xA1M/r7REPcO3lwZOc5K1w
3UPaNj6cBQqGXTPIfZ+5J9NbhthvJ6otUtu4Ne31hTDmqN3yPSdQ4g8w3hQGu7l2bHrvjPnnZZ6H
N6cbCNdM19/OYHxaQCYw83tDqIvh9s++nqtnziF4Pvegu1l9dMUPjDkUUzghUAlTc2bHyKYjCMke
hEkLlbu90Oud62Ga0dPtbZ91IS5dVd1wSu7JEf2WnbHvLPvWppkUB/1jN9T3rYWTATvyfnatfeGB
nU08G8ImT2WMuPDoqa0Iq1baV9Wm37k9PxVivPUMLpKgve/N6dp7cDJdHqAEAv1BVoE+Ad53l0l5
7/dcR2o7ePpwhhvfp+ug8J7kvxc9iPppBSb6mnpUIIMTEC9Vv3R9P4a1gwyhqkuWcKCFNLXAVtqL
4yzvhesdLEqZFIU6Fj5haNWkZpNCofUpFL/xZlzyar2lruckcmAtbTWYN2ketMdhJ8WcUBR+O+J8
DEm3v2adyblvTTeI5sxH26PKCgvpoJan5r+CVh2kQYOfHhq6APjEmwP2093aBxa6hfU9dbQ+Ai4+
zfOY2OAV8Jlcw2mnmdGsgi6eO83eT8vQxdkCfri26GiMWUAI+QN0hrNibwCH9muoQs/cd0NO//gq
7rS8HF4NX/lRb9G0MBXenaXsqQ/Txeou9cbexRpOlfQEowZ5E5dDDj9S1U+Fw2ioV+2NK7SMHs92
N23FUd8I/ZB03nbVn9bSh4fczpLVI97DNk0A74w7ygqzwi2ABPzzOmTWbamVbeTPWnDgBXjzJRB3
usa9sPSdN2pipy3+65quXzZEJEXr7hRNIL08Tqc62iSQoDsa3j21lP210DEy1oiuQTnEtQfaCpdA
m+71sQ+OQee8Sa3kI5PrOfDKdOfW+hGiW99n/Tg+KDGlu64b5l2jpQfA1PnT1Jb8ZqCi4TSt811a
tIdVh4EGzNxuKs05Dr7WHYp5O4pMEt/kaR+oOfQDlhkVNr5xA1173y74doSZIXC3y/K90v0IVP5a
54F8y9mQolnUOsXl5n5N54e2kRibp+JtDFy5Ewt7tcsrIpKQ0eLTmqqKl86YCVSyz8Eswe9MeDI0
Rvt+Ns2r4Wk3sxcQw+KOAONj/ris+tWw1NFq+vvAWpECy4syxLLQLiiWOMBvuh86/wbt25b49F3U
Q3Z2bXHolvm2G5x2t07mxXaWp341vinWOXjW8DDk6Utduw+WY10Ril1Q19xVOMF3apsSYyX5HomS
FRXr8tvVETOtMMiVfwxGcYD9gguyLxq3a4hiZtfJ6qbDNVmXFdY7v7h2yvhlgR9tU7FXY+mHxcoj
yND8D8MeHoi+biI8IrclveUYcHdmZdCWUeO49JrYyDftgpPpadz0Xy0BZuRNKDi4pYi7utO4ZOf8
JK0VdQNvPPPJ8FhxMqLya1HqzNTYr3wunEvbZViMy1Zyr0sheBZ2ZJhB91kP3jBeDf4jzcMT2HKl
IcgC5iZzHwnN2E/oAXrzWZOIMTu/T3SxeWGjq5X4YpugeGH+0X2+xAr1CCTaEhmV9hvtkL5zssk9
lWSd8FCUz3VnP7aECkW498vQnNsmhBcK8lBYorh3xAD4i+Yc+MfcwLkBaydf/YZUTaNW9SBEs3Yq
Zi3ZuLW5VII3WbcfC6lWniy3x23BX9JbAmLZ43CS4zbs+jkwdqOqX51RrfzI+R1C76apOW88F6O4
0aPdoxDCONib7OIRTvuPqbxf5ljvV6mdV9F9pq2PKMFMb3lMJdRVQfZktF/1LnLMwTW2XZm72U74
aDKGTD0Kop7DrHePvH/eitteIaS/6kWefR0EXbnLGukDmSuFTNFzZlV+XgKb+a0MyMRoJEGIZi3P
6JLsXTcu2nGrEe1iCurag1tW7b5D3gWzrfclM2sGXjVYU2h161ezTT2ZNQCfrTUhzmz7lna0gcLz
dHJaMMgSVZTUl5cNZPckM835nQUZqpJAXKUs12hcRfO4TY0VbrQP0cCWmpemGllE9NGdXvTWM6Kq
YT7WGzn/aoWJ3sBsciNprM5/LPA2ErLNzvdzL3LVZRk0SeB2X/Dh20XrC+dFkTPw7WW52o/wm2gI
m5I0iQJs0c8ruhV8CQGQqTp/yEkJ/qxoQjwI27rZrDTfzbpfXevVLL7KafPG2AokKkM30KLJ1hyO
B8bqCIFrBX84BEd8y5CaudTXIyo4xNLlYvr7rW1ZmjLg7EsOX3cadbBrex6GGIf6doczXe3c2Vmu
ourGx3GUzq1Fe/aNqIL3brPaqBh1+yutDSMN02JkvXEzF2Up1yh1nN1F8BTck4pYXXpRuY90D5UJ
glDnOrYapYBgzrt0EEPcE60VpbqjbtvCdl9WVIEpFOjEErX28sadlXeWhSHRM/gyve9/7NiV0WmR
lRbcTmqYXos1N88t+uN7wIGeQsbcqm7orS2esN8z/qa6Pg9R5aTVjivW+22jQU56DtDXhavwG02A
SBRJcb+WwKovOkxONLlrf84bUVSklpfMFkGZy5zresY15XDvn6p5zvZmprzDYKcjwOpYJ3Whf02S
WLCMqhgqM3L/qVwW63YIjOFx3mj0XeXMeNbQDoj4K6yU/0cJI00yHiQnuQV80Ysp4lzvu/XsZNv0
IJzmB9XwymXYYwAZ2nj5+aZOhZ0h/+UGy5mazLsaPRIFlHpjkj7x3crV8js0BlwOd15urut0o9tD
Yczx4G4V6uBm1PUa7Zrrz1YyrFgHoxrSu0mWmrgqEC/NuJHCSe07t/KN1xHlB9WLiC5sZIYd0gF7
vUCM8XBtZnlEiglPZBIEvB/NwX9tV8di2Soy2KQZRZ7ndgkRhSaDKHLCNkUXZRj1cOmJ30/cwpex
DyWEyG+YEsevVyjVJsVt6Do7fBbzQU0648mmEN9SUs/PiIlqbHdV03pAMKUNuWaNMTghLh/ikOAd
0rthZloylkCGbG3LvuPg36KyNKly9Pi6ql7teavLCdlbv2flf1zVMv98wf4xRXkRqnFIynHObhB1
vtv+9uUWCyovzalDZcHKKC23yEhL97bYHvyKJQfXzin7UeUFXaYuSwa1XW+Gs1sA+xPVT9MJ1YW4
6Ud/3iPkqs+IkuoTdJPBhGlZb2ng/l64n/eZ7pixrRftDvnwlBSw5EnX2k+pyRCMvmI3FWXARmFm
EAJLkEfemLrn0Wz9yHE0dSMar98RuSOOY+e46Mvpk6Exb9GuU5O4s2/sKAHXYq9fKxoBtl+ByLny
bOxsjW+5u9VAfxqu5tRE6I/uHds+C2d1EwjhC78PJNwaUGvEdTTA83Rd3Pv6cSs678KtvHBgwofQ
0sIHj0r0VvQ9cYFdcMxdfdxl9hKchmA21hAQq3yVKHusUPbZfJxE/avvpBu7ZKMkrm+oRPpVt1/W
wU5smSFb1y3sCLP8LNat3eV+28Hd+Bq+iaw45ps/3A7d9IAy041RN70oighCD2t1Iob1YxkH2qV1
lSaUawYH7nfvkC3uilwm4LRW+q5rgCFUa1hva9MOu1RB4y3gBOHsW1egzvU6gNTGbJUN2jhkZU4F
rWfJisSw2nHWHcHxcBkca43BhZnpVRoK2PnQy7T0zKL2iRDmW7jtGd5vpFG0qa/lsvo3RZDewoOz
TghTvaO3K4/Bmi91SPf5t2Gb6RAOxtQ+O4qnIKrt+55uxAvhCTzUth/dll7mB+pw9XeDB/MRikjE
OOu8Gx7xZeQMvjywxtQJBwFpiT6uuKUszAQDiHPUpTMltWksbxvwaiJdf72Agze35TKvLDpl+0tL
0/mePCv6PhAwl+9kzlVJ7xvpkU7CKpH9siWDOaIIB8JPj1OTNydTX6lPFaP+EPROCT8uNIrUG01/
9oeJw1Kz3KRo2ukRrbZ1Zhfvk054w2uGcyIytGG4QfAUHLU0MNCgbiXAZvkjezTLoM/DvvHTq+bS
FC6H4WWdqu24ppUVKcvj6rREj27UhBqb608CJTiHO/IepmZ42Wzrij1Hv4W0RejkBUxl3oA+Hzac
PkqcK4H3gsSrjovNpBstENrJCtw63LS6AYTonivsKGi2jC7t6O9Oy85mWCQLYU5tM14X2GLDwWfg
IEmSYrOTcS6RbKHPJhNLMYLm3B6ho7hSbAZlaXw0dtcdrNEAdMZnEnI/3bmLkmHuk3YzVeD1pZFX
UeD37p0a6uZqC+sq+raW4UapeRwUunvUuuJ5rI1nw4cFxt7GIt85zH8/auK0FTwluCR8EeioDxGp
ju7LoFkybO2eEWbbbWyJc9UeAzRI9tK/e6V/KFPrzlr9j2ZRvxilHEbcUu2H2R9vc3v5Y/ebvStt
2SSp7bF2SPkrz+Z4rPr1OBRoXvpBH4+GmJ077jlxs3XVeBEc8YemNGTcw3cf8iFbEre3ql1W0NqH
xaWrTutc3DjF+moN66dWDhMb27w+tpsuH+wZgGMYs2yNatG4iTmatz02TyRxiF/DZjZmNATzecIq
s2udNnhN5bq8Olb/ozf0tZtuYniuCzv0ekxB1OAVUW0vj67ycUq7586o6l1NB29dOZxwIsP0g1qt
ddchNtN536vlRLIPkWZLDKB7WbEMfwwr52iV6zH71EF50+MMlzkuftxU24Pb1z2Mu7dzSqCQQu9u
/I04Y+W2seWUI62oRXE/CxkDgMeCPwQNvYTlNBzntjh6i3P1iuANZdW5nJ2ot839lpWnbLAP/tY8
Lbbu7+qiifRiOkwdz8uguJfa9KTI7hTtFInOP4Cp7qiDSSbgkKBBjSuLuM7d3ZwaXyMEgTQ8DCny
rsW08mGaFkIPI64NDtutx103aAlt64ns1u219JrDRlObkztRrWjdY1AnZuEsBu7eNjhbnrFrUjVH
oA67BTUNV8adH1i7gMpm7FpxXoj3NZtDCRoz/6w2W3b6Ecs0GI4rQ9/BUI/vqnF3ZH8+uoP8LxF/
SMp3cFoD9zntp4g456S2J66iLaYkcLdWPQNtnoYeyL9rcr55XjQDv4dZ86ex+uG6NIE8zEi2OTVO
szn3b7NlnQj52+dqPto5pzqB+8css+K8s0OT4rwQcPcydu2exZRrNbUu7TgfAQyiJZdoP/VdlXXv
fSlIbSojzo+4afs72NA3T+Mx6Gcc2rp7aZz2oZUASIE+Aq0gycXatUN/AStAS1ozRaXnXhaPrlFX
oQ+p7yyrt6KsRD6UwxuN/k4LKPTlo7wJnPQJ/TJTxm9rNi+yKLBlVHf2bJ+HcqpiWcsnN63vVj8H
XV74IaDPLDuBqXZTll2ygGAqUTSPqT7c1CvoFye6NZrxNjQqXlydIJnZus/yaYi24GNttKjm5ss4
PMBHtQPhsIllEXbkugs6CpSufs/zwr9BSH4m9S6usba4WndsU9b+iXssWCD+wn6eRMgpf9/X2cVS
5ccsp7s1aymDMMeTWaKLMRz/AWB9ZQyo4y6dxsR13JtpstGMaT8AJvYKclOWe6siTyB1sARtY3nH
gX9fu+ONYKTc9AoAwQRa491XiiBZysPPqs0fhqLH++Gpc1/LBJ0XGtNZp5A02PU2AfvN1EZyDtoI
2OmudZqLbTV15GbzA7qUxxwtsVeamId0FbWWnJPJEkTSBTxNkUm1Yd5Z024s9EORozwhsQMpTEoy
s43NIvVBJKb3DtMHqY+KxJNliyuJK8Ik2zyrxR99njhdpm96rI/I8o92F8RLW7yr3LuHMXo2nfZH
fDR91JY6b5UfHOEinmyeWj3cIBznzRjkv1a1nnIV7NLSvVuD8pD5KY9LyB6jwF8q0mDnGeJhpjE9
MkkEi9AKnwfbODpVs08D55l0j1uCJGTYaXTuysx+nIqWyAFEM3ZW38yq+So7FB6Due8Xjc7v/DOQ
SovAXY74+d3wZ5XreOvzT66MbsSWjra3zs9psDxU7vCAmE1H7ChPbS+vnH8fXRHYETFAz3WWL/vG
HJmfPGwrsIIR0uxbT1QXYU4V+pztFQYb29dyboLplgS1jb0i1S/+phePP9kLkYZX8bqhND7OlOoy
aWDIf9yK5qkqCRTOU2CSStewYa9sWsfcTqnhCvIgNPT/ZO+8kuxG0iy9oUIahAMOzCOuCK0jyGC8
uEUwSGjpcKgdzTpmY/PhVnZPJqurynKey/qlzJrMyyvg/otzvlMs15Njj3EZrbctuqfzUPNc8HyU
F3rpNvOVCG9LzpDzoZPOy7LtBe1NSFw7eBhjJIrRRTmLbucaIuPjsMdWPlHOvlr5kq/86CKgVrbn
3Li+PyAo0yjZm85KDw7YD0ogTI8sklkid2VxXgxl+lStKv8oPDe/LxcSpVELLl1MsoqN3JRM+hH2
3D2wUJs3k0XJeaUK+8c4RkxiLFBlHEQqy3eJWsE32OkHViPVnyvIJoi58sR8s6YOSa2Ymune6Uw7
7eYIAMphcCFG8d/+MKXCOV3V/UPH9vC8KVz55GXR+jWw/PCuRS53a0X4NHfMjfpDlCXrXo/CRnRY
zveMDr1vykrtt4lJ8jlIyoh09lK1x6CzFSwLry0Ry0UdW56hOiqZTY8d38xhobw5KKK0947LHVbj
U3mPOukxsVjNPpiHGe5G61GPL5w++TBf+Wb2jqwTXAo7FT36qizZMWv6xpLiAjS55XpHhykJB/s4
3YjRzW7CxQ/4jmp3+oJrYd4pOvfL0Z/C97SKuJ9dpqCkJIs4DM24n0Q5v9jYUOLJS36QiqL3zbIg
/obdp3eAh9pz7dbmMjT0RFOmP3M8dHLwh7uM6cEBR1L3bCphG/SNGDmiuWgultUUT73PYBVLIUMZ
5qr7tXewWDR+vStYpeCajvgkyoSlJANUX64fNbvBKU6jaLqYLV2etTiY4sFe5VHie7nqmr7mAeJo
6xKbfHQHw4KVH2fGbo+E5hZXGCTPECY8sBryHtNqpQ7uev64japnP4d1fRiptrFaz+tF6RXMyfRQ
6z017Hjwk5KBerag3WeEuod3PexHj2EDEr/wBsG4dbs0aRPEcpyx5wLgY3LRjOUd9GtWZkhmkUjO
E3fHpLbbZBNWT21ibjPteTs8f/mVSkX+YDfyrevd7sj8R+PAC8ozaqdoZ0kfw5LdcLFvHNtbe5RN
xi9As2wqIr+4NH4RPUVDEeFxMo3+XB1lY803fXXs5GTuwtauaNeCmow/wI5nwApWin7KN1p8IDir
0P1AWZCzTO/ThIMGgJe4UcSeX+IdH3AatbgUm24NGHSkbTEeq3nOzw0L0H4fJTlu69DtxbPTJm67
92ecgmwMmQAMyRrdVZWxqrhdrIWKcVhucSex1XKS4dXRTnWOpy3dR/6UMtEZ/Bvcbg3/TSu4bZWW
e2I1mFL6SwVJPW/c+G8r9FC/NQ6jBKzLKb9lGDGK81rRSjSlcl6jIA/SV09KXGDkhTR0wcFsexd/
G1Knw1FU5YdkRGDFeiNMHHZjQ2ffBp3Uw9nfiqog4tZjUNHmEfusNOO1dgu/8XmXt0v6JVEePfFJ
K/Qfdd4fM0xDeBb/XJ33ZCB0EWf6Z3Uef+W/1HnebxGoDdRUYUQc7QlI+nt2qR/+BokD2JgXuHCc
Tpqn32Pqgt9sB+wZf9r3ybfzNyWbbk7Rpc5voefw51Hm2b50oW38heBST246tT/COTbUYQBSSvoA
tWxoo3/WXbGg6AOQ9yGDchRVcesyvzqGLr4qOoOA/Ttao/YuaGxELpWZp69VUHOA47x0Y13g8D/H
bJB8SSHYp7HONPd7IcqCk312NmQb+g7kInjeD7k/ZMd8xArDLqe0SGPuGFhX/pS/oTbo0EaV0nhn
IU6HMRYSQfBeTX51tYCdfxczbtbYj5aKKm1lQR0XLvuJvVYKla+HxnDEu6pSF5qiae+iJbQbNP1J
I/C8zP1ZbRCnxg1rBmYg7jp0+yGQVCurBWRoV4a9+MDQOg9sa9fUOZoAmflFoiXyohGTY7cb6not
HoTK1gh7LY/1IQx1CYCrySMaBo+pbAwgVn6fQhz8tTVN6zY+qVghpXP0IJJZ/RQIfF6UP+mX3mt4
O2iwva+9SdJHd3bZWXUD4z3juTh1R5C06cEqVH2X1yFmdyyEfbWBANJy586c3xdtIuf3Psrzrw0S
z7csq3ngxzydg50VBW23wZEzs29pIEDLeSv7cyivN3AcXGSCiXqc3Fl+bRJTFtj/WRuz32YwZuvM
PNeIWfo9h2nIyCzpmdUPYfSalfb4UA5ut52dY3XWtgyyz1GBJMdkzlsQDY1rLvuRjpadNvP8vcIZ
CdYCzWp3I0KSJ3aZ16MP0FEicOMIr38KHd0xlyec9l3loauv8ehaqMdLICwMgCLxM8+nEQ3OXIce
qhAhwkMuaSD2HTDEhY0ZdofYrL2Yj9jJ6gfPUc35yJeJBRLaGs0liAuHlaLEcIEwKPthQ8N8LRkz
5mfUBGCV8WizKHShEEQsrMvcYLqpuRe1Httit3qCuY5d1oE68hxtK6zeMRiBtY2+a4VjK6/SvjEE
WSdOnr7XjrGyS7KS559sgtl7IddOerYfa109JGXbWscxKKOHpesH7FCQAvesffrXuRzK5BJpnJ1f
QGxQT8No4LzvmevO7ksouN8+dNQE+dXiruOT004jk3rhk1ojs4D9vYMUYT7vCCR4wsfObNnAFqKw
EiWuk6zsyvbRwl1MCzVZddjt7CBbp/PUd5PbUXXspEEjISwSupR0YU7u5de029ON07gSy5BtQ0PV
yVAxVcCvURyiNlmHe4WiMti3vkuLjBdjtNadCGYMYEGTioLlICPI49Dla3dWL7ljLlmdQYGxrSZg
7lLVdImZ47NhGwum7rop0VMoq6ONrdMmzw++2xJKgECQeZcUgf3gNGn3lEd2ga2yEP5wYfkzvTNr
QIlTZIg+UVgIbw9kwHrHyl7cMWFDRQLccbb4MHPvnW3M+EZWFJcwvrjpVroje9ZZpSzS12ibx8Br
AH+i5GrFbZKP1j6lQuJ/u137rfeclZ4h1ME31cDfRPfgL++lW6pXkPPJDxArzc9yDowXt7m/CiAM
7ZIdmqGhce0wFmLNjGR67Zdt31+Fnio+fdvD25rn63SHtg6p4JwEVXDbicwh1apenWAnrTX88OvS
wwWWyBCTtS7L/CIJPfPQRUGxYl7CLrjz/Kyr8Q+mOJWbgc3mzmLW/cyMt2RyLryrAuveuh9HWeDj
oWz2zzQYNAadWSLZtaZSX0RrVMLfwaRy62Os6z/KrurreElSVxyiJMSwmkr0qwdyvuTlhK9AHogt
JiGaw22XcQSyuVn7/m3y2NWwi+87a7fYs5UdFn+6KYKgIoQexd/5bHzoBki1Ugzfs2rfqNTHN9PU
2LODtUeqUXY0NkCc8UnZuU9LQmOSdoc5rMZqRxwXdqgFC153hjKWdUjfoJpxddP8YEa3ftaLZd+h
Nt/OHKrEZb8gnuOXPyM2iU1SqgKuTKZ1HC1ypiqlECSJJdPOT39iFgEPAmvmHglc+jBEi/+GOZmF
Q+hdlpJlTdQVveLwrJbjtMwBVey4jM9iyBYW/joQT8gf2vHcnn2mlYPdmI/MBC7ON9ggH9k0MIBQ
InXzXZSt68Jk3+fZXINKWfSHXXjhohtlX7cGxZdxkL7ZeStrQ1RdobxRVZpgwOyrDRqBURpxjkjM
GT766jVQvL8LHfnReeEsmPmtdMz8nbY2we8gR2bSTjCmz9Yy2l/HwOLpqNg0OPi/gjR8ELmxYS0t
7WOCStA/KN9JYeWM2A7jpqnahQHThnD6TzHJIV//qTLcWJD/vJg8M8t7/f4Pf+G/SsngN3IXgaW7
WBM94qf/YPRwfvNCF8YaZlk/CD0f+fzvpWRI0L3v4hPY3Aq/V5n/XUryF6C+k4VB1gB/6K/ZPE7W
gD/VkjZ3laTWgf8s4XnyXv9ov0BtGgZFPWLMm8fKiTNAqgznika0u34O0IjUSb6+jasjXoigcEqe
+yjPsF5twrVpHsanKZvnjhar8N50Gmb3ttsrHXdpbT0vbMo+caCzudRJfclIon2cSqD7TAtmhGaN
1c1XXuvUNqugMXls2OfInbVVbQYh5rUjlCReZO79LzNbXAWDp6YzD8kQwpIr2OTGJTtP/sGgf54m
BAAsxMnkeNWMEW6zNEONrpm5D0d7SHhHEmPbKxW1Iiiq9qru4M62fO+FSR66Vo1jnBqv+JHodEUV
1CTehikrenPIJ8R5Vq/1e2+zImSxViVUtoEOxZlV1/Kqc5Wf4NsFQrhvy4pLshe82IHhSoi5cHKS
b4NOzM04JFRuKoxY7I9JtTykDtuZsyCd9GVlh5bZV9Vo3fUcGeVRyyFP0AtuNsJCGodEahP54576
gEk730vlX7Sr7Z6ze5Xt7ZSkYsXqOMtvjj8gZxQyaa290kWUXnCKEL1jTscIUACOlCQ7HS9dr1Mk
ppw67NgK/8Kb/CcKc/VonY4m7H/USG05OI/W6fDqtnNMnI606XS8JZ5cX5Ie5k4c2Gl4AQqQozCX
HdLv1FK4/K3TcclnyNFZbqcoOjkv3bWBP3w4p2OW2AyOXNeu/CcaDg7i0CrHZ7BMEsG/0MuRAQa2
U+7tkLmff5nVxXqYpkwtcWOi9mY8nfjlQM0JNUg6P0MLAAdalu1+MJ3DXTGe7g17Ys8br6f7BDYb
dwsNhdfumu3KyY1YPr3TNYRH8ufcrPZd0C/UQOp0ZQ224vpqT1dZUWyTNldYJP1U222XBhPFGDpG
TH3ldh+O280oa4R4u+XvF+Yi1vPydI3iyrhZT1errWsqdfINwiF2t9s3P13EAVcyXsgxOzqkIotD
RwjlpT8MZQRjjgoHFfp2rVenKz44XfeLpcpbdSoC1q0eMKfSIBzLSnCBbyUDFRPWTTsw7rp3tX9F
sVihgmmpNIRdgWeuTwUInDKKkTkbaxsVVVGtZ02fjw89fVx+IZGVLbvgVNLA2Ak/gCZR6PSnoica
nSa4nUm4NeQ9bnURwidwIrQrn4MT6v4KlXh63Z7KKWHPs42WfSuzBgwYYteufBdMjJv2J3jy9Eex
VWeZbtZ3+BWUbK4VBN9IaLfp7GzRfiuRfVpxcyr17GmxESPmPiVgdyoHl60yDE9F4gTI8pZ191Y6
ro552yQ171MhFkrEPN0u0q3irNfVekdw7Xv7GdropzwVpyvV/JbjIocLj+MvPaR66J4g6DoP/MYo
byGObqUumqv8oHQ+drtwiSiHZy/IvoQKQcmOBhDRZd/ZbnI0Mq2SQ924SBkG0UbOpbHbab4dRTZT
Ck8SSy7QEDNcBk3ExyGQawHq4TansHFZiO+scu2DZyTHhYclvu3ol2DD5RxyFTupeV9k1nRF4d8U
t34L9fCAnBrJ6IiPfWHBnybizqkS+8PKwUjTNIH/PitLoEi7NbOdfO8Hwzzf4R1t8vMOtkBx3aCm
rtlXtv49UOtleGhWbdMx6DpTe7XgC35E3ZW6CLeXxr60MJmry95UfqDiNQsc48ZiRA4/x7KqMyuO
euxeB70Y+0VCKOz3y7qwza+FnNhZ0BKs5LV6tblF4rfA0/btofxRnJhRkUA8dQz4XhHtdWG4nBWJ
aTklNtwUGpHwXvNbpDR0+fv7Cnf9B94o66Piuc/jXvFdxYWHhm2PXm94xvzKCLwUXR0d8w4L1tE6
EbD0BsPy0bZeatgtr1leoRkONmTW6pAheaZOJK18CRFYTBtgK2H4+N2Hf4XEt8jf2g3ElaaB81Xx
QH+n7UvX3TREM67/E79r2lBecprMi3fie/G4MUGArAb3y4wqzVHN5GG/709sMBe91FfvRAxDHi4B
56zVMB+6odcUthtazN0oY2YCHBerE3wMwDCKiXxZ0XiPkY1mhj4sv85kRu0Z1GI5x5TkgxeacOnn
s1le3LbktzcWJQI33SWgz2CJMyDKcHW7yL56dsmNfRKanrBpToYThoJ/w6k5TPs38MCGWTOqQ60Z
MChgmLyB2HwH6VRcngBtZvLyF6zRYNsWZNXM9j32tFwXG9otj1RxvUYV74fzGPYbYjx+Zlnjvrlm
g8M1HCg4oE/QuLyK/LcggSQnUWuzSywDAHOWgTVXE7r2BVSMb+J2Y9ENYTs8MxgBUEc/ieSndDVC
0WWGYSch01+MQFk+Q4LT7qPOIDid2F7U+97XIMfb1C8flr+z8bhtN1JeXbXqi8kVGkpa684wT7Ci
nwUQ7J+jnUSoh1qb06kSt2DsgD5WrG7v/NqCL4PH4kZX8/BKL88qAs9N85xpvytieDF2FxvhuBdZ
5rTynGmShxdFhf11OXiAIRhqeiR2QnIhD2Qth3OlpIc6fHVx5qbhYpEZn3r2ZwD4AG5im4rmfCFE
mqFQjg3Fnkd2Vl7uus/0n+IZI3sC3w3ELLMFO1f2zkpaaq45D58HrWrIElHRY5gAWtjsvKmyX+06
GF8jG8wCoNYegg5uI48sUg+yDjNTBwKcMfoCO0Io4qwt81vDNnO8raocfYOfV8kLN4pdXNDnO1+k
7Nxp581aHVMd6DIG+DeIPbRKNzl40ixI0ee6tA4Ap4KXwWPAdYZ1Srz2MgWeQOpV8bzmdnufBxOq
x9G2bKiWSVFec6in70Mkxs/KFMkn1ezyAV61eQvXYuUUGravzkNtxL9S8lXv2APIPnbaFu5BEKjh
PpMqfdFoutW22sBIMyH7wR1pFcXzlBtVELzkBN8Wk69XmB797uh7UxRdYmFz2GtManAudKaQSdh5
4nzpKlx5BB001XnTlvOn4zqp3jNjbq8cZdhG9KJ2xh10sLSJU9XJi8EAgooHJ3fghK14AT2dB5dr
nQDgNZmHMl6nGhIMv+GCS9MdbY/eGGVkiNmN6RiyOGZ4vs+YD9lNHSfN7LxSI1QpEz+KRJgDkf6a
DoE17rQyIzDEpC9krIcIIKiXZTjUIqVZbeIeJZ287tfocalX+Agg7adnwb7xa+NFbbsjK08xp8Xh
/LW2lulHKPOS0BUYJStbW99ESN+t7KoQVfpgtgEgI0LQPFWbOw17bJXcZn0IuwenHcykqJ4RTrO3
52+HbRrdrtLJvAOipBhhufXq1Zb0oNt4q7NrzFRfQl7GOolywL8oukC85GPekoncL/wHGl+ru9Fz
+TdMtYIdOrIKItkcvhXqLpOiVfxPQ/wPDXHIwuGfN8T3/+d/Mzj9U0O8/YXfG+Ig/I3tBQnw7CeE
L9nE/zf5IKQhZgxDwtgWm8PCBP/+7w2xZf8G80BuobiSrHVikWz+n7+3xJYT/kbgje3CPnA2YgKR
YX9hv/KLqx0Tmi3xM1LiUVjYYQB/4Y8dceor9JB9nsB/ow1sG389C5xC/RvS/58jQwj43l4FuAOO
ylDgNv2Fjt/jLqJSSHBz9Ux48/CsjbJ37s8bgbQcJuZ4b3nNzz98D/8eE3B6TenzfwHDPKYIv/j1
67DlJE21BQJs8Q+2pazHJDTqGor3+0ztfTPXLGb+9WvytfxhV/X39xlinWXAwRjE+TV6dRqKZGEb
b+1bK/vqROlwWUIlhU4E6/1fv9L/9Ikyx4CVT94YPyImLX/83pzGz2QSDsj9Zz19aWpwMF5il/TF
6L6WWjnnnj0NR2TG5cW/fuV/eI+8nsvARrqBh6zG/uW7jNYcsp5wO/wM4YgLRQzOU9WQlLEvlAv3
81+/2j/8Pnl2tmgFB4KFh6vll/fpa6hJ2hE9AHCEt22mWZA7CCT/P16FV5I2IFkZ/Bo8MCxyYVQd
9AfDsOEmhNe4p8JvD3/tVXy2ocTV8KRtQffS+YXI4dWtB0NJ9YcSf/d9NLrW0XWC+t98Yr9+P9ur
sMllkiXoc51fuR8tk1Bdl4k+mAFqTlM501PjqeCy7Rx19pffkORlHGH7SJJBY/z5R1h42Di5D2HX
oZ3cRYnXoKMa5d9vme/z/0p+NP/Dg/zrT4A3FGJNc/mC/RAy0y8fW78A1w6zVh/aCSGpxbArnpY1
+etfDlQP27UZUHqQYLeP9Q9klrIHYgJqTx8mVFOxriAQVAaHy1/7xDgYOOs5Asmz9rb0sD+/yuLn
gilGTjfToaPLVTvTXg1WJ/7N8bA9Fv9v0Bkw4ASOQy6Zy91ChfJrUAhfQj+aqLMpoPV82NBV54Cb
i2+JAJoZh4Wo7//1G3O20emfXjHiV7AFGAGCCUBA/3qRVE1txhGkBes0kic6D0WZYxVHMibzSxG0
74moorMVochhQal35Yoyu5ZQB/7NO3fIU/3ln0KKK78XbkdkCaiMwl8+ZC3kOsqxGg9TQvDMrtEk
iMfWuEqMC3nVtsAHWqLT9wKQhnucij6qvmyaqPAB916yIKOckh+LzZYRNF4365tuZllO0ARn3T1q
/LC6JEgvpdz1qp7j3VDgZaAB3f7Rgt+Y7VEsTNCvGrH252U+tffwBafxWE9tf203IxBWRoJzSN/e
Fs9MqUV1ngYaa3WWYN7dEY0ZpntEyu6AP8gEcm8zzkGABaLaYcQ7LZ8sv/P1MA5qFSRSkP7Sxikk
uysb4XaBEtPCpKyLZL4yuT9FsY0ebtyhg57QTy3tutzC920K68r1iiG8ZrhcAHWDTX/dZA0bxTLa
tq/at5sXkt8zNma2bg9R7SvGw7B3rnJgXPm+SLYGIZMMP6F/L9dq8Oz2sw7BQ8fI/nhkgyKTOUpu
RdbyashfgEWeQtxvyqGi4J8DcG/eZORXLXvc/q479OEB24WNzcVJsTr4Qvv36DXg1MreEleCmw7M
LUI3Yv38Ad+mpRk6kp/rpvsqIj2Gct6lF9ZwFvw9MKd1RnE2y0e7kmww9bz9V+xiDvsDDfvy01p7
NKy2yPDTjFrp7/nQQazMqtQkECvn5C11NBxrZNNvVjrJOnZI64LOL2B9xrmY7OnMLlxw7FnuTFis
23b6pmlDfq6i5mamJ3w1nejfM4ZUal9lE8p0hahB04nMwatgrgLjRkWCIbHQ8jroN7Ul2k3rjvDB
9nuB6T09h9lor0dSY5Zy1zC8Zpqf54QCICpjrCADfoyq4WeNvT7VR29p2KYBzWhiK5H2bd8F/Rdd
s7M588aAaT6ugNbGo6OiM0aFgQcFmXCaveKm8OMWjG/BCC2tzqwil29DkrWvbNuCr5MHH7+6D8cg
D5uHyFYamFwEDN0cBunWZxmGSXZ0qRs98pW5AgvCxEq1oCya4jqaoy9BYdoJNr9GfZhNs5tfhRam
4bNeBhiuir4wATOYkJmsW/gd+gwD1xXQhS/vBNleXlwy8bJisaAwuE7SJMcm3zvFoL4V4drfJck8
sZsWSfC5uiVL5WGGAKTXgW1tGE3zphnsxjdrMj6dduvIh6XJoQKrXqInR8pZP6UTalnaUtXeNY3L
jrodHDonF8IMmA8nHZ+lyRF69mEePRcIhfyL2TPFbdpXYkTbCugR5HvdFTfeFIpv1joyzHeG2bGv
gNnMtJh94HoHZQ15sDPMWDAF1Kl/4wJ+/CEzQigQW0h1OQWuW+6iVAJT9p1+YHAeMfbB99ajJLiB
4+hYuzBbzRo7ypHTke2LAkLkZkhE6npExJlaSEntzPeuZMF5hdmNKdQhSi0GXbmFXhVnOSEWG+Rz
+DmJmYkY4IsMF23tRyMsFjlej2PfLZes7yBLupNFdk3j9snnEoXd1KMztsWN37bpR8NVtsQk7aQz
gOYZlqMYqy8eIQrJWW9cQt9Ckb5BLsm+rM7gfSvXGQG0YgjjMHivgnzfpsn8RNoZFpsOfxQ4iA0E
An6J2sLOmrI+wAi3IJpLKb6Vk7d8TEvXPOJmJtrEs9XQsXmfWaJAAwS3xIwQzYDXuOrZ9qLMvWb2
tYy7Ni0IsuATtr83QpMsY5KKh6fkqZggkvgsjoJMBz9p0AgYrHsMUedKLDixKz+R3YU/Gu+coCrK
nLFKu68lSKwUSgYCcuRcovnRkzKMlL4MHVgtkfPNX+X6ulG1ol1OhQHslBwPwKpJNqH8EQtPoyQZ
Ib0I21Gc8VuWghlmN7+v9qQduFWoZWN/MaO+Mp69PIZ1Ef6M6q5FOCaoAjByZKu1x8ndfvicAZ9E
9lo6RhIUPLjd4CcM+LbheRJt26CRO+jAcFDjH2nG9D5yXHQTaob9BY4TqVg8jV5KzIG28GqHGcZF
1RszHUgWceCnEJj5pPjNQ/3NXWs8y3pkULHxGlNdtaxv7gqGo2BcvKBh6JmWpjyotO9+OmnmjXtf
JA1YDplhTJ6zzr1H7+c/eD7ctLK2q+9ELTHgsvqwYBC3hAtzwp7IotrumUmZ3CIGZF1e59QMw65T
Lj99SL7eZ8IdtFyU9gKVK1cVE/J2qSBlLaJ14KR6Nr4YB6m1viySVQCWHtL8fizrAjtqbpwHm2Uv
4T/Y27sjW2x4qnwS7SN7GAxCrp36YotH3FCWTORicpEF3F/QlNfaeKM8ujR9D+7AMJl9bOSkqAfB
b58HIm2/Qvtmh0taLXOmzhqyLyWjI6YxskHVB3l9+YlC2POJwjBNfy1qjLTnFtqrhO0vgsh90NuI
DYNGFt2VpnN5DMuUR3vpA3npQGtpY/go9Z0zFIy9KgwEYDoMBv1qKL3gpis9CRRlZeDJ7MwZr9ip
oiNj3q8eZq64gbPW2De9lKg4ukLpF84cJmxc7NFtPlF67Ww5Bj9Y5kxniIH0j8BbGSyVS0l8ArAI
8zTiM5ZxWg4pAJ8IGnIMfrWJyKuarLdeVOursSV290UY/UjIGVifbi78A1h5bpYwLVGtj9xTdeC4
8Hw46d6WYLE3Wb4YwDGrQXxl5+d+XxF4nhuMWfWuLVz3SwNqI9utfWbdYWUHNCAzLwXz0uk7ygD7
Q+Dl6UgO8zdnnsvPAZeVgC2vhXPfZkP3g9pOYNFL/OHFUl3J7lTZ+sZNWt0fBnKo131HBHzFhk14
D86grGcLNK9zEWHwuja9XEmDgWD2sVbh1O2NO/GQaYSeFyjVwhyey0DhV4SkVA0DEnJqYsdc1LC7
SGtxVfFIgwnfL8hb8cQAMOh3isArNr29zWQyDCwmegIxBZk0LcC4mKiWboqDKcovdJ9CG0fKujHA
55zfK8zU8L6UnHA7qqygPawiKp5zRPZgARHsfVSQxsHZKO3cp1NH2i5iBexDaT+tGBLynJ2F6y01
4SeT1i9DV4U3vcAictZZnSoP5P44+A1WRVJoXkGxObeoGxBLBYsGz4MlL0BKqV0WMqNVphSybT0f
xEjGD9dQmCJ5KHRW7f0G6sQBvpbxD70JMNr629KYKJtedBQeVggOBfzvFxbt7eBCrVAdpAmSTCoE
FBGQzhj/sf9tCAcSv9YGT1E45RRikBN5APj0rQ/bbvFhI7moXtDpR+hBHafCXARkbU9k4ngvK6DL
B5+x04gZu2iO/YI689CrrMyPdTqnzRFCQ4KOtyvQFNA3OTYY7RFrJbpB0O6EEHyHv46wK3C7Cv6J
v1jcqJPEvGb1UUaH1UbVZydHs1HAhPhscLIEu67DiBY3ABG4i4Mt4iyQFiE1YkaGdRSDB4RgWcmu
iL0ESfyx6Dr5SD1nmMV3dfYy0h10hybUHkauSrGST2bihFGQ1N97PfbXlm/DcwIghoXMR934g+1I
fTc2vX4llW1+4VOroGK3nYt7DxNPLEAcfqw67R9ZK6lgp9KUOjgr6+gNV4jbxHrpNTxPsjtu6X5s
MPFBg9lhyvItLnHZVJSumBFcKm/AmIW8sn4Zx6V6tiVzN2yJnfyigGN/zsqtgm0a311EI3o7FpOD
X14gVMb7DIGc95FxNt24prf9WKSFfGoBTTlxa3XM/30rI5gGunz95vQkRe9LgFXtTvSIjWLtlNFH
icbd7KJy3CzyuZlfeL7sgjqnnn+mJdulsyJa9XvglVO4A37dcMQWKIGPXTflRLfKjZ1VzAtsKNxV
762ZwhEHfW6+QdLrXyX5T+ytVnf5TGabLLe0BtFUOwX4Ns9dnoE7TyK2fRzGV8PAuvlAQk/4GRZd
demJddXcRq55M/5SEyikEnVN8lh5lyy+9yyidroja8UAVpF5d5/iRWE/imqOupo+9DwVbP5wbsx6
Z426YcvYN/PXlEguOIn1KtBieNB+4nbU3nfDL4FuJHNDmzA+N3nPksK6s5py/ITCACRrMDUF7Vjl
fGHIzf1DNWR4I+upn56X2hDFmm9PZgUC/2dIu/o0O6ZML/XCwoZSfBK0LhGMyP0yNBWWdAc/V8wy
pH7IkVYosErNzK4mmaZ8V01wGepO1R9FuEDwCIMAqXPug7qOC3vpicUAzIXkp1b1skstWX/3CzCf
SFL7kIopGGzMWSahDvEhUL4rieIWHWISvXpWhq0Z1hJZADBMJEaYAo0KqJgWMy/aAr78LFuvttCw
LPagmH+fSuw7cVc6Pf26U9qXfttviEUWla8+FPzlKm9DAU8L7Jd7KMYIK3I/gjiLg3aoWVOHofPS
rmXwwB5xIY2Nf1Oxb3rP+tay5v0RwQeiGGwKc8eNMrdHDurqLu365dvKevVFwg5ifV3N2U/Vd317
GOd6+O4NQ/LDjHOh+RjWetiHiZUVMVgSgjT4SCEZjYEEgqECrszeFU8TSqJ019dNcs461El3IWGM
b4zg068GMXUeJ33ClF3XUQpAMBwCNLoh1r1jYFij7VUeedcDCgS8TpTbOByXDnUn681ouhxap51h
BCUww/HoUCNEdcDIoh+QyR0CLvflAL2B3XvZ/F/2zmu5biTLol+ECphEIvF6gWtpRSdSLwhJpOC9
x9fPwq3uGZHqlqLep6KjOqJURRAm3Tl7r43GmrHbE9FlknHi+M3cDvfUOdGn14bG8jxOBoc4q67A
Gw9BazOQ+RggminIdTuH/E1ggFoYtj6iUj0jtzlFjluSc/7mcML5pDvx9KZpVdJ6uH/HeFXALS3f
fKgjfsNZv2yGOEczUg9SAKJoluRLUCNzE0lboyeRPXkxrakS6aMNd3E+4zHMtqUV0UXrOcHwazld
ltM0rsO5uozd1rqSdLwfRRKMhfXQGXUgzUcnxBFHquDgNuCeeqJw1MPS2XHziRoEsBg3KTC6O/zp
Z4eEuWOURsANNb2pv4F3ngxM0nobXiLkZUFUeVbbsFvxg+pQZkC/RWCbsEsrSpsViPvpJBJouFsJ
m79D+xaZjEZnSr5LOKkETucgNFDCJoW7iaOCv7vDqv2CLqpfaSBunjSdOJ+NWc3lE2IIcZ+0OVkS
nVwHqj4FBJ+mxDhQFyxBcSTN9MN0NfO1SwoWOrLMOAMJNbVYq1uO+siHkyxlP2OD8sqMMRk8kwal
6+UyHW87K7rtiFZiz51HDa5SSxJBAJwx2sOwE89Tr9kwqCcnA8pbUi32UByuiMhmjuBez3DfqNj0
WXEMnUzWz0bSK/3SXQobQTpMIGbAlu4VHECDN7UxG1wOzbq+LswdwiS0a0fVZGRqyZAJW5wJA5Vc
5kkRYKBb0GCr4wCksuk3NjR/sVd9tPJTWnsk4SiYQ1BGGaueV5YW6q06idRprEa3eZjiqC+vE+yR
yreBYVLVxOTbdqdgUXb/0EQjGXoU8iaggUtKBZBIl070EPvcJbioJoCkAJ3zgSQXHd+Qfe1mCx/l
pqwGGQRQ3kSlPTUdCF1iw6pi/IJcX2bXYTV2Q7AbzcBy9gRwuWwJyB/SabbjlyP9qkhDpTECIpe8
Q1yTS/wJy6ZCXZZ1jovkyjI4WHaz69KH6tCFsUBqaDTq/NJAdIZTBwoLoisfrSXMhY1ED0Jlw2wp
aBFL0+NmCj1bp67wfepJy4AsF7OfILMI3aa1U2KpMg7Q1rQy1FKtiXZuRvAAS02WvUFbbK+GImwL
so/6EewZ4nGx7Oe+ZLc4gTRJWRIsipF2LBxO3NxAQYUmruMZoOlQcjR4ZA5MaPZri5g7cE9pHw2W
11RMoETsWKmdv6pxiB2KnTPudXoQZf5Getc6i1A7K9D6FY6bXehmnUAgbcOSflHS8gy+x04LZ7PQ
B1wLfNDxVF9OKqzHBxuYicRUg6nCuiVZVncolJkZMayocEJYuejDyOHFliKK+J7Fqk2fOpBkppdG
BFgisLXr5HHW4CnuA6tW9QXZa3Z8R57SzJOQk4URC2aUupjAXEwcIpGO5IDb8JEIvyj00pzRU4pS
WuRkuGURbOoaMOUBj6VmHVNaK6Zn525uPucYb+5o8ZSWuZ1ay81iaLJNkk7H2WgnY9l2uE9DtQfE
1mlEs7ZxaFErTi0AldSQOSVB57H0tkOAg4uWGXYzVVXWXI4OvhF2xJpdyxQWcNS3y1Y6OV3ov1tU
/+/K/MmV6dCS+e+ygf2qo3/7WTaw/vv/ltEbf0kY8jphRJK2JuEE/6sasAW5B6ZUaNhtSTfdprfx
L9WA/RcNMgdUkKS3hKPzJ0em+ZeBs9NgA8xMSZPf/UeWTPT67xostgQnY9gm0j8ugi7f+tDr4cM0
Yc2PK4QxGNJjry0mRQUoZwha2pQkoNlsdDS9LNkZ9u56fMH2K/o9/fHSV8EAJo1UszH2u6Uuda8q
daojoRWGexBYhthZYAB3cdIRcN3ZGMDKDo7slu0fnMw4JcXDq/pQfo1WX/+mowQOwRM+EbUbQTU8
rDqgz4FZcerECLVgXiOO+UiGavvDVW3+NFSEl1EoIuPksDgBEE2ci2W9xU0d6HsBjLLak4O1pFTo
ARfe95MhT2M7APPl4TcvDPyo84xEyU91OVmfSI4Y8kNOJfk1ZSd1l+pu+uIaa0ExHKL6OTQ7h4bE
NCTatVOM04HCCqmBSVTPb5DCdNMvVOl8x5sYPXf9ou6QCxD9l5ecJy+hSWigUJcCZiFBbuKxpkSa
eiJFRrFxRy1HXgVV70kPO6me2E8RqxJoQkZbZQzWA8HpE1gzx2EjoS/rCh6wATLYC0wronnW1sXU
NiVOhjwM1/SolESyGdgwbzEakHCqBLb4VQpUPudZp8uKN22oMbt0Hk40IOtXU6eq6+mES9W7xpkV
cUhJZuFVgsK3InyW8jrv162WkbQtPBLdmrpNX2VLfoqNYFwDRdmK4YwDArHyQlAnc5DhdZrsxPw6
L6DVLFHRvUbuZDaXiNy04Mi+t3lGBq2+AlwQrzIqYIhLR85PItHCz5k+YrzA87v6Hir2gRvobARW
WUA+WFsqqhwkztPMvBJOLd7Coi7ym7SmOLSLYqJJwD7mU/LY4ekTsEoL0hq13EJOZ/Y8W6pVcXpl
RDJZT60OSPs2q3p55zgVRy9dk/oRFQCsfDbFU+LLSFaQhQk0jB6wf6lkwFA4j1QEK8YZaq6+em6o
f2JhasLpG0xeFSANn9YIKgISnvOaHeR0NmM27P0+sZaW2s4aliynMIWUjQNLOWpHkYnxR0OIZYzu
BF7E166ZO7plREw5F/nZDJqTUhn4QMwwiS5nw2iRk8i2oXyAkTRfpkKyoq4GU+TfmE0HpwiotcJ2
q0hFXg2py+pNRRsZvdVnw2qBHQPyGM1YMOkWykneFe7JaXW6dmfTq5VRrN7MKd+7H5+NsdXZJFud
DbPx2TyrDfhotRR9Pl/Jaq91z1ZbOUTFV8dYDbijwIubjtS1iUhqsMsJLcOuW/SuqK9QEiIRNtm4
G6QF6xEhyqvTd2xWbAThYuHOoBoQHyatyPcklKCZi1av8FLWwTONB2wJTdap6/xsK2bm6x7gf2E2
RlqdPoQhmd6bYXUjh7nu3lWEAN/qq1c5WV3LWSj70ufXiXrfEW5Z+02ew9Cu2UD2DNpafmGGjD+7
XTt9DexZqaNysfZ5zNR1vrGmmE1ZsDqpx7OpWo4mY5N203g7Z5WBEAEzr/DyOU2Ljc4uAfG6Zq9x
3DmkRV+ZKQiFmJCoA0WmdN5Es9ZOpyyAI+0r8Ph89YOCHdrEA+Wa87L1/0v5T0u5jdbhvy/laK3L
/Fv8bjFf/4t/SwDlXwp/G4oS52/f2/8t5kgAkeqANrCgJKzSFv7oX4u5Yf+Fag2ZiMlirYuzyurf
AkDSlBDSofliRXeRRin5TwSA9ips+T/hhs1fLi4mC9CDJJYIFQd//pPwBVBgM7tRme/aregu86fy
juCD5/DO2C27YD/5eCl36TXMm+myOaLcOy5+teuv6y/NXYPT6Ef6UJub3Dsht/CH7ew/jv79JQnF
vrvXN8gSNkikvdjH0LThlLCiADdUNl9/euT/QSNkvNfD/fsuBBuT9S4cd73Ln+5iRJ7klCN3kT33
28pvjhDPsLtznL01e296kjvQJH50zC/E3R8u/WE39PcDJPsInaYpHdvkLf586TZ259BA1rMDnbeb
XhImhGd1lT8pY59eMKceF3p0jr8U18Xf2WP/VRn1H66sBKsL8kZdt13den/lWE1jpjhH7NDp7QqV
XtL+3ENzuM4G4w93+culpI6qUVEvlBYoEPnh+QbUhgjIsWOgQIinI2wt2TbUk0OJXuP3z3N9XO++
xw9XWn+Tn96kHPUY3QxXGqy7UdxDSfr9zzdWYMj7C4DzMKhlMfCQvRofLqD6JO7ypkl3omQL9pmS
lTQJgeHr+axSLa+vXRKF7J2tLUH9I6/UJO9la7vVMW0zOhNVNtbSISypnFtSAVEvHMqpp5vHaVUM
T7lbWBadjybo/yCxWh/xh9+bGWRV9OkkUUnng9qOwGetAusBinyAFHaLBGNTVJe/fzi/PnzGj4Vw
FQkXSTwfQ66yySITEfHbrh8YNfaJfs3fC8Z//WbPKscPt4EKTpoGnl4hxEddbo/P05xITdoFdveK
G3ZrwV9FwHEag+GRhI9NyokZ4LWvFX/4hlfd169XdtzzlenjfhioeiOdkAwsqqBX4d18Fdx2p/h2
2o+ff/8Mzx/Qr9chlI5pXZlsZ99/wcT7FPCUSOa1Nl9oal2irvFGb/BLz90u+/DB3dOU/oPq0zD/
0805SPAM3TQR/H0YoAXJ5pR7aWCJPUHi1/YBx8xuOSXX8qAdjePvb9F8r/ZjypOc+jFsI053BdL2
D7dIlI5dWI4V7wjK3IuTdlNeN0fhTZu3bjvuhi1oT2/aBhvqNptom/3hZq31x398wrh0GQUWIleG
8vsnjNnYCUyULrvoKE81NztdBEd5VH53GA7Q+K6cO/sOjUJfesNm8TTlJW/Jm/Zq3apree0c3WPo
u75+4RztPzyZ83P+za/2cTmFPqaPS8uTmUKIE9uQ77s9dOhYMq+C692Q3wYvd0P5Or+HpdAmf3o2
79WP/3o1zNOGMIlWxFjw4dkUJYbPYIx30IkPgFF9badOUNYOaptea8/ac3zR3QSEtND9uyVpYWde
aEeiTy/Lh/K2OYkDHOM/jPlfZxXKBOu0ZaNMtjE9vP+V+qqsHDfpo13X0jy80m3V3CV0uqaL33+W
v16HNdBgs2U4TC0cO99fp9So5JqSHJC47KdsJWlQsmO+i6ft7y/061TMRETh42wsoKby4YbGlrbv
ONZcKBTfJTphuNA6wLllcf7wOn9ZdzGNgJZfkQqkHVr2upj9tBqS8wMIB8DbNqy1vbsSid1TEQNY
Lv60wpu/fDjrpfBmKP6POtJ50P10qcjI26BrexApm/Ruvu5utG/dvX3R3KQn0iJu0lvi1W+Wx4ns
ly/6N/WHGzV+eXkOcmXLQk6OQt5kT/P+Tiv2ppoJdmtL3sexOQYnKA0+TYajuauuc7/yXn//Dj9e
D+Gxyf/IdWRnw1TyYd9rgBYiS5pxQtg6RyNvsTX/91f4+O64AhU6zDquaZtoyj+MxKiPgNtFMwnt
XukhzziU/8i2wCQs+KHsRgx27YbgY3z/yELTsWpn1ijWkqmwIe/B3Yhu/Ge2BdT3+CLYKbG3Ndjg
CrVOxj99F1oqm6yfc8OfobfurLqOLlJF7+r3D+vj63A4/lBXtHQ2B4Jzzbri/HQVLG4jHyehPGat
VVeJYwR3YZ6V+394FclOmVVLNy3BF/6xckk+Xjt0GBO3brsYmx47InF3xEX/86uYShFNig+UQu6H
T4sE+mFCjkLUReBoJbZmxrdndrr+p9nh4zzEOq+juF9jv2x2VOfM0p8eWocJMwzMJkdrUDobg+wO
byFFD/UyhIHf3xMS+o9Xw6mGJ23dGFJOXr0F71+RA04SoBzS4CAIs2sy6IkdvZFt0c0qpkxXgX+j
sOTkXlsB9KI5FC6tP+EQ0TaIXceHbAlThBt5o0O3psME2juMWoygrgVvnQa6/NHNlXXDFhV2cJF1
RGsNLWlOER2crT6HOuZXSOt+5IS58uFQVzuFuAxHtbDpdIiaoyxNRtJDvK43FW2lyKKlGs2D/SCb
yECv3SjjgKt0zC4QQZGg4nb9SpXu5wRHd9e3AYKsWF8unBwmuF9ECQRaM9Pr6SmpcdF4eWq5070l
QSu4m8hAieglFpHd+LQ7aP12nk8QWet0+NRGGk2mJalB7aayn/YGmqwbUqnGB5WuwoeKWn2+iSbB
rzgNTfaV2IJG37QqI348DYL2TvahfVUHetduMyfHyjBUdEF92WetQR0upcwVyyy46fucADreXlH5
gJyNyqfzQ6KMrVfDqxVWFqFS+uhcy6ofwLGOABRghcfy01Al0L+WZNHznR0ZCAujZSiv0UDBj6HN
YH4OaqtJeY6h1dEd02ug2k1XjTtIrGgCokVKxzNohDN/gtstfEIvQCgsi32rKjUik5yp8W8WxuK0
6QRIB8RidVGdKGxxtZGmHUCKXodJLitJ01C6Y/WlJmErNg/G7KDWwNXm/DDJ9IVogwG63PROv7YK
k5Z+behC3iAMA6w75UnC5JjNteA2Jaa920YOkq74iFYXkOq+Gav6a2LOlLELtHDxdlXLEfViWhWo
5mUGgN4irfLHmjrdmoaVhD7uidLZtiJxNd9thuklSpcC3sukZw34NostHOhU+t1WX05b8K2KArGu
icynodvN5MQSC7lB2d08htUQI1kQK853mJEnIGgNqvjgyClQW3scpmxLjbsHJoTqDMV3SaQbca5q
o1pqD5tMFH2FBLygw6Hh7PrskF36hHUkezVVbpPTqzsVqZA99ng6opypqPmXh9GKjXvG9GIfGmkl
xjbh3/6ay5w4Hs1x1Pee+nW5ASQ5/ODbWmrqFKRDbpDWQaYhkWrEe222eM1dJCc4tQtB0G5oWZrt
J1Pmgtnhc4JaRmeV5zXq9Ytrw7NE+lWtgfHRmh1fm7jhN2iRiZQnOJh4ebNGgumNPbPbRp8DWuyR
SQ49nWUs14MciKcnU6tZrgiXr24QtCFGwc9ImD0iqCY6TuGq+8LQoH9vkzwOtyC1tXsdSRn1pijG
DWmWjo18cEkCpJNLpCyvlnU2eJ2LhGIfWwlBWEhZUtzX82DE2yRR+gviLTyhmjM5j+YYDy8Ei1Sh
H2oQqDUtT2GHh1a2L7Ssv0Zxg06t5dFf2rmdUOeFWPPYW+ZwRw79QDZyIZE21Kv3al+LpLugrQSR
BoOg/mZONDy80Wmda+SftPgtzcWMH0KIIj0WyQT5MmQ02tGxjkxU+ckcJz9Str0kBpO5SgEftXDg
1yQxz74xGHmztVGWmT7CK5rkTRy0QOdQkiS+q/d15Qd5fprQU97bhaF9MtthzP0hhmK9HUrNfgu1
QrikuoioOSi3ww9CMz2Gxcy2o8CuCH/dl0XcYpFocpOyXr0Y10RGVxEO9pXYNBXtGCHpq3EWRN1U
tRtDdwpkzVnDl64FKmh2YUnq3FbB7Av3VMxC0wdKFKzQN4r80JEDtp5IppP+6OC+IG63Sg2/M4nx
QK7nxl8AE7ggHYW25NchOWH3GSMKMijI8YUIyKYH7THUHZNpmccNCREV9FaEd2jREsJYiLDvhb2d
cpFZF/0cleZB1KvuJqoi9TauPjp6XW3T+0lSE2qj5qZHpkCnLtwNsVw+u23lrlIpF+mQk1bVZdZU
pgGAT61QEZVlmMyMIRjh2Qekk9OzqaLrPqQNR7p3jxijV+QE0wfBUMWtmzi3it60PfxP8Q8cD5Hc
MtIR5fadEaZHUQwq9MGiMLWPS6+B8AhRftIX0tu3aq6RPtXaUhJ3Pk/WbRYlWoULSzAiDaWTLpWw
u33tVR7jnmB5bLxIjLaiFxUqc2NOiqkVEm3Isod4AXjK5PTMT3TUoDLSzRIe1ee69NrcLV+kk3TQ
0i0D3OEchHDjEfCa1WbITOeCCWXgw6jyTvDPVWqsfba4cYeXEJVIuU1yNbMQEEYC6zVAW+C1ZRM/
lyB6OAqPYfka9EtYsKzllXFa9SrECNQYng6Gg+DJ41AgPpUUpB4Wd+imzcIB8DVxi/4CESJ9GS3h
i6IBZZFnikB7vBkUUiSvQpD9ulTpUu1HDqe1lwSzO/gGZLVoQypD/FAPeo2WkKaV8JXVjvBCxlB8
JVPDeZsdNDJcOuodtjMhfVAXn1GP2n6a9+CI+Mdjb5ffXGfBLlrp67akNWZk2VY3zsxeoJ74tJBN
k/xaMnQPU7Hwjj1LDtpLRzAtfDdsgdYucqvii1Y6aHvAytDX4otLnjvRMPPqEvWZJ6YmgbBVMv/U
9cLOijupoEdWFQ9j1Lvl0GWinNDAIVXHs2brP+RgIjVyRtGYXksRFD6avnQvTW7lva9pLbmDHKD7
p8xcYvSV5G4JiCVGc5+w0BpbqSfDfTD1rk72DiI7aEDMcw41mq8YmNfBAQNZMBiyeH5N9Ak5aavp
FepsV2VFdU2naVJ7Vl8Mfz11mq/NlBvIdxlShHAla8BXUtmfs1TEvZd1HTGpXT67WPzc5W52wiLz
nNGQr0UXjd9jezQbz067BrhUYgd3JSZtvu9gdB5iac++Hloq3sVGandoweLCPCxBM2DMjGJqvZe1
S1rwUPNAPhW97vxYqAhE29aSaFezscv7fTsMhrEpg9GCucJcYW1L+oyXEHvYDyJlsAGhRXa8bHXK
Co8uhJ1lb2mh/Zz20KM2etlG0a5sJN65XmZY3axwwbyCLm26zQahYO/nov4ezhjRQANMhJDYk2X+
qCOApZhDSrfYyjGwEeclyXDZG3ZCICiR7idUaiAto9oiayTjwhd87EPsGzJBQDDAGrR2Y7imOdqZ
lfwIVNXIXdQXwbaMOwTkmWAzRDgSm5jZmPMn7EK9cQuOnk7rIZhHjDndGqX0SBXbAkfCxkg/0UuG
BERTWLW72Krs9G6xuoEgbzb/414z6dYf0D208oVzTiWvIbhUI6IvaEnXVk4m5Cd06rI7tFGHaySV
GIo2bR2Mz1FMSX7bKo32QUeswLyvG0WqXpIyAr0kgx/vRWNCnmUap078SWkNe8cZZ5BOu8GY3Q1k
qjQnJiCMvlPKVW8TzNiJ1OIyMvZanafiqaNfXXk55LYXwa8bHguDYKcrq+a8R1N8ihEvz26YYYAw
W5MvoAePM10S/j259hoNIi+XVc8ANinJB3frDDFiCh8nRYqS1CByxUX9Gs/f6Aa71nZBr4EkNxRP
FuX0ak+cK819I05r7QoqtK0ObjcGjccEbhshnlZWe2DIqjMpssQaEbViCMP4siIel/iflmkEkVm4
JPessIRYSkL8yICsljy8gRhtjQdNLMzZ7PSdHAeFLZedDU5rPDmRghaVrkKGE742QhucKgiZgkTg
ZsytgfvQKVKWn4uwmJ81i8LCHoWrs5ymQtO/u3NC9gSS8HE8yGAQoddmNlHVJDFFo71PQE7Gx5rW
TbTr88Uot22Hsu0TVa/BuTaLtHa38AyYS3ScHNrGUSAIfafIDHGHXwSDHd7aVaLt5qJ9I4m1mPZN
w27nVARmkJ0SYzFidHAs0fg8p5wcxwSM332NleF6Qn6pPmlG1Qsf47Wdjii9U/CN8Cd6+RIjume7
NULLwMjGKLkCiMlEjBYbE3ozTn3sO9CW0r1bjx1+Y8oPSENkUctdZpIhcdtkZOFxlFrwuWWJniKs
AQSBahWMTu0ni6kBsetLi4xVQ86MKLiJRL5JA/05JztC+IB0FoHXEJBJlAWPKvxi6T2aPzMlkeZu
QTRJMDiSeXXSmyU3PJlrpfClVTj3mNuWO+jB6nbqW6vc51JvviNnX/qTPVAQ+VQS6vu5DtGk75kk
XIQyblNiAWvzzrjq8ZPrqPom6O6a3YXjiznOIiT6wSzHbZH3NfBLNETGHcmQxZe8JK1ub6oAbleM
kPMkyFgkklbn3fkO71c/OSlGjd1IgIxxA0aA4Lshb0o227pqMSbRGpzm3NeqiIdFqgSealkASvAR
LWSTx9Yl+2FksVaegIxGghr8gp72Ald5jBw1FhgLIn1g9Q1naiTX0mqIG7G0dk0+wQkUbo1RRfZN
mcVGeIGIBclNFpuG8gQBNYaidl6uOx89MHAEgSrsg5NlZko8lUJnxcwgm34TAb64IbbUU6DNUFHj
Wg6Pems7w72WlEXuER+ivSGn77Pd4tbt99VtzVG8IL4LLJyW7q2wX+5R6la1J5IofMOFgXVeaHlm
vebwBIIn0pTy5xmHSuwvS1xdAUg20c2WKUX9tBk5wAiqCq9q7qbkiM02/mG2C5DpIqrs8hnVl9X7
tgqd4qLMG+1FY4vlHqe6LIjkWBCpc0QBxXxR9FPIEDf69FEUnau8FOB5c0tBKHrM7CwsTxhGs/RY
5F2CfU4HuF4XS/15qIJu2HFyxXzc2Xod+EoJTAUEbWGzC3Xi7FD+juxHpazq8LBOWfkN0lGWXhNe
j+HlDT4e8DLmdJnlzCfIwDOb3jaLDveGzM9h718aj8QlIJ+GJJjep3rIFiBK7ba7EsYki/uJrBek
ZW5TEOC+LB0xfuAtESxZsnbDy0oT5TfQ4g5Flg5d9DYvOEn4OHIXJMymgyW8NGX0KecYgRDeKaGk
CYTvtkdNHOPVYDeatsXAo2oqQcPMQlPWwrxKC7SBF0QBzfF3tm2pe5jBJ4ZeM1RDdzkbdgHbMVK4
gcmC4YC3yF7A2Z6b4ntLJt+tlCbpsEk3QUFwGtP4QTmGnCRWxK7ZC4W0apOgB8AtB6OWGYXVt2Mm
sAoE1B14HC+vLbLfy7ofqm1kBbV26NiJRmjU2cZscMMPia8ceJnQ/N3kdjbLhuTTPtJRxg9aLqMX
JwqrB3JoIZMNocaZC6Bqivl5tvX2hB0hQKWnEWoK3m+WZD9xXAAWWIWMQQK0CVcAMogOfO1cf0Ee
DvKs0dhubKa0t57GKFleZGaaz+NAYvsRiBkGUFufGWBamGjjIcFbTwhYly4Evk2FYARYbe8P9iIw
S6NLx5yIHszFtWDNGYpDCW8wo4yhH0MOV4R5dbX6XrqrZC6s8/AKSZMFnD8ojHnb12aXHOYhtW8D
CI9fgiUK7mQSBMGFiDSongG9lf0SaSM9qj5l5KVWqhRerqotkGayYLjCnLpTm3bRbTxAByXwslhO
Uehi2IuI4wH8ZoGo9yuetSC4o6XKN+Hye4iHFNE7DExsNbps2y9h0dr3YnCW+4BMIH5xAw27R1qZ
MXEeHIevCPWnb1ZKnJ8fUbpEIZ3H7dGoM5F54GCHcUueQ/1YkS/5Atsc5WVrAsfckOXIijw4Gj8o
noeOzEFwCMOlIh0JS3BVJ83GRO96C4S6Vj5JlCyTxIJV92Ndqk9NGOU3U0Fpf4NHKX12Z0uf+L6n
An0ZOLwWQX7g3FZWUkzI4p3wrqkdJ/HLSJtfi2xFDBZjSBRPj2TMc+yFSp9TSHkNIZ7IpgELj7Zr
EXcS55kjuMDZ1zS3ow3Wdjut9pGWON8fcZhzxFKRFZLSqGbT9KUjMvB1qa6ouyoaHMeg0ZW9xSmE
UR3SX0wQ4dk91J6dRByvcBUxfHAY8cOZWdqz84galLi0z36kVM+qHGXbXCFGlbFjkoWxOpe0enUx
mWwjktWdHaHPiMYvxtnxVK/mJ7GUMvLa1RJVruao/uyTms6eKSWxTzlnJ1VydlXlwLKxc69mq2QQ
7Xf37MDK+yj+Ic++LIwT+WNXudNLvdq23LODSxuJ3JpMoOHr+tS+FavZa+jHOvUxieMBQ/1nfypX
Y5h99ohpRo7at8GcXrFSrz4yS462vhFnf5lcrWYdhVjdJzZWP8VpUMMhPfvSzNWiVo8Ct1p8Nq7V
NWIbN8bOllmtrW3qs8utOzveWLDZfSxW7z5TwKOgq9w2+yIBTK1H2sIg1kWuDjpxdtNlYVN+b+cU
jx2bMVT+xFfW8yY++/Ccvz15Z3+eMw3Ft2w17blCDIknz14+GNxkMyxzUXyaYz1vGN2r8685uwCH
syOQ7c7qDjw7Bd0S06DpUNaAlMGCT1Sc85CEYnzoe5zYG8xp9rY/+w+nxeLwaHUga6kvY1GM0L76
Wu2M7AbL8Gt0tjGy60vuDbzx28yqxUk2Ybirz47HeKBxBO9xdUJmgRw/O2zpiOock+QmV8p96ShM
/KiCEQDS2U9JwRlvpak7mrceObdmRETe6ryE7jjelBzUHhYc9jeU34LL7uzWJJN5+GKePZzY8PPT
Ek7OK5LnzNmiVbLKC9xaTDILJJGHRnX6RbhaQ7VRxyWqATB+1UhjTvFx1e1zuEwENvart3Rababu
2XFqnt2nsbCTS075eFIdCs/hBh04XtVkta0aNLwZtI41/XCpZvDTVovrNKTEpad0vHpPX3T3m+gG
KqWMuwYmM1Pk4hOxWn4RZ/esAXoGF/XZVSvqkeS9nrMtq1rVX+VatBR8o2wmNvrgyIzN9erS7buy
PmZTiywYQxXOm9XQq9MSRyWw2nwBAxWPJhYtwzfOPmDn7AkGIoI/GLt5HvnF2TecpHFw3c2rmxi4
LaSwaDUZu2e/saZW77GFdP2O7MHqW8j+qdpQBlmrF1pSvC2redmZ3ebZXg3Nbi2iN8qXTHHB2fGM
eLi5TPSl+J7T1iU+9uyOhjJqHRNjSGCerPbp5OykxmoDwfnsr46XYPVan33Xoa4yY2ef/djgm/Bm
F2r1aYNNw7NdnP3b/WrlnpHzwxdeDd4LVRDG6tn3nVYJ1FryqPBSNWdv+Mrf/w6HGMc4RtLyCp7I
aq87e8ohs4aQdE0jLnfkdyPb0VIezjYRbsEOZ3WmazIxGXOrYZ10IHZF6dnH3q2WdocT+uNy9rlj
4g2+YdTC/a7YCPd0uxxc8cgU9Zt5tcoLc92UsZz1YM1AFNmbkfZri7eeoMHpqTx77tXZf0/rDC9+
ffblW2ePvoHyGCSBWWJym/ox1jcl5QXuOYhtFO2Y1EFIFH0ye+7Z/Q9jHRIAmedQAYJhJQTQioQW
QKIm5AAlOI5cMfvjR/19d3KlZb5TBK36TodWOAool1xP82MrnKaXbWAE3RI9sp3SfZLYx6W+EUZy
asWjNJK9OXc72v2YCpUPC8XTbBB5xgV1umsD/nEtri2qgbSnfTvsd/ZwHCh5NmI6gkJYtPQP7dRf
2t10bl0a65ZhUE1w0fC+a3cPWUYFRKMRHZl2/ajRAYOAEi7/+CqWTsNbGJaJCwFw4/ur1KobDLdH
+n3WuSMmca6Fo2m73z/8jzoHh4KZpAdNOdY2qays7+anLnTSOsI0FpsgpC5bHvSxGa6oTjhHxQZz
q1J7/Icyn/P1OGkrVIq6sOyPfeiOug37rGRbWZgriWxi64og7g+f1H+8K/SW/JdIYpBbv7+rnn4v
CiCRbIuOCNHU1KqDsNm2Cqo0hwo97B9EA+sX+rNwjD4+yFDAfTTZbUPI9Yv56SlCZctsJ7WUn6/z
2iTEtT6C05YcHDh0azdFhIP29y/u46DhkoAIuTvFNCSE/uEWk5hAsZ6+nl+WcXDAnEt9u2ttYEpF
8Ye7+/VSfIfobnWWKSWF/CCJ0NpllpIsJV8jd80TdbXyn6l1TUP2pxf3cWgpnRSZVapiwjESfCPv
HyQbDjl33K6vQZYn5aRR0m9qg0PS75/ef7qOQH3P58gAcMwP8h6cziXQjFj4mFKsg+2wrSgnx/yD
LubXz8IiZlG4iMCQK6G9fn831dzSF0dnRL7XbN0xrTts3jQz36VRlH7BN023xOoRuv/Tm8MsxxSF
P4GoHIza7y+bgK8KxpkaVSFLMAZdZhxru4p2//wqcIHRMutIjNz/Ye9MluTGsTX9Km29bl7jDHJx
Nz7SI6TQnJJyQ8uUlJznmU/fH6Ju9Q2ns50W6m2XVdUilSY4QODg4Jx/WKoPRzFXjYAgfwidun+A
EgwwcqhfGy+eAW0yBGIgSXvVWECLLMjueurG5qEHs8N7HqftFNL7BrRoGS8YBfQhRpmwPWBm6Mb1
ikUtT6euLY2DXWOOjlOAdoIZkO+oVluHTI2q969eO4gOJrwNWKI6hMzr8ayhsgYqn8ZBS7XuVCtu
/1EU4/jr/ii32w/yiUQDusDNuGEX+2AuAINT4TSo5dr6uwgC6rmzquaznwvl/ZzQgQodh+Tw/qi3
0UIiVwkVAgg1AX6xlm43Y9+YoqtAiRP5ZDy8sSFrUeDvy/9PYPr4a6lhbrJX7xCYQqQmXlKR5b/+
3+wlqQ0OwBs82P9hIRMX/sMkJGHrbav/5fP1b+1yTfwHf2JAKUKxGUyalLj9N3PJsv8D+gJEFY3n
iiplz1/DXLo+cLQaELjlLrHROSZhBEJ3fQCgsRsxtZX5UUNPFmELp7DTD+iHpv4XPc9kZTKIi79f
rMz7f13H/yPvsvdFlLfNf/7PZxjif9/ScK9JpsBB2mx0OiRcZNeDRtAaM9BvzoPYvQt2H7++efr0
IdnY/TKk3xtjMTFUCk3sohLnIdl9+/NzsHvj7zaIQ5o8QPeGWKRQdKcztOwYojl++Pb28/v48H7e
f1d3W1NZsD1u12txfVUmvRVrYqBHQFaHz+GByWSHTfaD/L135rPUiEZ4XFPjgs+S4HZWFmdBKpPP
4ckGpCDoHvsGVE6aceKThgKFSutAgRbtN+meCifKDA9J5kJJ7g73t8vGl5S0wJc5nTn9e5nn07t3
7v78VO/c/8ch9OshKlBIPe70zkO2+zPcf253TzgMb2Q61+FYIrJ1sg9iMdwZiEHLS6AM/HnEwr49
F8JECTLxw4MdGQb0f0Vs3GrX982/hiK1B50rNKKIKX/Kiyy4VHydFl7VnhW0LD8HlvOQz2PsDUqQ
PAzugEllUm3lOotAYuo6LEqpqKBLmgJ1++sxE9B4c2JbmVc1WnNCdhMKdN/Vh0zX84dMF9H5/q4w
luspB9QgBhFMYBGYz4/ZF5P0KfXqta4zINVHAAamfTRxfQFClohDV6ImmCSVf27j0D2GbSUeLasu
vYbO2D5xgwoD+3b4qyxVijzUBNA6KHPnkEbRiDRRRM1HGf34o2JnKKOhGfJW+AHKa2geeEFdwuAc
+xaV7l5cTFfLQBQk1dGEewCorMLZRX92K1JDtJtxcp1Expu6z6zT/TWQecOLA2tCZzBNqevO6xch
MncR44qWZjBilODJkWlAQSZNTwjO9a8dBfcHmH62ZdOINkE3XH/ZSbHwrlXn6jQB9tgPlt+TKHX1
xig3n/NZCEOQvvKG4r2xOOVzrSQ6xDzzhM5j/Ufp5MoDAk/Dpw4c88ZrYGUoihtA/bmVuWaXdBA9
oYkeooN8mugcHhJGhgrYdkdnNruP97/Q2lDUJcAtkPrBXlicCvydnCIyVPM0a4F1FIhig52KkEfQ
w//Sg/m/cgJvNgNa+Nzf6OLzuaA0LBYw1vO59KPQPrlUGI6zUw6HNgWHdn9Cy9BCn4EEnbPHViA9
ceSEX566posaEPOdJ3xN/wfx5xkJtdSM/kkR3x6OcyPKT27Tg5a4P+7ibgJHJQkHuA/B/adcsXx+
qHqoVjBD/XMQ4PZO1zWtv4HqGZJTrkbR1xaIw/eIXKtCXKvRt+6HZXAjupGK8eDGeIU2ubo4aFmm
hyXdjtSjY1MFe9QbNOhyTYF3Gc199SOw20B75UpTk9HlkSMDhLIEr+N6pZ0McHibK/a5r4rII+oG
30obYYimFsbj7MwF6kLF6wgkRBNoCVwa/IfAors376HMnzOeEoWX5bQ5Q+Qo3lYIZWw42SxPxfMo
1GcwI4FdxySvpwbmI5g4gIVXtU32SEuCCk0K7ixpRmXj1l2eCobSESAhwYYryztosYpBb2nT6DAh
G1TcYRAasJp57o/3d+fKhKAK8sRHIciW/ifXE4qLCu3nMC+9IdcLkqRmpv0QoEavH2g/2ea71w7H
nW7xsTTKGmC05aRfHEKAIv6Y6K3UwMHPtrCM8NExsggZjyF9uj/U7fpR1YK9xD7kVhfLqAJkload
ZU+e6vv1k+Wn9VmlubeRSq+NQt2UagkoWoqti/xLgcQRiKyZPC2blFM7RLWnVPnfr56KhYMSllDw
43jsyEP+YtWals2Gevfg0bubMehF+xhty7D75/4wN7GC1VLJg1CV0HTedou9UDh4G5taCsiMPfkO
RKr/RkfC8C1S3PO+mcbpx/3xFumxfN9jimWRAUiXJl6N19PSrBSr26kYPSwagw9AI5SjZiQoI2VZ
dajcITm0JYAtJ/btS2tExcanu936yEVQ3EAui3INdfjr4RPpFQ3tYPAaK1KOkDEUVMZDmuxpBV7o
/lRXtgnW15KjR0ikar18B01qlsIKGLwA9ibgrdTVMcxRI2Mj9K7NSbL3VToh7P4lwc2nMB3Hhjt5
42Tmf7GiovGcvAH0VTBYcbk/q+Vz2CSLk2JjBgVXCjaUrq+XsIm6NhJGqoBRGQznFKLg6LxHJrH4
Iw8U5Wme86z5jnml83nwHedjXheGc6S7juhT0VGT24jOC+o9lwAdCMryOhKGVC4pIV3/nmC0sSfB
DtYLWIceQDU2kGdEZUV60ufQrA9VO9H3iXSS3gPhXdWoo9pYCJqxXopz4uMeeKIOr4y7TJFGhBjm
Kn9oQTS918fciA/31+/mAMiGCRc0TQZu6ZvlGwF9wdeZJw++o/iZ+4o67EMdTllY69bjoAfxyc1Q
VOzEII66Og0b0XiZEsnlEkAT2DF8PXv5sBNtV1rwsSZvMsCJ6bkL6h9pxbMBY+kbKNDoTc7cNzbN
zRZlUCo32B9JxzmCzfU3QliyBU+hTF4Uxf2fidunMF8SqWrc0+bcaoGtjoZel036Z0NflH/+InSW
QzLWPShxDxHg/iJiWrawnSr4mKGubmy/teWU0hZkWhw96ufXY3Hs/aFrOXxpq8BT48lFmJ6iznOL
aDgWQgeDJERgbpz5hebAv3Y9kUXj/saIAwez63FDzQhpRY+TNxegy6oZ24Wz3hr+eyNyBpDVEK7S
qT+VpUi+qsFQvjNHG2UCXCGNsAY3gd/LW41nCxpnadBudTBubhW+N2kgekaWSuFsuSpKJDBUUmPV
m8zWQja7mT6nXaAM0Nja+tFQ062Xy9pnAP8lLIQp+BRisRy+iCNHxcHVs1Ib+fssd99WIHa/lGYV
HLvaMM/FYCsbTcnVQQmEFDepXZNvXH8DFd6lYoX67FXpkNrAM/Css3q9+qRHdfgxNFSJGSwLqJj3
Q8jK/qZ4AZNZ5vgUaRfdrrHSeVS1kepFA5KyyJGClTmmfu/8tPm4X+8PtjJJg5zUhHmOYDFOh9eT
VEbXByEiJi9MVIVd1KIYa0V29wSUID/yO5BQLbvmtYmcvMfIGHUyRs2Fq389qt0bRWrU9uyp1EXL
XY3YUrVH30+80gNO3h4MRDSWC4kswOIbOvhwGykVZQ9oUnfgQZV46ai+Tg3j+bQSI4hE8i1KBrxI
5sDiihEnZA1QRF3giQIKH4NuAXV4Y2ssq7zP88GmkZqd6cCoX568HB8RxU8UzatqVR2PMz4H1aF0
TXAGGAywfBp14M9NGwCJGOYWUcyy1huUd0NMh/ftkKoCoRIribzIiWCn3N9MNykRq02GLgShmYLY
0sLSx8e6jKB8eTQbS/dQxOCGT5imzFvlhbUj8nKgxWflrQqt1GAgC3QxBhJ5pUBhHKv0o1ZXxrwx
rZvnPiEO81ZAcwgzkN0uDmRVtV0xJDnRR1HEPgDB+9WOW/3SjGP2KbMa8S6q9frgZtJM+v6KrqQT
SKwAwNRp2GEctZgoahbJlApiwYQK1WfLmeFJ15U7fuReAImftq76Bu3M6YFuH44sfVrGG79g5Zvy
vGPuoCZ4pywfKkIvusq1G9WDYJxi6qI2zfAQdU3pvkqo6vkQsbN5f0qshBTYu44J+ZRiepG0wlMD
yzykKSrqzdRmG+W2lauLFwoZEncrKiFL1bPG6KSNvS8835JCqW42jO6hH6LsB4EohMg4++a3+99w
ZbMiYAd2nJNh0kBbTExPihDfi1QAxxgQ1A9EczSmSX3gCehvvH9WZoerJtufTJk3+fKeJDNy0AzX
TMrQbftnBnfoveH6Sn9wEXOAkVsI6Hr3Z7fsB8mQhKoxG9SmXoqE8WKLWkUN00kLTC/T50qcmmnW
EayEuvW+1sLqcR7y8mMA2eUf3FAGBF3nSPtQ9Nj/bWTeUOTZIS8r0PKX8MRln9KuZ6UXyRpFeCtT
59j2+rZz430yko2cWq2tPihqYNpPmoqnxtkB1Bujpe3WOJaMuvWjDYABnPSkhQU59XlvHfF/T/4A
L1/BAOUGKS5gH5Fmb9M6dDDJNdo/ciRmun0UoVmFT5cZp3sVOd9Pha6lXzUlyp7UcGyqb8ac1IaH
Wfz4LrPFUO6h+1r2AbnkzD5DB/DLk5LGhoFmgWIOj2GCzxB6H7U57OGB47OIwr32s6779h8S0Kp4
A7ZMwThh0JM/KiVEhsPNWiGOEQ5WH62uN2GSQtucIaI2oj9idmf+6F1nwFsANzUI+7nGkgyomn/r
XPwH9pY5JmDxrV5xTiMnY8CNJB5rKYrhv6M/1BcfY8Ox/IMwenfeKdTgrBOqwOCZTB6B2i6rHIlp
zM3xTw13uvZdHHX1236woAbYoVX/GZck6KglaspfDXITzgUhiGECaGxNf7R92X0GYo0PhwGb77MR
xcqvCez3D2gZZnVuoMd9sN20RJR9jEtjB+bQnbAl4mVHGj5axocUTHRw6Cfd/1AjEjDtprl137cA
1RFpzwP/BwoMI8ZuaEM/tarfC4859V/wN7T8d6hxcHtYdqxWUHrr7KnLtbLZZ9Szxn1t4I13HKw8
+3NQaUmcDXQ8voyDpSVHvxq6nyb0lMDr+DsS9Fwb0O2Wr1o/nABDhZ1RYVb9GGatmiNyMaJ2CzaK
lohtdjoGbB0/6NRkASwX3F7iFMOyoeh2WV5pOvXkEekAJ8UB76JkeFPuW10ddNjafdLsgyzUvaRG
Yvs86m6BhrSeNcYhqAYwxBI+/KOwAsvdwVAexD4RdZ89OAgV/AVDevxBCjlfJpFg8ImTJgrOll7V
xqkGPf534KjF3ybIbQ3qa5eqeFCpSn4sJgeRsUC1Aaw2af2hJI0gi+hUfgb7LDg6ajuoOwvYNsIA
KsjVw5BCyj8GXJL//K8+GYexAXvH9dnIv3qi+glhJiq3RORW7ulnVIvEYFLBMOWfv3gYxkbpVorf
mJ45oE6+q9W0So7JOIbf0GAe0N+16tyrFZhgIFlbf+vpvxZ+LC5I9JSAgZIMXg+fGYqfg3LWvZYw
+VTTsThkKb7T9+OtDKfLIEeMY348D2njLCY5Tl1rFEamezoqC/BeyA+4+R0VDidy4Alkr85Ixd+h
mJot//W124XrGcyQQSOXW/R6giZWTzJV0D284lA5ziNrOjeGOn+0SkecJX34tVNFYppOolTUpTy5
vFn80s8VDa4q5O8Mt7WwVxAlh/FZdo9KMlv2TmmseTyFs7IJs73dSgKILSNTQ6RftryzaTppUaXA
8yunIHaPRSuMv4MoUeN9pUJNQ/JP5N2xQ8prwEc0dLfenitlOAq3tOrko4W32fLh0k6hbU52nF3s
CH0HrweGXu3zKC8qqOjk2ceWJx26IEoEdpU+QKmcerM2MuK/2n4xgXtu4Ztv0xhaedS0QAuQArMN
rr9+okQw4NIouVR1Qx/abWr3cWo06wE/FOev+1/+dqcxFmcZ7TqUf3nqXI9VBhZkIFWSIB0Ms0ID
8Q1H07u3oTm4J8vpw/398W4PFW8WIAMsOZVrAIXX4/V9hDFmOjueE8XJGUSQs7OtOXtrxJN2jppE
202Q5TZO8sqCygKhQE0M3aWbpzfcL7AZOEJ6RO70iYu8wRzTno9Bp6ob87sNTdJ1gvSTtgk6s8vG
CcQzW7RW43oYCusnBQbeQxtPW13zla+GYQWnhnItnexl/qX5M4+FsgOUo8YKV4ivfGrCoT9Ggzpw
SrVwo4rwjMe9joVk8vTT6A1yVKjGX3+2GKrRMPJqozasQ982QofwRz3DqB7HoTI+FFha2Bc8KpoM
HhNkxHOMwNe7ZqjFe0QACqwQhpHWYgxn8bOP4FFw0BojS98i5YKnG96WM1ISpdV+iFUsfLB6mEzo
R5P7ZQ5IhU73N+HKfgAIwGuP1h2iwMtudjTppJZW63ujqo/4OWh+FR4lAFbspgDI6+u3H6QKIA7w
WdGBXr6EFERESlgQvldWHdIWTp5nypGqcf3ZTDNEaO5PbmUHAjgiEGm6Bph72VaoJg1aaKj5Xps1
pJdBb3/v7KzewBqtj2JyVWhUT7mrrjeEiyIcyKkJ5LuNUfJOSYy4+6KO0Es2Blq5HxwEFOmuck/I
gHg9UCLMvrLN0sdtJILqTLqMmY8Py7Ruusza1fDWjuhMh2+iacYf7P5arm0UWQ7g+cq2B/F/PXhK
vRjPQN33VOxnP/Pyb/VvSWzA2lKwXP/8+sEoDfK04g0LYGxR/AgaJxjcsVc8pW6VXV/FbgzhrFIv
vYYe8v2xVgIIG5/6LsAKsowb2M0454mpTYoXIEN2SPu2RQlGH05tPf2NPXi/ERVXoj7NCumwI/Op
m6hoqW074kCleLTGw3e6WtUHe7bTN7g4YsFZ9sql1jJ7Y+fIj7OIWQzKqYUjZLB/Fh+v7RHT4u5W
PL1EF2KH+0To75NKa+BP2s0IDg+jCaylonz4S9F9yLJNM5mvLm0LCi2g/5g1taVlGRGtDjuz7E7x
KFxmmhcWPsCwPrCG4WSk/QQL3kUubO/4U/3p/ideO6Gwusx/VZPAzlzvXY5i2HdNpnhpNduPWYxv
bcBzdmN+a6NIDgz9L9JVipLXo6DLNlu1U/BlkykUO0Q/FOOAr0gjNgZa27FIgpKg0fqmQbGYjg1N
MbH8kOkIqkmx2yKyGPU/zYCaaw3R+jdOPsfCklkRveflcK0bxWlpOC6IGExsIKo2tJ9aezfF/W8c
DnrosvcKLI2tsiimOBY4VL1Lfa+Dke/uO0yDPuDCYoJkzLoMRKpZMr24ct3XBwHiKVrg5L6IPt8E
gYKt387MsfPb1qMsm+5mbba/pD31GYqt+fH+jlyJpqwl962gRwC7aLFXLCxzUvmY9FINeUHd1+LD
hLggxUcI+feHWtmWNFkIoyruIRQ5F2efVn5uaGnlemVsRU/QmsOHzu7j8/1R1iZECkZhDugie38x
IWT+sAskk/eCJB0fnSZukZrWgl9ugPP0/aGepccX0ezZ0ATBbBf0/vLC1XEQ14Y0dr0Yqc2LSX3l
NE56LB/fdrBXfXQz09bPMdTpQOk1kGBL23W+1sYcnP1UcTbqnyvXsstbkYD2zIBbPttSChtZPcr7
vykTGoVIE56LDiJSQB1tHylBeoxqW2pm9Eq1sRZry46qFYdSnpebVnEEfEx0GWPTa6njN4M9Aody
chNUrq2MyOzdX/rV4XijEnYI4DePcbRkyi43LLJFBSOL0B7hGbIlhvdDOaGTf3+wlTCHyjtZPf9v
clDkj3lRWRn82YXfzmeeBVBqbRwVlCF1rMEBX+yaVHU3xlspKpOZ0hmkoAvljwrj9YC20g9pbrWu
h/1ZO++yVjeyfaeH5nycMPxVTnaBaOEjZf4mOWdB0xdIrRooDrnZOKUbB+r5sb3c5bS6YS1xp3Cp
LE5UPJjI7jim7zXxkJl7lyJM9VAXWRG+q4uacmuYxo5/9GelHw9KmiSPWDGPv+zJ7r6FpSNdSLsU
yrYzRrHGvaBl2VltO/EwUVYfcKkfKv/4+i8ms4vn0rzsTF4vYO5HwagiwuK5cV3/QlUu+q4mSfEd
vFw6HfK4t/SN/X979niK0SmXjwqetMtQIDjnCA5nDqCAeajOZtNr330L694D6Iq0PTZlhLMyoBzz
09w07hZf/Da2QtejRSZdc+Q7d3Ffdeiz4NKaOORVRu3iVW3H4pSMAPw27qf1gUzAjsBsCDaLgUKQ
v10bOMKrAjw5FUQPLl1rjhsn4PZ4Mx1uCQBrFFvYc9ffr0Hew06KhlGSMD1pc28esjoPT+ASt2iO
qxOSDHtXwhEBPl4PFU5FF4JTFl7qA6Jx4Qd4pY5ZzP0NuToh0ggKh1R1yMquRwFkq87NZAsPDef8
0LhahXaTalyEghr1bwzFU5piJCZdNwBYSc+MxnKg1E+o2Du5Ki0Lw3E/T4X2O7N6loU3Ha6/5abP
MxJsSLfCm8PxqwZYCCD20JydpBw2rrbbECwRVkKFzAL8g4Tzev0iC5ThbI8CYFfRXiItd05qlgz7
0UWIKwEn/eoAQg+NxxEAWAM42bK24oeGjiIh5ykvbPWhUP0El/W5OeYG+u6aPWyF/JX5sduxM3Uc
hPaBj17PL5cCX3rcEj5ErL7vaHV/4N1WNW9wt7R+qH4R6xsvsZUdCQcC8CaAPUmIWhyxYMD7slNK
xwuVDuEc3KJ2dPDFYSqnciM2rg3FhyM5INXUbuBcoi1a8GOG42H66TyEVosNZMddkaPxtTHUymmm
ashBlimQTAGv1zHBsN5uuXQ8o6dK29YNPt81/qr3j9ja13oxyvP9/SIhwOAJHO/UOB4gMcCXrj7R
85v6z/gGtN6Y2fZv7EY2PRVxQWgn6bme1UD6NtHN5VsVUtQmL9wPkz1OO4RCUVcxY2TX7k9w9YtR
MEVNgaznprSoOMiHBUrheKL3g6No3O5kA8ijy4UNzf2h5Be5zi6kyAn1Pu5qqsDuIv52VtyQEOSs
Za3q+7akMZWY7Mgkw68WEUzVK1Gu3qF3oKHoW+s/7w+/ksMzPvAEqiCA6+i3XK9tW8xJaKAs5Q0i
NksPlcbkl1vNSHMmkYOzdKbbTfF+qtBAPDu1LioSIKP5lNl681BSIqPbjPpctrEqK+kEsQCEJzwX
KQyyjAf1FHf1aAjqTtYkreAL7S3i4uKvrquaYU/bGU0cx+i7f7TKogV8f1HMlW9ClwuiCyU2mISL
/ZZJaHTlkvDatYLjRWrjhmtqyuX+KGubjM2Foww8HvAhi5iOpJo5RgptB0Sopqe6y+Nj3E/OwRnL
H/dHWkmoJTmbm+qZscR7YfGROVIzBR7HA/LQvxtywBp7jT6HvR9Rlvtu5k1cYHwbDBdV5bHtaoOU
J3qlSI4E+fAzuCplT48HxU2WZkToCRWT66EGlzx1SYmc3pS/GpovR+EyoVuFygsvwuvJ1raZIKmp
uZ6fxxH67FRHQGFPOKZuRAm5aoujK4HpUCzoMshy0/VAYRZIXEXge5AMCv+QNoqBlF9aJ3+kSJdF
DwMSyG8NDbG/jf25En91XvfMDh7nbedjqum850XK/kwT7U3Laj+MSPS9NYO63eeTY59/Y/9IvCHQ
PlaVvvP1TAVO1qmWaFRJTKP/njh++dZu8OP0DXoH4eCPRysiR4Xu6p6bJM5Og9ZudSDXJk37gP2D
PICJ8dj1bxjNFu3/iC5WV1vJ9zEuGveMm71U1s6xtTvyD+bkeH/iK0eUFBy5BBru3KvLi4eyx4DB
NBed04puX89htDMKtzzF9VT8xlCMRelGhmGy5OvpGdbU5Z0VcscBZPiSRq75qyE4Wzv0WLEIuT+v
lfAKVvW/B5MB8MUFrqqoruFbLDwbiVITUbs6+d7NaXMZgY+hDDsH2nvAHo7YIcSXjt790VfCq85z
Qzb2EZLC4vB6dJ3eo+lOiuPhD1Y8RWYyvIEpoG+kzGvfjjeUDDTSHGr57dSEfKLsJsLrZNVH04iC
/TjZ5jFEx3hjOdcmRKWUFjJA0VvWDCJr84zkpeP5qExdEn+ODk6OJN7rlw0Ipnxdy0buDSigjeHY
5YnthWkWnuckKw5zVG25g61QbrAGoy1IWownFOXz669DAXssZzuzvQKPcLh2WvNxws5kxwGnpmcm
9r70p/Bc6mN0aEpfRaZaFW8Aj9G0NDvloCqDhldNVT9lSO/vfNR9N77sWtylTkjflzc42iOLX4gi
HZ82hPbqxngBq0WWIkVxVPNQPY5S3O/+sq9eni+HWxwWuJRZpAaB7ZV9r/3lt6bxk6PaZ6euqHEF
z2oz8eIyLD5DFDDLB8AzvXl0fcShN9oNazsadhHBTDaJyYquv0xhogxc2j0GoEPcfkNQNdqD3wre
4d0ZbkSjtR3tkJTSppJsj2U04ssjuutMAlqnYuxBlcyHIATzeH9p10I6hX6XQhUF+Js0Gxj1EOGO
RcxD5PASNo5+MABrUeYo8veV2YcbC7iycQw2gECrQVCBXxaIIb2Vben6Nmn93D36PXIMqLcrT6wA
KsuWlYNfbX4jsNP6NkitKelQI1u0UPXE9QNHYVCjTf0d+vH6YRgUy9M7K9oAUa+sJxwEgDOyd8Lh
Xe5UzL6Q0wj5amjM7m3NjA59WQQ4ZzfJHhJfe7j//VY25NV48s9fXCOp2s1xH8fCC2wMw+pI159E
0Yy8EKp4485YHYpuhkHtiLVc7v1yFGkH3tb2shLrqQDI67uhUoYvhb1l9re2iFz2kp0LSpzs/HpS
OJs1FcCu4DIUUb/zo6E61o3TPs6DE+9j4NcbyZU8tYss0gC+AusS+QdJJ70er48yxZiNNrgYtRDp
pfX7/Euca1qxTwpj+NOxR6y5qQg5wY42v/7YJn18uf8dV047pQ3QGdLbkNiyuJDbcFS5f53g0pWY
xVjSl4E7qNo47StJB6ELNjICIRILstgtlp5GaVUZAUlGi4lyGfZvsQYSb0Vt228ClFvdAyvUBmgW
usHH+zNc+Mk/Pz1ks4R8nYyAkpz86i+2ast7PlPGPLyEaK1WZALgrukGZY75pmsGIMZaVVAfHEte
k6jFNKH/YKU9nU7U27EC0v3OPNejbc4nqfeAYYETi+48KI6TIPtf1igxaBKpLAaz2qIQrC2cBaeG
tZP/W/azO1DkRmm5ACMo44boHyni5Hdh+D6N5vbBVQErOUmjHsWUbZm3rx07LgE6TRLYddNN9EXh
p047Kp6aqcMBHTf97GfWiFT2OGxswrVzAEhIKjGQRd2+MTh0apbP0QUJ8sQ9VyA+5j1I57T90/YN
/U+nN7Tvo2KCQIlC03mTaLyANviza9NFhUyX7zmaPctOl4HZSI2FUXhxtDE6ujiJHnEv+tFM4bwR
OleuIlADPGUwTZcMw8Wpj9HaV80pAljjlp2Ns1EATSrqcMjBZApw5K63cZo5RkDNtxylVwIc9R4e
UFQ3JARsMbQ+UBc1+kbxDOrXKEX3Tlzt6r7gzV/wZx8bM+yqjZtpZWFNgqqEtEp2xrLWMSL7Xbpx
onhgpL+kVZt/UdPsS4aPwcYXXFtXVpMEECwRUgCLUJYKq8Oms/A97NtGHAGkDcgMl/OhGkQvLZYc
vJlGUWRbb/K1GcJm5BnA56TzsLg2JlVrEeYdaD5jHOocklLJEYdGqNjYibGeN1LglZAAVpCvZ0gh
0RuFHYF9HFcJ7eZ6LPXg7LYCOiqC707rFbFVFyh7OfavUKTBp1wJmun1oVxScVlo3sVIpS62UILD
H8fV8QFo6MoXDR/r4hCIBvX8hjRjfNPB5C08jDWK+lLNQ6/8cT+cr8QKqYBD9Z6eO2doUTpD5qjQ
pjoOL3g6if4nfIo2fCjYf/1h1geIDyUOGLh0iQQ9LkxX63KnYff3G4V9CfeH2WWrNOqWhxggXDUl
JXAmZWyCx9TppG1sB1UIP9uNA7TCCXcQfCb+kzBLA2e5/15cYEXupMmsCMWrK1sJ3rqlEagn5Euw
WsSyw7wUoighIGL/gDZCaKtZ89XNghgDJz1IxanC9Cc+C/iSD9aoKN3joCjT09jR39nYmmsHgS9D
aOPCvX2lWNlQ4g8TKKCphw4DtTIJ/lT6vjb3foKD5cbrbC2YsQlpPRNM+RiLY5clPhpaCQDFECsM
T7GqAj16J5yNS2CUwV8R52c63d98K9kSNyJgcZ23JzWhRYghx0HvQNpnmZOWnZpSFKd5sPXj/VGe
9WUXeSGJiv3szwwwfYmZTRyc/ArHImOp2zD7WQWJFj02loaNa63PCR4khh64D1Pr4r3VYZusXPAh
sGC3AN6KL4FupPHXyjTDGOdQAxFeP++7p3CIEE5ujb609tMciwkih91ND3osyvpjxGvd/qWQhbW7
IStx2pyhQGzptKzQG2B4cmhA6dINvjm+A15CCQDX6KK4qeFeNHsWI2UEoC67asLN7W0Xq2W9130U
Vfbd3LDCmWU2+gmb2vSpdBOob/dXe+2bUiviLCONyjNtcbpsTWlUDMeiiyb88oK/VLkPU+B890dZ
ORrkNeCTwazTy1oWLqpKd/radqJLJqz4AcOJ6n3S4mcpolz7fn+o1QkBb+C/NgFjeR3N+AFHNR5s
Fz0IxvMI8GKvQT/cWLaV21b+3Rxz6DJkiIs4jI825r+8Yy9tB65bEXWFt2kNmKAo4YuVpt6+DbSw
PP/O3FhEdLR4fy7fguncG3nVcgB1XGexoJtMBZucykk31nDlkgXbKbkFqE5AaZB//iLk+oPTFHaQ
xpckCHkSMUeKlJHQjRIj5dwfz67vROUTVf/+C6or8esB0bx3mKAUakZ2ahlogmouRzNBr8Wcap5l
rm7uq6wqn/Ja9b0cl03v/rquxFKmitYQJBGKI8tbHc0HrMVNN7xk6OKfZmDBGPIggB1N4fRVHeMt
4YSV8aSmO6VMdNDRDlvsHlBdAhICdlVZ0pRHHG+xssBh+4xy0+ipVf4bNxO6wtB5HfClt209gRts
SusiuEx9DR6kTcsTbm76CfroFjll5aQzFDegCcAA7brFtUTojocQ39xLY0cuQDlbf6zUUruU6Ild
7n+11aEo17JVKYfevCRQU9XSQud12A+wTee4SR/9KnAeUP8fNig3K8cdzU1qglJ3kKbs4uabC9x4
+y4JLzMawPkjFpBGvSt5EBoHHKRhGE9hHPvfrKydw6/3Z7mCwqPLBq6Mpiw5383mxK+z0i2605di
RuvpDIgEIufouMVP6Uv6mIwknqdurnzjQNN8QggY7Jt9EnYUpns77rpprxil+bVvJAe76jrxprP5
B0fbiqOnQLXM8I/7P3ntwwCxxyeBQyXhadfhI4GbBKqld72hsoJ9AHHPowqUPvDy2ZIWXKtRgx5A
J0u28G/ZQ1iaYuKoz66EMetPUV2ZJMIYRvZ6UGBeF4bHIWvGI9Y00aGqQ3VftdGWOPJKuET9hK45
qR83wjJcNQ2e3bFay75r2f9TFGP/gEaGefARM91PZjR8dKzslx9X/cbeWLnreO1RnwAzypNv2Vae
Q6tAK5eGb9L7LTa4hv1ejMOW6sgaUoKMBTcmE7nzW8rUOJWdMWIaAAbLTHJI9orpH6ao7cKTnhn1
d2Aw8dc2U/qvVtvzL2A0mfPWDIuiOClzmNhn0c7uluXCShClaAcFXUNPh/WXT6UXl1SqpQ0+vOyt
pq6Tt5EI5n9sN5iRRJrCXTn55bf7u3rlKwNDkx4Sz3IvN3jBQQRIv9DrGmr6Lq79j9Cid2Ftv60C
+2utGX8VOXCV+2OuxB1JPBXcw2CCb167zQApoMbQ15sDo/iO8SyuZ1juHvHtokw7lz/VxDY3Yt3K
6eXo8rDg4EpK3mJdbSMLW1JfyBZu/J1KU4tzek6vuZ7rw/3Zyb9pkeiTCkowN81tWgWLa9CuLRuh
aJPGdoRV3F5pdWSXGjvGi6GqOG27wm6tHh9ArcJJa278vYvD6OvhcOThrC7cK9pny2BV1KnSRxUF
Ba3EjGQnEtV+aoTlQwyyW2zj7095bXGRtpJNRmrON4mw1YxAWk2KJUPUYbyLN9oftRXG+8jot2w1
toaSwePF+cDuuQ/GrPe9qInzc9Up340yHk6Tlgyn+5NaO4kUdCDLIX4Ex3FxO2ZoQ+ix38GZyUbl
Uuqh+mauCQ7OVLR7Z2zM8/3xVmdGzs3elDDXZbpWGgbFtLTyPUNNEMFD4FntjnrTZr8Mbda3EJpr
Z5C3kZR5ocd90zuL/jdn57EjN7K07SsiQG+2LMtWq6WWlzbEzGgOyaT35uq/J/vfqFn8i+jBGegs
BCiL6SIy4jWFWqttZ8P1sK028rspycWTB1YkPerzXFFgEboW+4hPJHst6a0PJQ0HnMwlL9uRr5fQ
MyZ7jFEtuS6uGE7SR+KpKHP1YJRmfXr7nFLBo63sAPK6wWQpU2LPbgzvqS6x6e3psx5aM1KvWu/u
VYC3vgp8MBUScKGglVbHvosHtQKg7lzTcsw+5qqGaW81Owdc4PF4vv9ZW1cMiRNtQdluvcm0R8cr
0gXTxmtl9s7HGsWEoA9N9RloPqIBWje273lmtQHE0vHnSGtm7329FTXAUlpS+FgmcatcKDJTZRlz
i4dhHIZqoNdh0Z8Xyib/qlkU/q9G0xqb4DEzvpMtZHt4vq2p9l50Kyjs8wvWG4geHm0Hz7k6+Ywp
cm5P58ptcQUAQ/79/kxvDuUi80QyAtxu3eRycGNMLBq+17IfwnMjjOVYD0n6oOIhu7NXt+4bWuc2
zwv+vCl9GfrM20phqNZzl8fKNlCKAeR2iGsx+UPa7G3YjU3E5EkwDTiw2+ZIZImiTxbXvUr0bwv2
y1q+1qAYGypRZfRztlKiF8bQFjIzbvkw623y7/3J3Uj0ACUQkrllJfNpdWTmqGsWowQ4pFeWc2ja
LjsO6OfvzOvGEsL4o08JwgK607rdZrjIIOoxcO1+cp3ziDclLAJ9uogm3fNFeklNV7GftB1tMOgD
G9ITce72pdV73nXo1XS4WmOSGoXf0dv4G9Gw0fuuVVmIF0TfZ82/kdJZj8tkJk9aFRrVt8VEjOdk
DpUzPo3oFU3nsavn7JsyDk4TpN3sYLk7lFH+PtfiHPtz+i4+hKDlyR7aXjnMI27wj0OlqZ9pAHfN
SUE6vL8sczj/9kSFzkYStrpx1se5PvZgQovDOHdxEpQZFgKy7Kwh5QTFOH6Yx9BvvMz7oTnjPD0j
zOfhuWwkpnYtkjb7rC0tnhUtpPHhqLde+b/W7DNAzlVbdQeRFzoad3bS/aWUtR6iktazldy6jT/Z
qTtPfmXjhx1k3VAP9BnwGwXz5+GWofaiA4CEGRemzXllLThmu+aT8GaRfkcjz1B39sbGmYPbx2Ob
U8AGXB/vuRkW0cszR1VLOYyjqALFEAhhFdYSDHphvz1RYjwJdELU6FYlJCEFDa0ReireYM5zib/H
Q1cBvBpUb+dsbe167kAoVDTLUTeQf/9HntQNKLygNBsFsWWm5dnpiyg6aGnktmc9EcUeAnEjnSDy
SfsGaFs0W9dHuQbswNtZufYAg86Ex+iLNU+tL5BvPgoTtz8qx+NOGNz8Rv5VKSYLtml9smu7wRFG
hX1fDGMbsHjhExpa9geIzt3p/lW1dVnCP0cgF00oGnWrgNc6kzmPbUNfAsDKQEdIjyhaWE1io9rT
CPdoZLjxHZJMNR+gWyHGJmLHqK/3f8XWB4M7ki1XKMc3cR9qeg5RgmphFY/RV9CyWDUujfstV3Bv
vT/USxBdX2XsUmrnIGbBJq++OE8ax+hQ1742JILz594ryl/0Q53Kr7LEjM9ZtozzudfDInu3JIp4
jLAirn3Rp/aPFD3+pzyrvC4wMkspjoim2XRvLRBNUJAUUzwnkY3RJH5dTuIrcd98rbMidQ9j26mo
j3Wpkh+wok/+ArshvpGqFsoZMrb2gM8R9uYjAifvmihM/gPbTIrNe9KqAljmeh9P1OQUvCsVVG/y
r2lqeJdqtpFgVidjZy03gp/U4GAcpLYJwfJEvTqgQvcQbODEpBjA4oLN3VtWyc4yblWSKDXTaqQx
w22w7lGUVWV6TW6yjIk5PdalgSyGJbW8PY0pFoVp/l3BxT9NdvpjHDAEjnrt3/tbaeOS5SdQRQK0
u6EWo/UUMgtP4ZiiBnBVzDQb/TKplhNAIe2spUW0AxrYOCZcexT4CfamRF+/ntp2sdMxa1EeSYG3
+0U4ZAfTU5JLrxB773/b5iqSA3PtvdTJVqekXiZDWL2hXC0Mf66oe83X0WusHaDj1ig8rCWgS6qq
rotCSVHjEjOGyrWNzBmbFoDxegeG9/63bO4VCZJDSJWS+s2bsHSVxJ1mCvhq2DiBByX2WkyG+WGw
qXxb3rT8j561avvm4NmPRm4t8REEmP18/2dshBIEVVzE8LjRqWGsQsnkjTnuQgll/XSKrzMs08PQ
N+JEaoryszf1F9qGe3J/W4NKrBLwA7DlsDFeb5mazlRuRiNd7jhCe11VwgdDa4v3GSqemCcU9Se9
r7vz/S/dCCqoxrBBuQikqcfqCmjaOrGnCWGTKE6qbxripKeoqwEpLkZynJQmfzdBVD/EE5FTK/4L
A0PiTTDF4oFzW7VR0aiS2mycS5qc74uuKo6aV/0bulQaJen2zUeFugbgDnDoMPFu2l9C67RK19vw
Gi+O/sUx5ljSXeeds3/zMpUsCCngIoHO/CeP0h/X6qzXXd3R1bh6Ves+N0NTfeg9vT32We881bnh
QMKrACWCX3rzQ4OhIZVILUfKyeT0r4fGLi0U+Dn012mIe9Vf7Lj+1YbLMvtOYYV7FPnb0yqlw3l8
05KiXUtb4vVw0eyaCyRb3GAG8mhECUolQ4lTLNGHwZlq+6hVFEIPS1GlM3zDKtP9TB8LcmrLEmIH
z7Ix7TyQPXqWnB4p1PP6xwjR2WokioFvL5CWTQHu56eI2fgu6t794ap1b56j1nBGmkoWj4n7J2lj
eCrKMsCQHhFNV9dwv6CmOtLhv5K2GIeyo7Dkd4vd+kWaDI9tAaqzyjLnQe/z728fGaKzfFkSy2+a
FR6OSRRZmpEAEDZolFTZO7Uw68k382K8aEvkvmuauj8CrQ6D+0O/uKW8StHQewLbSMJNi4h0ZbUD
UCjDA8SzxqtYnOEhbTozPc5FqB/1IV4uk9Yqj5XojZ/e3A90jZL2LFQj9Gu7XWQPs/FRw4v/6cNi
T/Xn5jaVQlQEfP4AOWQbMiP44xCWBsToWOjDtR8V+xv+wx4KXItzgYOwfGm82Pjam9n49f503KQZ
FN8wfKegwIhU4FZ7oAJcE1mt3l+rrFLVE/KW2bV14uTD6JVKc4asaO5Z1t3EZVnvMxE4o2Mj+fzr
XY+euy6iarh6Be9eS0/mk0oZ/HT/wzZHATuEGAbB4gYq1rWNWYRhO1ybprf+Ru+/+kB5wfgPo/BG
IwqBF5A9ktdrVpuZWzQJRYtmdC3EmqcSSx5vr1Ow9S007B0VlCzyEWvYWztbZjUP43A1O2U+VM0c
45wW72q8yKt2dTLoZ2NdBaBLI5dfZYBVTaXCRmvgao6Oe+n1MmqORWhrH0VUW8mxAhzv+RRArKcl
KcuP+HyW7hH1K2wV5ipz90LfzdaEvQGOBBVzEho6CvL6+vM8OHD4Ha1epDhBqvtGQdUFAXK1jH3b
K3WFxvc0/37jrpFjUl7DOQ6a502TravKeGgBgF0V0tOPvdm1T3kVjju7ZvPLIMvChCGuE5BefxkW
lJaF3upCCoNsb2li3yj6pP5E+1a/aEns7VH5b256+uEcNfpqJGlkTatTHk1ocLPq83XJTHHygLM9
OkUjPk9GXPmTFjkXXSvra9Ql0Vs7iHJkegn8jxhDLfn1p9oJzSBQIOpVUerqbOZG8mzO9BJsT+n2
Lhb5b73av3Is4hmrJ0Gx68eha8DV7CpluQJtNk9N6M2PXWPHn8fGzPfYjreJBIOhegfPiOSXDGZ1
W090CJGdwxpnzJT6uzHq8TvyUTc552MzeP5gokHmd63V/TNGnvnkDt70QQgqgjs5xM3dQJtGqn1x
N0DnomXzeoLdqKsGbE+Wq17rxUfIGt0ZJBha0W89GBqyRrzwdVirGsyV18MMeVdawmHLssFC4Uc1
yhcHT4umvbf31vf8OdAqOqSanit1ZixXLVfMd6IZ6lOeZm9GXTFrf4zygjv9427BX5T8UMzLFbJx
68fFsDxXpvgn1JfhiP78tJNp3YR2ORz+WZLzI1ml8qP/GK5ZkHqMkYm4ooe1nEoMU4LENKfLKJba
L6QG0JhTFP4PS/bHoKuZLIpZsxZzWK6uNWkXlIfyh6ge9Z39d3voNAokEg5FQZhNuLpaUqx1THvh
HOBxPX+M9bk+dY7AlRmqw85Qt1uDhB2JDqiYyMjciKErioi71hyMa6Gk8dGMQfCYfbtHfbv9IDmK
PNJUnOEYr24sWbEEc4hWP07V9UGfs/EwGlP1Oempvt9fods4AGCFjQGDAOjozVNWmHoWpolqXGeo
076Lq/NpXlr31OV5chxB436/P97tNpQWmCTekjMBo0l/vQ07dncG2R2fEi8bLpiJ1b/KUqDdG1VR
chIZNtw+UFZ1pxCzNaOyT4AiIKtHfen1sCUUYQedCPMKkDM+gtQbDplGs7xUDHVnz2/NKLUYCadg
WoFgvR6q4CVXq9iUXessrYO469OvUW0vjwvuJf96MyXbnXtRHqLXMQesGUkT0YDIcyO3bCGem1Qx
7M8RS7S/0IZ36gfI3hASjCovUUTGo8C6ZE2ONx+V/qAw9fKf+6u6Mb2yn0uWRDpBpruKRKE+tlmV
FAhwhbjp9p6D8WMaaifXFW/WSaMnwulg05Id3jZ25zmmSxVBi19KI75AirOPC3Nzuv9BG4sINYZD
AUCVWvoaNwoF1MoHrlGyldqhNWchpVFZ/RHiaHXBVwNH0/sDri4WOrEENrRLyDFB/lAAeb1rHFAA
BR2mLKCy4j5aIXLVnRnvve82RoECTWQBQQLAeP3az5oeC9M2y+DrpMUTFpTNcSndPZLn6ozLb9Gx
zqOMo8PzvGnOOWadphXQz8DUit7P+lQ7IWrxtzNoS+WbM9ozfgQSYmcGV8fgZVQAMTzqqCHTx11l
tH3XabAsmiwYraT4gi9N+zCEmLaiOyxKzy/TWtKI+wTUOJI7xsfUpZ/2X34DrGj2puQwrKGXimHO
E0E1C1Bvdj9ZBgkXLleOX0ehONjJ0rxXFK/27VnkPzKzqb7e30RbE89bh3Yej2nem/Lv/4jxVUbr
dyibMqDNjMLlPBo/Q8euffKz7qArevEechi33ptHNaDUIx9Anx4VntXWXcZmar25LoMFstlz1Kn6
pban9lurTu57UaX/JmAwftwfc2Mjs7/o2Ds0uW6rN1pZZN3SDEXglbXxoS6V2o8VNbveH2VjSwE/
IADr1GpA3K/qNCg1AZCrlSLQMFn+5dZCpKexHtPqSmaD2lWuR0WJq1EkbD8tPeRNqjZskuf7v0LO
3x/3u9zY4Ngo7ZPp08Zat7bGzvV6LJ3LQBYTfoTm8M9czJavJL3+5f5IW7P6AjokQ+QiX0fJWKsW
3ArzMqjDsDt7WWSdF2NKL/dH2fwe7riXUEFpWc76H7s0bpO4MZulCFrB05MWZOOXRujwUlHeCHd6
mTqcPSgpQPSRbtivh2otqxQFLmiB40z6t9HIYIT2Cmf3PWLAMgPWy8EOIhGL6kgh0srffjQozVDJ
QI/YoVy/upPQiQFJm3RVsPSpcmz7YQ7wZOxPY2nmR/S7yXimztjJdTZWERCSY6hU0aWO/2p+R1FG
eHkNZTBGqnE2wr70vWncs2PcWEVYMfRAZB8f/Nzq0wyE+Xnrh0UQa5npp0lVXSpDR4VOUYbT/Q2z
5qnJZWQsCiImj2q5nK+XMc2o3asKp72t42a6GE1Ytz5GOPnHbMSC7lwBPH+M7GaYjwN6OOmjDmNP
OTWzU4+49HrFnljg1hSjzYNpPPQ4/UbeccrjqF+0mY8fpuKfWh87yPD4he682TaHIX6CsKLwdqNr
2k9tWpPvlEFat81zNKZOgAGtcrw/vavKzMvs8s+DSJR9kBuyfZ1kejN5dRFYg5cafkEx0z4aeS+0
cxfF44M5xyhNi0ERl1JHAnJndTc+0jN5DlAPh4LEhn29uB7+bpHSLk1A68P4oljl+KB5vb4zlVt7
CP1lEnIpPkGZdDUMnYaRd0neBJFiql89pQk/VI3qXJRGaw9VaiqHCue8wzAs3RnzRu+gp1P9xVLy
dOcJuXFw6NFCmKZnqfEcWd1JydQ3ehdHTQAKpHgabKv4TpmoRkUxGnZu2q2pBXPCaxUkAf/Jn/LH
TSuqZJk0YddBT0/rNBSQ59hDb2zBSrASybjUgYJ0Qua3ugmgO4cKL+U0UJ0C9daMncbXjN7AGSV8
qmdK8e3HSA/HN/oKv4xMpiOxCZCAb8DyWUEqJGqIgdQro09GB+8bemq/Q6S+mUW+D/AQAYRiLHnl
asFCr+kKV0sFHDKn9wtoj34x13tn/XaDymHoFsB+NXigrjdonkUJGWqYBNFQc8bnHBKCbzW5Vz0N
aT6GX/W4W9SHcdRb4zyoQwKYPbcK5UQHYEldH0EOoQf3r4a1XMvLDMu2qCTk8kBZ53ZhVbS6E7ci
KKrZmIhbKunjbEY5vdGJDXdS83AOqqZcHD92hfePQfYb+vDDVPEujBPZyOrS1Fcb/Dj9yTban9oM
OemMmVz8pW2qtEAQKU32mCo3h4zJRAUCDDqEUVKM1ZqZ/VDE+DilASow0zthF0kwlRnulFnu7YTb
zaFILkBTIyFyc38pHk3i3FvSADZSel3aWPenMnWuyZJ9vb8aWyNJK3oevwBVb/i2UV4CYYs6wUHL
bb8zmi7IwslAWCFTTveHWpt6vSw8dFeecbIQxa35+uoYUCyOMBBLA3JN/Xdp0ieDumZ4XxUYXTOW
x1n+q2YNfgmhpuLBhnXr+lrUqz8huTXZoW5606C3nSr9e6sarOcu6yzl5GSJUx4m3S3+VsPQ1Pyh
nYxvpYsXq69nOWjTMTLmva/ZnLiXyjzootu7X69B8tNwF4EzYlAGhlj4tdrUh4HGyk7Gt3VZ8IRH
rBvCN2d5largcBkX4JZFYCYYAC/9nDwC3YrO95dnaxRCNjg36VFGyej16gDI7bzMcURgC889ihjZ
ozKZ7ePbR+HkE5sButy6F+Bdu1DM75PAymfriN2ccYZ3+EY7FrnTuMHBfkiwq2TtvP6WBL5KXOJl
GYypHn2cXFS5LbvP336JMwp5JIByUPrrJvOs2GNh9BGjqHNzgoeUntGJN3ayjI2NRh+ECpgUbSdj
XV07jeKVVP9S7oKinp2TE6UtyouT6xa+XWHes7MNbjI3pk6ySSSxlRxqHd/TPEaCsVtEADxkvvaD
W0AiyWDledgEf5+0GFFwVRh/qZnYe1nJHfbqUSqH5uFtvVx7N2ppbezYsqAigtJrjGNjRLUC80lb
jOuEf+17LZ7GbwVQt/+hXuz8rlXr9/29uTW+lGy2eJjD8F6fADu00qJovDQYirycz2R9bgN7OOvd
wPbSNMI8sG6eW+B3/YkbC7MDY3HTcifBkuu5ngXEZwEtICh4mzpnSIQauK+kQawO+cWYWi5iE+jW
p04Txec4FYn+UJvtXol5Y5sZlGp5fpBJsstW2wxB9BH1Wwtb0tEy5kPoFrXlJ1S/wd5CY3h7gOMR
yUUjS0q829f5neGAxrCKIijrUdV9DWfsT7VbR78nY7b3UrqNGX01mP76NkjNsLasJuTF3qf5O8UV
0RGdftVvxVdFqD/K0Cp3DtGq1CvvH+QBaLWghMuVuj5EfdKNtVeZaWChGD34aSbGL22B2jAO1Inq
SiWlfHp/f/euOcwvg9Lct2Sjn+LAGulatsh5DjjdB7lbL8/ovEdIj03zFa07TKTtYjwP2CYfJ2Fr
2GqWwwH8Q3Mif2z+budij/6yNekERnDpuKgBiVrVudg9ydTqLomFJfhgdegfJs+tHvsoFseQdxNw
8RSX4/uTsBHE5EVJWk3JFpXbVRBDxyktbKVMAzzRl+euBABWq4r79/1RtpaXTgwUQimQYq+zdyR6
cFTvSGSW2FXOBc7UZxQJ6s8N6INPKTbpO0Fz62xyRjiWnBeO+iqc2R3peespzKVBvXlYpvJkRT0W
NXa+J86/PRR5OXVQgs66SaFO9oRxRp4GdqNbvlVPf1emthxmz9ozWNlcKmgvgATpsN5cAaJNFCUD
tB/EvSgeVUcZH0Jqazvl1o1wJhVFyaIlq+xGWNlTm7Z3Rh5amNovw4cibKPJn7xkqU8JqvwNLsyR
oR+9cKqdhyIu4//d3yprbS95KtHt4CZAEIncav1qWMzWcdqFVD4tXMQcQY6r10hBayBQliYdfxha
4mTfi7rE1tmlqD76iTKjPu93nlN+nRNhm0dRiaY9LJYwi1OBk6Z99ipP2/Md21gQfqkHOYAYcMt/
AmdcGHHD2WlbXjVpluTvKG7sHJ2tQdjHtIXpZTLMaisPoUn1F3R1kNC+v/CwSX1rmaudesjGAZVv
SzYx+HVqpatghoJQMUhZ0MAaG+eTFs7Jh9aakr/mys2+1uTqe3YBWwNKrSTqBS8dy1U8c0A0KnE+
RIFSlvWxS9DS7KZofu8qy0+D5vfp/q56SS1XSQKZOr1RkK7yhb+qPFUhdh1jOcRBl9fls2EvselD
5YutIz3v4rM2hkP53g1VG64gHc/r2C8D5X1znB/sedGts9GnrjgWsuX2lxC5kYMLEPF8tLt8MHx1
TqPw0IliMg/9pGtgiTUjjk62lxgpVW3XoA4Dx0fxi1xoyqFsohQBXSnBc87UvDx7jlCahzp0jc5v
pkwYx1w4DV1r8JfOudGmMnn7HUlBnISC+Mf7cj0jpV6YLjRWNGRmcz6NLgZKkG2MY9i1885QW4tN
V5VcnGMtC1Sv84mMvxopr8IPmLw5CAu9+NJ1ZfYL7qJ6SFJF/y+7i1omQiBoRhHYV9s5hFdh5hGm
rqPWO8eoNJ4izeS9iRPbw7Ioe9KHW2eUhie1fi4v6Ur1+vuWPFV7wDt4yKpqe0wMKzpWmPPs3Mwb
kQacNFJUskN9251W0SGPas9WrpreqVC7au1dmzftJwRB0s/3j8vWB/05lFzQP2qWEMRQZ3aRUWqx
qzuYSppfnBIxqv8wCkwDigJAJhBRej2KbS9TPEjGTJQ1jZ9SF7/QxdvzAN0IaDQNAR0i/SaZzKsL
NEviKcPHIQpCx8AQJNWUE3Tw5AytVn/I7Sa+RG6mHqOMO+/+921te+8FlWfC2UAb9PX39Wqnwzvi
hPXTnBxajvylHDLN91I+dxxy63B/vI0MktIlZpFSS4RkerXrPWhhvEMdJMvMWXk2W809p5T/znOE
wxwaKhnE2XkPELg5qDR7oCvE/61rVB3N1kxYbhyMmh6e0nEZDn0TWwGSNM5xKK3u6lFT3claN44C
8k6YYaIHB0fVk/v3j/3ptHYdKkqL3o1baE9Vanc8dp3+mzJ4xvn+pG4OBY8KdC5hniP+eigMG+3B
zYi/RZK4594OMz9X8ujJrYff/2Ek3nhAyAnA1prQJAovt/IKRTbXquv+oCUYKNBgK/OfObaYe9jj
NXBV5lkQfEjwOHvE4Bv9gCmKqy6N46Dt+v7RdJX07GB3b/iuG9mf2xE1v5OVL0t+MMPW/GWWRv1Y
L3m+1579//wQ2fzisNBaXG3bqKqdusxQI0+02jjGWp1eMP7qz6NeYWU6eApvwHpgKrTSPaCaxa0U
9s3p/uRvnFV5OxCjYM/xCNNfLzOsnmK0JvTY27RHSk04v3NDb5F0Si0KK7bzHzawQdOPyi5Afip7
r4fLytHUw1Jaycv63rGc+gR6Yhf/3YGP3hOm3LjN2U30uagiU7BeNzWmcsHlpayUa5KP4wFmXvMw
p6oa3J/BrYMiwYtSnRVc8DoIznlt91YG+XeqknY4WuC1rnMKrcsfusT4eX+wzeXiHYT+jhQ7W7e7
4lG1y1KHcRhD37IORVeycqFGF0SU2nFceBfsrNjWiFAQENyi0GXeGGlVpjMRW+Cww0RAJ9818x4Y
g4jCp0yx5+5oZbmj7lzoWwtHYYQWvgSF3kBQ60rhoZb1USASwTHMTQ+SgL03ytYNTlpGXkHl4baO
HcItorVHKt4USg8Qw8Y8+NJAWDujMt+96+hC4DtuxNbl/hpubBjZakZfE8YfZKdVVuiNFJfiQmVb
WkJ7iOMyOaXG6PghsIGdxVv7+MjLzpbABdmKgtVsy9X9I2Cg+r3MnhiSYIijXL3oedjVx7zIwuXQ
j3qjfAtHq7bPRq7nybWwLaU+hEULMkZfQqAxqlDdz6ob00eNUqO8pn0+fM3yVthnYYWWupM4bM3M
n792dSM2yiyyrs3RFgE4cjTnAfG6sdN9LDXf6G3//yYGvJiOWjtuTeuHX9YK+nf0qKn/LMMXdVrK
Q1nQOjaUtv5Q9pV5bLuu31l5ubKrx5gkSZFBgq3mtb96/CG93NRlQ87gFJ547kZt9m1Fiw89TtoH
186UIxoY5k+WRz0OvZc/3994G0cZVI4UZqDWKMPg680wlLHdjSKKA1svjOIYNRmNU9fqcv0STRhz
+LPq9HtvoI00lOcBICgSXV4l63d8jiAZQEzcFDxFT95pfdmerXFM/UXJNDYRJVYNC0CggvEbqTcv
S0xyRpZEz4Ui+epzp6gSqQ4GM1Cq0P5QOmpFwy/WDrponJ2F3ZpZSDdoHkowHm2R1zPrzDZYvVz2
QkQoU/ra0C65neoXu6JyGan1snNStmYVLgWvIuAHkFJWA4o+FwYIQRHE0RB9H9u0AnBVi1NjabPz
kLS9V/pcmd6Z17uS7wz+8q+v9jFupSTavPkAu65LVVavhXS1a2a2j0UPcVQx62MGjyN+MBA9aU6R
KAf6nUMUH42OJy9dkFjV/cZwiw9K3I5fo0YBFptGelt8gHLaWIcq0sIHx+i79DkMk+7Za9zmPZq8
+KFWlVst58a1ymLnRGwEGuim0Ji4IbFRXG/OqYlrEynSOKgrMX3AZFSL/B4LqvP9g7c1jEfPhPcJ
DaObKhO0pxQFwiwOikGZH90eUaXCdPZEQDduT6RjkcxgC6KlvM4n7dZaenu086CyYL0cDRgo6GIr
FQg5k7Lwr/vfpG9sQRcNLgA+NE9BUK3C2IDJU5XKZklotG50DttqGnwQWvrnJDfH/mDHVRH5bNNO
v8z6XAkffU4PhnU7zdmvXLfEcuY7kuw4i7n/baD5thzMSW+yq1M6/ANTrqBA33tu2F7KJZqeR6gZ
4wdTjaPxc2fbUXowC/w8Dn0dRsoDirY1EWvos3dm1BfPMJuWemchN6YYJh8iOkDvKLKs9wtCKHnv
9EZOtlzkyyGsh/FiRGZcBb3gz500aE3VljcYHqmAf2D8wEddD7dkRTfg7scUJ4PmHtC5yrRDn6tN
7hdWFvWHWO/yXx3midWjCnVcvVSRIkbfjhwKTOBKW9dXhkbrqc8b6DKOS17Vx/v7YGtKYMSB6yen
RwhjdcsWqpYv0wDevhAu669W/VmZ5ta3suyNWpcv0wFpFNgnPDIQ36uhOrOMYxxdsgChVO2MGFr3
T5iHxaHXl+J/b/8q1KPhesjuKv2h1xd6JLvbFRIwgdqV7nlODfvYoXNysNPiy/2Rto4R8QmAHOVZ
JHVXxZIxTPt0afMsoBrzK8sT9+ShPumriKY8m944HLBySY+jVomdp8TGpfTi/iMdZAHBrZORsLMi
NbeYzbLsqpMxz877GfDX2/u3UhWGqgxCX6iGrG6JrDWzom1atgd2bdclVapTPOH3pfTanrK7zA5X
UYmhqEcSmYAorVO6pFPDXFMFH+RG8UOcj8WhsXmRJf2sEYCU+ADFv/x6f/k2tr8HAoIdAhzhFu8c
dtIAZYA6k8xNCxiqDd8JDcO20kl2QCQbG0XyDDFQIse41dnpEt1ruI3TYJyUYQk8Hbneh5jLtDrU
xgS7YxHlND0NQE3tz1Hk6uHedbSR5chuDJcyAeYW9tDNTa5GpQqBRzWTf0KFmj1e0rH4otlZVvut
Y+dfEOuiUov0n7A/KXMF0aYh47X93jKTD3qHh/dlQJHhHRgvjGWrMYpMPwuh157ur8vGZuDRQ2OS
iAgzeF1UShxz6EVKN60iJbvk+mT7pZou19IylkOWk9+HyTTskL03lwiQJq9J6kt0GV7fGm5Vjmro
DGnQO5nxU/PK7OtcFiPvcjO+iLZLH3Pml/CmWsH9z90qJpFhcIoJx7yY10NTPZoLzCDTQHfmGBvv
HCq2D1NlEYcMKfb6SKTJMgRFyqo4DEOqGdjcuQYU7aFWPt3/MVtnAgqAhI6THNKofD0NXWHwdnas
DPVJu3Z93vf6jyQya2ndonbTzkpv3GOwZCDJUIuV6Y/8NX88cXll53FZEYCA/jnQHFqEGNGXO779
m8h3qUZI+tqNDlFEvkLhsGeUTHOeAdEafqzOxSkiLu580NYxIxmloA0NW5ZEX38Q7oNprXQ2DDYr
TC9tnjvJwZhi5/uUjrFBv6Avvr7142DhgiMCT0UyR2bzekREgSHteyIP9Azxdt81cTdEerHqLL9c
sIK/P9pGUYJMmO4nhWWb62xNTClMyoBKyD3iDi6q4n0p0JIuciv9hqk4Lxkzb9360EEQrJ69cowj
Pww94ONzYynzxSYQz9SHoyE8FaMt4pNdm2Nxqgu9C31sKGrzzQuCYjHSTDLrgNy2ft3pLbomBTKf
AXTy5pR4k/WAnAq2yK6efui8btkZz2K6XwcyWMJ0J8HoQB26MfMAT1dRdylFECIdfCDtaA7Cxdah
MAbnurMWMv6uxyL7oEBKMQqaxyo+oxyGX5rWZQGXytwe435AkN2WstQ+KhLql5Jn+88wa+vysjhN
0h9m6BqTD0dVRHCl6yr16y6P7Xeg0qeHbIq834CYmh4h2EmFxxCNY3SE6mqPx0GMROOd36/f/n4a
Ii/6msBEaaa+3rrOggauUwOgShyt+RhSbvt7DMnroHrqi31oQsv8l4ejBwsq97iBUscUn/M0zedH
u8jQSI7h0yQ7Sc/tCUamhv0NMIbC241WOfPZ4zQnQ7VWVl+0RLF9Y/S805AP2teqn77fn4SN4WTl
nguXHOtWcz5R1HHMhiSDOcd7JEa1/KkXC4Amz6aoYy5ijzVzG1w5umTFAALcDayMMLnildQC+5N0
yacxBpM9qeoMed90sQad+yty52In/7m958E0I8iOLREJKz311ysNG6CEw5YOQZWq9Wlx20zqTDs7
gVQesdstRcuURy1ZDvy5defLzpNQHdLMC9qoMeKzDYsleipmxzp52qzEfj5ibn4Y48n5qXVj2Z5i
a2qdI7IJw+znrjL8xoSl0CUtzf7RTVb0oQqzOH+y6hYvtUbLh/oRVknXHsZimkvazE0cAenRo/YS
ziFiZ3XUTcPHdiwy208WfMYPUxpmuA/3at6geO94fzVqpvwwayv/mBNlI8p4evjDjaJ48e2MtOoI
7FD534Ky2XwslqF80vKo+2uepyx/9JZp+sfShkFAjbCG4mCk8DoOfEqc+SjuoRkIYKz9Jo9w7E+U
Ra3/4+g8luNGtiD6RYiAN1sA3U1PSqIbbhCSKKJgCraAqsLXv8O3mcXMhNRsAtdk5s08zyoStjiy
xHZPOJX1z+4gu/ek9cd3zxztchF+v76KFFz75DXHceT9ojVpQFvVdf+wiBHj9QY25ORp1gudTxGZ
rr90NSgCRLiN7MKL1jHUSeZsdvpdNwEYobVz9NNxx/RPo7M5OjXM4frik8zWYaPQqeWuc6BK7yTn
UnW5RabvbjfpWPcW0XgQ/Nn7rHFyzJX08ZeK1uG2Nfc+cnXvGKqiyWx/L/3YoeMty+Q99UM1/5KR
U9U71yImcz8PM2fDlePPOrhvgxFulihg4/qU5sQZ+uWaTG2EqZ9+Kra4QIc1GObdIPqEWRjiWxZ4
e+nsMa/F9p2Vc2VAnParPt37T1H52zuEMZOKRM7wsrlYcF+Znv8hR2Wph7JV1jc5DosJwUFo7iey
8ISeCwRE9Vc6TEFYcO/YHvk2yP5jtLXmuFvWGtJiTtOfGBt7PYowKd7mqJpmTsyW/j+Fo2tf+OnK
TG5pdhkaN4R7J8JH5Jyj5vGOXB49Up1+GTI0V1zMf1Y19muF5yH2QI5f27pEp5b1JXCvea2s8B4Y
Y9R/iIjUcBLT2i2nva/1ki9k3W15jN1/X6QZVr/FEh3rF+94VO7IK37YNRuavLEqvnOGLUVql0A8
ytHrvIJNpCvaaoq3Ys9E88NZF2x/I/yUt5wz/+22a9N+JGxzXF7ruetv2ygYLs4gpz82iGV28Tvr
TeVKbkZfZJgQ/2jUGLe5M/i7KXj8u5aYRBxd8uWIkn/eHlTvB0l5N2NrGnPiqoZssMHtg75ULn3m
Tsyzz3FJN4U3Arx6zN1Jr7db01qUu0ld/fAOt3nPaKE9tupN/WvsqvbZjebjQzjtehRRIzxbtH5V
/yUJSTh54+99U3RcWda5QwyZLasuGdKryVPmNfDn4Cmb+mDLm7HuXk13RC9ZHW66OGYbP2wSZWkp
mlT/HUPH+vm2j+CXS5qOgguuLeD0f51aDLwT2bilGHe75dl47A7/fstObbotFUkTY/uIQWvt8ZM1
ydyW2zpGcxnYtbF/OdvjVV6zJhLlCP/XXzlqDu8klNnjUYmslFyo42RC6KTNkR2GR6F2zn/LEXJP
5hLvvkL2q/7pBPGyllZp/zGsg55/RMNSyulIZWEOHYlCZtvw3nRL/0VsbsDZ8DB5/HZtnSiewmF4
mi2p9kVkm+1N1P1aF7Op5ZGTf8ILsi9G4QwdDfOfLiL0Kq8oZrJcSaitzkrE8WvstvprjdP+NRi2
zpxUvKuoyNZYPEWTE9cX9OQcAtlh3upS9Eu0IdECCCwZ+DOPKaeu1lzXjn8J107W52CERMr3el3u
Tee7HZVO6pfK9wG/hpC5OR+TNvjbuE0tTnbBMOrcdTYF2oF9+S84hlaUKVAZca2YwL2sjqi2QjZx
9Aa+t6hT69TLmHOXeXw58LzfZ2wmPfLDc+wbwdvDUmS1I6+WkKW60HPnYTaBL2tXxjwzWe450/DE
jVv7jsACDdi+qt3kWeaqj7quZsKThtH9TV6EeuvRWmBhsPrdRx/ZeD7V2PrFeaYVvo9Jw99VtE3z
fWPBtVmUt1UzfekGCVG5RHErT/tukqSYU7d/9DkH+OFxlWAKZYRQhK6J4JVLbjBIt9nS6aVSbqxQ
pO3D7+NbYMLr6DnL6agHohP9hKTB0JPKLUl6U0uRJsK8TlzpMJoSWRuR9jQQUd3hrYkfCikGXn4s
PsaZgLZ4/MbDcSSn1NEJGpzEQb6AThUT1RD/wOvRraLqso7T98VfEjZ8Kb4B8S+irvOdYph8T55a
7fivwAPjjNmrRqC3jWPwucosu+f6iHPDxHLjks9y3AayLXv7IzD7dBd1Yk3ysF4QN9Eiu0frL/Yl
HLvjZexnnlWMwuKvtGKOO40H4zS1o/NvTNvh+dovdTqfQ0NsXZ5Nm7LIKrEDzZ1Whv1dMO/hdVNv
4nc9UhZIRxSiK2y7zy9rGIju3O4cuezA/OMNVjzHDP0TrtdmWr3fhA+2xGNM/Akbbu8NZX5z69Ow
JPpr2o8AS20Oe0CT5UoZdNcxu+fIoapLu9nk4vnDOhdBFcVDgeen+hcNVR/lx+QKcW6tSiRvWZ19
ccS9ECFLNXHyY6RbFhIZoCDMtSEKFA5afm1NvB/MFmIEix770OYesgJVePVS97mnh+xR1ALTFNdG
prA94VZ5GMzt+95v4t84+Xovq0SmFlTbiX/UgTvy/kdOOMA49REDBq6mCJRorN3M7zkPt2F9PFJ/
WwvLyPyzcjiHO6/U/ustNlVWGlkxHE90Ih+s0G4pcuoG51tO9ei6cVwtb344+gcinLp7XuyR9adh
RACbkyaVPk74DexlYiqeydFXZr3quFb7FwzO8NQ5A4E6kQylLuo0nbpCt9luStt9Vy1YDPvD1GMT
X7V+29xjVUV8xUpcH3qOaNmfOhIk7MWOHPmfqRLuU0oivGEo8Oxp3OSUPbDCtz+It2D3XcI5keUQ
WaRu1vmWS9BvLBX5qPvp5DZur/Kpdmk7JLaJBEOc3m3uHKeexlwtYz8VmmML+uNuJl5Rqv2/4VDt
E3ZpbP9eKMiMJZXk8K8ONZjPzNvqyxoPUcb7oszzGNvxVthAPbuupA1iuQ//MMzrXOWjT4UtyJOQ
OpehS/N3ug6blDRBdxAvOv6vT1veMPdYgpuqlaniJwD6zKuFolx4vZ7Iz3PEPua1P8b37HKNyRMM
bKcybIPNPR3d6PuFETN1cQlMFJWIdJAR9bgz+LwiWfqICIhkjqQSVZc72lYDj59w7lZMKWQ+zevO
f2z27HHs4e3oMwmpwpXOtL7sCs4Q/qxn8GpJDfg3+dHWcJnPEIucUhJU2q8+z0plt+6T/FtTYZUs
vF9STvWLE23Ze7K6NPm6p6ZvLTFPFy1EtZwXUjKxJop9bwGhnpyRFBsTOzzwgwOFEg/j+565+wRy
121X5L6K4ao3TfAsl60P2D+8JsinxUfTmG2LN5zd2QkRdEdoNEpYDcwPXT1Uj2H6HaksQphitEgR
VpdsWD1hndYX+iygahQeZA420Ibzsi134qj7s/nDsVwNoXB+SuliUrQiVH/xvgUiRbRgoJa3MfLx
HHWEfzVIx8Df4QBL9JjR26+smWa36FS6f6yuV98JsmRs0S1BP1+xJ3ttwUkFncRh2ekYD2X4sITV
ADeYCu9GW8fTF4nsbs37VG/P2KREfGo36gn6srH70U1te6PjSnfFkGBWWqh5Mm8zoj2VC2+NNUHA
gTGF2JZd5djAVBOJ47oTJ29jEC+ygc2m5FH1hgIqafkrunDHrShrkjanyzjuvecgBLllOUj63Mc2
jVVq9+XPuWnGNcf6x//L2XnECJINmFUn8yRPuh14yEKCWnSO4cf8VCNpHHOcB6o/weap12OSiykN
w8fA9/S9CSzSyKXcbacAzlPTLXkFaYn6Zp6bX2t7ZI8cLND/j9gu+rwyJoV5O2f1XzUH1W9oT08W
UTq7exFX4cRfi43wwwiP9LmEERO2cOOfEsPAJR+cpXuoJxcC1g6R+U2gEM7wmccddBGO06pLy+T1
J4y85e3bYcw5a+aRd+fwti9c+2THDemWfhdpaVXeMb38lv3Oj+evdgdd5g7goYKP0Wff6Zu/rGjm
q596sUII9DyioZyWjm1in3XeipAiXJmID6y1h2lLz44hVyCmKlD3KBqisOiGqf9LeNTyN6wzukYf
YvCWz2I9mlK1TvgebuxmRWgS/c5CSyGjYKGTTCnPd10tw6awXrOLkjFv+v5+JJYi6ujtR2TiecqJ
72G3jPwj+OBQlMnHaXZlyi7K+oX7pX18b6pGf0abRMrRSlanHHGK88jEHrG+bnNfXfZZejrfNmX4
NffR3JwIml85XkBnqeiKxv4nG0zocpUsrlPQ4NubijAUqs3S2T+Orpvb0Tdr+2PwkAKNjoxfBYfi
3XnSNuMYYZyy4BYD9GYq01XWl7RaVFcyd04IWDy7Txe5Y8+Qm8UGNXN2NQ7ITvyNzVmGPq+1NH3h
VvE3YCxr2jjJLMs/QnPTLtf2aNgBwf7603fT/jic0Kg8RhrUldTo6sHMQfMVxypsy2h1+p+77zZD
+f1Q345kqTC4z7E7F9wV+EQ6tAlA26pQz2mmx1+pjbelWLU2boEkxKH9Od322VUHN2mZc4xRzpJr
roY2m72c0Wp5qVObmiJpcaDInWVxfvc0jT+VicePLqgPXJf7bKP2R2PERhwzdXmh8VLK3+RkRdtP
65vtk6ghVscsyZm+b3+17tj8RiYz/8B/SX4s8eElF7N7syoyzODrfI3tRMeQwzYW4pAJ5V8iB84l
Gw7LcSfC39u2qIeg4e/NGxJBPs3UyZ6t+9AVPgJtQKuhV0eFOxv91PPffvaNkzmXWHr2v0rK7Ge1
qzYrKwfhFW/CvNCZQwD8/P8nQrlA1nC9t9UhCqffAuRg6RH5pdZD89Ix+14ymWYf+ohD6ng2tBH1
Dpv6fJqq7B+eP3OXMwwuyylbqrA/44uQtkWQCgqqrbR8Y2r07jT+6VseTpFHGnviret5dOf0t6la
+xFqX91E3rdHHdGt9pNyzbOSqoi/MJPbQJVEMVjnHhDAp7JR+rglx3wUmMc2f5iPsjC3qTPccJSh
ElCKDcUBeMBcXYvpAEdaZ/fQlzbTLZC929I94mNJMhbaQF5aNnNztZAx5nAUHzneSaz9eo9uxdqi
UWkz0phmIKjBqfntt/O29PnqDz3tLLA6vXUm7b5sYtkeOflmGDpCKe4YmlnXrOjrAZXEuhNIvfsA
ds3hBMyFKP36XEz4759k5Nc/XHJDrgbfH3/qY10dwiyInckrLzVjqSuRTPmR7nrAICJNm0IIy9ux
cVIBXLb79pSGov9z7F724TpqacndyzwI2fnItnxPrV/nUwpIXmzbFDwH7j5+tCozhJwuqdaAz+vk
XrM3bpqJVS9NQbqd6xUCYLnOoxTb1Tqc2DfifRYPrpP1c8FEJ5wzh4mwHdxBRj9bEXtD2fsbXroB
AJfNQy/G8KRNzPgZ9zsxffWeHPT6LF1fu9ZUP7UJqqqEZPD/rfw0D13mc0+YeH36wzTK8Bll+32N
7CcfFZIsmXctS1m+VoDaebhk9W+FnWNdyHGe6DC1SOfTxNb+zw90KkpsxEfaitqDI4+mgLPQEWHx
QxVIeuoMQLOeve8Luxt1zPuj07dSoAdU2dMULxsF2nEPgI1kCVTpgLYOpyMaHR4GGG8vd+Xh34zb
GId84Cp+x8uFa7a03+UPJ/TEPfEgJgbRM+NbYrc1LNy4Mc+69Wu+r9rGN84yOskN8uPUg1jaaoPJ
bZ3EN+SYm68JbzZiH9DPfU2hBZapQxc7a4kchXlF9dvnFOltya3q/DsmM7td5PepX541YDyFGSbz
uDDGfgxZvOFTAxn/khEXJ1jI13bED3JLP8it6593shVoFQabVHSQKbtYd4z7U5aNrWDTHn3vFMpD
xpxUJe4vCEFnuR4Uu3WeVX780EdVcIPRcObn6V5vH6aO5B8mOP8rkBYuQJAjTDjdFGDkM1VJJ5jY
Dm+5VEPj3nJDOi0Iq6vRlKmup99NsNkUCi2rV0wcsng9qaNeXnewNp/hve6mE7MA0GKyHQ2G0VLM
X707uyscUCX/7ktN+ezBbNNSp6PDm3cY+bR2nvhCocOO7c/b/nx4q3m0odD/8XwEP2NC6P4IUM4u
NyvqUKwxq/lD4hdxX9dj7V+Obq9/WybGtFhaCw+YJSxj+dH541ut9+G/o/Pc933wpl8LXkHvjlyX
+KLRDz5yr5/8bpq6mrBFtF1bziBwQ3k4nrmgS0NVyJDp/ztQgf+3YmL03g9GmgKrIxZXJlX/U1pw
/hInqZhnbuMl2dKgwzjP9brnOKywz+v8ClFJSP938wxr5iy3ss+WInKNMZdsAWFhbBnVK8S1/6NN
svHXFonx1pubpLtS0nVF2eENEhaaZmJyJQKXFBSfnMTc6rB+rpzZ1vBwfvumM+FQNo0mwmEcl+jf
4CQWOBXK5/1oNhw3Rd9MIdB2504nOB99M8XaJKgeEvXq1b6YKWp1kFwGLKTTnOcSyTM/HVYDdnPv
KESUt6YaK5jXydu/kBJSVVwryI+EXBqdM9/XN9vHY/5sp8SwLyi2nOtgMjrK7QiPmE9ZZ9Kc0WP/
mLkaGHLOXlKwuJZZNu9hBYZ8npqQYBNFhcklAuwGymTjwQpqv/+3AjCAZ3suYsxlDYZziLbQK0JF
6HppxcI5LmcilMbZ6VmJjwlXlTwCKLTlCHpaIyXp+6etm4msFlrGIz13zLKibuflRvvYu/ER270t
JQHm9/0ss7ggrMl9rcwSf63QF7+GemfGUB3P54bSdwEnjMaQ8rQ6GXl9/fDmK8zKc9Mkzcu+BXvw
QpBL+HNGSjYN53SC9H6Ds17/bbPvUOPXdCMZ9bLS66ILeQDTfednG/vMLJc7r0HPcYUB3y5Pdh+r
j43acc1kaOS5ndBQFH2sxs+wqVp806s+XfBvjYGeibrLWJ3HfXuZVy1AWanZ4rInarvPlOIWnBT4
/UvM+ntjY0H8EdluerKNlww4HSyBZvhv5b2ePP+p243bnGYOtJo8HVf71co4uB1FYp+jyeveJE9p
hNPxrJ+sCZbfYzvHrwNEOwhaE7NuDkG7vfTIrce7hNychY2o16yVs8/wvEuvBRLa94hdgkLazA8T
6OriXfVjGuwdIExkowBo37WjclEzJb6MAQuWtT7BCgwJU05rmdxdhMHdSSxexc7lBc3NRP4f/3og
Ri13UuO55UJ9fWmdLnhKQU4ZN5Di/NOYAL1t3eq8L3wWLx/w8LfwQqvHeSLb+meighB6hRU5KFAc
tDcKTGsqxTp944BUmQeMZfuRKyxfz6e24uPAapj4htOIITy7ggOhz97jWjkPIb8VrnPVziSTMVDi
yMVGT3FAhqbwcKvipnqITOiaYrcy+zXo2cxXPla99rJLXF6/wQV3uvI1S9wp8qXZT30w1G+Dg04W
+GIB0iFGUcSFi+1rWworDnXrxnVbnUxwJFk5DHGq8madEl2OSDFSxhI1/ORiw7YQ83ZGip1ovogu
W/QvgIhxLdqsd9NP4fYRrGAqFvdm3bwjyhO6pyjWKWA8U2nVd7xMjOkXiCHCENaNxWGOp1mWs5Sz
BT/ldOMUeIPLAtjULm5cmUXgcSYu1nhPpOHsSDfpcW++rVLA/yH6dnWcwkC6p1i25nVPNpWVOkgU
F8wxVFYeIr44Hvn1zX6hYhi3Uu3pdEvTlu/7ooOrrO3nvx0dTFztKHO7c6qtbM/xPGePcl9lV/Ky
ACG0fjIL1oy4y06jx7Vo3mwRA2IDwD6dv9ujd13rZkzuWxaFv1UfEl4378F/oxJ2LNveG4bc4M4y
FlnPrQquc4f3FQ0hk00OHKbii5dMvnqyUbMd74AeZr0/gMDjU8gYI/Kq1/U/rvhqe/Gg7uStJPKI
lWATiXwd8SD1z96MFUYJKBjO10iL2/q8J4sYH0I7VSav9ZEM1xo4fWETDUkK571gCAaNbuyNDMLV
e6dssdFkE1cITd7oZYvzvqEHPxi3b6InJ8P4JMidzBp14ni0f2aqquJr18hxeRz9b4FYl0bWL6U7
Hp9jAxT4e/s+3rwoHjTFK+9C3InG9U4BJa89NTX3fsWuiEyn6g7SO89pvbGb8vxApXoaE7cG62DF
/zlW4Q1uVLG6zb6H7hdyQ1Lzt+2dbeUNpvjkHesj39farOYB79WN0ja67YJXbx8E94kxcXPDtiu7
gvOIFiBda4FzaEXHj/+OcTRlF6B8WRd9usKPiKjO9hPcRPYqbOagBZwP/29gw9X87Kt43U6j7rqM
jOSdEXWdYXIL6Y2Nf9GTnfU9BrOOd3HaBlLPIU1lPFPn5i8TOItLLnSFbYOCCz33h6c/p7oFB+kq
azTDS+Z97fzh+x0Q3NydA0BM9ZIIatDFHgPLI9+P9zi6XJ8VExcKTLjY8ASFh72IuvOdobnapp2A
Pex6tjuPVMXlk8aS6gLmafCenGpOg0KkU+Y8hQxwE2YNx7Y/ZJVOoSh5//UPb9wWfQ9WnYTvHoYg
yWk1awjTMlpf37Q21eqed8BTBVvmhE+n4oUow5Er+Xzf18j968FzL2XaAM1fB7rvp2tgXdwF0N/T
RBT3CCt1i2ZxtURqEmUUN3q9+BtyopzLFes/98BDay477QLuuEDpxWxHM9wPyUov6Nlj11IvAwJ1
g3eNzHucoPscoYR763p7C+jUBIst/CnMFKsRBqk3GcDb5zFZOGa06as6sbhWwbmeK5wAa+rFfjdk
M88RFPdhSsXoM/5qv48n6FUNtjhmM5tTjkRKd3zMrWqzE5qA2BTVqPYPvzv2sMg4jD5yHjgVX9V9
0qrz2h0xW0RGXv3JH/ZBFUtIdm25klBoTxUOc34pVDjbty6VvgtZGW7xc7ROXnKTwa2yJOJrWATO
wAcn+U69LLOpuHAhpnosdo5MTbGS7XyUTb/vhN8qq5S5+fb1tqU5wqY9cVXj82PFB/c0wln0+JDp
IfrJH06DHPnhXlelV6881JZhbwGv/8kmtT5gglTbK0g+8RZW3+2IZPHUvXOFcfV5yjSTRaSZN2Hs
HMY8EddyumlrRV/shHPEJQqQA/ZbJcFkC2DUObghwyj8FbLeor5rFQZ3OWBlN7A2VNvxOlp3ljnB
i2kFvTDA/I7ZVlVnd3fD6QUiYuUXs7eyvgXIQAWwNkqBMcNvxafeCISI6M5WqOy69/ZXYHhRnw9T
4TbKpUQ8lxPZP+i8o1SZh2FLnPsIeUV6DZwQT7kzuY13G4F9vGx7FQGWCgRhcKirQwVbsgFoLuxC
EpISlIdFbwOs8VdfTiB0nqzEWSV1LPO2YZu8mY4IT2BSAb2fILOsGLJf8NZT2QCSKpdq/RChNx7l
qI+mKmR8TCtReWPYlO2Afue/SUom3wB6qs2ToB/6q2VsVvcx67ihPMtdpu69i98dFXwHMoDThCdh
6uE0IIhOjBCY+vSVjtWFh/Eghn1ZOe0RbQ/I66H8dR6CCvn5j+jbkeOtU0IIyOAdtvY0tRV7b4jy
Ovo1xY27l9uOwfBnq6p0hiygjvbM5+A3gLMuD/rssoRdwgXI8uHwvbYpHYSvwUlFOlNXQx2u2zlD
Hyh+bYtZGCe4ihvOxsFJfOp3O15p0pifJX7UtwsR10vpN+qAVUTnUQbCi4a7JGjH6ZouJ1EamgaI
pFErROHSBDvp9UEj38G7qrho5rQSxMJE25c8VNxgENBv4fVUL5gy7ZyCfE6Ttz5qyK93btvN/3ET
FyJAKRucgYodn5gh4IFngttSS3RbmMylP7VOhZcQI7HBBBnSC3VBcB4GrAOf8a5Bsp6QRfiv3VZz
3AwUQX1ydJOiAqHk4YM/QdtoXjf/J/qLcXQL2QF//xt73bcXLk47WSzw2EnpD0m8n+cQmp6zMuNs
85gnR9sR/+26+z7d19iK79gVA9HcoXlt9nPcjvOHWtBGgVFtDchi5g7YZ2DtWVERa+LYV//gQL/f
j+WNbULuj0uUiTuuipf6Iha7B+cRkBiUYO/gbdfs8AZkNkNQEWDXdSSPa5Wi7okXQMF1dsMkj7hK
k7lxAn3fwNlnl0ZTTApvhTIsIml8S7jWwja3OWuznYduni4KsVVdBARViTsf0kyW1cbF8FWKQRYq
XDt0tiRqeZuK0bfeUao6GrcCjoGOTZtvAnjtcHMKGyX1vSFuCCP1Qacge1knHhQSTpREYov4wRrv
OMWNp4KLzYblv3ZY6oedq2W0MA2f28MQWJ4P9qhXIeb4wfK5hyKr0o3tu27GN216/zcmCN3PMOqn
j7ryJMqL/QiPp2/lTXrvBTugK9qlFRMbQO+JOL90PHKNg+xH00WTyAOV9isQiEM0Xb3G2XE5jDP8
8xpe7HNvKjWcyUGMogsvo0pPvkj2/oxzBCIpNVo7XXwn7swlRlGwFmtTJ9GZg6C1et43luVyCcPv
hjAo940/zFvuFAOr95vM2Sy6jKPj+eUo9CHOUxqv2dm2hJn83Kq9eQnbkFe3GZfqvy7NVhAMEwYf
0D3ouFpsw34pC2B4MrWOPpaaE5J8ZsGDK2Zo4ZWnML2uYG6iqMQyf2lif2XZwA09gAh2yGpilTxh
DbAgbkijvT3DrhveJF9Ubu4GY4PeaNzcAbPAOgYZl+7wIkaTvbQ2nr5QDYf9fWjdBvGy5PLB38de
FskowNgit5m4aZv5ZL9UNI/iCukW2YZmB7l+3pJv0oJJe/sR69n+8dDiSMwmU3bW1BnnTwi6trkj
FJGGX8XxGt4GVq3ru0YvmZwrcrnCyyKoLze+A8R7qY812Mp5DXY0M76WnKBWLDYtkJK53ppE/cKa
l0fUceLpQ3LL9kejvP7hZDg5F0ONyQxvJGnSV63BLqAU807KyHRUbvitzgpILUUTO1yqad9/HmqX
7NPLhCmMgqHPSj+1cEe10yvgOtGQFTBNrLeIObRdrxAybbp09tl94sQItGwU84KvKPuuOEvWwX/j
nhrIKZtARi81j97fbjBLnQe+OXxQzN3M14j++BIYJKZ8JSJEngOhPFHGRoX/sV8gGQBEs/J1G5Wm
g287PYkgWljtnNuQEX/kyV/FaQOEbe+7sW1ehe76rpzHzHNPXbIt43syV0PMLy2ARQlIyVVXrqdC
jbOQdP+oSiPcQYwfHUiq9P5nVc6Bm8LcbOoKpRCRCUkUkaaeatJ4ysTvokeXeVh/9uQQh/kWQM8V
2l25IO4HR4wovJa4OYuwxVs2w3MPd75gml61j9P1edELCbrUpC448c8e3oQVboDX8Xie11kqzT1q
c7x7oq2GCw6/eJ8h2wvVqeJBBfZFaf/S9rWb3M9xVaNVqJVXn4xQYOhu5sQ31tkmwCKRzD0czvI9
oWKKGRVEwSEYqTk8B1yt3QpFEgTMcD30RMKU+5DWpkT7JgQykwkYa59qRXrulIIOemPivNpBsknx
df3nOinButvEGRnMPvRvaXYBTYTW0kUEQYUm6LPmt1weW58sVw3k+u9jbYDPErDjnTmu7hg0GjE/
73uT7ddGGO9fvIq4Oi3g3z/aY0VkRKsUXFZMSfxNT8rtxFl2zEmJEWEJnxj9j7Iz240UidLwCw0S
RAABt5lJbt5driq7bpBrY98Jtqefjx5p1JVl2Wr1Zas7nBBEnPOff3lqoNO4AZKG8BdehHBzVhOd
+8UVRXrww8JUZ47PIdtRbkvBFVE3dMTOYsIhop+P9xFlo3dwePG/TZ5XQ33bq+SQQ1TOX7sWp/wN
JQcz6U2iSnFkLBCdUcYb+oSo1M9WHsxSb91ior8XQJDNY+WCpm9E6QHydalnTVecm+m4dfzaC7xV
O7bpmShYRwfj1uJAYxSj9ouyOD/DXM4mSJlOhzBdgbTt2eFldmNBMC34AkE5AgT74bls5/Ym7nn9
+8XV5ieGZ8Oj70n/mygFU++443Y0wadNNg9ERfN30vpGtukZbMY7BkGW3Gf+xHADFD6HETYBhOsm
aR/VaJvjjtScCUmnLmtv00OcGyEud6MIQN0zhn5WIuCPg9EnVxmZJi1yOauPGOSDaz2rUlbGdSIp
BHZ+wxh4a5sZdnUiFsbyAGcD5K1vQt/djbnp3ORwwOLHucLbKCXHuuj0FlZKcpP3k1XeyWVsGfJ1
c+wfpJEkq5N+Zz2a6DAx5zMSMT00fhUhHjbr/tdU9el4NYEBV3eUJPPqaeCF1MOlWZkHRq+UI7bb
N+IeZKrqA4NOuuZ09dKvVTdm9kaGwmmfFvBfyqksAhumCJ+Mr1bTGMP1nFtM5xbEJc4t8Fc+7EkT
cOzPRpUvcgetawI6dhPprV3KiHYD0lK86yhsk002pr3BY6r9+5QGDfiawah5hNDsv0jY3+m+1zb7
xvfzCSqjlPMPPfgzd2DWMHqOYNKwqcI++m3UrT88Qh1n8GozVm3v7dibYZECFo33i9TDNwi1WQul
FebephkWtzjYPWSoIOp9o8PVee66bTWp4X7RqRgoZMPqpacQitCfVMbLXBsUi7kjUDX5shjGJw8d
SP/DBRSGSm6PPeKYaqmnTwvBIeZ9D2AEZUJo226OyThwQUUw4h6Emm0bHMTxv5ZWbr42fqu+SJj6
eu3zmpciylP/kwhTyONiKVL/ejTrKL+fFrkiVl7iNQcB7RaOr+S22taCYe/DkoAsXbdt0/jXVq2Y
L9j9kH1y0Jm6t0avRXqgAgpFIDIGKSQV+YMBzmWELZ2tGyXTdeqARwWjdocfPlftsO3iuuao7iqz
JAi2odUPLasD+8f/7S6Fk1hs3KTW0C9KOuH7GQCp2uH1VYYbKo2C7NZ6yYcNtNgWd0wi6cDup9XN
gL5roGqpF3KPW4qxNaFuCfutaucKKKwSWm4jnjvWVboZK6oL16u3JgfuWsKiG9xVM7NvgH04lOeQ
T9DfzgkY5jZrCq+ifqmbcosNMn+h59dm+3uZUinilR+t56D1hSO2FrD4S5KN+bhBAypFoFWs7Juu
rXiPdod58w2+FlCoa1/U3VMORrvsZzJK1t3oA8qhzEjz7eJ2Zb63oarMUDHpblKcPOBEcV9zCQ6u
82zVAE1bKl2rOGRGV7dX45AlT1ZbF9126NLZ2OkJli4TWQln2Qa/vltI4DD2hJ0XMijrKKrPo9Wk
8ZXt1QOVqhzgaPJoqD/LZJxvS0wTsPhq8gp31SmtUprOruwovf35jB4kzZ9RPKsjjqH6sZEx9KGp
qevX0VH5b2aR3hPpNEDiWoTQ7wlAvRGmk93lKJ/vx7Lq22BiUgHDU8/iMacQZubNuPvRHriEmGli
gURtNLb9NswF9GdTd8N+LDvpXwNTWmqnvbj7xtfQcJUCATAat0ZSHSqq0JfCGwbEEnMLHW6OHO93
NPkiCtKky6YtxLiuPvpxI38XBvTWwM0hVdBIkrmHdW6T1i7z6Gz6rpEAfJ067oh1pu12e3tpMvPO
mjnnt4wxRHuSiQ6XQwZl/QWWFCIIMRfek0XycXtXQ9LrgayUNYKzeGF1p72ZQ7rzBmzshslzXuMk
S9UBqINpWRV1yVmq2UfUgIN9fuRS76GeqsgMlKPaIoDTCnmuQ4N5tVBZzjDtMBg8F5ZvPVR9Vx3D
soLQJJqQHzUnY0ghU5n22VMFp6xsq+5lKAxh7lWccr7Tt3PI8kfSJGVJ7javFhfK5yl2u3YbY48j
A9OJpXcsEgr8ADWUXVPllA7eUGFUKXQvNcyy1B2LH1Pu6a/zbDT6bChzPGV9NNiPXr94s81gOVl+
mvWIrMcuBaOAES+xlxZ2vnO1cHDtIJinJarcuvH3i3bov8Bup7jYW8ZkJUgYRn0fG0b5E8cP+uHZ
NNtvVZKn1R6qFnzldBiA9quyrhzq89L8SnRaFz+hwxk/06GgqZu82d/NC/cmrAlpoq5puYdnSvXv
RB2O086oNAcZAdnQs0zpQX8uaDFvUziXnzEVYNxmN3HzQ8FV6zde5tdXSlakaHuhBszpliy5Avpg
/+B4O3VbLxbON4LD0y9z4iVq0zEwiTftDM0D7XWyDBs7jxN4WOvw8Noje2YKrLCjrlS9BVMc0TVU
jlEaAgSlm3H/6nHSeLKXImJuAU/ih9KonU9qGBd01ObitnslIIpvQ3OSzUFSpoXrXN9PtgODjKAx
YqovHOyrHwkfYnzuS2RrgIlC5DtjlByw2qjslouZkva6KBhpwORv4JbAKIRAXwoagiDvPKMLaj+a
bnFOGt3vC08SnxUqRvOqVnaBSirVYtjHia9l4I5yzo65muyG5+VwRuRL3qP4GeIp2dHW4F+/mSgk
OzJPmIUA0tfVN7y3EH3xKmSyYza6Eo5q0/9u1jCvNjDH8+R2Mbu8CQzXg9tFRWLbPFy75GwumyHU
+xaxTHf0DEB3RrkLrNm2t8CYO7iv3Y5EkcqHcTND8U0ovxHuRcSIBTh6C6gtcX+bqbG+Uarvop2K
+0hdu3K2vssJ72Imq8NoHwCWpvnQJf5Yv2ad6sQ2GeDIn1e2WL0jFgMMBIjPG3auEaHyorTwvGNn
jWl6szRW9YPmeH7kPMuSA0qa5MboXF0fxilKnCtI4v4T9lTJj7LXMyZnsJxtaMFlS/xXVSYxLSUW
3ptCDVzNsKrKhK4E2ukWsQFyJMa3ESBTRZu4xzGNOL8mkVzNEPGchVDtobfvEVZZyT4UfXqNDfPS
Bx2lbnbb0WHsSy3x3fKNpuW0JALxNyE+dnqGeDg8+3aY3Np0GtMOOmL/K3JN9VxLZFe3nj+21XFp
zf5B5ZPMXkwQiOXzEg1jcfT6OerZo6hIdqVqBp8SIVPdKY0UdwuHn/V5snC93eZ2zilHsc+xyw2o
8RWla+pwo7VK+2CM2jZ2aBXKRwDs5HdlDMaPGhoffZ1mmgh1UBevRlFSISqL7IIjMyM3CZw4zyif
0ikOSFZdR16eTCAoUc1etyAK5a4xoemibZeZHWSWMhxQ+0V9L6eY4Z01oBSiemmyZTeVqEyDXCXw
CQds2OTRNWCQHFK9iBelYVTtLIjZ+cF0VfjdHflTWx1qHI+Yx92hGoFqpSdoMasbDlyevijn/uSA
fe8zd54aGA/spQJBXNl+jdPBEIx5VgfCVjrjdGjAPhsOhcJ7RUMsH6BXiO+c6oO7cqmyaA/Y2MSf
rNjUNdx+7uj+Ic7GigkOLNMwSItpHrl+nCQ7WiIS1NnuTHMJzb2sdgbw+HPVxLY+yJlWi5lWVBU3
sSBEBW1fWOl7M3bqbjc083CdDVkJ3xRyJK2TZBJ4g/CiMqHFJgvD/0LWJEvafaKno2EBb29AWK2j
qHPXhOc1oe5BtNGlOwyByisnLRv7jsyJuN27xgrDdIOf3PMHld/gGfN8NgtzMuq12YqBFEharj/J
cGLooZehh+aLpT2qmLGau3OqKr8IfBOGWobeDi4+ZuXegTPOHI5GDIEVcoTfcToClj9BUJ+pn51G
RDdRq8v+dvSXRaODVAvsBRM5BKOLHs1Lp5HaH8D0Q/XIH1WC3yLdCbdjaMrPYcVgd1tbCe2uimM/
hIxXchj7MZTB2dTIzgfoA9ehMBy1LxE9XGUZm/5BmTgnHenTIejTY0GicxvLCJ/zbNLgoWU1/nYg
Iiwn2q52OhiMeeUZujyFpltmcg/VPWcjpUl2oytrhJ0KR/4J9RTsL/ZplT9SfPo/oDxm6IZVpJst
ki5Bx4pBaPzkNnH0Cs9IzfsaK0+HToJsPhRbthL7pvin7cQpT/Ldgbn/EGPdjhv4tOkNGFGbnEl6
KAb8uLLu9yRiUG7AIHj/DaaBbKCm5G0nFO7L3nR0vZwrPuVol9tJcp9ERYpCQ/Epf+F2LtECwAyI
bmLY0t4ZYnkidzpDjgpZkjHuLpz75qrIZRpuQfC8rw2mU9kB7SCVjC6ytD6p1srisyWSinRNgiEQ
6DBiwj2T6HOw2ZC597bN7a7+OlYZX5kQKaaW2KURg+CUZt8HoN1efgdRF7d9d5pRp8yiju6Ijqu4
dYd8ChgC2GFQpCMQd21I7zO56hWMlGYewxs+MigWazP3yYxsSx/zxaNyCZXHEeE6CJVcxL7errM6
rn5f1pV7rSeF7EABA3D4WqO6GTN3eU5aB75cByjvbwsZMnXzM5OeRqTDfF+wDk8FpULCB1zTiWRC
lcnWhD7gBJLkjTEoJLrAoLRsEIoqAtfb6Bam1daNhJ0doONk3l4kXmEfJoNhKZ5cZXswvQR6bdPN
MjnabpjY+yGJ5cofc9K7vh/DCo5b5tZ3S9Em5QPfb+WeQssYpxNCCuDi3NZ3sUJJu63qeIAwykOk
Fse+Spi1pW9wCJq8s1+35W00I2g/+TOuI9BfsoUeIpk92C9h+ntB6dqeGG/SPgFJ+Yl5XxiOV2+w
WMtsdlu65Luij51q1zJG/d4VjPID1RlVu20UGBIl1hI9dOgCpteml8zIEiq2LAghh7iHemDadayH
VlE5Eo/wW3JFovFQ5DPtTFek5WHQ9jDe91aVuYj78vmLGvHxZwm38BAsyPbKq6bIPJg9vNeNXiLG
E1g+cLCXEXpFcKiGm6fIoMJspsy1+EPDlLkH4FwOXdk03J9+rKJ2G4kpTrZeOzdWUGBpfZp8js8t
bEtsTp1FuC3319R2n7shWlzmVKQrVRRNlNZtpOfPXRZ6DxEjHovSAUr/zrR7Mr0tiEnwnasY2XOJ
fTOqjtzpxo0TquaVUQhje7/0JT2sHUM15OEkYBbUhdkRMrmVBUKqBajG1XbCFAxRcYB9TqT2Vgv4
f5qh0gBaldBPKcEyswMMhF63a9SYGNs067jbQpwf7dO0QCg/OlPh/WTmgBgLOCiNAjk1kwyWqpg/
8xUzTkSMOW88a66sgyzxosVQYbCfGviH1XXlj3N/jhpn+MIHvib0DToKCr+qfspezr+h6yYoyBpj
hhPmUTy7GsYnl4aH/qlOwdtNv+qZeCOq8w/G1C3tdorCcAlaKemf2O73FRyp3wzR/R0cwFWLBDLd
Pi/zsKT8cS618Ei7gbRkiJo7hlQN5eEE5+VE5T561OVt622qcOHUkz4WD1ukN2UVEOLhwH9pOI12
U4wt/Iaidv46+E7/STZW9zIVaj7m2BQl5wac+krhlLaKWEfENzlBKvB4Ff7/YFphet3AgXsWceuV
lJaVVUPD5uBmy6tmCvC0CkE0iVtRR280vGw3yxhpkD/ivBF7kB0ONUQ/LB2MxoOR4EXlPUFhzQt2
t/FjMmfGi6VLBjuF4ja5xhsrlwFA5eBsIb571yqdEJKQuGNDhDIJ9ZOZgiBRhGI8rkNQRnuQ7sHV
YdjddPZUfzeJPx4DPdkYEWCogGZceVXkHibyO3wQQShHj/3s+jR43D0bmiX/SwcXL0E3E2oXm6HQ
eXJgM6eMaMT0pIql+eraGbFT0qri155Tbwpy8OfvjQHjawPJOJoOuNKbr2wJnENpU0z6IjVOdxhM
2Ktj3uLY5Ii0WRZ0vu66e3JeWkjVcrF+uM1S0o0whyt3lcJNexctqv6U4P4jg6bW0X2ChdRPLnPl
7gydz4JG2pIwa8s8/14yqZugoDeKvmYZbVh2MmOk1Q4VdKJFUswvNZpVuLFe5hyVoDnbxvDuAY8E
Hswbt8WfYiusmImGPUU+HhUJdkY9Axp9yKJqCLnmR/eZJPYRfYssnLtIRfRCVurL5yFUQhx0paaH
NMmj/MqFuPLbVUPy3Bk133LBt/UPRLroHY53hdpijRR/UVWVDscmWdBrqEj5R8OXYrxFH0bO1+BP
Gj6lSOR89lxYpxSPA2hIlZFhusn6yX2ZxwmawKT9PjxkjKWvLER7yb4mPcWkNOpW2BhBpH1YjGW+
1k0/6pNAgufv3IymFcXh6KsrpqRdwUfY8FcYugKIRqeZZsxA8ZTYOVaf1rdlFGJxwe41P2ecFuUB
yhZZT4bM5u4xc3V6n3Xz8sNC7XCaLFSV65ycQPp+qJqI1PjZWRAneQDWfuj6YmvXVAGn0m1sEyqK
geecncRZdHDwZmAo79hVtJts6ssDiHxsfZu6aXyq7MHo9oga3Zulj4r24GIJ8ZJoOgvg1bp4hNBZ
jpvR4cGxDXAq2HJj4rYxhu7yWOXamTcACTPs3dbAhy2yXNgs2phpeej25+gYgVEGwpyY8KdJYdkU
LkPzsxceTUIPtaDf9KM72XQ7S/hQ6EIae4mA4IeZ59I92aOQv/RSOwXQimveh0tWQLmvPP28RkhD
FkH4T6lgl75zXiBaEvWOa8hdiXcVVGaGSfo814Oz7BGbl/ceADi3Bg6kryMCekBzz+lefbeIjZMG
XvvUoE9IN0iik9seFnHKDKi27y2gcHbZLJkFiLlKwhv0hwk6z6z17zorz6cDukxCeMU6kYFB03wy
rB5gyiyFHwdOnzd8Pkbb6zt/jKYomMecKLEO5/fqyPFExeUXFoG+bMec6KDJy3L2k8JLJCnhjsQR
0zFOot6Th1rYDvydfxCiYlWGgm1wTW1n9N1XTjUN7LgCFhOFU8wkBg8XDTXQYmb1PWtj/y7lesMd
hovkm4u8qz0ncRiJwJgU+AOAxCgDhcdIskN6qx5FuFhQ3mUdF8RVtOq+jxtO+U5T5BlFgzoWSxx4
ewAXDOQ2zBMiuVuysAZfE7Xam8yl4DiVsXS2mtkL+KNpVo8UaRRyY2VaSN06jqnD4sj5Lrc4QzfD
zBhtdNJkLaFb8OZlcFOQsSqJt8kED3gzhIQpXcnazLtVjkIp+Z2eRikcQRxxx3PmLnEck8Qw9PTz
g40f19ewajrMF2IJD39JOEH2uHb17dmkg3mMRpUhw3fqBIoQgqphU6XQ0W+AHQDCoqqzv4ReFt73
0RLemExqwiu7che1xXPDGAPfH61is8yWO1/VkY1/2tSbxW/SB+sXI9bhlxny6HLKcOT6zfAjIdCs
hAKxAVUccAVvYrAxK/SLa+yhOXSlPcTf8TOK1QFTOcIS5zmfXdofbBFOhqqbuzBuLBB4l8YrcFpG
fbyGuETH5LihPCoDEj16fHeBzdg2LTOIyrN2dlk024ywQefIWIxRBeyYNNzZi/Igr8F0Jnsjy3X5
iOZB38+pHh5kUXUc0xDaO9j48fS1tdf+BP3IcMaLAdqYlxVqvOKMC81P7EaEFO4sywHKmuNYQRQC
liAEhb+2oTFdjffNfrwKvQmupGM4uGUyvCu2rhdZZrTJiFj61TBhXylrKI03gPbDi7Y8GOD0Ke1j
3NdQ9nHDuapgSTlBODOCw7cpQo8Wyij5GTXamnZQxrF+WT0zxGaB8hHuHXCXHsMA6X91QhF/waq9
+pRNCR9OYpf9cXYr02QME9tXCHQisUnZNFj/U++kgZNJXCXmxPQPlZ/Ka6ayfUkaNzD3XalzODkA
1c5T73tDt6m1bPkQoP+EwAkRN6ZN+djdLmHS+JsIsypn21nlquKOqGsCI7LSZ7dLm2XfMGjR9/yp
02PL5YQxv9H4IKiuI/tgQW4An5K7y+VxOUw4C3vpvmD5xPQnz736R+cPqt1YketxVeQa5QYkDjgj
dtvDBIzWcIRtKsMiObTmBNMHUxyiO0CDZHcrFj95Aup3nVs2Yo5nqHB1GFiNw50G+M/oPNKwrQEt
nSYKzGzEEYb/dGgC7I/xLUjVghUeekZM/nm2aK6AjwBesXZQ6a4dxj7dd1jaxjRY8XArxGCuJgJe
fLMs0vA+RaE9PxXrxwg8kdLl1pXvPpkwQLA3cOrsKmq9XOKw43fPA0PP6VCgsb8tuBCIUyuJhY0Y
O1VcDXr81mMN/QvHBPvaNgobayPlhd42siFRn1GymTg419V0wp3IObctkYsbhC2wIhYqK/Yrfb7z
zQIQ/WrB0KRsgnMEoIl8U31yRS7rYGgHF6cbLuRth8johBHF0Bz4d3G26cYJ8U0u3NrcSZRFxd6z
9fwtVyPI9jLEfrQTdMDFN0BZL0Diu0I6sqVupr0z5BFCoT4PcgBHMrzGoS5Rjv/K9EzkiPCteL0f
cIdGL5GP8gknNvPT1In8h8E+eemKqbqJ7WheZSMhJ6gTzuUPhPrmqlC2gMt8TOx+xYVBmB3zF3fa
zNxfVz47fb7K7SK/N7I0c7YLvOB04yioBs84Y0So3cghRp2GPTO4/UKnyD3DsHnXT/X4OKXp0j9W
jOvQTflt/6UAk4QaihH9MwyL0TtAH5MNLKCSk5JQSOVsmobG8zialdF9YzBullsxJk19Da5RnSvq
q+XQQosRQWxGBpIGKFyY9BRT/EAdIr5ZUUj1WS7QRuBs93DgFjNteux0SH7YNMyVKmBlWaeHZfFn
FGVlTvFcu6bPnotLmzKZA3DaF7RwnAJVZ9V30FyzW8Q0bXo91rkDFcgsIF1lkSxhC6d2FDhgyTUl
5LDOQRtcGB9wQUO67liJV55gybhyCy8rfMWBK0rva+206Z4oDFEGrfBHSJmeaG4JcG6ajZWY/NUI
bYQ4Cw/6NyxtLz/kVpHHZwDSirqNeKIBVlY3m8+9Vxs/6cZLnu5YqYfZLWyol3PauhtsI3XyqYH6
tZfRNOsgFxMd/yKGDgKsDKs9rLr03sLpCKuoqqqX26RpJLGzSG0IgIN9GxW3/wMz0DX6pB9PrjfE
Z+w5a3UziCT0N4uaJ2v3PyKUrQ0ptjgt4UBSllWUdYnljl3mwYgr8LSHhW5W/K8WSAlVWs/Hup1L
FeSaG2vWvDiEE9n4gbvnG0aiLgUO9pq4u9KjrP/+X9a4DD9nBj21PmEYbW4tp5LwQuDvCvrMj8yh
V6PNCyNRTELAWF2sKPnnwkg0Xd1CUfTok8YmYRdiehQkrvBuZ8xhtiBE6psRLvQTPnUgM224ZxXV
OELAVH7gvvmWUaSSRMczFlLEMl1YghpsaeAyU586tfR7jR8mNtnJcHjfdPMND0xXYQ7nCbmmOsgL
O0ojAsadaUNOOmw/8QKjrxKG+TpbNE7gBzRRTY4g+/1FrTefMgb4FnxmwoMuM01KJJBjCOh4GofB
uofG4B1sYRlbm4HMnqoL5yL4NUHRucuuHrNmQ7ipv63H6qNQ3re2FrZd//+HrJ6k/9pauC21qnV5
yENR4L4HzcrzrOQKuejwQUTrm68TugaBUKux+18Or+7k5spu9cllfnyQnnRuXWzjPvCsfnMVZSue
lpQQ2y5e5wA/RVswRE+CdFbQKds5VmPrBO+/vzc3zb9WuXDGln3kwsKa9KlGFH0ioSIKPKZDX3Hi
Ks9pC5GSmm/44Ht441UR+WMSYmqZilzhi59GgLwP0Gjrk8IPMXDqub/V2Rhi3obs7/3f98ZThAsK
q8aFroRb/YUBusZsCT5Iqk8E1Qn0s73r7aFKMjz/r+sIdoMpSb+xsKK9PGzikuMcEgu7L+3kbbUI
qKLLFH2wJ/721WUVykhpKzSSfznOYtYIL9xh54XYLe69qhGfQ38ypvOSpOIEDhiKD6LZ1/f/5yFK
HhWRkpxdCgP5y70uiDpR+BF1J0oE/SV2aDOMNM+CqXQjLJVXr//MrXB/C4X4wPj2n6COi7UVoQm+
i+c4eatqfbf//qKZuiAES5ZTPxiudcog+mK9ZBs+DXBdiuo0KHiHp1ZTjx2ZCrgNbYrlnLVGnbDP
TL+hrwrRFDOjx7fFydVcbJFEhM6xRE4LiaDAB5RJq+dH50I5TOFr6N2bHEl+ERAHBUO2wPMEpmC+
2E+qXWT9wfH59/bE5ZqLwYYxY5Ndc5E+aPl5lSSJmE+xl7lPGEXBY1hi8+H9zfn397ausu4XTmjC
kS6+tzYzMpuZxsyoCpuB2Bh7xIWxOI310h3eX+rNH+S7vufbWChiy/TnOzORqi5epFiKvOwgs0Fm
V+rgB1/1Wz+IkAsS5KRruwDtf66CgZTftr5NyCBkou3cOVgfLDR1aBY+Sht84wMA2TTBVul6FFO5
P5eC21yiW/SmU0SDVG3yYsQfSo+rpREGhiK+xmY1fh19De1W5MYcf3CwrP//i4/AY3nLVkhWmQtc
HGCgqWmh7WY6AZcYQIgF89pqhKYH4nDVNGa6c2X1UQj5G8/XAwF0SCrjmCG5+c8fXYd1kqq+nU+p
kRDp4Y55oFo9BhLbm//+KllqzUmwSfAgSPLPpSI3xUQ+Y2+m9vRsi0mj7mLW60q7+GClN5/kv1a6
2DR9Y2Aho4v51FOEPsLdcm9Lv5qRxojh1OBywkzWc/fvfw9vLuozTZQE6ZhUHH/+PPRwNNAego4O
8sZ3vpjoR1HTvHilsG4KS4vXmcnr9/cXfev12dx5Ng/V9sxLv3BkaxFDnWw8RWhczk2BxsqwUTwA
UbcfPNS3lvJcYcPF8y2BI+Gfvw/vaVrUsZ5Oo40p+Gg3iI+S4ZeeRv+Dm+iNJwl5wnQYe3AXkEH1
50rNbFflYLnjKe2G/h4XUbmfCQ/5zGi3ufbCCPpiYv54/0G+uSZRQWjOuANhZv65ZjKDKFrreHSA
Flww9e3yqxyL+V0yYZyER4CJ/c8Mm9w+vr/w3xe9tCzuA/JoTXcN+PhzYbhwZYYvUsOl58TIpxm2
52Rg/KwKXf2SmJREH7zHv89tFrRNh3uWoA/3MjSr5cMbY9E1eNkbHT0jXnJFlnQfvMO3V6GkpXgW
nN0Xu8XqStwdp745FdUEfcSHtv/gp6744Mf8vSn5MWTRelyt4u/XZgGd2kPYt6d2xM8M9k63HFzw
xHEX4178+/1X9cZi7np7k8qFpa/jXbwqpluzapK4P2G4Y1z1xA/u4yksbmez/ihwad3if94FEgtO
qiHXWkMVLpO5/NFxGCiE3amuu6b/iV8zXZTQc36LQSGs6YHh43BG5BPek2CU0+laXPXv/9w3XiEm
SHx+3O2EwV22JThALmEGpHpywlhfm72G7oLe6Mv7q7z1UKlWfLo58oOcy1vPS5aKeKlKn+JCxPtw
KV5R7haBsmEbv7/SG1/a+m0T9q1oXsXl72G4MMbWpNqTmy7mQU9elIJhYwbNzHnQByxX+/8eOU1P
SJCvSQvE1Xd5J9QVYQoSa4KT2RrTPbcBrkLu4l8JhLn793/dPwXkxZbhAufe4ZNe+avrCfevGhql
XwwPBlMkG+1ncV4D61om5shzNqgq7HPntNUvpLHjK2EEIuAcNJ8ENt8fnGdvvE82jBBEkEjqtssb
CWbzJBqx8hbg9D7hXcuY0ks64zgX0Ovf/81vvFFfYjjMcUYqEtfgnz9ZqSJ3dZLoUwK768oYa+dz
2OgCwV8HUIQNJBkxu/+6pA2BnKPThqBCkNDFGQBTpyzzJO1OREzg5OC4AbPXbmdie74tRxTr7y/3
9zfIcoQwEq5iMkZUF5XMMgJ3xb3XnmIr1icML6qDwW/9YJW/3xmrUPaugWUmWN3Fc8zhFdvhGLan
pPeXW+x2vEMe+ZCrV6uX93/Q5VK8KVO5YHXcPC6pWRf3gtHYOPdrgwF6OzTnrpIdTFVV7SMn+a8F
yz9L8bFLD89B/6/IRgYwsMja3DyRJFIeKVqeEQ6Oqyor+uD5Xb6ly5XWffqvT8/CwCHL+oqAirge
96MO3Z1tYN/x/qO7vBPWVZDQmLTpFl3XZX8ypLPFTaGtk0U1guOq436R0lcnanYVDL2VBrhC+jdk
pnTBhMfhBx/bGz+SpC7Jt21Rp9CK/fkjM6KSyS7CMlJAujiXhqePySo2eP9HXn7S/EjKIQXhBaGj
B5Dz5yqYebl2wslyKjMHbXqBDjXBxpMcmQRWN3Ew/zHZZ13v/2oUwZ5EhvPnenoxqIZCwzwxGDSH
bbFk6XPbKvzo3v9db+x7nhx1kAdLxvzrJhhg+8xG6QrUK2S4oppOFzyWeoBcNDb4G3yw3BsvC+Yp
DxA4zEcOdnEZOFUDbxz9AW2zgwipSdNrXq46vf+j5Pp0/n3n8PQ46Gk7hKkIwrs8OETvpjSzsPD4
4jv/S1KVMQCHXXVPTW3AAfNId0vAVKJ4X9rdTPpFIwTX7YJLJvzVQWyNKLEwPPG0SvaRb7ZH9rbV
bVvPh+HcLPFMCgLHKrJ05nkPVVv2xg5DHfd+gasDdJMb0t67Y5b4Lxgzz7ih1GKAf42eQDAUI+jk
PIVmprc4yJTxlpQeE+44jM/5g/v3rRfskdRmmcw8FIDFnxtpigS+M7iWnmLTS08LesNNauQVYAJi
s/cf+xvfCLApj50o9zegpDTFyAI/+QXbrHj4qkiwOSFHG3fa1vWvaR4+SFte75iLlywZHUg+lBUf
uWwYvHbU5WKyHDF9+AotUfGboEnvc0RSxRbzW3GHtwfJzwV5Je//0H+Kv7+WdmhV6FiAQS9v2yKP
0q5poFuB7UbOVV3ayTN8CP9xMDxnzVr18LSLdXS3aKN5FoVu9vD63acmrMTXESeEuwHIMHj/r/pf
0s6jx21sTcO/iABz2FKUSqxgV3K53RvCLl8z58P46+ehFzMuihDhO+iFG92Aj3jiF96wsdK/678g
1JmUi3J9PipKGKc6NqgQtM9hI9pbdD/KLyDokp0J2B6K1hbdV3Op633cVI4+I2Ugmay0kNGMLBvQ
OkZcPJQSAJP/4quWKr1KEYj7ffUw571a46vOa4mQCdwlRLKFl0lR9AzjXDxeH2tjA2tL/mRS4tYx
ml59Vj0RgiStPfvgA+b0LSS2+zICJnjoMkSB3lV1knYer80RYTIulSeNP1YjRlIeh0pazL4yVBYc
eyQlQb3h9NKF1GGzcM+Zel1O4GLkndQMugREbRf5W9tLlVWnYvLTKFS9UYX12FcgqYBn5CBFw3fZ
0cy/jLx/j8me5CIm4qH9uNosETjOPDS4gAurfAYcAp8TCPBNOWTx/3Oo5fn5I+ARJf3rsLcnf1bt
JD4WmA885SnYIFfKZHXa2Zqbk2lgLWuZGp6G65gAqWDTjoCB+E47KHcDAv83nZ5lvxbw/Dmcq+oN
XdxqZ49uHT0VFpdOD5u20vppW0B51dBRrTQgHX0aERi8EVUTI4cEh/v6cdi6YCnb2wym26a1PuVJ
28DzLpwRmr5KkyIs6zM0RQW6ZIry10D0gy0WLqUAcHeqNHsjL8fmz3VE/DSRpoKPBJl4qHML9JMz
ISo6Fs5ZH5XuZx+1YAoasyx2hla2xl56uBw2rG3t9bNSG1VPAz5lVfumKXnJRdCDaJzi3kMmOLEP
WI1Eo1eQFg0HE4ixP8FrTZDgD5xbdLRsxZUhAEQHu9BDJK5hR6OuNo2B7TZG3WJWNKsDvOgB3Z/j
9QXb2htUgQh+6EvoF5F4HuWBMiF35teZnZ0GR7I8pAMyokfZ3tn7WxcXAYWsEsdxb63zJblH4lkf
5tnvm3o6hWXUnrHLKT05nOb7KCqnm+uftnXWkAqkDUiQb1Dq/bgjgANrYYj4q987gaOe9E7rHsC2
BOFjr5Wq7efBoiqhpK14vj7w737R+q0HMQL9gKeeSHk1shnyzskIXPilNKoV2hKx/r1xcIHxhVXb
zY0ODsI+4dSVxsehSSPUDWroL+AsR+OfAdmE4jOsk1RFWj6GzhSU+mB71RQjFW8jL5CeWrjf8rms
++RLjhLaopUTVB0EjqgJb8Hgz1+SupfBKE2GCYQU9Jr+rwihYx/gJIn3WcwzehE2ECEP9kz9Og2J
BaLZrkdQ+R2Kd3eo5mj4Bl2fmI0dQLUWjTCH14Qoe3Wtj0nRmnB2R0L5bpExq5RMukvSaPgXuG2S
ndqui+vT34+pWJTIqPNT8l/HXRWeElEvJCrwJdx6r66KiW3HzXAE8BookFV7ih7/zZh0oHXD0Sjp
rgKQJqQ6PDaMOelWwCIoAJoFd8PJkMbxpZednQ23vFGr/QbggqdS1ii/09f4uNMRKNT6ABF6P8zx
bnADgY3NwUC4ew84s3GkdGrTBimSaRIXrBbQQSEW4lk++jpqDxEKE7Iioe2T41aKVmuKzH80z/dJ
OyXfr8/oxjWl60gsEz/zB03hj184D0lryga9PRWZcewhzHhyjlj2aP2xVw11p325tU/Zo4qhK8jd
UI/7OJqej2jWQqTyazF3aBsJhED1WFJHzxIzeiUmAuY79/DGE0ILw2CLkrxS5FltGbuMQqFF9Qwi
CVXNB5Eu9GAzSk0gj/l3U5IerMLSxkNhi2DnzV52x3r30C5dwn/FwBN4NTRqaIXckp763Cn1mcs/
O+YCgF5j64mPo6x+NrGt8oomkWa36utmZ7a31tZ0SK4xKtCo3a12LyXgnOBc4VYQxZONlZCP4cGP
GReWm+ubSNkayUJDfKn9OMRfy///I0ZIFVS1irBmXQmT1M9RYlBUhXggFR4qPXREXGfOqwfN6uAG
4/lS/Fu3dXEGpGW/yXmhgUKE2fiDU1CbtzG4FeEjrUwd6frv3DjOPFe4hugqURTlsY8/E4yKsJx8
nH09grupdgIl8BYW8s4oy2FdrTt8Gdj11BWpcq+jFklVcBBEFtJXePWzm6DPu+oO2HV42+EPBFG5
HxoNXo2S3FkYcaL2FBbzN+q4Je6kYwq1BQB9cSNbMaB/C0Lxz1YG2Y2SsqphcjKrljigKIaaH3o9
UExIMbH6CvIJukfiOIn1w5RaRG2RhJbVO/LDbDrbbY3psqlb6YCQaW6hElyJiUWK0woBfsFlfd9P
U/Jj1KPqSY/D8JdambnwgkEJYe8GGLAdMCvFqAal/OZWQ5Uu9HLJnAoccgb1VpPbvPh2fSYv4ISk
KybVe2XJBOlFrpPADMFYxBJCgzS6i9V3ooJq+E+H2M9X+NVR+yjrrU7OG/fmcFd3I4qhBQsTHSik
Tb8sQOL5zgO0sdGp6HOUqM8RlK67CbaCwGVWK7qvlaDe3dBQvpDl6494D44v1z9+464kJ6TfZZOP
8unLxfbHmZKdphjKysBbU+JuQcpN1EjpJBYew6GAN/pMmyH6+4SGMgo1SGA0DLm+LMM5VmOk/zXU
IHLTPBM2OPFpUPGg+WfSFWuv27act9VBsUEFGQjoLZn+OoSI2onm4qxofq7B4dZgLdw0JhYAKK/n
X4FvD6dcrp6uT+vGe8B+onhs6vQylDVYiNTR6kUR6XS1LfCnCB2pWIvb+fDY1A7Rc91Tpgrn9A4K
dLgHeN64gDCkB+wIdIcr2Vmt6ZDPcO7xWwSVikI3VCfks5BU//trjoccZCCdUogka6TcEOOdkk6F
6aedMeBNaWGzHSl7fvcbR8FeEEELZJMW/roqngjDCXQCMn9E/t5z0PLCak1IR62kc3h9zS76ltwD
5IAGUlWOozB7y7z+cRbA4cPcxaLZb3oLdrmZG/e6LeJjLBnz2ZqsiUpxLv7Ru17zIslOvBnfk51Z
3TiPC+KElaNwyy9Z/QYTDgKaUonlG9COvmaJIRA1V4JTaQ/GV3zCw73G8NZXAyrWl7qeCjjWXn7R
H19tt5lZQfYxl2i3wNDegC4zF1A0HaPy6CXh2zdhj5MOIyqsYTxgzjhbOxfe5lfbRPmEiPyY9XFJ
J3kao0y2kOZ09FMKK/eAWw56VUAKvFKzkr2Uf+OIODJFa5U7f8FvrzCQEN8zMwk6y4fzlNgIhDgp
SrV64QkbaxOr0hfbazt+BviAcJQtt9jaU++fjKRxe0q+Hvrz9k2MBs3b9U249cOoe+r4SKmoxMir
4EEpkaAfZMng7Nr6s0WI6xpdH+58/8aVyEz/3yirG8JAIAkz9Bi7ixSpV569f/GlV7+Og/69RwD4
th2EthOm/m70rK5hHho61nR2IdI4q52NND0hu80rWzV5J7mVJXXNqSzGCjsUHIFdgY0LPJ0M0YDP
BXoWcJUqBIYe1ARN4ftUFv03xFqnMy43Qf8tziQdvwe1QIBnQikFkRCQWkgsQtcND80wpM+BOeBm
lKq9eaA+urDlpWx8o4cj4YAYhq2BO5/RWl4MYuUmSgUabBrWvzAOkfHHMqZJlMDDmcQInu1gBJdU
aktdMQSKH3rtgLYDIruGvtfC3TyQGqU++KgQHGRd/XggLcSx0JFuTUph5eSckoTg7aapLTk6Kyme
r27b6I7kKlNsnRWzmxBgUEG/QsiKAvPm+nbcuH6X1g67EQoJYOzVOXHiTllcX0x/ptNwTMwQe7RE
xdzLyeWdO2DjyWQoKuML1HzpGH787NRIoRnZKq9WGEc/UzhO6BZX+BOGzfQA8W08d+gQ3NLSN/ZC
af7m9c5cUA2Uz7gUaL6uRs6R/kym2fTbGfG3wlD7gz7Ge72yramkB0qWSJSF7ddq/yO/OKWxbRn+
MI+YJYZKzs2WaF8Rqv3y94vGzQalwQYuRQT58Xtwy8AjRst5mR38ntM0Lr8DudUeYgGc4vpQWxcJ
tWIMpZdglUbgx6GkAoXBqmJ/5KOl3YaGVL+aea7exyTd9+qI3LplNjux1dZEOmRX1Gc4HFyBH8cM
E0TXEtxIfUsLO+soEYTlh9joqyP6KslOcrA9GHkBaGyCVnV1GPXGqXPseww/xs2cm6Fc9MuV5IzE
k75zAC6HIm2VCRgh5BEea6ttOMWxkeo9l7KjZvNd3UzIVQfG/FLN0V4td5mijzt+yZA1TCko6BJq
rIZC7yHlUlUN34BnDzuaRz5H9PB0fXOYl0daWa4xMLoL8OyieOf0URCpXaL5Q2jUzs1I10J9Mrpy
iO4wfi4ybPmc7m7ZVz8LbCpQL+ZZRSysTV+xMJRfHR1c4aHJkxrZKiVRaZsj12Yh+4qXGl4LrVAa
LwmE/TZaJtxzJVKLXzPchpe+Ap9/CkpTp0I5BsG7mcFldCUjCr/AFCvzexs1NNtNOmqPLiQLSTnY
fWC+Z11qaDcxIoHvloHWAirZkvEfnHq19wbjvs/4qto/BOq65YEUtp/gpasVxoe11d5ETtVZr3DN
KHGl81z3z+2YJcVdikPD01wYQ3oK+mr+iYNik5+DEvF+bxqABCGnWauvA+x4MEg1KN8DyK5COVGT
w/lFz4pBc0NkAt6zNIj6YzklAqUQAuaHtJJMTPTyWsi3+DCiCajIuex21iKnnplaZ+484xvJMo13
nnBrSRipcKwORCxkGdeEVPOJgnFoRObKCX/IdcRriEG1oj/0lTaAo0gTDC0j08nQ41St4ZEnS/k6
25XT7ERMv0Pi1WYGOEMaqbCZFWudTvaiH1CLlGlM5NGLjRszMh8JgmToWY/Ngz1Z4oi/M9IXCa2r
UtIdL9KjBMkhTaPHJCEeRFX59frWV5ZpWP8oCuUws8glaMCu7uA5L5GVzErV17OpS5ENsaXiPi7Q
42C3OeFXawbDch6LGEWWFuHz5JA78izdws0R2W1e5WNy0uMcj8qdH7bcyOsfRlOZQB+QN6XK1Q+j
/QXOdCqRq4rKskeVLKiSYzYNtfMwOXL3fZacdHL7NrXLA3KOMn4ANLLwWtHxEXtTczHKZwmtJ83T
cMqtkIUQ4jvt+elzFSv9z+u/duOeUsH12AuqmuhjnQ0ZmHtiidpoNMtz+SXFsXQ8TBpCjjuz4lxO
CgV4kMVAfxnNXD1jfQcRy45kzZeHwvmW9SEGDoA4P2uEqmjbYFeTI/E8IEA0thmiRzVWCsoOMODy
KeV1AfWP+AjlQ7CC/MY/8jAJ7jcyQTV3Mv/ywpLaqMXmKnIjKMaHSNtOzjkDFrmTCmxNMQ8BXR3A
8Qr454/DxhUqTq2YKX7NvYoFb57ckjioO4d0421TdQ04AAZbGn3s1QQHGUx+OCm6TxcAm3hUU5z3
zqnCJx2EdHL6611DokEoSUEa7tn6iiKq78cCUWy/rHLDnzAEeZpFEu7UvTcmjuTRosZL7xWww+qT
6sEuEhR0NZ+wMrwNZCRuIHPVn65/y/K3rI4ryA3QeqpDqZeM4OPyFLOwAm2oB7+Ig8D55QyqmXrw
CnTUL1sO4ENBz3pnzI2dqMNlgGhMcHDZDy9mc7StEvqXUmvtv4O8oFOQG3EtZHa8Cu3A+6nEye/6
h2rLl6y+FKMCg+IH/BMKdssZ/WP/txq21fGo9X6fYmnykKs1WDmk+emdAGdqHpkenKywGhWLgGxI
jxvFL+MYGm1ULSLxcHOGKsI5JM7zRPFCFBXDzyPs4i9DPNPnWoAaD1ZWF/gWpFGlvEYhIY8LGH/x
XE65cL9rmKuk3yqequ+SiJTynHJhtAC51Ng6DVmKUGxOdB0+Z3afm25U7pMzt+aePQUuk/KPzMp/
nAUrcjRLr4Xwk0SbXgIMXTAKQVgQOItQTyP1a6xRlHp4vj77G9tsac2B1qc/B+92Ob9/TH5U1Ai4
6eDXFUhUj1mI+jm6QNYByqv9xGUldi7c5VZZLzY1SnqRJLgLSfTjeJTAOgJogOTYqhpPQ6G07wh3
RQdUExAebcT8DtCmPqD+VOzss41jS27JHWSQOjDTq21mVGpbBQ090E5vkUFDZOzGCI3x5vp8KhsT
ygicouV2QDNsFWHXs50MdWXCUYs7JEuEEcjt2UwU1TerwQzZsGU6u5gVSZKXIUM03xkte+Klw4Q0
dXFUDsTPJsQg4MRF1yNupjYquJ9SGr6o2FHrO793Y9txW9JXW7hLl4Qi7EXwLm4SmnjIPdAeNqvH
KcsQ3++FlnZu3ASZX44ic7zr87Q1Llc0eAIgz6q6BpVUiYZwDCL/vlRa1TnrRPykNyWewH2qfOaZ
bBFkbeK364NurM3v2jiVv4Ueue7v9/2IovrCH9TsuUIhUcbdye7t49iVbwEeU/714TZ2HD5/NGd5
X2W60qsj3RSprPdYV/pt2yH9YfUONgx6le3BM7ZCc3qwS7QJycDhovh4qGajph2IiaVvgIWevSHU
4u8FFaZF2reYsEWOGt1X0O/tgWqk8YuM3rp60+u1gfG5qk/fr3/3xtpahDQay0TwBvjw488Zg0JC
T1Zu/RiLTey8s9h6qtjHN6JTy7sUmTH1qGRR+feFliVS5Fhoy9pe9HvmNJVjWhIwCnuEwIMA98Qs
DdtzT1hwvP6JG3Ej0svUP8htKbSsU4/JmchV46r1yzlSDkZoKm7dyM5BTmJxGrUquFECWZxiztIp
wkzv9frwG6VChU1FN4m7lBrFGtCRzGDbY7USPtIZc+CpVockUYFNwWOMWDUsdQshLJBK7PajFmc6
VdZECb/KEcq/Ozf6RoRnEUMSwcIXBI2wuldHsmykHmHujGk3eSYYHdPVpbFrvLYvm70e+8YR5gaH
wcC5Aoq2fibJd4FuiRZu11CC2BNRdybN6lwHDx0PifxiJ+3d+jqLC5JiBqtNpPxxL0c4s1Wakwgf
oWZI23Wj4SU0FlP4DU+OVv18fV03XkeasqRnPFRsrfVoNPQrVBQbAZusE4dOUhDlN5TS7xJFOlkj
CsGjYhlPNWpQO/exofIhHx9myi1L2MxnLj3a1TICb0mCMoNABMMv5aj2hOoYPXT57FLGkGmBQR35
NGf28OIkEUaKpW5PXxH/lgYPDF9Ald22A/MYzrNtowRdyVhG2cGAgN4gWkwe5nqM3QkPBcVDDapq
ju2QIV7XhoBlbuy0HBcV9RlF0FALlF+5g/cMmo7hZLlWUFkvStVKmTujZfYp6BTjV2opUnQyRroG
vkbN5LUMA5SA+6boAHq03YszIEBxciBqIAMoDElj8SbMKXtrcHpU/8wUMC9mZJ4BKxF1nSgYfpUR
Anc+pD1hHfB9MQqvQWsyOChmjFOca+SILh/COjKNnW12ufAcZbCclMsUcrI1wsVMJoh+SLH5aGdX
+ssixOD8wl6ri27QRwdNEuUNXJOE+zZwCdnUPejb9g8gLqJsISsXEL86jLB0syTeY1MXyfPcgq1B
pbitH0KiuRt6RsknwB3t5wlG6T/Xd/3lmSZeWloexB9cauueXNzSa5tTbUZzmTdBttAZlTGScwdE
VE7TQFh0fbzLM03AQRDIVJPuoDbz8UxnqRXVuP3AM9Db4hijYH40Gvk/ou+Gw/WRLl/CjyMth+6P
6HpU1SLGtUL2BUboRzE6HQZMPSL4vIknNcICyBin+ub6oJdhB4Nyim2FeJ5S1CoCFckEHz3i89SA
IuoQa/ZtP6bNTnBDi/jyxiCK/l2zpn97cfEX+TQI6idL1zwphjetR+72X6cuU+17ZUGquJP1SB1u
YJthpi7iBn3xAJ1rZOIzNBaPeqs6tU+oklKSAryWuJU5idnDjFfF8rfMZ8PVFFHVboYx2CKgV1XJ
XeJkFMVDM6069HfA1npcNF3tt5We9Y/EFrOK/r/d/6z0AGZsFNcC7ekomCXk/xXsMet0tHqvjlru
VqVVBMrfWYDHcIibXQ+LZtK6RymyiEIBdUfjK5Ag6YsZJ2hjhlnYhXdGb2Mqh8l8+CswrdTy9Aq1
Wq/uYjqPuhm17jygPHiYMb9Obqj7V5/oaMfZcakuzci2xOZnnV5JhOyIKN5LgsSTbgTKkw34/bHh
x9+pg4NzaRiFMm6VmIS13jxTikCPO0nqewjNBoVnNN/fFKHY6SHCg2zk84T6aRDKnPzTztjTuVTG
BZX2gFiA5zFvqn/tpLObHyIrKYoi+eVEdwbKgdOnWZaSNzFNUeDVdTuUJyRPnZteLTTxjilO/IJw
aJ7emCbq0Gcb467yUS45Mu8FNYGG75WqEFtGswXJJWb1BS1/tLzaoUuyYzVWXfmY1FDTDvJo2PF3
taU8etvaDU+LxMRoByVvVFQNjaJ3zgj/B7HP4UU9ZMZuAxZ5JRCfTxtlusUi1rYPRQQF73MmgGWB
iy4wkbDx/Ai+mVVi3gqh4uNFcZzyvka59x/JaNqekriSjq/ZXKmOZ8N+0T4HcaJXR1gPeXqw0G+2
34YQAOH9XIMifDPR4C6/h2kqKa5qNeKsNeivUe6XrdHVE1RC7yURhIM7jh3R1UzLWr9r5lhPzmFe
NuRTLUhyF1FgScEJezJjPLfnuj0hmMirl9kNPQA5MbTqa9/G1vC1NaRWdbNaVb+HtRa1d2Vc4P0R
thGCRiP3r3yecAsdcRNZwjlHaOVnwzC5JiFfWvIJSwoZQUcTgd4xB+TrsRBF4wkq8TECtKaiJ0fR
4JMOGm/ObuUS7+PDXBnqv1jrBajqYqAHWjYT0xM2Wnjr2SGmVA6yzRr/ao4PZZ5ONdKaRdQdUgAW
P4KgMakNpXlS3RW2M/50WivmjRoqlp1C1YglemQZkm8JqApuhkdrjMsoMc4xwxfCdMkgsOPjaVaz
Q9vbQsFQ29Z+NAY4iCOdHzr8+IeiuZRHos29UG3k2CtGKc7PSt4pOXC1ALn+uHKStxLz4jsTPzea
4naQPcmGMI2jnYBVv4XX00+3laPE7cmarcDnDk6Hz2QS8QNeI3J5kw2maA7YdnOwrGiiuThGUx7e
y4oYtHOWycNLhvLSO+R3XHX1DAHSw2yYXeQNQx9inlNJCaqPZtOlh6BFJPQGv4H5YWrs+o5ZY9Lp
YNPKqmlB5e5ky4VynBMHk0fAKGb3NsqisX5C9+iwoG077L54FwLMqhuVt3cyisU0D0gINC6erJ8F
7h7K+6jK/dsYi+JRyVTliwFNJryJoyz2h7HNFW8qsTYDt1g3zQ1/heb3NpmXWzYGLRuEgvaC141+
DLXKpYO55NfORfnVTisjTrLY9gMRhzXRXGSf9FzVv+sIyL2k+qT9WxlG9tBUWvMQx6F9akPVHFyr
MaJ/w74YgyOOoGjUYzOg7OSkGzEGkkEIDED6Vy9b/ZIZq/bYSVDVg6A+sO2r0+g4410hN9Od3BfG
37/8CABy8Kh+g5FWl9/zx8svQgztRMVcJOSFTw0+GqPLK5adA/Zy5Bax6bxOZdC9/fXbD35UISE1
qCVetOXxGEIiN50s30GUwiNJ7e8D+nan66NcZr9MIcU7cO/UuZR166ADnCycQLF8KdOczCUpDLCT
TgbtU4HP/FtTR8WdblT9PZ6Cw/PczPX79R+wEcEhcGVS8FDhhmjrEjwafokqGmYX8xjhtRo4xCoE
IjvijnW+PtTWxtHAIBIaL/ntGnQgQ0mVx07lWymOuQGG3aRkPArIzDufFChQe4nYZVS1FOBNiocI
EFxEb2rSttgWaJavqNF3PTTr2zlzzOcsmOWdL9uIEx2OKq1c0ClUp5aU4I8tSotcTblOwN6FEclR
NiifjH6Ynq/P32UIjFwE/Qu8OqFVoQzzcZRgMtW6V0bbN1pJvkuSUMJnNLKYRFGd6QiUh0Fl91wf
9HJ/QBdfMPILMWKhZnwc1JwxPk97CnoqrkkIMmLqQAPZAJTeK8f/Zih6tuwQenjrs4BpRx3IQ0OZ
a8KtHi1IzY10Y7rJkyDaOXaXC0bJCagSPVHO9gXwFlOvOCKws/06AmC/ANIfiHrrnRrE5YZnFFoB
yNMA1qPK8nHu5gxwTTLols9NHshHQJth5mqhYWEHJWG4jpglat1/P4kOCHyqpVSjeUU+jiknLacB
CzcETdUlpuIUKAceYulginrYybUvby9gyyb6osgDIRu5bkm2bRsJXHQMv1ssC1zkYMLoPGDQDvR1
AM7sjaNm4y9OZIe7LihAj47f2Oyc898FlVXB5TdChveSfUq77eM355ZVIuZlm/5Q26F0wMrJ+ESf
1tAP9CacVwgJyS8ogQbujCDHK3chbTSHthkKE6cPoIou7QSrOqEBK5U3ZtAPitdXYZKeervD5AFD
58b2QsesmschF2pHQjGFxUsoQeF4mOYZeRb4hYv5FhVV3A5QxRkOwBNsv5+biRZQkmrvgFk6def2
vtzH1DlQ2+LKcWCwrGF3ddnPEzpYli/qIjlHuHnezXLR7Uzw5TKjPAK9jroKpMWL+XWcuK8ciYu0
RP/5uZua9Bu2nGXlaqpQNOw0rei2yPFEcNWmLm/wiau/Xt/Vv+W8Pi6xBj6Fy5wOOAWFNeRCbuOk
CVD187XBKlQP3IlZvAxp1XR3dkGJ9AC02skPGSnSa4+daYttlIw9NMz9WHyL0JQdPCFhSXWG0IZf
mIx+a31XJ4OlHSdpwKRIwU9yjxZ9uTysCY1n6pBLH3h9PrLZkio2jU7RQpmPcaLkOIlhoHF9cjau
6GU3I/pE3Ytjv/yKP16fAcdPp4kdwy8Wx2WR0iRwq5gdPteZuqdbtJyl1UJoaPRxa1I2XmgFHwdL
8F8RoQwxQiInPnTOOP3Tz4OVYLYSTY86QWp96CJLvo81sStrsTGfGl9IY0amWsKUfhxck/tQS01w
9rVF2S6czPQgJmPvcdggL4PtRDINviyCD6DbPw6DJkprNXVn+6jVigf4eHzehGH6U6tKaNKRl0wS
hTVZqDVZOocC9ktKVpAWkjZA9JdDBXN7c/4OiQtgG5XXkFNSJkrpIrAgcnx05gL7EGr62dFOk+a2
EkC7D5imxg81vXSAyGnXfDN7Ig68pSK76z2L118+QsZz3m1FoLaFN672ycnJ8kn/VKk8oN+DE7c2
FyjdYhrh/PVds0jhLwVNAOiUxNa3bJ8H/MfE9u2uzY6YV2tnDRjO379fiD/SA+FhoXqqroKc0pED
MxzJLmJ4+YdRWClOAwW+SvW093pt7SYYTYiKyb/1PVbFy17NeEVxtSQ+bGWPGrjhRQTrO9W9rdP5
5yirD6Kgl9S6njJtajyD2qnyUzgG/WuCodDOUBsBIlEoshoLDJvIY7VCwRBnVRpGtt/JyoD18oTB
JHc3LpfUhu6dmmY9VHlrJ0LciHJgMHEcF4i7ra5JTMEssB9TKF7qESY0RjYPJ3nAK5KGwnhscFJ6
vH7dbS0bbR0LGzH21wUsMJebsdeHwfJT5vLTjLv2AfCZvRPabM3l0oLjZiV0Yx9/vAOcDMRQ3CPI
RgXS+VZi8O1g2UldBc+z26odJB8DqX5PV3xjs0Cx0xeqHUHpxYNhU+LLGiIJPxux+ogrKfQxecMr
zonsnWh7Y9m4vWnEkeRCP1tnE9zu4PQK2UFtKirIOVNDfZc0afxElyd7gFKZ74DzNjqtgOSQAAa3
z8tB0/fjlI6YO4T4EAY+1d/wAX0t6ydASe0r9SnndQT/6BWp4EKcU8dL1dx8qpMyGHci/8tYBvAP
ktwofZiAJtbvF8FsiSJcGd6WJqV1PN+T4W5OphGdEjQK3iICKgfPqiiNDo5ahATpSlHFO5fcxtwv
6jf4SBG9oXa5mgkryqFSA8L2hSLPk+vIUj6BApWmX8UccKVGZlTu3N4b7zYlGxXdLwAFyH6t9rNu
ICAajY6Eh84c+yP4jccSr7xDH0/NOY7q0S2caHZ7Moqbvz6v8NoXVCb0F+1i2YcwNypnpnhpWMJ6
HEx81JzCyXbO6+/LbRWYINSGYBLZ6hIlrh7tBCJpODu1hOPBKCs4raNI1Su4fbrpAMbABc4t/0eW
rPQxgReNqZUzxZ9lzEa/q8pszK95lCaBaxIcRmRNxjx+KuO8zF0g5kjLVkptKgdH6gXOLKEUKych
FCvArymR8Q/qQodCJ+by87GHzHrfwq1Er6TLlAGCU4Y/WGRONmbqUzyk931Gn8Htwa0b5yoMlVeY
DM5wVkBX09sIe+25HdrgKzo98bNoikz1Uqy52yOtlEjcTPBgn2b0rzBYGhYHcEHuDlJ9qnVsZ9PF
YbiP9fHFTOHvH1Ik+EZs0zvlM44TJnZlRp4990WUmx6uqcVrT7SGw6NdEWmIQMKxyoiBlR6aMW+A
Y9bCar28d6r8ILChM10RKrjNGfSHnnlmetD9SK50btSNNb2cciyejDLCsQkvBszD7SIb1cciQXII
yLiGYWqS2tNtQTL6KzeE+qsLAXhXE3N8HMIu/xdRytRxR8rZ7UGmcf0DrrH22uRx/oOWZvCta8Lm
3c7wXrhNumT+ArcKUzybT22Q3ujse6i0ELkSS8pO2IWR8wXUh7DFRFQqg9qW2PqXXLLMaOft3bi5
l+gbABaN54UG/vFymzq71ZSuk+Cbx1+nUTXpDjSKfdT1It55ALeGQkcakQzicKKkVURRY3DMzyBQ
kYtifEJ+pXwscNm6jfF33XkkNt7aBdKoUvyBHHDx1tLgSwJM5Gxf0DE5p5h8fpoSDLOu3xAb16G9
sCGMBeVHJruaOxNjKYzrLdvHsUT6hwWs76LYkWOYKppNylTaZe9dH3Lrw8ChgPwBVSUTvKyWK2nD
hAYfCfqE7IZk9f1DpsJdvT7K1koR+zFvlAeXqtbHUexoUOoYvLg/tMrspX0+eno3vAMnS3e23+b3
cMPCWV84udry7P2RA+qmlJlmxPdY2FGf8Z/E4LQK9vrh29/zv6Poq++RIIIWWQEQjWJndkhRv7ih
cRQfBBzY8/Wp2/og3ivK/ovYDTIHHz8If3s7xcyPOpaCS31LuetnK1nJj78ehfd3scNbyGkX9RP8
j+1MaiLHD9s+P2pdOZ2Usiz+/hTBIZR5lMDUEVKupi1B/iHH5M7BFSC2FTK0IXDOuEoPYmfSNtaH
jIki0yJZushRfJw0Ic9BnrcNPYuq617TIQEooGqop9FFr8OdIGZrMJ2dBr4KTNcFH0ENesovgsQG
MkbgwbIHhdv2o4ur2J4n3Ebw4gAFxh+NFoVFpvvxu0KzIHJR6cVklD+kA/6e9MeD1E40dyqlSgAI
6O0fRYQbnkLe/XR9k2xcTygks3SkOIRO67si0lCwymfq7phX5640STiCDlGlw7Ktpld0TcKdZdz6
XNCI0HBpCfHPau/PGbXWBHCGjyBE+g7uF8Pbvg1mj3Zf9knKwGDCyJA/tX2DPt71j91aVWgSNEgR
mqLivx4bdbK4W7Ir4L3zrTB7g1DHaKwH4B+6unM/bhxy6F0aXidkBGhqrQZruUCC2SotUHmheWw0
J/9k52q2M8rlJ6FKQdeEBsZSI11PZ691mCu2beA7wB3OIBtat2uj8vNo7fp/bHDWUDRGf8yApeNQ
GF99EQBThS51FPhFTaHHI0ufIm8pG8WUMTT7CylFMxwwjjUHrxV5Ox7KHNdzV6/0AltcXSc+PFpj
a+7BbC/31PLDKBLDxYCzthYBkVEYMtsiXuKTOQxP1D3THwiM6icciJUKmb1W6Ad1CpvYzUpsUY/X
t9Xm8AuQis4El+36DI12ieGGrAR+3HVGfsAwe+qRNwL96UphW971g6x9BReZxUcxoGz21xGGLhPm
URhBs5vranWBlA2mmHhtBAiDw/rRJcfxCrnqj0XgaM95mO616jZyXR4U8mob9Rjy3XW61TR1TWe1
DHxZwz+91wWMUtQOzJupw+u0U4R8NJQEF5DKHh7xL8ZeUh+q5+uTvrXxSbhAkFAwtS76Tzgt9G3r
NJIfjYN2mJwR8mwmiqNaWMbOGbs8ycsDSsmUO+N/ODuv3biRbQ0/EQHmcEs2u9UtWbYlexxuCEfm
nPn05yvdHItNNKG9gcEYMxtTTbJq1Qp/EFT21Qu20tYMy7GUzuqERYWeUE9baq79D7uIGTU6aVw8
Qqr89T1gLV1fFYUt3moyH2Ulw8axKxJ/SpGS6rFOOWTpqB1iCxHH269S/JdfV5fc37hECDFNEFPr
JlfUQ8wLFj04o/trerWp6e/Cvi48W5aK9xITiL3bdUMtW4f5Lc4qa15Pe3F+0zH66pzzAjxE1G15
qn5HISysn4xhMfNjkffFF6vrtM/tUOiZZ+Fob3lFYMcl/tRl83eAuvdRK1u6O7dfxlaUAw8JqFro
WoDkFqf9n2zTSO0lk5sKSEZmpPlxGNP0WTYTFbFW1Pm+jLOsVEfo48V3WXJC3UUav/ioxZbaHMbe
Shavliol3dmC150dIKikI5w6Q/SZVj+qTYUaSmNZ5ySWn+Y+fyiRIT/FTmtc5lDJfNKD33hsL4cw
q7Ovt9/IdbeQ98D/qGEQjLjyAzQLNdLMnG5hqJjv+iI9pFHjAUTKHrMyAvaG2ubd7RU3zjboIHxv
uTZtpiHa608QhkMqaXXtnJ0gAgDuyIMfZYr8u1Lmt6Mb6OySVHKdoWrMDfJ6qb6a4XsxOT3HVq56
mtT0Byhf3c7n23wgmCZi0oju1jrxSGONJJUWzBmYHmamFH5UGFANn5dRo9h4+9szoLnzn2FSSFr+
+pHQoFL1YKKEDk1AhWBPiwOSOAY+z8FeDSi23SpyAMYmYHHvMcBcj03kEta6LfXOOTeMPr7rBihk
bjBhjeFiOjWVnmzGINHVwQ6fZSwf9w7rRuRifdIsagL+tgb40PuwSbGII7ItLQcbYoC/aF19KK0h
8yCt7el7b9wEAMF5YIuBLXSWVYyGf6oqsyjm+9YY31EM6ajqx3szz62notkCSYuEnAtudd/Mg8Qc
gMLkHM6OGV+MUCmf81gjDMuVFfQ+YkNvx7oThW2GuUgSbCArRiwlWzWkirNG7Y8qt81DlS/BOzpx
2R61c+ssoC+LIgyNFwxNVu9wlvLeGdmj56mSR+Rd0Ttu6El6MuLGO93ZjaWYDqLazXhf6IKulpIX
EDDabGrnyAJF7y8jkw9aZob0t4raNPdvn7utm4PWLDQrEbhQ11gtl9bKMi4oF51BdtZ/x1xDDAzc
sZy6SUaNfJqXspyetGZcUNsPGwRiBgf29CFN1YYubAub1Z/kSs527veNXWsDjKEFxV6iW7OKcQig
1GkeQuHPdKn5ssjhl8kopKfbT7+xiCPKOso3xKmuJmVyFGgKfs3mWanU0FPoFJ6lGXT/7VWuj4Zo
aIHGAcfO/bxOPdugVnpdABd7u6w+SmbvzHh2xSbglyX5Ec+hvhNMryMcCwoNVRopBtoXq7OYonRp
tQp6e/D4go+dqefHKXaq5xJokLvM0fAVrlHhOYnR7jT9Nx9VXPj08IBmr8N4qwSdlsiDBch9mk+g
xiqGSZrpqRBumURqb1dFQL3dYMjJvcEg/CrqpI7JhL8GlhsM06mcAuWuGUbrzVc7cj+iGaUiSEwO
uNqLvYrQJj0i6wx5GZ6XrIUPRbP8dNShfPv7Q7WURpHY9UzcV9egbvVDqo4gMlHNVh/V3gEW3bXo
zjaSclzk2NjpUl6nSUwaIdKgm8fEGMXd19duYw1JZMK8AkKA+Hlixo0/oTThDVIwXaREnz2Ee97q
Wq6DGxKsbJPbiGt4PfEDmOGoS1sxU20c8xCX2IOwoSpfKMB/vn30rg84qEXgC2LC5lCnrLqwgH16
1p+Cu8mMo49DOzZnu1LGPVut65gtluGKRXGNl7hmBc9ah8Yl3L670talypMUpTxAScSDV1bTvRHA
5mL0vYDQihO+1khGIlknNObB3Syb2antK/yYzDq4i5R6D+n9Mvd8lSshW8lYn5yEZrlxRV9TMDuz
c7OJLtJsg8uMkOewfLlPkUFqZr37NefVOB1KlNdNV24ytIh6oyt+FIuTFH5oGQUK/tNUfymMMv8z
FjSdjv3SzyWdhqz8GbEuXLF6rANPN3or85KlBu88abZkvddCvpnqhiF+tW62JLqF0FHcZ15ZlCjs
5irqaIelT8PgwGU6f9HqoP4zzmkCnhBgV4+CFIAOIvuMtrFgtHrEegu7xHRmsxW91Q1eNQb1e0Na
aHHlSxjhVblo+ZelGBHJWppi+LskYXMHrshQDlHhKDi1j30G4UNe0qdpsaHBvHHDihcuTHSYzNJp
XNdMMBDzIsAB6RJMbXhg1FOcCxWAw+1VrrYQIFtOIGeQiguw6CrMyJGEREE3SecWTNhnXa60Q7Yo
/WMUcKffXurqBL4s9aIWwUpXcGU7QgbCMEBnWE0b+9rQqPdLke+BCDZX4R6gnyTaAuucfsn63kTf
g2bamDknVCQlv4C/tvMsV7cbci3IlwidT4gWV13vanGaZLCN4MxwUfUDq8s8RVLjr4HTJxe9meI9
b4ON70SXG91cAXzjQl9dPIzCWnPBo/iCsTeSta1snQKweG4UDXtV0TWgk4fDap4pBVNMoX3/+ioo
lVmtgWVK5yUK6s9Ullp3EM20B6VLlsGluTEMhzjrsxGq4zJyVCKzu2AZGD4lajI9qcUkP0+G1kU4
0k1S75almtg+B7f4yei52Rt9bXxyohI6KyLe8jlW70ZZzGTqoLKdrbxIPspNH3+HXCnvyAZpW5+A
JZh2MAYFnrO6IZUwlbLadCBW2VLMED4KR4c7WaPEmBu4cnfpMNmL2wYxEq0zrlfSXcjQHo9wpbN/
5LGjRR+1IpQGFN8H4ytOQDCmIqSitLu0SJvZZf7YWf4oEzzvBxR7Us+IjCb6qARTaiAWk5sJMrJq
Z5ykOJZaD9ZB+qOY9GH22sEAr4gyZkGEQ2FQ8w2rr+tjpBlBSatbBmsBzmj5Sxe4hvsWBOqeQ/TW
VyDVVPmLugil6de7RjISxcC9gD5uokcE23q+aEENofR2FNn6CgJWjXoQYudXUWRo1dEo+iI417pU
/OoNLXpXKdmkuyYC9m/GfHESAJiJqxUtTmddEikDIh+054NzlgwptMNFdQ01yx9A0g3+7ee6ytTF
UlBh6FTRM7yaeiOk3gdawHRijifdG010H/I0s/1ZXoaHlsbWSSqw0qkn0/xze+Wr5hwrCwE6ggsN
3Kv+8BAhVinZo3OuHSCKbjWnxl2c0xZAu7H2JBtJRtXMgNflxuKDwi93Ms+tjQNagsIdUShCzmrj
jMoic522ztkogugyRubioQaQH28/5db7BcEg07RFegCG3OvtiV7mMhiB5Jx1q0HiDj+a4ZQZUfZN
cPnuJGn80YxW6wHKe3PHgPfLxElcR0w5yA1fryyVgLdw2g7Oxrhop6rR5NMEygl0cVW8tWNA/s5Z
5mQwS6P3Il71P83fVh9Q+BP7NbCb9KFQ5eK+qHvr2FTDXmW58dXYqiBChJjxdZtuFi06NFfCC4ri
7X+1FgrGZz7syPdtfDVoVaIuYbxMrbB6d2YJm2PSEaDTBjv9G6rDeCoGGLZ+1YzO90XJNeKaUUSn
PK2CnR2z9YSCqPMC1xWTotcv00ol2+6Ygl2qsjdO8O+18SDrMK4Ot3emeIbXmTVAZ3oBFOjMpOhV
v17H6Za0YGwQXhbYfT4487slH3wn7qY7PE32fLU33qigqkETpdXBbl690VmbY12NwvgSaVXtZ5nl
HKt+NjHVMZPPWq3WZ9XOm68dHKGdzXlVYQoeEgwVjh9hjqHf6+ec0tJBhLKJL5kJxm9SBuPUZVn6
Ccasdp8tzV/48cFOw+UlQq9eLmBOBLgwqWAwtY7gc24CM7Sy7AI1oQp8essSEkJ2GbauNdr95Hdt
mSfHLk5K7S6YlHa45CDagK0NUfglw893cmdU4n7B5FcNd9DjovJp++Mcojq94WZt2XauNrBN3VaX
wpMiTabmNk5j2IQxQ34/RZqSXZrB7KpLGzVB55ZWh2l6jPrlbzuf4RJITnweqr5R3ap04kewteFX
E9/dr0Eoj3/jUMamK6zBerlR56i/wFtk3wrMCkLfRAwoejQM/Hi71NCfGNAujxYbFrL+Ipuzh9Zy
/en2ft38jpx76lsQq1f93doplH7M0CygR87cK1+UTnFz1RkNt83DyjyNM+Zt3gQnWNs5khtXFUU1
C+ObSo/ihR3yT3xDryVGyjyPLonVZ90pG9IQHGMb6sZTmbbNOzb8+FMCL/2etLhXH9B2Za51+/Gv
+6Ts45c9JfJxgtPqvooVLetHLY4vc5J26cfM4NoGz8jEHiIJYcntUVRdPAn35J8w1KcPE35F8gGO
bxt5Sm0Nz8ugJdJORXI91uZnoW4I7h7pPygyq3BlTmMQth2hsizadvBZqK28oa5gtkwMIRXXyZXY
OCnKUHVeO9dG5hqtqReunenKTlW59Z2AFCMopTHJuUKq6D2ACdoB4UWFhXcQY04/qebgMcvAWAW5
iT+rVBSHeIJwmDI0/nX7E4lHXR96AIvM/dB7vC5ggnkox8bJw0uhN7VrS7PxEJBU75yDjUwUgXGM
TECpsSnXc/XZpgKEaMUqIZUmsCc0UVjlONbLXujcXkoMTxntgtZeJS+Uoa0VOClXRKo6ftdP+kct
UcYDGhb1Th66vRTNdh4LDu66fq7CniwmCcNLko8dzlayfsiLZXH7od+bCm9uWcpZHLewwBRgo9c3
QjNmUVFif3jOitS8R3em8KVAMz5pUtE+TnGJQphcZJ6MQuixmxSYXlqQ/Xd7r2weZxD/gkIpGIHr
arfGWSyOFBKZXpmtb4w5Y3Lguqnet3KWoGSCZWx+mlI9AtOdEt7e4adRLocy1MZvpa5IjquahbZn
SL0VZNnBwpgCp6UreKqc5otFFAkv3G3DT6TYJ6DsWSh/toKuvUdSE0atOmIEd/ttvPQnV0cH0Sgq
EfJxvMh17fUnwXNyYIIoxRemLmjQ1xin/CzBpf8op1n+Vqh9/TTMVlY8qclQolxSy73swvZL0NfJ
GopSp+usJxRwks8LMrqZm1uL9ANvwKHwiqVXPmmVM0duXNT14MraKOkeKjZKf7DNaKarIFXNcSh1
Fc63w8Vaj1ULG69PrGc8ETLjosH9w2oqavCtjZao/c74osjuc0wPf2P5O1D5Z1bl4wj3AlVH5sZD
ASgCtj5nyVMy1/VvKYnL0SvhAQCQR+8EbaQ8SjQ/LcqgJTLO5Y/WVkrFRcC+Rpct0fIPlIZS+bW1
jfIegGirPYfLlPq53i7tfd1Oya86yow/cRiNv3c+yHUoe/U9VkekCmd7TjV252ikP9Qhtvy5sWqv
0NPl7s0rQboHsg6LkwHnOsb0M4XTSB50mXVAb8aAb1cxDtahiCfjw+2lxI9ebTIx1xBemYyHrHWZ
UrQ1AsxSF1+G0invuwVlBLNsysPtVTYiGeqf1ELMvRCwXl+IFiBYLAem5EJLvP+iB2n8WDhBfCxw
z9lJM6+1SQFKkmSCbAFMwJ9WAZruLHq+RphcRsmpf7SjvHyfYRb+J6P98txX3fh+bKr8h1IPcXUX
y9GIz9Ko9ZU/6nbw/fZzb4QO7l3eLGU90hrryVFkgDAeavITsG/No90taBBhzXJk4mv5RpmoXx0j
M3c+6UYRY9u0Y4gaIFSvBD0aJ5OKulSiS43Wlg8ZAXIHAsiPYd90Hh4m4ef/4SHFII425QZXDGGu
fgl5yksSx/SYhFr5c6gUFn/M4uAb0/9pcXW6UNpOhNzauzbylcxAAI1cIW6IhUg7MbO9RJS7sasV
9oIddWQ/3X6+a4wZO4p6ReDSDcxn1vfwjC95Z6lzdGmiAIoyAMHhk6xniHZ3gY7sWRVmHyQ4mL/q
IpjO7VBlSK21uLP6Yz7WXtfJiXKsl6He+dBbp0pwEyEysNmv5oShClWi6SOyf1VJH0fJGk9jYDsP
6ZLuzdI2XrUQ3KNYJA8R3anXd1EWDWZRVnV0UaNB/m41qnbsFliQt9/0xnFxEJiFx0CwwDNsdXQx
sa6dxdHDS61y4Uzacoj7wJvlZPaCFMpVj4LF2yMTcA6uWVp+tNjXoXacClQ3O6xMCyPLDroZyidT
YSBvIuSyE9U3ziXYWoTn8VxgxXVzATGxRJKzMb5UcyvdD4ndPy5xIs1eRtbfHQupVPudE7LRYaAo
FALFAv3DUPn1Z6tA9CqhwgmRtax5V5N5P7eWPd8jKypfojjq7w2ztSUmfInU+7c/5sbuFIeGeZY4
Olfz+UFdTCuXTdqIlZafdCv+NtRS+UGt6z+3F9ram7hKwE0BvQ4UYLU35xSU0SCOZ4nW8HvgQj9k
4AY7ZdTWIiT9oJUR96CLuHqTAa6I2kIj4qK0+OxMKIhGfqTpzR4NdOsIcBkIAAwotKtNIhlKEUcd
D9N3w3NNG/rE7No66l0WNxAZ5cqLG7jVO/tk61tRq4IUY+54jcM2C5RYcOojkkh68KGpxtyzFXxh
zHLeM3F+iZarjEPw32nlQcMisK5qdhgbWhuaVXaBxDsFR7Vv6+Q9Mvn930Y3UH6EPoJC29SF+kGj
32i5zDC6DxVqE4Bnl+hbkgyoSVpxUP1ogQr9ksOwfy6yDs3FvDCq2h2dytpLxq8/v8FcRmQTyBUD
y1BfHySOkN7O+ZxdKs3GiqgPFB+t4WqncbC1ipibyaJDdj23sZ2eZNcK6ZCNRXxI0EXx5zqt3nww
2cYaXRs+NUTuq6DQR1PUdTWSjIuZHdnw2alplOqcNrAt3no0GdZAJxFDYIY2VwVdYydqO47JxZLA
0ldZW/lNme8JSF2fGbhTdIA4LgrN9vU0MJ+7Pg+7JLnIHfqvrtrVS+ehj2G9Dzoms65aTUrjD0BO
9qAYLzXY683MRIq0QMyJIEmuZ8EmxRTKknF+AR+kiUSkVW1vUPtmOlTYgkRuoiy6M1JkhWV7oh9r
mq4kT/KPKlP7zwXyoMNhTHooldymJsOmoc1/1XmnYCJVh2gaRmACwgenjCPAr8DE/9CGnN4b6Kea
HqQI/b3uRPFTrZjopdSq04CkKHNtOiydkmH713W26aNVqgEpj0J1PvG9itmLswXldiMY7AwGc6s3
MLSVvPPsRkizZG2ux15Zyfp/i1ZClx4cg5CTlDMFoJ41NmJCBv/49l65jkG8SoO8nd4ZSobr+QKw
ePCUmsr1WHTJKcPm21fLKvVKK3V2gvnWhhFce/i/YHWuBHKqYI5GSZviy4TAqQti1fyppw04X2to
nuGk4NA2tW/G4nIJMo8lxtKFQwl6FUKGvlO0OiVNBjmi3LUzhBe5dLCEm1TpAJyz3jl7140/4CoU
dCbFHZjmq45O23QoHRXJRbFLIzvEaaT/ShozUAQZMEUplhvoaM1OMfogXqxfalgjU377m17nH8Js
g3QHw7Qt4a0kSqU2GMg/qqQIvCGYw0/0orP7dh7zB7OT67OuNj2yMvz+nbW39hPlJmMOXvs1orwB
iDWrI2sXWeZ4Av8oNJR1VHGzvYbvVtwWTmcmdQid+PWrTqWaEidnPwWICPuTXVR3pZN3O3H7On9E
XptkCtUTOkIoO72+g7JZWzi3ZnpRpdwrszw/BfTfXblG2gXYxU4urmy8PzyHRNHKI11LYYRJlkpG
CYYmVHsVZYA5NO8S0G+f7KhoA19Eg+lghC28Y3ugm+M2dSo9DDmooiaOM6+QsC68M0dkw7wAovp9
Iod7YikvsLpV/KWzLCZYQEC5OFfvZAqJeOiacZeFOAOcFuAvIGGYCGDL1CEP/qCgLij7dV/178Ng
0jsPnNdQ+nFfZZ9kLBj/YgWcL/emHJdnQ5U7IWvd6JgUx4nlm1DskoM8xDYExEyuynNG/0u64JOT
DZ5tCz+oACGWyc8Ds03BZiZDu7ONN/YWQCMUQSxReqJP+fqrm3Qy4rnnMyiogXzSc91xNXSkdzQY
LaHitH6RjFcx64TpAGJy9SIXLa64xwEaOXYzzZcYvXjFLU3mY0DzpKK5B9CJ5nYf14by0ahKXfK0
lPGF2xqCyqYCy8tR85rHwEssuXgOwkVH1ANG+uROvdzR0m31HmHDwS5dFduD/Oj0gBO9JCyyxgun
2X5HPQKEcTYrefF6OY1/pZ3eM4pczJ95v2hPRjmPmqsAkYtduY3ixE/VyTYPYS8Z7aHNoHT5Sl+b
6mEcGO/SZbGm/8pGy3VvGOfwriyNsXPzWJG/11Uc/MmrwHxUzBkXBwtQ7Kd4zLSfUOiRSOwKp3Lu
gwLxZrei8Rkc53QZvjVLlEsuQRylhSyUktHPewi1D1ZId9Atx1FqDg5Wyp/JsKT0uGA0dp7TTP5t
B4U1upLedD/zepg5v2A3Q7RQUEV36WzEyrtEr6f/lAbn9aMNAd4gL5i1vXJ3oztGFQNEi6egyX51
y85mhBMRWuDnpp2QZqZXekj0JvRCOZ/eiz7ho9MmJROzrniXS11/6JiheJbVqzvR7KWyXu840E6i
oALHdQ3AD1UtT8fZPiNaoum+Ew5RdaiTtm4eF2eqOVlqFIf3qeOMySnvyA5QuJfS+K5NpsZwu84Z
nRMwrWA+atqIBn1uIa2SooNsuAatefuBscnc/5GVJu48hJJoe+dsl89yb7QZDrBLhGR82MDvmaRB
Lp+q3h6qY9ml4888s7AHQPdcKd/Z9uK8M5fZ1A9NZDYfEkNKvtoVBq+QMfQ05/82tfzyLp9nT2qt
MXEl1AS+xeUip8fckjvg4nNMYbJEej4+QSrnwMwIoxeXYe7Ly9jGPbbCBJjpkDmz8l7WFuziLId9
thNMNhIfigsB7eGYkxiIK+afoe1QI56zTKVzVmVccms1rx23o8Y6jAp7QErb+hCR6e6surXpWBaB
CrjlDJjW47mgFIDdRrLPEfIEbmKC3hjTvDzEVc80qy8zz87bwOta0lFZrcZ7VLeak9bOexDbjXyE
65lyhN8C0/cKR4LGesLogx8Cteww1unyKKlT5zOLMh67Xp5Qtc+to2HsNYI3LlNVaFsgBikLFdJV
FLfADThaJTa77BTHoE1kL6kd/SikGk+3c66NdiUXFTNDOiF86qtWxVQwatXxATjb6dR9RFgH29/E
BoPtttrCDNjM0+VjEg9I7lu1zCQTQlgff+pHafmuqYgn1IgzwnZywziQizcjzMD9k8UIhiSV9FWz
ZsJyZRRSIrbUZH4a58tFm8Z8Z5WtfS4mZ8Q3SCJXOC/+RZ7PkOzxNkwkhlsAZz/NqdOI26N3LlOf
WjgyG1G8lwkqG1m3YDYwazdAv14h6EDmj1ZXR9I5DLJ28rUmFKKJuWOAXeFf6SD0uwpdaGOYf05G
PP0hFnVP7BuGq0U6K5j2Rlrn+KYSGPUd2WaqHgKrGr7MAM0Y5lmJdLSnhvl9Qk36tLN1Nn+9qGZJ
t4FUr+c0tJNHRQ3hp1cLkQocKTNtI8laQAJKrj/MGjYWkD/DY1Uq8v0UhGrjUhcbHnww/XHEK8Vr
pUF672iTdFzsXn4O53a8A4sifdX0djpFmbSn6bORFiOYx41G7QwMdV39985itU4E5Jg4kp2TJY9O
Y6Xnf5JpSj/FuaTsvKSNowxBRigx0T25bjdGaQ2npGM96FPZrwyGSe2VQ998CLn095gHm4vRELfw
wUaRYd2e7hDvx7jOlM7z1CcHWlC4tKDTfIcUm3G8/fE3Ek246oRGgdC6lnIs0X9DJIbnYpA8ecqC
fnM5G9pOVbr1tQTGmR3N4/DdXt9APCHpVFRQI2RAT6p6yXydFtEpJBE6RKW6h7HbeoHcdnTBoaRt
9FOhojTYgwTnKTf7g0Fm5Uv4qLuoaby9iUpkFyJgTGMUrLhXjU09CKwpC8WjxXP3ADNVRnrZxvQr
G+Kd+Lb5VAB1ad8JntgVNKAbGbP2qXTWqyF+10vOdKZr2X7Plchyb2+LvaVWHwyzGSWawoTjhSjL
0ZJtWmtwiT+HQfxmZXs661wLJn8xLQXb8HpvWGAAR2i+wTnBkidy+1lrPMxexrvJIojcfqyNG4K2
CEoIoqBmfiYi4T+ZkNR0agKmBL552od+qy/JY5QPycEylu91H/3RW2XcuZg33uS/S9qrHGAsFiOd
jMU5K2YMPQx3u+m5RDt1IDlt9yAEW89HuwDMygvaeZ1y1QJiI+P3ca5ss3iUcKi5T+tWvy/MFvXZ
MRy5BBdrp6+29YTCHkN0XeirrQGt/MOla/vAxmNVTi9m1NN7LRf1GBpjubMtN+IIXphCWIvhFjq3
q20549+qtB0pZTlI3WFBlvEwah3GeXoce5Tqpn97v2ytJ0RZBYYN44D1DBh2cNAPBeoOaT8kx7gb
l99ja3zTu069xObg7NTjG2+S6oxOD2NQ0tU13zxW4kLKGoE1iSI0iQ1cK3KMd05IS+75jWwuxbd6
uT+vebRTGcNbhG1wIfiOD1phzI90fcwPvQ3X6PZL3AB4GeigIdiFEgcj9fU8wDAzXM/MQKiPOspx
mnPJq6ZCP0zgMk6SYs0UIgvEWghqj41Wdf/lY1p4qlJJ92FIx/v2z9l6csa+JrgF9tLVJEqrWb90
VMhVqJ76MwS4O3I6yQ/p1O6gUjaOI/oz7Bxx7XH9qa/DzdAMwWgNcPvwQpsfqrYM75RYko/NEmZ+
0xofJqlMdsAn4gisCmxQAdxDjOvpn760fP4JcXKbZwjbz9I5aYvQd+Yi/cgsotnRK958if+ssnqy
Ss5LE/8H6TyYSUw9jq2lmzh17KILDXjp9hfbqiTB58N95WsJN+/VFdEH2aJ32L+doXlYPzBFN84j
UhSHIYAhQCrqaB9qHNvuu2By/lPqVLe8eNGAktXBm1nuVBcQLsS0gjLjqpbWGor3RCM1q2Y5u3Sm
lV2c0Nkzldh8vUjcCfkaqPvrilWSEytM8iq8tJoxXewMEI1tRN2j4+T/w7COdwolgDRJ8KVX73YE
UZjUNSBae4qAYKpOcZcN+fPtL7h5EITqG+0HGvPrKwIhAqexA6DRAS4c7mzNuIGYKU6DCTK4Qxa3
Xp9GO1ZcW+/wJXAD3+F6WuuEAE5SJguB3Is+hy29QbXEHJa3mQaQhm8/3uZSQlSC+Mbf1sVISfjM
0C9DPxoGnjfPKWYbrZyfA+TbdvJ18TnWxxtQByLdEEiugd1M0JpSrqnVEGjNTn1vy0iu9OkREdXk
kPdj8o0CzPjchdP/0JIGnGiSfIJkEWyO18FsnBDQQSyaKB5VzqlEcutgxf28M4DYCl8UWLRLSKfF
7Oz1Kij0K6Nhc9QBHqMF0kjyOVXVdOcOULY2JIWjUCLAbQvW3+tlrF5h3OogWSY1xhK6SFTVoGi7
YVZcE4uq5i6wFu0PAzIGqc2iTNWhaeehOeXZYoi+1TRULpOAzjlYjgWcVuyNyC2zJf8tF0vT+rQ3
1b1R0NY2EyLK1DV0UkhhX/9oVV2iCUM26VwM8nxZ7Cb75RSq5pvWpPwPB9YCus8UD1HCKzQhOlnN
KFcZDY0ytw8CRuXGptyfqq4Yjmk6F25elskO12zro7w4+6HdRpfeXu0wkI1O1MjAzaRgHNB+VLDA
xAjCTw3po2nP0BWgZP0PR1eQ4U3KU5p0686Uo8KjUfEsv1hKqD+nZRN7KHE3v2Zr+XY7SGycXOel
6c0qVKXrnZ0ni1K1CTA3qUApiXGC3txrcag84n3nYC9phPmz2enVcgJaulf4bBwralMCPJ1IOj3r
CGUl+FvhABtejAnwras0MphNFHDlnde5uQ49MDphAmey7lzoZWBGdWvAkm/SanQHY7SOI7btP9/+
LoUDJNg9mfxq/S6jHCWJRR9oYqKUdGHYjKjVDBiUeW9wQXa+85wQmiCWH3vl/tYD0lokn3XAuV21
ZlSGXWYb0GZt+nx4YqBVQzdp9i7lrYyHehj9cgRoLM7gKgwG+KJYcw1lNYqEJOsS1619gKwgNHar
eaGNORaV5eeJkwcu1JRxonsbjQxLFq23PK0ptGonmd16ckGkBcMAWvOqmV3aU2gkJez7XJfnx5bu
A4yAaS8733xyCjyKBQEG5flfBzkjQyCxgqxyhh2h3E10pi/YopWH0ITioWWSCh40Dx9B30yuE/XD
We6c+tCPdr3Tbdn8JWL2jm0CEMMrmt1o9NLAobXPmYSSySGPgDDACzfi+lCYs2XeIUHUI+Io1zhO
qxQqfoVIS3PUgBrYbiqZY7LzkzYuAAc0PdAVUYteKZIYQCub2UiDczrH2bEBpfOgJZNyFODB/+Fr
g0kTahcA+K90gfOlDBAXi9nnlhz5RlcnvjTVewSkjfoa6UT0lEknEDZc32jTXARaW+NLYaYgqKK6
Cu8GWUmBADXBoVqSX7fDxtb7A/nGq1Pp1l8x9ByK6TIrhTOvCcVfbpCGqIoBB5khzd5+lwmrRgEz
EuTideeA/kSNNlUoIWIWB6dWaxPJ1c2mehjaxdDIRCNFc1MjWv67/YgbdyhpNlGR1ASlpTXOskRM
vcMgl1IJH4ZT00vNxbbm8D5IbKwvkCC4TK22l5hoGzgCB0IJgYGQT7m1urmjCno7RqLk95VU6H5c
Ib7kxRFaLMw/CsoxiJz9pcfTW3MTLWp+9Y2NVZdVA5KDihlw0cupLh0goVjzXQdVI3V7WNClVzfN
3Pt2lI0f58WRwJ40KUhRJe6nxMWKI/lBe3Fisp4veXzskD/6ivtmGnrwfZtvcgfz5EPrDAMuc4Cg
7pKqsS1vIISFOynl1vVOyEJ3FjFLEEiruGVJURXXVUXLWYpKROUnK32o58o51lZC5zmP2vIcOanD
/KeKT7c/+lZoBkJvw88nPF8prGYGJPJCqRHxVtXY72utO+VxsIci2DqsjkYvBGyVWEpsvX86C2XO
fF0eufqkOsnuDLmRwali+hxUBhYnpZbu9BVf0NWrWodL9v8XXO2qpsI1EeIBqqdWadJfb3NPCHS/
DycAgvzJcfUZY6QMwJurBuh8WTGTktuvdvOhaQESpeg3Ury+fmicxdFRgZdGyKjq95PkNMd4CVVP
qjXDDZ1yb1J6HaLg7zBMIB+1kQx8mTT+85Kluk2GCM0Y/EsGDKQHHeUfWAm+GWR7RdB1qHi1lLp6
tDIBYOQkQrbZtoqfS76MnoOaksfsTntsmVPzjvM9qSDRYX/9TXkoId3MyE5YWKy+aU2GzXSTbzol
Ku8zcMBDAkLx7TjIBjcz2/JjGtL9c6QWA6rMfLPvsWAMgyhVOKKQx9eFX9oa9jKpfXTRtDx6H01L
8WD3dbWcE8Ctwc4O3vqYnBPkD9CXvZbCaod2VCWc7C9pGGaPWtB2uKkE04es7JKd+3prKapCFHtf
yBfrVuOkh7OeNBngVtOpDl1iYzKEVIHfpqhf3z4SW0vR/8KqzIZxdkVvk5uiksMOZmw8x9L9rEjZ
71YbuoM1a9On20tdnz56YPQaSMGE8N26b5T1uTRz7QCxpvaUWm4LQxvDYxqM6YEmyeLfXm4j5WO9
/+PsPJrkRLo1/IuIwJstUKZpIz+SZkNImm/wHhLz6++D7kZNEUX0bLSRQllA5sljXrPar60maOR+
6+/54/S1XTon0YhmLlKJ9mfRlqE7LSFoZKlQTmIYZhBopnbGkWH2MbrKnmpsrLwpU7SDNsjtbUKr
BeYBnRAA5rijvP4hZj7Gohb8kHDs0/dOZTieZlKbIltgefo0G27SSGC/S2EcGHrsdOtfL71eNn+8
A0SOckMMcxY0iyx3IHW6ujdOspFlz4uNRp9bt0siXFrPEIgLpdWCAVOBOhjyUD53XMw9b6/RjgLH
zm2AFQ2aF4gfcoRvJA2mgSGWoD4P1BLbiLLszEsvLck5FRPlXpHXj5roUr8XwuajtfElrUb5P2z9
VX0Rhzxq3JsavtMV7CrYI0HWG5YXlq38XRmG3jNxNzv4Dntbn17P6o5NW/YGUiLkqKGFBJEqq5ev
SCmUsmejRuNLXW19KukkHASQ3fdLAkOyiuw0Hq+b60CLdbQqDCkOwnTIz2qs0OFK5kJzByU0/UoL
9ZPRErcqVYnfGQ09WyyI2oP+wd5Tk8msmF7yV2rs15sPnXq77CLYckqT2n/LbW++E3NWnpHV6B51
MrgjgbHdBXm/GHSCD7qhclhKmoa5Q9xUbLaWUcj5x1lKi0drlOIPOdrQB6na3qVLoYPcAgoPRNBN
hKniIdNqjG6DYkCpwhpHXAbLCaO6ckhnSlsR+m2qax/vB7bdpwTdseI/f7f5X7/WOCLzTwWaQ60j
pu9THfduKcXpy2iEDGuj5KhLvXfLM6r5zY2B2rS9ZdWmLeS+tOPAakzc90akYpRCfJ/N0ECTv1gw
Dowzb6Zadst8/uf+w+7tZFSckJSHWUI83/b0DFHRpnewsQyZU+EuGCmIXCoKakMXqTeXc4FtVqC2
qnXGKGB8pl2mfSzFElsH5foaKTe5jkI/FnYdomCIP2++tdkYU5xPQxTkzLPdHIGFT/UoyQdJxu4q
VJnAuDUOzRa9ZfOG7dxmVjQnjfYPnbkvDZKEXw/e6c6FRJ2OcxZjfvqI232r0fdohtUiRy6lxXBp
E9FGTJakfx7kGh/nmQ5BINux9Y2Tm2dgXxFNdUsButTNBzC/rhSHS+vODpvRxTZ0iLzFxHMcN4jG
6P2hFKu3ZJVl0tGlvt6V28+wtuoIonvGXzl5tpMUCqW4qTeOJ43x8pROcWdfkiHR5WtKjlOReqr9
t6iQheFb9iQ/KmFW/4j6IXwyq9wufHKB6s32A6v9OVkUgu8Ay27amCM8jLw0JEBlUjSep6bXzjFY
+n/UvJI/TOVyJIS3t1XIXGgoopOw8rpfhwG2iiUJRJ4DFV56YKgh4kMDHNr39zfLDj8ObX4SKFBK
VIs38zD0fqSYLlgUFHma2y4kufhHHJr6l25RG3ZCEaJmCDUp+qEOljI9S7NWXNEsaoW3wH7tXrS5
yqyTWqw1CfTO6XtsmSAEaluV7Ktl5HaLqJCYv4Hyt362Iu3lizJx4n3TThuED5ai+FTZIYaiLjMd
u7+OKIo5p2qo8HszoKHa7oL5xHgeJyQarnNvz4s761X1CLrPidxRKNmncq5V81mO06GmDTtE7UUF
K/G3xX+S/dvH8NOB1raRdepqUqQTfJkm+nTwJne2LvmvihcjsLmbSGapS1Ytcw9DV561APS2+TJ2
XXm9v8rOncTckIBJtKI5to1TwkkqBACYu9RpJT+29dg8mmXSBfmSFS+wD784Vah8u7/mThFBWUQo
ARfCOHE74e5F3alFxdZHZ6H2pkIvHhpmwD4MkuQgAOxcfkAHIB0zS0cyeBu6uPTTvFkADc1N9at2
bME3zeZPmH0478LIKYeDJHFnPXg79AzWC5Ch9xpK/0ig59COAJUUQARCbYZAuUIGzk0u0bCKJK2d
POiWcvrl/vvcW5ShxJoyUXDezAZx6c2beRDhQ59IymkZ1Z9WvHSuOddIM9bLkSXEzueDv8G7hDlK
YN126Rsr6SAoMZ8Y2mok347W6M2/NnSvSrT04AvuxC3AnHRuuSd/54av32ika3UkNyv+o2pQiJAx
xQMzqB1cpDuvEMlOcLCoi6xg7m0CrEPCrk3Gq63MEOXcqHQnPpmjEwOBdtqlOtVtFZn+/e+28yJ/
I4SoNWnXgo14/WgYxhodaoLSQzPqDZqHi3TO6pTxIMXuwVvcWYq5ClCIlQvBgGXzfHk3pzGiZQBW
GlGdLcrXZ1FrceE1+WHgUnc+2ZrmUrys4mI3/W8ooKakLloeWOgulycRKtAxzUU2hGsYojXdhDLy
VztYyd9JUQyFqytiyqBp5fr/sixtnom49eJrLczlU52paDxPUWyf9dlW/oLLY5te7NSqA/FqgCMk
jX33UxGq/I9mRyaGKVU6frJx0zpyJ997LpIslc4+LZ2bVqs+DXQIJikL6sRpEbufaz/ESuQgIu+t
8ru3QtcD69Xt8dK5iYwpogY39CW/1iMSN442H/XC9lYB1QgrjASV9GO9F/4MVJESJbYm8gAkYP+U
wMvyuqo/Mlc8WmUTDoeGZUa1y4PEAEqgTWZ8Vs1G/g+bew1HK++AFGd7nwDPh8kOuSSoC1nyRo1+
EfO36qwDTj2IE+sPfp1PghUgSCCG+//iVq9fG6iRqeuWNAuUMEpaj2qiPYVmYX8UillEvjYa1hnl
36tmZfFBkX57hMnyaZv+7lxit7I5wg55oSlPehYspV5i7JTIrqaLOYilYT4oXvaeEtQiAyxrBdpu
cWEx4nMlVXceaDEkt0vcpd1wbq3Jjry8hED/S7UEegV6oYVBP80QcO8Hxt31mTNDeiaThLz2+i0n
bTYyieYt97VRPurLGL3QP5VduzPiaxFP6Qs0NvkMo6w7WHn3JSNqBaafouGG192rVp+AE2flRVYW
D494+6cB4zNybbU+2re3pwNVII4fBjMseZMHlWOdDx1K/kECGRuP+Tl+gpk3XO6/zNsMD8YAECTi
Fvz+G++QVCtH5rwlhGkk9UrU+yaj8NEh6CpXhA2xtYn78Nmk8XI0NNppqa5kBfRAUK8judzuo1aO
yqHTsiKokKD4Elbt9JznqSmfCtTCfsW9IT70XWn5KOwPj5kmRZmXlXmVu6aNq9h/+LS07WBVg6G5
JdNHIKpTNDVyepv15yYurIfYiFUf1nH8+e1vHLDEihJd88Ct7BMoY7UfzLgIQKbnaAs78ocZyrrr
5HX3uXWG8myBgjwYOu90PhDYQflpHQQgI7iND51o6N0WURGUoqrPsxmhMaEY0/uRTrM/WOo/czM4
l6ztEWXMu/JEz+NoFry3ofnS7DT6Jmvdsjm30hiiV2BlQUuD/DI0tual4HoPwv3uk4JKAEoKEuV2
4izpdqTIoZEFk9PmHzA6FY4rq5OTurlSxyvKfJyfqj6KT7aZFJVb1ub4ZcHB8AicfJs1roDW1cYe
wLV9Ey1CdYSujs1dgKdKtri1Zo0/6wzaJ9KZU3Qqley/HGamZwRlBSj0DQ2oHdASHsgLVgox7jk2
l+vj2DH097IxNBt3yBKRea0qWuPg+Ox92z9XXv/+j4SB9je+Rl2aB3YlLS/62JgB5sXtQed7dxWq
XVoUzOlAP79eZaJBGhVNyKftHKMMIAGG6Jwm0eD498/o7qcDdILIE+C/G1HfWB6pNhyuuFBXm7Oh
/YMS1U+MvlSvdJBuvr/YTggmGhAH6cGupaH6+qmGXp4iK9PSIBtVNf3MnCT7quKYob7LTCu8YIRQ
PcjyMF3vL7vzjFD7GGkRF+AFb1s+vT7rTKkNNN+7AQS0WKgOvDClBZaoWfeoloM46P7c9n4RL0UY
EgVbtANvBN+BdYo6aek1m+VId90dm1Ftnmypl0DF2pX4uMiq0M5NmeTxvx2KVP25GKNe//z2Bwcs
uwoX0t6/+bgoKqkZSyeBDSD6GUpr5ddqK4DJVdFTbA1HolA7czOeGyA9etTw3W+4QoKAyGgE5Rlb
GzDJisPaF8msP7X20l9ay8Q6JM6QXJrVzsMrp/Wwwn3MpEj5TlonDj773m5b713QVSt4a3vrItI+
6DqNnaCKMzqa+aBLxdnonPmvprUTXwx69+DUSvR26UHwzvClwC+sQKtt7yNCxS3MCqZWURQWvr6U
ud/aZ6UA7p+IJ9E777XUKg+uvZ2AQZKKIc3aG7gdSAMUAsEgHEZlcoh8S91bL85SHXHBdtJCVkEF
cJVQWFXzXh/g2FELh0IJwVNDSjzIGe15UebQnws8a+/v3b2lIOqtu2jFJm9b+iWAlspaEHFylhH+
U9O3uD5lvROi5ixwkLy/2l6IgKIEwYYG/4pof/1gjQTLuIulNCjkCae2BHRLD4Dg6izJzwVc1duj
LvUZ7THASHQHtjlKlC6VnrRqGqhd0Tww5rb9ctS6B0rE7JSGRneQ++69TJpwazuaiv0GEVciIjKo
EuuJsYuDeAyXU4+qjl8hL3S6/yZ3l1qRmUzsdygnuTLNUoJMeiAVJCX1UqqnbOqUrz0+TAdv8XbP
QyhT1946Kp9Euc1u7LrIcdJ6ygJU6ckvqTxPag8d8v4D7aRZLKNjL8MNstMzAoJvsvFVlkFg2MNm
Nrus5cypdiIbWr9mv0c+rLlYSJq6kjLpvqm37cHNeXuhrL/BwvGLyh7VvU1GOaU9UkIzGaVhDGwY
ovh1EtL8lPK9vbF2JsMlnlcurl9o68zpERd6/f9f1/usj9Yg6rTs2Jv2uNxHJgqDNvmI2rWpa5rt
Y2Z37SlivucNIH9cUS/zh97KkoOTufuROZi00PBuZz++Ppm90g3IrBe8/SLuTwuy6Zeu1LU379rf
jXGmpSvQBLbH61WAk5ZJkyFkNcVS6FX8K29sFcuPulY6CGx7r1JB4pJ5KJnrDbh75dFLTl+zVNhX
19Gy+nNvTLVryYsDb2qSz6Aox7PRd8YRR2tHIIXHpM5Wqcpg/Gwrsq7Re0WijRE0orQ+TJWe/iqE
Afp3nUSIC61JzDnyWEqembzVzdXpreTERTD45tQln7slBmuCuOObWzr8LMYuAI5IrW9wHpEmRClp
BnlhZDYzyK00/LggC9n5UtsCGr5/oPd2FKwC4OPoMEAw3OyoKapzC7voNAgRz9Zc9LHsz43dd2+X
AOSpOKwAYleS1XZPJRaD9yWpUqr+oRXnFEnHLzbiwAK9Dnt6rPqC2h5ych6hSKiFBxWEquwcWZSH
0JsFsnkrpW/pIq97p0iDZVma7KNa9BOaZVq0RL6yKg9+LaZaIOVUKgnaYmM6qrOvgWTTXFVB/M1N
bL2O8UVIy8qVEpCB/mR0dnfNl6X71k9qDSVjqAV6jnNonutinpKrLAstdJdZj7WDAHh7raDMtnIu
KIfYu9vepoHqbVGVWRq0sloERTZNfm8b+bVftKP9sRvwwY5zTFDSoQW2CbZq6ChNJ0QaxICp3lVC
11AqQ6XqNKPPdkqaZHq2jRE5Jwhu/7P7GESegm3S23cpGkZI0sHRY860iUhpnwyRYSAgC86wf5kW
IXlWUVgHcW/vLJCj4kXHFJ68cdNMRZI4Lnsb2EKRNeLBsFrpimaYfdQg2Pt6rIEQJh8PPY7NG12E
LSrk5piutorpx3Jiel0PY9PJI+uAlX2bydGAABmHzhcw9BvFLYL2CDFlJMtZ6v5ZQSAey3ZalpNQ
hL9o9uzf/067uwWsJFMz+lx0cTavcMgmtBdXJ6Z80eSfqAHN4tRbpdAfc8UqFb+lGd64OeqCueuU
WWW9T4bSfidnPRSm+79l7zWjybu2OUmIbioPeraRZM9IuseQhHxbb8MgTh3rnOJQd/DYu0tRwzPj
5ZzcqCbqoEgggwLrrcAKCl/J5U55HtH58jBvYe57/8H2Pip1Ja1TPugtSCTGGkW2pIySqjdKbwLS
9BilYA+cJNR/AcI8gvfuflTwITCNqHeQpN7cEWqNojotN5xvwlHNXTQO80et1/X6is7xknljRfcA
daro81zGaXOqwza6ZlOtHfVndt4z4spr8x89M53863Vi0vFWRg29Llomy+QVyoKjDHCr9CrKsTm4
MnbXIrhSHzCKheHwei01H/jUeNEEwJvVq+mk7cmx4NNlCiSU+x90J+4w6qXfxCqM0LfvNxpbPYZG
zPZBK/BSFF19DuXwiI+ydweS62AsSjeGq/D3Z/6jWafNE7RdCBSBiVqr7iJIOf3CV0r5G2CT/aIp
ZYVVxxiq5eNQiZrLEO/B6Qda66lzQq29/tI7szycdOT7r1XbR7I/1umYKa6mzNiiKjqq1V5K5d26
mJtkK4DHtk76XOfO2482EBiKYWpvdFG2mRue40yYUS8OJFPDkrexFTcvouyamblxcLR3DhtLETq5
dsCgbmuNQiSaUMckDyr0xZ8Vaehtr4WO9D0ZpOms6eGsHBzvvY0HxQXSECkxmO91t/zxmeJ+Qa2j
IPvGpWJ+HjrdvjRS1COaODgH5cRO9o2LB6BT8l8wmduHq+dqEdD6mALZUfJeKp30YWkzs7rw8vVn
KHNWwFyzwY4SnuHBN9zb9BQx5DGgjMj91xf/x2OiJQV0o2DtBB2P0wwY89QbSX/whHsvc1XG4kon
XHLfvl6l0oQS9us0zWmKxnSBNRlotEvpv+aipwd9hb2tAo4UbDs10y3pCk3NFJn7PsenzUxPiRrX
j5MUfaxVUfmlZY8H2kB7ywGjWFN3SAHsmNePNiI+VI/A6YKyKnS/47b5KxqgN0u6yC6FZhwNsPZe
JS1jcjA0oxisb9IWI8msVteLPFjQpfczdQx9tmTpl5r09pERPgG0g2gdwvG/wcBQr6ClAkorkEMR
Piq1aE5pVBwNlHcfCLEHhiaApG5UDoFXD4Nu0+bq58jyJnqzL1Xt6O6CPu+X+xH+tvvKA0HFgcBN
z/2mVZiJCnRUnWeB3fbLWSIuMgOL7XdAZ4tL13XZQ96E8pu7oCyKnAX5MnHyBqFbguBrmigjkDSk
ykakCO6y+p/7T7a3CyGl0Jck02LstT75n8e4wDJdhTIbaKB4oaC3buU08zmaReNLSnnwHo9W2+xB
vSk7rgVUsEWVGE91XvxImyx733P0vLqbs9P9h9vbIYDZyNVp86C1vlnOUWd4FWWUBbOAZzAAOfCk
GPZpVHEC7i+1+2SAkoHqoRB7k0Liw7sgaMxm1CXJOSeaml/VLuq9JE3kUxtP4nx/vb3wy76HzQ7K
+JZ2p6mLY5U2jRcnU/IzqXwdhKuq8v1V9l4guRPiFlzTtzOuWsfK1xkqROBs4ZwMaLinmU7lNRrU
9j98KyYMVKiMW0gSN9/KpmWcjybhMErV5FyFSaz50rRMJ8SfRXGw2N7XspDUZbBDl+ym2VpFi9VG
GrFQimVIiko8eomFkLO8MK+zqu4IgbIXP0DdgEyFNAiAbv09f5wyUCcwT0qusdkpyi9t0XcuArrJ
Oak7+Qv6MstJTaQj2OrOoiSJ3DBUwny9bZbFPizabO2T8wK6oMpRTXbz3uy92ewjz5QKzIyHtvt2
f8vsrkqMXJWhuLi3Kk2SpcIxtZY06EqsDhMq6EvOiOict7H1iExPeV6WSnn7Pl0FO5lNGsraq99U
OLVwFlGnLYvOXfYylEv8MVWSzC/UST8Ai+0cCep+mmHwi6gttp9StWLdESG+hJMVK/Y5NPPmXZSB
nHyoTEqbg9JiZ6MST1bsB6zIVUXj9caZcPPItTikHs9y6+8mbsKLGJruYiSj1LnMWseDS2fv8zGE
oERb5bVvYMe8xKUUAotHaHGSlyR4iah6HF21WBXnEni8p8tYYd/fM+vZ3jTk13JgHev+Tog2n09t
7EGY2LQHTanU7y1leqGMNc+JhS+nFTfJZY7K6TJh1vX5/sJ7H5M1KQ+QvrvtSyllO2QAT2jEIeyV
evj1IP1bjLCYhGmG/+FbrqB12v7E7Zv21KySMqAOnwSaWcW9h0Z+3Xm1Vsc0wyooVe/tkov+4F7a
uSe4ALnXUWwHrbDN+vCcLdaMFzrcOmsxnTJ/tvHgOviAe6ugI0aBRcZHDN98wNRsoEX19Lybwqj9
bF7bjbUoD6L2DvSM88bIz4L4Q2G1fZg0ysca6WyAfApJhCeo+745TS29bzmGqZehWlG6XdmUtavA
BPKjSDdif0kAmsiW1h90GPZ/zgpOXUnTqxXa68MJOaEqQDCSXmhgPSJRFV6Jf8aTspTmV1zC628l
OuV4R0nFNWfu5g9Z0z9HE6qR97fx/i+hs7qque1QxmJnyjm5CgV1nhmtN0968mSkUsKWNnMn6MKo
f2mVVj/PlTG/Q7lZfo5bPOVx0enfznMFpCE7bAfmz2gebd4K1sDmUlb0etss/pWjOUPVlnYuoqvq
ZUyl5j9sPbIuIj9h/xYnHOUdEBTDJKVU0uWjYTXZuxiowsHZ3QkUGpm/gqvDKpa3bWAjvmHOEbrp
AeCz8dRp9q+5i/szqXJ9cL/sxEIY/wQJjtHK216P2p+pggjtySplyPhtVf/Q4yqdHgq7y19k2Au1
28VFCealwfRisCdTutzfSXur0/hF3hWtJgDrm0QlWuy6y2lXBBK9VwbAwG3SpqvOSjvF16zRzUuL
78BJJZAdfMe9N0wbkpk+gZi7df1lfzz3EEXKPOcFrW45m0+pJdl+bIXZhU5VdRBHdubPgAeAR0DF
JyRudyhKLkThboyCbOn6QJb7FhuRovCKLpo+W2j4uyV2aRcrxivSZcj6dpYgBfh6CXDjEJi3o35s
I0bMu/nEs8hOMFSW89Iv8Gz6LvH5sgcvdudGJ2LyM6Ee0ObdokHwPK/QYGzDhzJ1UGOSDPFkW/Hs
tXI7+xlz21M8ytHn+/tohzG4MiDRdAY9QFm5bVZ2ZN5VlHMjyLiGTKclspgKm4tZFKelqXB4EaDF
UK/WskqBNzyaH1Ojj6HgG2YovMmqla+KEmFbYNvjv/IY542vZlgxeG1TSE9ZHUY5PGsVgdoW9yvr
IpYp+pAoU6/jJtTXj2GVLbKLLEeUnvu2q77pbaXMF2qpLHcZwvc/GBc18ZlhV/sXFrWJzkdHMdWf
cyexr6VhzolfKFH1voQeOPgD0pD5L9rjFHdoOSynpR/06Do1VaR8VdV+/oz/bHeElNg5jijGQk1h
vMvL3E5dMyQTITgmcWDkYXMpcGo4iwEdvFyq0/+lNQOZOSxjyDiJfL3/AXd2DXQEGjgo1pF5bseG
cag0bTky5FLruArwlYS9OcXDB7oe6GOIqEUQNTvCzu8cTPJ3ePTYioB23ubWTY5lzuDAjiyGqD45
Sy77GXLZXxtVy1HpyevLFJXC6yzwZ2Kqhu/3n3kni6FbsJoWAmNawROvQ1BliTSDFkqChhD5Q5dY
yVnOl/ZACWRvFTotgPjIY3Bq2AT4usAjy5mzdcQmqsjFx1f4VV5OB+3F/WUYR6ztCBin25SsW7ge
YtCLxriUhVvMUfGjjKsjZ4udAgVtIwI2Ae13hvn6nUWrTg07H7vH2DGeaxs/oqTTVLdDMMGvxuVo
nr37WCSz6MdA2mGTvF5PG3GKckqS6LKX6iC1+/zTlIujWcv+Kg5zUIe7mD9er4KwvzFEXPX0+1D5
96NZNrwoyxP17WkFfsfAOrnvyMK36A0rhcYOEgnxolHvI1coFfVWZXXQlkcJkPvb9zcr0S2CViUD
Tnn9VHGlqGnRgJnLS+zP2hpEdtweCg3uxSxYNrCASctApWxWMfthqBsQSIEeadILx8nyU8TdnhY7
61C2nCyfiFJ6ijK9XWT7tzUVvBsVJY6bFtIiOXDFMmCjysIAc65kbOkWafgAa/Db/Te5k6wwIV9R
wXAyGGVuduEY29rUFkUSRGYtvldG2fBkSfd5Aih98NH2DtiqtA8VmKHSjbN56gjNTno8nfH/ZA7R
OkGv5rlnlstffdx/vf9cu4vxzegHr9t+mytAuLclLdMx+x6i/tkxktgtBtk+17hznybexcGsbOec
rY+FuAAtfJrcm72SLLqaj1qFRE2RzmcSiflhgUvq33+qna/FKuSz5G7Q7bapZdLn4zQrE2bcarK8
mzrccEymgU9DNx6hOHc2vwnGhsySE3abbJky3kEYoMQBgxZHD1I5y1PfXIb2WtmSY+AtaKaXlk36
l9Ms5kHI33tOoKOQNpgpUZdu7q9Sq/CNwWcomMa8zfxwLJRPYTqmtS/H6ny+/1L3ak7wBCBTmHLS
1NyeASmPwtJszDLI0TA8KbMW+pk85W5q9dJZWGp4TRTnM4UiHshG6UBKVmLfHrKDo7izZVc3Nvwf
uH4YFa5//0fdgNZ8E7apKIJcraKHEiUcbwKrfjYKhyRNpEc5ys4XXkmEa4BbMUbbx1blStKbxCqD
UZvkFmmRJP4mT5La+ZYSzmQuifmuy+LEnyEk/nP/ne8cF0B+QEfAqjBe214XjT1ymYd6EXQFED8+
cGi8j2SrP9JQ2kn+AKeR9wH8x7hky2FXi6U3JFiaQT6KCGViATWW+/hUdoD8GiS9va7tiut/eDg6
jmB+EDq9KXyjtEYPrVXKQA/l7rHQ2+KhHdPmoLzeezRqEliwtOHA+6yf94/tAg5VrzNpLgMmQ8av
TizqNVSs7LtTVxpsmggpJ7SHsyPM+t6XW0fKNEYMwMdbXVxgKsAXw7ikK54Np6y1EkQ31fEALrYT
AJj0QDNgIoSEw7Y/FtL4hnqUV4Gs1ZXsAuPRvrdpVwlsKaNDU7Odk0BDmpNHb1rBeGUTvJueDE1I
ISchNJ3haltj98y0RXzrHCUufUsDOunhszso4C/nqTIu9zfMHgCYHwARitElBcO2RtFDJWPX2Exx
lglyyjLomeyCE2t/dLGTYsTXGPVyFYSN2LWyqPhHw7X+ryXupp9Nr9opveU+UlwJrnV4cGvvfAlu
bI6QAshrB3KFfzwagiY/LUJLVY7s+WxpuX6l8pEPXsNOACQFYQL+OyrdEMIkIPwmPbCcXK6pfWOp
xBPmiAPWaKv1OpTrgyC0+9qJtAQhoB+3juSSkUewi0F+DE7Yv3Spabwn92/sM26rs31OJlla8A+c
MtnvkHw2Ay0320+oraLibg1SKj8sRaZdweAjZ3l/S+y9dqqdtR0ILQ2D7denW6rjsVImdkSVGsUv
KZnhtktIfISjob8d5s0bXy+A1UbwpvkrqXY+kW+gT6Al/xqh7jzZ7SDOGs2HL29/KGZb0FBoQa7W
Va8faoIxFCaqkQfZnFX+LCcJ1RUCc4U6Wwf1yO8SdzOJYVK+gk0pwm9TaFw2jTlOmiLo8zD9eyzb
5UM/5kvojpmTPSijo19MOjCmq6cF2jt2ZZzGnvbNm4+PQ2BhxGZTIN9iVVKllJy00oqg0ZRR92AW
DpkP1m0Ftc1qeyQTerttHJr1ZBBrubeS/V6/4SobhC3HoMutNWxW2Zz/NZvmD4RetTdfcqzEhJJ8
FCLsTXNccKuXIeLzgYqDlmvI4fLQVPkR/ub2kmMVdJhQtcQh9yYw0iYfNWEnDCbQ3/3CPpGvJHHZ
Lw28neXKsTmchIzG/MFXu41EwMFwdSLwgeu76Rll3Nlpk06IEi5m/gklYBVGc9W9mLPeRBehJYp6
vn80bq9VVqSYpScPL+AGrmxVLQWaoSfBmEQ4bY994Uu1pRxE2L3Xya6AZbHiIG7SLq0i2HWM64Ou
yaNrW1XKaS4G+yXBW+1MKdB/WuU8334UGdsjlPu78OOPTaYSJxQqykI1m6Sl6mYhR29xhtijUTh/
alG2/XdkWvqgDG1+RoQwcms44+XBJ917wUQ5gEjrNIek8PXJqG195J0wzKGTXlzC2AkfSV6O2iC3
fT+GhvAi6VSZIJS3YRt8x6xg/ZAGtSTNw2VOdOcqcXl/jlS0/M5qL2QZ/nucfwSAmwwek9T2/dt3
EghDOq0qO4m48/pBke2L+kKN4Q6EInrQNEnxR8RyD3p/eyeEowlmk/6VQX70epWBlzz0GNQEqh0t
3lxMw/usVdFDj6KfaQ7Y5f5D7cU1grlJDwvg8A1CrkTFBWce6AOyQnCTWk3DlSa2H3pkxw42yt4Z
wcVRWRFyazm22SiiUDW2nwW0O85rf3AMIOZokcIwscx4VVnuo+tSzsNf959wh6RNVwTy7spR5trf
1rzDLNWjXFFwR0YzhZ4N0MabplB+ioC8/msUXdt7cOaVixFls+NSK+rhqVkW+x2eWxLjnTKyf93/
TXtnZv24KwOXrHhbkRYoINrtLOKgGxPtZxbZ5Xtd/AdD1/WapgsFxBII9bYWlGwJpkbLaMA2+jCw
RmRYHFXMz2YrH0nm/x6Ivc4K+LBI4BEAGVfd4DmphZGccgjsaZbkmLmi5vDUFGMxu4vWdGA0sgib
tMhC1uuccoV+xk2wiH62URXDHlG7r8Ksh3dy3xet35uN0C62xZanRdcvprvEla64SDhqzGAmULFn
u3eME445dXeRBrk+1Z2t57QTmuRbrznj7GmdYA6gTAvoLUdJKstbwOtq7qRInTiI/jufc5Xsol+K
EtWtUCqi0+R6EgiKqXI+K0NuPucIsx+UpTsnlUXYw/h8EAu3ETDScrXPei0JIBf1Pn7hzATUpXk0
xCgf3Jk7MQhwLpiQ9VPeVk1qnNVzs2Je9FFW0JRfxndjr8bP1rKoP0p5EgeRYXe9ddbJPt0R8hJW
iWS+xR0t5YgkJon5DR3O/CroXr5Dwdc+uDf3Phe6HNSF1FK3LAmpdgTqGDE6da08MJ9TphMM9f5g
lb3vxfOgRUyn7bbJ3USL0lUwL4NpztNHZTBrv5JUxYMaVh8U9Wvk3By+VTKcBGCVDueGen1nVOgx
4kICwCFujflXhtakNzC/v05DPni1ZKdPFk5R7/v00LRq5yFRTaSeWqfytPPV1ysrvcJwUUOczKEN
ZJzR9cxekiJtv+ep1P99P2ju7BJASvQRYHzxSrcqQ2arzUgrr3QCeU7O2DhUvTfozIzLrJNaty11
9aCA29koGPNSVTF3gWC3DaCZpi3llNRFsMRS5Zmi1C6r58zp/nPtvUPoBLQn1s7zjUORKRlwEpek
CNpOp8MdxUmAUa/pAUo7kurYW4ocChg3+QW98s1GQfdqcDAaLQJ0uJYfOApGocdAzvyWwNH75/5j
7Vz3CMIAujGYlnLhb9YSBGc9NTBMrdQxf1amcW69sOjUT0moJqU7qUqFWmqVH8Ti/WVpomEVpzDj
Wb/pH927YWUn1zM42taeysEdCCu1K+LcOMWTLhlei2pZMMujc2S3t/dumcKA+gRHTpa6ed6ZU/L/
NKJxGkw/wV/wc6nhfFpMsvrx/qvdW2ptutJXX9mI20xKygx1ygqLq6AvDRRnEJh3rVrPT8WoAXe4
v9hecOG+AYUL9uZWdWLEInkuTPw45NEwv3b5pKBvq3XWg5m3xkO61NpVgT30nJapfkQK3ntQWszQ
s3ipuqVqrz+mDnJ21nuyCsOG9lI1+nKSm6Q5J4kdHZz1vejy51KbfZMPYx7Vk8LU2C7Sc5na3Xnk
9vh30RI8h5o4fPuoFQQ0roK/m38rueL1s2lS19RJiQvBoIz/JroIn/IuOQJrcc/w32zuhvWiY7vQ
GqIXt4nQCKEkjBkATYV1bOifC8qbpXJhy0vwcgdVPudL0lluGKpZ7yGmYwxejII/5TLEEqxXyrLw
LGWQ5ovZ2GbtzZEhf8DlRvtqdf/H2XktN6q0bfuIqCKHXUCSJY/tycE71JpEaHJsOPrvYv6qv8ZC
ZWreNdvLLaD76SfcoYgdH2ZN1uInUEgrVM28s9/Oi2h/CyhKme+6rfcxFlZZ3nk2chMnw220+NAl
ZdX5CgLdl1zTcHX3ChGpQVLK6betli4OLJWrftXs0tPDGJTku3GcovditJfuMBV6WYe2LhFw97J4
fKNIr+uPjZcZX91SkWNoiiFugjI3liLMGdN4YWc14+BjoqsoGI0uy6PUjdo+19MA1n1SgNwHHjTX
H1ZHYfk+otNGzIhsoZ30uu2gP84LfdoRyblgTiuRB32kONKfrZ6R/AJsEU/EuSi7RwhHOA03uZvX
ZBeV/F4gOIjCNb0lkCllLD/LWIpPRClneeo8h7mUD9Y/t34iNimRgui05FuXNel0LmrTOxUjnJGz
ok9dfCCb17LAEKqbHyI1F/ZBLWITFwkz1g3iWmooQWVk6eMCXiAP8XrqfhE9pH2v5zLVD7GitOCi
pqwcP2UzRU64uGZRvl2qpvtQZ439gLxeXPiLPcn27WzXSe3nrb18dS3h/ZjsZT56Eg8rf0gR+rlT
NLt1TqXaFCgcTuP4OIhSFw9TN42TD/80dkPqyon0vrBEHC7FCHdUeJO53Kl448V+rHLrHZDpd/JQ
mwezDerJxtmwpjfV3Ql11Ao/zuvGDNveS+/LeeoGjL+F9xUNsskNellanxrP6krfAazjPujKNF2s
WptylIXh/AYqF428G5NqbpB9cAszxd6kKzS/92BOQfSppz7MwUc1Z00kNt5bXBaN745x/7Mxkfnz
o1yxG+zqmDgHHS7y6n3dL9bnQYkSAGBWVgb5UCKqaAtm1P4Myi1+O1JMdn7h2o3yuZStbgcx9OqL
UnfLByND5P5tic3u4pOzZSOb0pvHs0yb9tM4d1bvm3VvfKkbfdGOCK3a1W8sKfUi0DHT2Gsg3bgr
qQvp/zHJI++4roxrIWMYfxAxrKEw3gLEjT56jef+KKjNPzSd9rOV9bxznWxC+krAQAKKC5JkZ6OU
3gl3choYBNjpzGnQrVi7OlWyw6xY31+/uDYtIzr8qDVTkqKNyVpXF7Kkra9ak1Nc7E7Pv7nSK97F
Rm+DOfKy/muNPudpEF3FyZvlZ/C6WX14/QdsHpWRE3UU7UfSVUaJVxFeZrJb8qlBN7rxqncykTMO
jdFE2daK4/+yFNoZQLu5Uq5REtlYlrGnQgSMJviaRRkv0BNq66gr0Z5N1fqrry8UsjlGhyjYbDkK
abIAdnRL5r3N1Pxc3bp+aAOTsn9/oFUblxty1Qy67irGKdpugPmpnoyRY9suMvMC182s/1b52GVn
U966JCl4MT4FcreCi1/exWZfG7NXUkAJmPpvvNSYTiMDYnmyDUna2nipPJtjqR0qVZN7p/DWNsH5
mrYY02ZAKFcdv7IBfEeLiFPYYR1Z9Gar+jrrnkul7/9dDRcQDbgAdHmBrm3gNKWdqn2y0EfVNTj/
QidEub08dZiR7LzTP8jTFxtlhS5yVfJG8a3d1DW6rdgVkqwMtLM8m8K1YXo/t173fTFL95edmNxX
auEK3S/atnwQdpu4D7NZG0rYJ4qbHyOZp9/UqFQZ2U4Utq/vsM03X38edmswEZiNbnYYlp2ziV1p
cUmitgzwVOce6ZbJCPPa+2+MHePgujIPoqjcI1BtUk1WplIAXb5CSJHpfLnbKi1NprgZCsqQSB4U
oywOeV2PJ0s4yxs9tea9/spmh60LUvGt9F2qhutIiPRwEzUJC5a4Gl+qWZUcq/o9lJR8p0n1J9Bc
f3RYtBQmDCJpCa5v/a/yC9ebGYSuwyRSX6LR16cYxLbUJysOTaNvuRejxq18MpaVVdmUDZK2c9Y+
6yKr3qmYOH3UrdScw2WGEX83Dohl+2Vqdcmd4TXOp6Lr7AkjiFo8AxfIv+V6BHZpljzeYdQrbTlM
jbH8KKWC2Gc9RoAbEFzVcqzz2lb/zJ4fej/rFjm+axM6dQeng1TKlA2GvU/aY9NUA6X3rYljS/qU
A04a4DCaeT5X4dj7cYX7yyNhS3xokYGKfG12py+vb8xNgOVrwRukZ40CHvxI/eUrLMvElkmJrH3K
sx7sJeo/Waki/hVXt65CF4xxJgycTSBQnQz3KzUvLmre68S5VHloi2ZP1XILAWMZ5lPEL4qQ7XQo
zbLczsGUXhYnSk95Hk0H8h01lGk28P21KEhy3XxK0j7FZc5anpPWMZ4m5tbh6291k+usP4QxIJkf
JEJYUC/fqj1FKp0s5v6pMOcDZkQEe6VjNq0aMhSuwp4kOO4ch1sxhuU4Cib+oxtqHSfNW1bgCT2Q
uPwVW8V4zpTYdXzqS+cYmZX5DD8se4gQ5d4j3N069Oj5rMhu8AdkwC8fmK1Vc8jq8mIP83TfqvkI
3izCGm309uR/by6FyDEtVVbbqNtkSk25t0KXEKN2aXAqMUwVxAKkWNydROfGZ3RVBqyostKUo9//
8qmoImJjRq/nMndedZpNUV9q4dgHjVFDUDdJda86Ubmz6I3no6GEOgy4SSZI18lIazQ2mflSXJDa
7p8NHClPaTv0g5/qi7OHrNNuXA/0y5AKoh1+w/SSxhkVxMimaSkb/Xa0tLPdtoVfdTnihOms+sD1
s0MrBvf3xKgwrFMwd8JWu7sMEs1JKRfrTBesX9UqFz9q1D01oxuZNeNeukEINalgDa8usFU5SJOS
+yS1HOBTCDwWBEtE6o5YO1QfMQPqvi7gh49SoBGF2kY+371+mm++o3VMypFdJ05XMbJxgbu0lNqX
RRf2vTpYbzGoQJlzKmBK4XCyk8vcWo65Ds1gxpZbacPabsqFiVNxqV1N+eRWHcIDVoHyaD3mh8WZ
e7mz4BZlQxsSegtmk2CUtkPLbqxLLy96MKuRXT+CI4oPRV8n6C5ZIvuGN9F0zJu+dgKj9OaPUZ+N
Z7hO1U6OdGvj03KHok8VtfUH1aWSt4UJyKawu/S+gP2Ebu/Y+L1SpDvx+eYrxjmLOo1cDPDYy4Nd
5OrSuGIqLm5u9wcnTr0Tein5nVfHzn2/tM6313fQrUejt28CjAORwjO+XE9PZD1N9gAfNk66Z1ay
lgDlZfOTNY6tufM5bz0c24dDx8QJvdWrAzNgNh1jYSXQWsJdW2hiOWmN3pwqhEmCwZHJ//BwVNk4
YtLSZNeuD/9XFpZrpXCiBaeEmpNyWqLy/ehJeUixRP3876/x75XWJ/9rJVAlWryQDl16hswhsDBB
34u+G/6xew3TW1+MegJrpJUQaV2feb3DBcbTKAnnrq78ChzfQ971uErBfvv0PzzVihmlGwq/7TpZ
mOG9YsYLOipTy/6SOhz2sHKJbxM2bMpOqbvutKuUeYVsG0wN/uidXb1CQatMpUuUXYYkHoLJNeb7
pHaXnVTk1ttbhTVJza0bhd/U2anZA4dFp3oxPmVLIg6yt5ZjvXR7LZ5bD0SBQ7lBZbXOBl/uiTH3
6Cc1DOq6OEeViHbyBfDOHoLtRm7FRiB55Rpg2n09BMGA285kg9sYhE10UdUu8U137s7WaCeHxKU9
mzZjdyIh3AtVt14lGToUDnCAWz55YeegCrjUkOXKUvga6nxHF0oEuRTV8fWNePNVcsOBEmFgu6Eu
dLbEZCqx8wvpNWznuUdTc3T2wI03bxuyKRhf1MTMB6+uU/S1E9k5a8kRecMh67KFRqmafJiNJTuS
XOaZjz5SfzDEQqduGjoMi51qh5uyRQ1z562sFOgLXHybjDUa0POk+MnxEu/1+JDpkS3ppWfmccyQ
IgBU4hawghWI9n5Veu1wqqoCRWMhcGyl2i4KHyjBcCbn3mt63dpsxBx+GT2TLVi7HeOsjHSGACVw
6fvJbhhi2I7ytkir71Mk1f88xNqeR0YOOzfHrQ1AaKB4oE7b0nv1yLUVw6vzi1RH+8Hpp/QLUiV7
0lS3smpuecA78NUw8rj6/phR6KWoi+LipE78oxhk/NVT+tnXJCR3IETS96TYc3e/dYx4pFWTZwWE
XgfZ3sRCx+2Rc7IKS30otLmo/chzetMHkqV/f/0g3fqAqwIcziAu/e5rhLTddu6iFizGj4FSa6RT
fUIvIiI/bhPzhCZQ8igbdQrpTnc7pfYawK8C/IpVpr6E5E7HZ1Wu/uuOTOo8RpSTeMhAyXzfaMpP
IXPvN1ZcCTXwMLY7o8wbe+bFeldfs00iffTWEXifa2Pul3o/f/cWPQtff6U3l4ELDY+ElGaTgxP+
oTcmhoC/XykPSgNfmSHuTiZzKzQhwLAyKYF+mButdL6mytwSG7Mx0cfxDqEhWknYtduhnea2Fiq2
nWq+VQ627idt35Y+LjtpHhb4jf3zOBrBKuRbAfhSfnJQrm5q1REtwY+csamKZ8MSuAi7gx2AOq3+
/bbG2gQLBGIyriDXowM1Mlsj6xGaHIai+txXLl2rsoIdmM/2/5AZrB8RQct1ULEB8I4M940hpxHn
ojPxoXaE9ZRkdRQ6cnR2yrZb7aC1KUiooSnByb9KDbABKRW7Q1XN6swB7smsD78LUVffW7Wp38hM
i45a3jWQ+PFQO0ChHM+6UQ6aj5edsbN/b8QfdhRuvSDPUKHwvJfHcu7a2lU0kmTdTuIvQztrgTVV
7SXP4/nw+lF5fSmAUi+XqrA5HhcPmFQyR2lQDUMTIlpVPCoGhfPrS90I5fAGUDKkD+Ot+JuXS3UG
ZsDdmpAnQgOz5MBPkEmWnj3Zi1ODMvrdnOxhJ7aRAOQScEH2KwUcN/jLNaWeNn1WtrTSZYQDWxRb
H6kb1T1N4G0cZRk2Iw2gNS+/LtmMJHasxaOXOI7ufEjj1HjoJqUMI6W036RdtyckcGs9HWlDKMFs
WjqyLx9LF01lLBptnzSpNb+rtehBnxLxqBujDX4J45zXP92t1wjjE6AGQ9m1B/xyvdKWXt818FS7
aHQ+DIomHntVa3ZW2e5FTKIwnmAkaZDRXJdRqUktbyOKcJlI/X+gmRsdxZDIB0MVO0Jx2zuXlShA
V/Y21c11HSBM5llzAnwOSkn9Y/FwTQqcXrVObiQZCqBberYsZq+pi2HkzjG49S5Zc6V+UPHgS/Hy
XYLjgG1sAKqrsFU6d1Jqb1JZ7yFJb+2Qv1bRr76YGSVJMeslO9Lq1bexPotjnczz0daGbwrA59Pr
G+TWcvgrruYFZIQbBGQ2kJjDkkfqeK77oJwUJ/MxsIjvU3voTh3/z45+2a0vyFyUjFcDbraZYNud
oUUTrMRLqzXStxMHiA0aCkj9yeiDAnabpuSYfcPY3duLY38s/15mTfScwEWxf9aif1PfgecfKKiK
y5TNPdgQhwzK73ED14KR+cjHuhEaUVQFiWJEw0XIQXkDah8jK8wgv5DP2f8hsSpa35VFViBUFY07
+3vLLICUyzCVE0tKuVoQvNxkri6siWEDBD+wIO9jUYnj1I7RRzSMxjd4Ri93QLwwsc6xFGkKV/XR
bDaCeOzch7xykp2D/WdPX78xAD38IopiovHVz7FU0FBpP8K2hdBf+oNdRG2QCcO8TMXktv6QWGUa
Yn5YzEdlquoqdCUKoH6qGbkbAGsyC9+NWtsNAPPiPB1rfZK+zbK2c4J+zPAjc4oF7FWauHT4Zd/q
6s4jrKfy+gm4k8lBCAnARtcD8Hem3LhJlXp2cfGo/Q4mTaTjgMIQnFC3fdAj1H28HKG4uZ5KNFjb
PS3bG+fLwmATff4VILupSDDh9fBL18uLO7bK06SO/VGzcuvUVrMX0BPak3u8kdxymA3UFylM6KRf
R0gOl1LGMQYvTeap5xmfvqCxjC+m9KomsOZlwSaprkAgQNYeH5vGKj7Dg5L/+tZB6HLKVpEeFDA2
92pV2vjEM8084yT7tWnN4i30d3sdu1p3bd0WT8bSggJTl3zFY1nn14PaJmFhPrVShKHkrhrx18MV
HszGKkTaZ0+BC1KBG3tidjQ+MHqQx0LH4pTm6R75+k/0eLHTEMxeAbRcUA5UROuqJpOut7iZmnln
z0R28I2h25BUukmY4t60pPcZuWkXkad8SH27dZu341Crto9rfZaEAlmvJ3p5qnIXeTOTwyUS8YeS
zfuo2uiiLma33JM96Hv1x2Z/8qMRJUBsmc4uoltruP7reNColjKvFPc8NsmXDIO5k+nE4thB9Q/6
zmx2stYby5EX2xBOAb9vOT2YAnbRaph6Rq1Rvo+crguYEOP/PcfKd7dpP/7rRoCMCjiBptoq3Hm9
EVwnVkcT/9dzZZQGAy0RDW+MUf+q5JH5tkC08g4kaL9zpW6yIRw58J3F85XOrUnP8uUrlUXdjNRG
3hmw0Xx2zcYNzBl1wWlC3PD159ukJCxFmw6WHcNEgEZXwW0cKhlHnWTL2ej4hS7qcvGdCQbk5+vr
bD8bVAVoQisZhBd6rQg3WpwmelXOuZlyN8zMXDk7A/CeaEnTY1832s422QRt9Kn4bAgqMVOmnXq1
K3t9cptC79yzNcTtO09U/V0DoOIuturqoklv9BWnqh5didb5bBR77fNt/ECmg2IHLTr62htwS2Pm
nrr0mnMuDDV6Qtoh/8bYcmBVq7SeETbkUvacJg5ff8vbjcOyyHFxWZAgbZL1oe1RjYdjcU4cZTkJ
8MUB8qLeES3xbGfj3PigEDRJwmgeMfq43jhxEaM6aIwKx179BEBbP0+p6hyx4y7DsZb559ef7MZy
q/kHcj3AxTn5V2kEaoVFteqinzO7nQofulf3bXJF+iirAiH+af5nPBToCJhzfETG+utE9+UZnDsI
dHQCvLM7le4HpalVP0Pz8Suwc6Y7Wvv79ee7sWFWwcm19CessW9eLjfg90etqnnnaK3oJri2j7MY
tCdDcRq/9bThvKjGcHx90U0mvT4jQgVMela29nWqCA0FeMrSeue+ML34FON0VvtescI+FlBG4oyI
o/Js5aX2X1W0/Z5T8Tb2sDzwjFXVbQ1DV98ULdZhsm1CectDH2fXEHcRD7nTtbq1Cn8deVbucQ7j
urP+up/czDCGqHe9c9M25pcGDdFLlcb/3He02CwMfCxALXD7r9upRdzJ2FMgzzppSRte6fTDUIu9
bPrG+X6xytUbc1vTjOnzI6o2e92h8Wpww5Gh+nQd9q71G68NnDB7kjuBr3MdsOOKbW/GKOo6/dKE
2jDrZ2Nwo52AdXMVPg1Qb53+9zX3Sya1Nylk9Mxni+WsSQFWPl7+2beQj8O0ymGOA7GCC+HlFtBi
TSuaFrFHIys/L32Un4pWS4PGsaedrJUKlL/1MocjT18xGWjfERevIQN60Uy6TLFM7ibXeXKqJv46
ol/xpC1qkvmDIZAYSsvUlP5UFYisgQvR88/laEGpj8bBBgmZJOB6zSm9Q9ADxwWTpuRTouTZb6HH
cEA40sB9VyaZeEht1MPCJBvUH2qV2IMPVUN/7/QOINGSth7OktloPiRukc9+YdJ/9gUpLSbOCv4e
DqjbNPD6dNSPudY3+keS8kL1LTR4xgPy4w6JZl6oWVg1uAQGGL8y65qdyn5rL6JUqXkUJz8ok8nN
5g2a+9N0hVrDXoi5b0QrzbfuPFAbdfHiLX4yNcv8SJJr3Vtdi2LkKF31v0p62e8kMZx3UHzjKJwU
9OZ9G+eTX2abl+/zHMm5U0n0f0IjKarCyXbAX6qDIoxgxPXlS6aU1XM3DoUXTJZVuGE+1tGEA6aT
fBQuzJqwh353MCJ3Gu6iQdoPzajI/lINaZuHShcZX7MeDgatemPF7CRCOUyDIWPfRodROQotbd4U
curSYBKKeE4RrErvSmS/pO90Wusd8cVOysD1lAb8aIrYA/wXidzYoFvNE/5mWhNGstfrwMyLxjwv
HaJO6DllXyp04RscGBMoLkq6DI1vdb1r+7ZIRiWEUeYMQVbxn+8qVv2EaLEiwiaCLBzapG0qH8lW
6ED0XMCPcwsGilnRbNw7hSPbB0Uv5u5dFxvqr7JaNCMQDaoL/tg0S/NWj4Q4ZXaFu0ZMz0rxwbq0
P2q+8xhMi4iyoOlKOCOmK6t3iyMnx7cyr2nvFF1vfqNEkCfnliX5FDpkGt9K3cx7a2e1rj6No01r
hsKke0OsRUIBJFwNGsvJnf8wR0kEJKmxyN5H8EqrHa2KbUhZp/wrCZGIvFXEiFwwUSYiymcuduvb
GEf9Z26V8V8DF7xDQFd4K5E6b5E6dbIoDMFxS8MZSDxmCEg9O6nl7WSxm2dZVyF2kckx4gHc/zJw
FaNQIkexxWUk9IKUaYcLaJ787vU0YLMK4ZHWArN2gEBMPa9SHTttNBU6XnqZ+3i614wuOlh22e6U
1LfuLpeLmCqR1HTD65m5tyS+LujCDFMawodamNwPWdhG057J0K2l6BjQqllF3hiQv3xtmBqiPJrm
qMEvCv5J1GrASlJxom7sdljuN5YiKYX+TW/rxmRD1btqsrJGOUdZbwRZ0xbHurHjN0Y/entYo/Vr
X10t8JRwC+A2xuv0+mrpLRsfOUDgeGKYw8GeVXGwKiv/Tyni/M2ED2K7k+Pf2Bhc/uRoCM6vM6mr
pDSHKqxXYxmdF6eTYYFDRdgQmPY6ljeXWadCq4L/VryrB12dYxdLhkbuGebN4AVei3u7iziIb0+6
+cMaW3Fnz4URFnZc3Y/N/J3DmYfxYpd3U60PQd9W486xuJGS07dGoY5qAxDCdeLITAkLmyV2z51d
Y10QewnI/kY99I5bPZuzbZ3IYPewNTf2E4uCCV9tc7fM2IgQvuQAsc8DXeYwQjvkOC4xsIBBcXYC
5XY70cReByEkMat4+fpZ/kqM58VFVtCq9bMWx/ngJ7GM0s+tCnV6KpMu/a+aoj1NiO3TsZ2YyjMr
YNxKb+/lknEJF1d2o3ZO5eSGLbqZh0gH756VzV6ABtB+fVxYhGKKf+tDbvAjNXLOs9swU8rM0W0O
OEbbR12NIzvoE0Qb/FnWzm9RYsZ+FHmfub5qFo57NKqozgLU/J1POuO8OKT5l0ahnGI4pWCFJPds
5VS+MPSuCZMBG3OcaCv9KYVeL/FVrsjwkAc2xVHpJuut12I4fMrLuX/OgWz/0jJRfLa8OdZPHt15
76zGuAm8MQhZZlAwjOZC9aT+0+5bqzvioDF9dRAHnO9qVIGcQ0Qn8FuJ+U8KbznvlmNv5Plx0aaR
aWBbWc55ZY3XR83LZje0R8RA7pWhI1WJEdsxQ8vMUy9QlWlAqAIXmOiQVBKosEZ2+FxAGq5wySia
zNchD1hh6iq97rem137oOgjPpBoucAbE/RwtqKKB5gKy8IaD+vfYJj5pVRX5imfPum/msdC+yaKy
K0DwXQ5RRRjZdytt0yggCxA/YqZh5rFMPe+rUrtwWLy4zO87zYvaU0umUwW5aXfJcYBv/10UWpQf
B0v27zVRDxm+B2kl/RJSWu5XxmC8mZZlWu6N2kviB08o7hhE4Lm+WlNqk8cmDvLThSeW+0Sdpzx0
kXPpg1Ft8S43h6j62eNHi51fhURgqKWRUOBpG/Ub18vFGCAwM5t+JmPj15IXxbPoe+Meb5VqOuh5
LDvfcbK4uctEp95huqn2/uAVYECmUvmp20gfulprPc+Tp9yJUc+/D23XfG1L3BngPrxHO6caotS8
yyPD+zALY84OXUx+elijIcxlu8hKP1my8RcfvXnIjGHR3iLyb9sHVx+H/B3uV5iYjrAf27DRlfnj
mErYRkU+jiclm1PjYEZFjy5DnXpPyDwpDfzzKWWGYi/9oXD1LDmXgxFVASlP/ZznkKJ9M22t/th5
iyruHDsyf1Wy9pqQqlEB1ZaQ+YT5sMBglcKKjo0a12Wg9+aQhmU3xGwBVZHt7E+a7N5H0PhX7+/K
aN6oMYWD35ed5YSTGhnCx24Q0rlclP7OHvPFu2M0gXCjxAD2qVESk9NgT++XKvIeuspUP8wJs827
Ou7z1C9GO//EDC6f+Zpm3B6a3nXjU+cY3TO0FohdNXTG8b9YXyYtLLxGo/IQs9WckhRiQJF2rfCX
vqmSINHcegrdeizuZKrVbUgQ1t/3WmItj54iu29tZXvfHfwIlHvc4NX+PkliygslTqv7KbET9xD3
2QTcRxq55kOG6J9aYeRwGaGRK6dZQVELfnHkfcJ0TU4fkJPiVeoZO5zzSZB/qkgh+g+Igabdu0Uv
uzgYcmrbC19FB1K/9F8ilMqsk1ku9ce6apslfD0b3Fx75JwrmohRHfCbTTboFih1wzBj4N+kgYTu
iBjrYB7ytIWbv3T2Yaz+mT+zLkk0AWm8ynRdk8ucitkgGAZg9sU0HfsUm4y6a5OQ/kR7dhYnDUcz
m3dK9U3WsS4KunAV7GSwd50klnX1R5QaUqDsos+DLsx3FHd7GmSbG+/PKqs9L1AN2ntXN96oGSnW
xjGUCdkUAcNQLYCC37wfzGpP8GvNal+kh3+WosG6an6h8HR1n1Pu0AdHRvnCtTKm/jTUmJ20Augi
IguR3+MLBLapyo/CSOOv/8Om+TOyYi5O9+Nq7SqljdcNQKgwz3KCru4d+uumPOROj6iCTIUScBGo
z6+veuPlgl1kQsm4hH7LNXCrKBL0NqZVBaNO3Tc5Jtl+4yjZMwKoew39W0sxI+EDYkfEx7zqvEH9
7Uu5vtxlMUUwzihta0ZRhgOWFP/asKQNjAoq+gfknNuRk+FGnSlzTC70UntKyXzvW4QXdpLuTfJH
cgScZz10HlKf25oPTHK5CrehtwZRK1az8eBazGLSpjR9j1J+p5bYvkAazOoqfcAknW7sVS0xqQlO
8z0M/ThjR/SKatwjvLoEMUznnRd449nWWpmXR2q7VVN2xkiBEYu/XRE3xV0jSnFo874/NZVaB4iT
7M5tNz2/tXlO4KKCptgErvwyrQVdYdl9OomL2af5HDZoOyo4VRv5u0LJlvaXrglyo8TQJ8ayIpnf
lhLXpzGZNc2f5wzpG4vNdTc4q0vz60dkG+UI4ZC1OJurMPJ1UIjMpBgTEythJXc7jKy06F0XDcP7
/2UVEPJ8YAZv13o+ntHSDhEuTc9Br0MFne1HMpbx5+urbLcQB2PFba1SYYyeroKM1UN04/ZA5KFL
IlwTo9hH0zv52A+y3YH931oKf0QCKS19ZLuulooEfgUC6sQl6vXsYZa59S4qlkn6vZBTunM0tt9o
tUmlx8OEGQDqNcAEFqzhxRNKp7ot1GAykvRoaO0eNeXGI3H/rKpn3EToDl81RWZbLBVd/AxHXeVZ
dGURSqXQz2iQTju7YbsSzqQrIpLxK0oL1039cWisoS5RjDOtankTNfPP3JkxbE+NfzbKXnccDN/1
/mZ8dT2dN7Np6ZAoFUi1QyIeSzq0cNkUX0/qPVjMZqC8LsXD0IwDkbzBo/RgulTkoLldK/QZ46F1
vnkwTo85Kptfqsq2P/HI47lOY8i3CjC0nWp9S0RZfwCARXp1DLSx8H0ZZMbRsaqq5gaae6eRp6JM
bc83GtWrD04dlZFvMKdz3rW4Lf5y+1oTYe8xbcDaM0KiIBcumjZ9Yjt+rCnWP/O6+XHMVsDrEAC2
JhiIXXlGZ9GoNONMu9SLbZ5oyCunCoPPnYh2Kz+lPaIzlEWEjQ398j2g7DST1vEhcN6F21to+aNd
2sKfJiAgfhIxBai6ZQ+ScevzAxgFebLOSzfs4h63AOTWkc3HJ906ILNAJJ8a+2RQj596pnKf0Lxe
AjElJy3Zs23aXmikdDiM0CIDZrwJ4o4x4flXk+c0ilV9wjNN8WOkLP2oMITwcc9Rd7qat94xaGa4
XcBP6P+tb+Ov1hC+hWqk9PAbpGVFn8ckVgIccyJf9FPxMNTZsvY96p2EfBs2eMr/vygJ3ctFIecT
IrOUFAup8pOFPvj91KxM8mZXGf1GxAXyADxyDbxwiK/2EBjgZnBh9l5GqdMMobf7pEZi7xJZ/8p1
Qr56aaxinauO5vpZ/3qLRjLAk454IAZk+nuMbotjN1plgHaWqfmVLOxTlkxfFa3bmxvc2K3oFIGz
4ZYEIrspqBqQlM08x5dG6OP3GOWrhfVajbm+Dl7XRzPMa97VpeP8MOZSbe+RMM32gME3XrIOM4Xe
+Go+uxG30EajgTpdxniA2zO4zSQ+mkq1x3u8sQpUlBVYRADSNnllv1SSTJdef4ZCwb03ycQKnKx2
93bnzXVoI6Ib5K1eAVdbBkSG7G207WBLpxp2unn8lMMI3DkDN7YMgEdMiejx2+tM5uWW0Vxh61Oh
KGd9KMqAGa2Hrbe20DNq9Ee3zvQgQVP+bQxy7N8zHqpD+w/jBijG9aWtW4k6pogbX9I4QqrOUqID
yuxuOMRLshNdbrxKWrIcdsRHcHa9hp3ExjjpBG8scxEueNtOjvYf5LhsZ5UbMYwuBj+Rpf6Qs1++
yiVt0kEZovhSufhJHrQm1n9ZwvZQ+5F56x4hrNTyXMXUOju11Y1A9v/YWMy5gEhdY8/ycmwrVwel
0U90y7xEtGE6L3UoSyU5/3NKTB7sElzQlQU/dBViJq1Lc3BsyMjXKXan1A8lGMU4PeJvpP8Pj8WF
sA7VgH1t+uliFEidR06MmmE84KySJ/bdDAeVsXJaTnsGnbdeIkMXyikwyJDe1030V/CcWstrlbRL
L6LhcnfQZwqnJrJCN1X2Bj239uNalILVc8hYr3s0rq71bq4v1MJlFD/QXpxPijH9fv1LbWHVOMAD
ZCZjAVTD8OjqgSqvtSabrO1CdVQfMkO071CMwnq9nYyDzPomZNaLC2mm2IconSyUOed/BsLwG1Zh
BPTckN8hOr98qUnqDJkakZlPatGcc6PRTsaEmnoTd/PObrn1UjndqxafxgWw2ZlK6qlZiZiqyJP+
zpXZfJLCTXdYpTffKjxk0GPMslBvuXoiGopMQGEQXNRa08Ok0p1jtRSL70CDDwZ1yMMJQbGgQoTG
b+eheNdE5j+Tl9a3ChsEsD2ybRsoZDrPYx6rdQqVtqqOKQ0QAJfV5AN6yXfe6q1TQR1P7IQPD/D6
6rwnuGDXQ9fi5y5j7MKG2fFbKdvnudtFONxcCpY3kDlqq0320jhGYlpwzC+Q7rODjipaaMgUHnRq
/DNsFXUVQJYcDpoHcFOu+ieruJjh5VoBx35oPwCccT4jTIJYgmcn9k5xur6hq6RshVOwHDN0dDSu
bliF0/1/nJ3XjtxGFoafiABzuCXZURrNaBStG0KyZOZcjE+/H3WlZhNNaNfAYrG2VV3FCif8wdIL
JF2kTPRHWZY7d14o2GqTSCe5qOwfj8/9xjIyHsP9xqDdHXtZ6pJQldHM6ao5jxAfVsVbjXTsBbhW
sLM7Np48xGOWoRbg+B1Bt9erAc7CQnmkTZ74BrGej0KCUyCckOb8H3qanBC4tT48nuNG1AI/hRcB
PAzE1XX9SzZKrUI8lshdLedDo1Yx95ucPWt9K6Nxm7Q0pjr5ucjy4e+jFgqZiLdCWFkqNavzMOa5
xCkxkEAQw+gbYRT5eCNmhzHf9QfeumrYo9ggLuKMZA+rq6Y1J5S8MlzF6fDqtWvF5nioVGU8JoVp
wt7X1PrYmaV1VSWAV3451p35pna07stfr/YSGlJypKB6/1xVkhGHmSphbxB0zVMkpa1H7Y1ebxr8
SlXcfGWca/xxhGX2eOCNK52BTYgxi+753VbGmV6bKpOsKcpV5wmquP4kqiQ+PB5l48BQ/OZGR+OJ
p8NeNvkfD38RZjVvFNVblcbMR0XuhqMaTouWxq7I6eaE/hhqdRfgFdpbI+3Hqxgr03eUOfMtudur
HG2cjsWZWCcjW/SFf3MK/5gQCNeoapdkOh2G/Du03fCTCn3nVBFzXPSkiBMYhEZB39bsik+PF3Pj
trsZe3U+VG3qG5nU9qqneXFAlsui/UTxlNtDcWPWdmeL3HPpF74+5RmKM0tov0aslXXSTq2EqBTA
zzACRBBml0Sk9heKV7gADh1yVm4L5MeXpyBk5k6mvTXCcn5CNTDfA4Fs7aVFsoDSPBrECKXc7qVE
n/n6WPJdefrR6rfoqj6ZYBkqV9eG7uPfrzUUdzjumgFo6Pf98cd3phA4ag6wBnSFqm8FPbZjlCCs
DMkx9jNl/GukECuNUsnyrnDV3/UvHRSMQKdOVMNjp7pGut56iaVLfhSaxk7tcWsHk5ESNZJgW3f2
2mpUB0Ok4aarNaArgIsG0ftBKtFMjzogL4MV0sJoYjMYfZBG6d/vYaKPpejKtXAf84BHmEYDOcGr
HM8mUJ36lzwhdWOoVfc+sZJsZwtv7BkEWbBz4Q3lDlo/Kcqg2VMG8vjaN714QTVK/68Oh/qfqpe6
vRt1c6yFWUpB2byHmNkG3aDOREhHWMb4tghM46IARbt0BvTKx7tzayi4HgTkBg2Au5eyCGR6DwrX
aiT66N0sDfPRDPP+YyLV6unxUBvXKjEuNzc8Firm63AuLQZTLgP6NNloJC8jwOAzgI//4zsRlrJy
Ksypje8U0HSubXnpOdXRP1Mrak8A2Hnqu1bbmZC6cQBo8PHcks5AiVkfbQkJuSRA5eE62LMlAV6u
rOaAJ7ruHEcgNrGnNXnSeXDNwFmphWX+CAodgd+k0eRvYsaYmdSknMBrGkr6sc1H/pVIDCbmKFLf
ouObhfxvYUwGdM6BQNjKcxtRqw7tMPzrp6T3nMiRYh+3ITZ8WObaL/ysh+QoGwEGBLGwQe48/oob
G4bGyhL7Q4Ja2m63dydors4Zc4gMyKjWBxhd08FBcPI5aoeXxyNtrS6GkcABUdIgkVr+/h8Xp2Sn
QdsgZ47+ioqyMXjMkz2a6QmPhhKPtjz3tC4c8eLDAu/xyBvPIzBhPip9/YUDuZpjZ4kmyNUST7E+
yQ8J6+HWaTqcEhEKNy/kfmemGycDhCvtdp0X6R5zQq97wrQJDHRn6uGhLIP5K8h6Zycc3/pyv/ni
SwF/AxahRtEMhjG+BjP8vKRXh1dpQJgM4d29yH9rKJrf+BeBICXPX3866oRGGMoUFBqz9Os4bI5w
RDI3hay/862WuG+VuNFVXFDw8Kx4zJe1/XOXTJDuZTXAnUVPpOFkCq3+qkqIWHlOGcTHfEzy99BM
q/D/OAcLlgA9MAK4u952PSjWHCY240YAA+FLjf/kwfiuC6z69fFu3FxMXh1gSUQQd3UE+rIAYg0j
vlpSmKA0F+oeaqO6NynlXpC9tfGXLUgtm4rF3SMnht/tjylG+2fKPROu7PcsyGTPcMLprVVTQHk8
td+mSOuvh7Y/gRF8arbL6qThJWaC7UQByBoi4ytNB/VLDXL2vQyq9YtR5dHHMasx54mtJupRYg/U
/0qwEx9siDWyJ3eWNHnEO3h0Wn1dXNAi6CbXbvHLGzBAFccusfrvvdHaFW3PeoTmNBp17jdqabzR
50LfM9Lb6LBQO2Ai6BnxX+vyJG9Fr6MYk1yLzu5pdEv5z4q890dpJU3v6bNuU/9p1NGf6RB90ga7
nXcepa27BBmgpey0MEfX56E17NFqagtm/2yUXzQTZFmZhuMOlmbr1IF6orfNl1sUoG9PHSQh0RsL
skNqpgKgYtyexjj/5DhjfQYs3HgOdsnnx5tl6xxQdF1w4nSw7hLtmcyzDXTAF70l/YBypDxVaRKd
1Ux0OwWTrWNgL3xiQjCKT+v8YA4pUBBwgY6ZZembLenKd63N0hBds7l8O7TFntbY1lPnAMf5DTiE
IbhazsjBr8M0FsfuqKmeORKT58R4TVWSrbtyNYjPWitNhyxj7z5e1PsPqVHMgmgJ5H8DFNVqEFXK
kptaOEN2wIF5ADRtjwcba1lv7PCzrHMj2tk999NlUPJ46JAoud0B9OaaCCZJ8OyUAlGcVUn/MZip
7mVzqGJ0lBnPbVAavor15U5daAMtwciczEWsmp7F+nTYk6E18YCliF5W6VcarpnhDvE8w0LEVuAA
JRm+c9KkiA8IRxq4dwznc9C25bsaTyfVbQlhVa/ts2jv6r0X6KHvBR1hYUJoG5As9M9VlaSQfMZI
rM9gOQpwTMioB76h9MUvDMZKA3aBlDy3kyh+5OFMQKQLVfsnBTQ6u3QO82znkbu/TPhN6NtA9iWr
pKJ2e8yVciylrCOYlvNOnLUeeVOzgZP4eA/eH2zKCqC3kCfYEme0ioTWd0m45QS5ce2l1I68Kosl
1e10J99zldnafKRwIPIoRiyqW7dz6pQ8tjuJKzqNYulNnhmy68jZeCCZlE+5rE3HLiz1NzryPjuh
yuY8SabAJyNcemeeA+0E5mMH1ApMCnSAHuR0U/OMSQqaS4+XdGuSi542lEfQfXf1llprkxwmJbFe
GOWXCAJI7BWBI+m+nUkFbnBTYH+ug7Z6k8xItu5sm/v7k9YL4QqqfgseZx0/h0loJjpf8FprU+tN
WZy+t0IrcudySE66mkY7b561dYvRVaW6jTjKosxz+02BPE1xXS4e1b2WPMWqGEo4wFUhIFo0yL9j
y5g3fFyYFd5c2pBTMzqW363Uae2DZXdjeYGiMTWviLvBGJk1G/ZsNMTDu16bhf2ljwdJHKiZJfnT
bKklt2IHysYnvzOkc2OmY3DCeThO3TaYFMePdOzvjmPttNoh78G4IuUaFK1LqaLTIBX09dNg9onA
KyowUf1SleBNnvZQDUp7Nr/QjbZDV47qYqHLlPpTUHWR7IGL7StI/aJ8zawYVdFhlLTygP5SHh+a
GX6Ea2UNNbOQdxFHCz3rFxCShs5YT+NPYtJxCekGED2WW92kjeg2mf0PA9St6g/GaNHhbPqMQx7b
k+UV7YyVrGqIBp5bKxWDP8utgJUx9qnpVrPRq37WBqZ9VLs4UtyskvOR8xvp1VVKcIM/dojh12fi
OO1TXlRy95RD96j8euzlF5kOf+x2gdlH/iwGRXt9fAQ2NiFpAeqdSxmAPbHsmT8Sg7HCI0WteFNT
LM3cnF6LN9WD/i7hd/80Q6v/+Hi8jT2ICYKxlDgdFTmGFTgqV8pZSHWcXLOyUyVPd97mKFpmbiCH
2s++kNvXvLernZd060pZpEkXQTc61euN3yFgwfMMpmBKQs2ndoX1IjHwqR6E2IkUNodavFm4NNF1
Wh9qQUe+js0MTIEz50du6cZDVCZ402KQ/nglN74c4jEkIQgzLC/D8ir98eUMGPpzHvc0b1Gy0Nyu
MZNXMi3zJEZb/DBqeQ/Fv/yBt1kIaiOUgylkUsq5iyyFNfcAo2qYzrlVGK4UhDW2lRL3xc61vDUz
uOcUwhcS550olmx2Jr0SzMNnOWm8gZ6z3ym1cCk79mQw055a2tY3o/8Gl4UiN7HF6l4cAx2xdBur
IE2eqxOeUbVfpn372tHAPTz+aJtDofhF6ogvBqWh248W8pr2chElV1Pu+jchGuhXpdLawzSZ+v+x
E8kCSHI0yLDK2jGimIBSZsnIKhaFfpDaVHfrMGoOkQ5l4e9ntVS66L+aS4lhNSthmqMWVahFT/mI
1qA0jMkZrbQgIMlEzf3xYBs3CJxbJPaoAf1W3bpdwlhXJlQ1Fmc/zU49bXbszgW23LnIUFQngUr2
O+oYe+CP+5SVniFMJA3wLFnr+t6qshJZVZl4KB/1+AdtqfqQ6kptu40x4h9O9yKgH2NCtYLm6pif
QqlzdoPfe1IumCz+dVSS6VqgT3k7dUtueHd4P6+wzCxKUkUtvZOcAanVKqqzt4jN2PlrCGG5Qdwf
dL6HjU/1KZflnPgiRpRm51NsHFRQ8YtJ1FLgpYl9+3tGJVd7My5RCR9L1P5QmHSbpFRdI2rSgymC
PT7GRoNssYWAVs4mo/YirxbA4WUCh0fIFKmJ6orJGc91N9tuUkWWnxp1ejatsjrq4Rwe0nlOKDZ3
wXW2MUR9vAk37kKc6yl+AtZfiHCrH6L0hhznNs9mkmXd2QqM+L2T68Hx8Sib86WMTPOItjlqiquD
1dDuRPkZg5TEXvAWdu4cMa7WcXhHBqbt7eJiORX8ffIgrzHQTwlbgDw6BfbT41+ycW8BwKKsRgeE
n7KeL3p9ZWmh1XAdpzH0kTPkMjHS2cNFfK/atTlpICssL12Qped7u6vyNg7iHJrdVQ9qrXflsrUN
mK5q85MYsXqGQZl8KuPOOBvR9HZAGZ9Ur1AvbdTuyfxvXDVLm5Bpc1cDXF/vb9UkOJkrZm20Etza
KOvf0N3qXswu7k4k481nqg7j3s29MSwCBnDLeI7gdK7LY6EQVOioqF6UYsSQsJztSPE0VEyPDXSl
woPJjnxQW9nINz7+zBsjw5+jW7jUxvizViiNygpbsxepc9ENYR3VqiguzmCNJ0mHopug9YO5TLGn
y7VxloDMLrYrCzPkrhqooTdiRQWDxvg4HMHIZAezp8bxeGobOxi3L1oyVCeoPa5ZVgDUbfqEKEcn
QFd9qU5Cv9G1YwuF+u/vBlz6KENzF1EcW4cT4TxHQBW5ECtQF+6oNeqLCBN1Z5QNRA2SwMxmASMy
0DpDx4LVEJiqoPGKWdngDaKWXhPFbomYhjCW3LmrTP1JBjm/MKKqGuHZqC3DtzWFneTvwxo+HTeU
g1gEm3a1b9CWDaxAFuE1IFk8lqgWfBpSy3Aja96TFtyY98I6BpXMA7AEAktS/0fcS9SbgXkD5W0W
mKsWTjBPvHOK8qNV87n2EsWpxaGq5uBDvGhDeEXS9s+OaLSfjzfU9g8hWuRBgl1y19e06z7qO27o
KxoNAWZSZezheqvFLoWyAAZjqxzbqJo8NVYnP49H1VUD3fz1+Ffcb2tWA6WO34xN1I6Ww/XnatSl
UWF8LV06uULfmd+DUJRtIjps5DsnaHPCbDRuCF5gtpx6O1ZV5nrUh4Z0SRejMk8L60Rz41LDFTYD
PXFGVkAVpzKSpcS1gt6IjrkRNlc0kOE1Pp72xiMB2JH5UhiF+Icm6u1vYTgnFYYR0jtrI2DbZWV+
SNB5e5eHVf9vImkxDk6z/jplzXTpSmSuD5iD6ppbzBEaXY9/zX1wePtj1gujyCTPM4wRtZCL18iw
UPQalMl6WyfV4GWTYiM4BIXMscOXCl2wv78KCIUAtnIC0U9E3Oh2Meq20roe5bsrit4oMOhE+L+R
0T8wbyD0y9LKeTf1ZXBEy28RuJOcK2shFTu3wP1FvkDNiYagFVqL19rtz0h0NmNoduE1NSxxzg1z
krw5i9tuZ5z7sJM/mzR+wS3SWll/+1JYTiQNCmwSfYTMZSXgMo2yO86GGbmIoknvH3/erTO2+IlQ
WnZ0XuVVzSJCKW3WnZHbLa8kvx2r8dTMfeciNeLs8C62hlp4eYBnmB75/e0SFnYfFvbAnZIYUuyG
NPX80J4R6CsQ59iJ3jfHApMJUnDxb/ktxvjH1WElRpEXRRpeRRK1kIEBRRqtPIItM/babZtDLfQA
m4yUJsrqlipSAARjZKJ3m8nRe8Rk9E+5OfTvMPtyvj7+WFubcMFDWwtex6Qcf7uCbSDhvm4msLf0
fjjoVSAdrTTLdyJze2uYhR0DlJRggprI7TBaHhplMEzBxYm7MT5asS6LpwlSevgiDKX7Ejdppni5
NdN97qtafI9h7iQnFPWK1ItKpzQ8HogpBsPnJB/zaWyTY9hTK3ZrMck/x4an062CsWwRB2riFN8X
kemnhshi9vt5onLZRmb4X6wnTeXyFuFCE2nxmHhlk1m9L1oJjuNsGXHkqRRb/isg2pMaGMb4gj3R
GLhUiLLxuQ5KtrOMHqbwBkctyBmTxrLOoS3XutdHkVnwpGbaEc2NvEbarjMbvxfj6BzI+dMeLwaw
RE+yOtufEiUd87fY+AqEqlHEPEx6gs1ii0fWObOKHHyIVUXJeU5N7ZuZYQbgBkUXBod07PP5ZGWD
1B4UUaLYWclVZr8l3J/OYYhWp7tov7zTpBJM9DRI3efGzvLgEmlN85P01okOklylT2otalSWhhzh
HOiQojsIMOToPgUx6pANkgal28pt+IGECf2JKMRz1m1VrN7colAmxKPahrpZLOnld2r/cbLzUGyc
A9BAS9NUVgwqoKvYJYhpB6vo31wSfcje8K7j5puFQD5mqs3Rzvm+726QCy/GMDzVyG44y4/543wH
TVNqYdHEV8cM4wP9hNFFL3z281kWBxQG/CLP0BK0or2B77MIkDNUIJZamgGBcvUOdGrZaY1lR1dd
TtPPCc4LXwZlSNBhV21xwVWYt1hUobkz341XGDc2gyLNoscOVed2vrYWBV2d6lR5o7J9tlmUM6rz
z4Nuz28SR/+XtqZ0asaeQnzZ1TsX90bPlHIe5WWIQcAK0AW5Hd0xZkXPRRdfkREtHPS1+uqELxN1
qU7AQWwbvS+vqEOqrYsgSf4NnFH30mkOySRyrak7Ko12iqNuOD++Dze2HJWKpdFk837dAaitPMzn
uJFBTZW4aPJ0kj8m3eiPNMV2dvfWd8fVkEuXLIBnZbXhYuTX1DlpIpSIYhNK6dx5mZP/krWwdJPO
cQ70jPc681vT4wrWFRgpC7xp9WBGyZRngw1REea+euQCUS4BomRvE0nZE/zeGgo5UZJIsvNFM+H2
C6cC+BkBFttaod1q0Pvx+0bpscQuptPjj7YR4ZAP00le5EsX65fboYLBsQGn6DxiyRRobpk54duh
K3tB2z0RpxhqmLxzejaGpB259CMXX0oKxrdDhri04Lhnh7iMVdEBjwHjI/2n8OhEiKKlxijtHJiN
zbI0eWleQMi6L22ViTZQwUAiO3ZUnuhu/FA0WfkNXLbpzVyTrjFM0/9xMwFOZmUXshQ009XNlAEH
t8zRIXeM685retV8lqaC5HlsMw/dZeGNVfXX5o18RcWkVo2GFUrx5mpQEwlDuzeJ6UajRCgxpCRp
eQEHwvo/PuESjRCjkpMCg7v9hErYlii9zdJFw5TapaEReVpS2v6iI3cq40w6PN6lGzEQRXEoPQuS
mDrwarwgDfLEEqN0adKm+mbZRefZqbG3UZY/5bbttDCRqbzTTaMqtj52UtzPiZXa0iVrC/U0TF3h
lXNhe23ZGH9/7OgQws8x2ZSk9KsTPo2T02UOQ+lqWD4NEoSPXHO+JkltH/D23FN12jpyfwy3JpQm
YJhN+sPk7pETu1FkKKdJK4RvRJl6AJ22V67fWknAaDyOBsV/a60zJrSonaxgdC6TPg8uwnTlFd1S
3et6SexgdbeGWtjHkJ0XHfx1cWqqoHEoCF9e2ild5lJWZ70aWcUONvnjXfi7kbXaIOyQBYBGf/e+
DtM2nK3UivCEK9TibCI13gEqSIaLTfP+aZQD4rohbZz0gI118rPRu2ZwB0rPAJW6iROpa5M9n0Wh
oeadkTybH+TYmcVHdHt1cdDxkZE9pOmD2s/LWTZeME1TT3aRGl8SXZSDZ4DNeRNlhfnBKmfjC2qo
xO6mOWfaO4pyVnDkmS9/VpmWI6rZ2+IpIBcKf9gEnpML7wNnr3gEWOaNqhLFvgWGXXYHKbAdt9KB
yLvI/Av7Rzv3Qj7AYg2/xZiVTG5mDLJ+sZtCHrwglvuvqZoM3QkhHOMz9TgeKTIUVPK1CPE6XVLC
1O2tdgJ7MFnJfzmlczpHjz/GRsxJGYK/lvyVh2TZF3/EnLNpJmZcoegcqan5JhvSwJ8UlNaXBhHJ
B0mzBEjkVwbFd+fsbuw4iq4whyDYIzWzviZahQBKxokXPwyjPA78E34WtdR7JmN8fTzJrULYAiMg
xEVJk/GWt+2PWYpKEuDMNOkiYd53nshtoYhJ6UR8zQ6UsklyebwGr4lM/VkvtO9o39TvH/+I+/li
5gI+nfaETlNmXfjLcULsjAJIYi4qxzOB8XpBY80fNZHOO0/1/T2/iPcsTT7ElSFLra7FPNcLKzRp
VQ80hs5Et9I5S+vuv8cT2hrFRpzJZoiNKosxg+GpCsJ3TB2Vt+U06BdUbNU9zJdyf+sit4QyD+AT
cwHIrgIdMdZoEYGzAq1nd+8VIC7f036cTQ8Zuaz3gFhTQkcZQzyTzYpPuAvMpymGFhvPivkd8mr8
bzI0DmBlOfo4YSNwHtjOnx4vxm/0xu2lRpmVlhMqfAS3d/VNyjWZahdDdEXAur2W1GomV+6i/L9e
ssMzaQVCgyrUwLdTEfbkvfn8MZ/T4VAlkuUbvSUfe6szn/vInC+Pf9rGxqNbgzQH7Rp6HMZqN0Td
HI/4wiCkbrf9CYfB5mwE2NsUppL5fz8UrAEgvyr5MkJlt+fMlmzaYBmyKkLqZF/OOjwXijo4ZFq6
KyO3sf2Ao8PE4BkBy7lu8BeEBSDiiEdDSN/fe0qouVtSZkxPgdYN3030FyuvI3kN3doIumfgL33v
gvYR303KGuKtCJG+GPW214GEUe3xx9lRf1RAvHBftiHLuMiwzuMxCmVBaU8q69Ste639iHtj/MVu
8iFyNdq850kdk8xPwkBZSi/l+M0xAOP6stF1L9WCxfY1c0ZUvZUUVFHzfESnTAmNyoA8JWvfBT0Y
yr9ZaTRuzxvy3ziUke0KhPVNGhJTUnsq3iEB1egy/lBHs7OH39nYIQukkgybajQtoeXv/3E9SnS8
0jZCVyW3495Tx7k4qMC2349auQfdWTbb6pgsTXhcEeg4YA2y2oydkxla4JD+zUXyTem06DRLhvDs
XGt81W7lFwc2hI8bvezGhZh29ud9DgMfkIID7T7EeGhg3k5UAXFgdxmF4UZLZT9vHOFDQ6690HEw
FoYXAqyx3pPm2ZqyRoS/uLcifLg+FOFg5amEPPh1lBP70NB/uQizXbB03RC8FkEwAUoJ8uAUVSV1
hbprgAg/Ppdbd+hCWlriZPoN1EBvJ45UzjA5gRqgei1S9p2T5RfaQIHz34Rzg/KvQ6Gpc3saHxcB
ajI+Y+7EozjTRpcOTaGrL0Oa2J/VuTD+04dyQE7R6inez4O0h1zYWi6aEUD3qQ1t1GVqHRSX1QSX
3JztGuQEeDJEqmNiwIrilemKOFYtuDvz2JwrM4zkT0rc6vbOkm1cL2Cp2anAZcBVy6uQoYhlMqO0
ITzRnMkbVDN70QtR/TUlgwSJ7QhjYGGqrjMykaZWi167dJmqWB58Q3Ki1zFEEdQrp7JRj+hrVx8f
74WN55TNb0FOgkxzXxUJM2LMtBXBRUtx/fQbqTJPbd5PzgGcjvPBprn/6fGIG9cLcFX2/4K+gRa1
2nytEgA9b8Pg0nAh1gTVB6FRLxizNN+pnf2ux66uF2J5FMWQMV2aTasHyEjrII0nIV2G0ZSe9MjJ
LJdkdJa9uBrHH2y4GeMAsEggkKsiny5posQ/Bmo3hS8VVfMdjX6tdmHbOb8CE/1oV5dM5clIB+MF
f5BxcFulThRvVuQR4ctckttj00uFcZ3UiqqZ1VJB/6W06Ll4ajiMxABBFTq4GYzNazfEeJmq0xgA
e0vV6pMRtxRVSZKiHDMVUslD39c9EISgEz9otyCVpI6S/rFXZppLTeUULxKd0otDPYuERUi680pU
Ir/BvExRfL3XzfKJ63sU7+lUgbK2uySf/UDJwH33ej2/1wm5Jc8unBQabl5IzTlOC3Ts7aJWIl9S
Gx17NVwVTw501Ow9oT+AHrWc0IpobGc0PDwCLOHFnSp3uF9X3XMtiyanemrRPI0y+VMHl+RDh6xT
40qR1D/FWV2FiM5wJXvzCLqxzB37g6aRUAHc7q13Gliwz7bSljbAGUSn/bi0av0Y0TUF5z4n4+wX
8zzWbt70NLswtwwbT7AuvTuHODK5dRFEtm9Hps19lAdZ52NHk3Q+bAg5Q5BldiCYjGUG70QNJdm1
0qr4B6YEvkxIqiafH2/2+ycGz08o7jZMN+RT1zl73wjDpvdnXGSKyQchqfHXDHXmo5z3KEqOxnjE
nmAv7tpIcBanUXY9eRyc4vUbEwmSGcNozMuEuhgqSXqto3Oll5NBTxKAv2tqTfgrazS8zqhO2nwS
NWqm7A2EpbTdWYL78377Y5ar9Y9wAhkiPo5kwe5P89AvsCM8lGatHkZ511FvY7XBOEPXpq5Fi3lN
tLTMnIM1qPpF4eb0gPfL184ooxz3ytk5zhyUJ6GhLvb4G29MEFwpQQyXzNIwWa7YPyYIM0/EXd5r
l55r8xSYcu0jbQA3Y9hTmt8YicQcqAD/YZZr+ddYmKiUJ1jIdGC3/VoYyauQI/lN3RnR18eTunsX
fqvqAdQxFhgb78NqUoMUV70aOpdKlV5nlvWqDO1Hp43REJy1cO9R2BpOpbHGg8AM79q+SqGXwJIS
LE7xqDnMkdA9ggnFc5JA8/R83rPfvFvJpbO2ZCbEnSAi1yKvOIVERiDPYPQCK/8U9CIAXyVhcVoV
s7QnP3EXwyyDUbBDEoHX6K7QikFgaGTICl6MNI6DcwGOyPCyQs0PtWq2nTdPNX57Pe4cIbdklD23
3VzsiMVtLTDx3m8WpMHDu/qes0o7AltT62LTtn4KJ93KTj1o05rYPiveVFyhO5HFb22fm9eXaRPO
aGjsk3HepWQ6t3cOsMe5RKlttudaabPZ1+ihQQyGptADqsIzpFBiAw6c0xWar4g++NkWg3oRVgd5
ObLT8FMVRwP4hqpNW6j1mdired2FdvxMCjC0dUHIUutfHV/Jnnl+JIxga2CMH1VUm39ZvfbXCuTL
KEgfQhUD+knUfXueHBW2Gj4b+L0W9fityicTjNVEjz9EIenT47O7NaOFJgakj/LD3WEqNWcIZvoZ
F9ROxgMxcfcmrmLVfzzK1hFC6MSBb7PIDK2PENFdnpOssKuTIfVSvHBO1FcrN3CoqT4eausAkdSD
C4G2wku6iuPMocVxEQD7pVUKOXQto9e+Vrzb77suD75koBIi7I7ChtA1GEHwmbRNpp0MYOsAAdRD
eWyh8TPp2w+oYGqFUdZkXybwgYsdKGUDyGBtn1DILST5ghnp3rw3PiSlNE4tKYG+KH7fjjkhak5o
rpoXUhrbL4q8PmuI/l8er+5vyOXqoJJhEadwOXEhrttqeqPYUiJj9hZCsKpav5zboTkQXyQfcgQF
xCEhkbV9pa1bgXWUiYQnnltZ84KCKRCaOTbK2sMBRTK+NRgjvXQBRiguEPEw9GRlFtM7B1mc6F1g
ReVXURpCejN3CGN5k2OFP3tdz4mxpWI+IrfrtJ5sYA+mBxImWx3+FZhdtYqWXaqhDD6Lwkp+2l2a
fsAFW7N9lH0m+6zq+AR5Q1P332RrAmMy6sPw7yD0cg/dvrHpFwFkoB+LoAM1g9svIg+9baUDxmWW
3TQnRQ7bY9Fr0rEUaXF8/FnughnqIbTmeOVRNeRhXA1VZFPUmBIm3BOxtgcYxHFbPUp8SCHzyVBz
UiZkxA6PB70vXC6jUrGk10k//g6FQQk3rQxkEy9I9EhH8vKCdID+zYdSUZRrTCgZegU9vaexr43n
uU3zJ4mCxrMw0+Ri9g4cEqGr5jcHOd5oJ5/bOA4Gq45eDTR+ft3qGuDhMuakohagSmb5byAZ8/sp
HOv/Z91JJ+CoqCTE6+A50VpLxLXtXKQSjboEgaDSC7JIb95aEBq6SyK15b91kiIo/njtN245QpHl
gSAhWMjTt3urUbOmapI+uABMptXjCMefRyfwJjMpDkNSylcxZs5BKOH4ilHvX6Ng+fKUHwgu2eD6
3X7Dl3dKUdZ3CC6N7lIJJ/akJMvPWdNVqFkp2dvGybtD2w3qscoMdadLsTV7AHn0YxxCMgiRt7Of
FDPJlDomArTt5vMi5/BsaKXM0luo9Slt4ddK1rokkIM3WvIuOnrjfscSkudsEYXhFywn/48onvlO
dlBkwUVf2LvI5bXFS2JnieKLblZfxlmVCjLEpv6VzEPExkutf2oj0t+A6BgURJNnbTwLGpnfgkAn
SCn0OHwZYUdXO9tk6wpy4JwvvP7fokC3P3RqUgyue0LXIm7qb6OaWIAFkok8fNDCYeeR3zhyYN0g
t9N1XHLY1ZGzwnGUmpA0QAXVSqdUGP+Zo9z983jnb6w9+RMAAWC6FGvWa19ESiZLUskDlM7mGeUt
5VM0CXGUA12SPVH/Nf0LYi/9sAXRgeLuXfSfaqKphiZyLkNaBKcWIfHkYOVdk+9khvdyFwwExlRT
AW/Rmvht0/nHpppVpDiChMClUASuGZkymTY1iE77hqeWVH5wgqn/0ao64rg8BOK7msU6Di6OTu3Z
KuLqmlhV3P/9Brr5UertBsLX08LpsrYxy2ymI1rxwXsVw+BDLQfzTuB2X4lYFgC0Ai8ZaCiCi9ux
aq2wmrKS7cuoB91piMA9xZBzXat0qnPObeNBtNBcjkyMM+lIkaorsnRnE2+cGC42nSr/UhXhYbv9
EVVSz6lUtUT4PLdPuinBR2vK4Ipq756b39ZQC9uMDiU6xHdhftHNzWTk7KxSF+F/rei7A1bl4rNl
lh8fn5mNk8nGBau/EMi5sVfhgWJQSYvBzl1ao9UPeRCWr3MbWTtaMhsnkzEWQCTY5fvy8GzTuDQa
ol6kqObPciSS84Bf00vMUode6nTmj8fT2ngGFgrSwvPnKaQkffutRJILK5QL+1K2wJRda6jjb9lo
JePXSMmBXOmlE32fm6x7HTMoul6PhureAdnatQspFkcfhADQ5Vv9CESbrbYuBuuC8ufwjd5ccGow
J25du9eK/3F2ZsuNI1mafpWyvEc19qWtqy4AECRIUdSWIYVuYIoN+77jjeY55sXmg6pmOkTJxMnO
tMyQgiSccLgfP8t//j+xA0KAyKaZr1goSDTNAYzAsp9NpE4u7J93eAwCjTW1xHm8VqnOze+8BHBf
9aLmWxHpz7A3FVvSxnSTSLAc51XW3c79IjgaVEIXjuPX8/YsKKBbgj278pvAEHi2aQwkd4wxrHXf
NCpj2ahTq3o1GqmmLQ+yMlxBclk1tgIZxK60lOAh6ozgIbGM5Xpu0+DSFv7AGUarZkUkY0TW5sa3
yyIgxIqyLNB8OW9ahI54PvZI44OrQ4viSVVTbcy8WV4+X4wf7DEoEg2YBAEGv2+QxqADkq9z3c97
/ble6uJAL0J0ITPzgcmAURrMMz3RSA6d10AJKzMavLm1LkbiPhenGt7wuZ+/oVen15vP7+jDwQBp
UH0B4I3Qytk8JuGqsD2Tj07y0i+gbtmvArGu1Y7qX/fWyUCD06SkvdZ7zh5ZI+Z6kOmT5pPFAZ2R
V503i1p6YYd8uE5xWukm51iEpPDMa57EXBmDOdH8RZ3qdGOKRQ7zT54ld0EtJZ1TL1Jy1cdlkjoo
QkbXfQW0yS6mEUXkQsxhZP7rM0y796o3SvX8XUnbMsq2zeaUlSqX0WEgsVTaI313qSsOptpfONo+
WqF0rwCvAPD2PrVIrlKdFrPVfYHyntNRS3LQAc4uhEQfrRqabgHc0ljMUXr2KFVUhoaiZBTK+DTr
KdropGo9e6Bv+v/B9NGgznm24qKguny7QKEyrLSqYCj6AVI7s8bJt5LJcoOwkS4M9dHcsTSxoK+g
6XOvM4obYaloEPVFQ8j3A+OBdJwuSbZ9cJjAt7Im/6gPoNB4njKwSJWY9IOz5eLc+tEhpR04wdJ1
o73oM1THEtDUH/hIOhxH+ZIh1l0WqauoI0mtz5fm+8Ocb7KC+1YaWbzts7ltQyrmZixpvgGI6jik
6QCystPDAZFoI7+S506+FD98NOQKf1p3wppfOls5OojVOMRF9GU61Xb0La2MMLRceSESYPtJ6S9l
c98vVdIDwNJ5qK+yDGdHN0n0IVfM2PBpIBjcJG9Cj3yStikaEIWfT+eHQ5GQgDhuTR6fV5eVSVRA
SGq6nwl6Tte0iGYblKVe3SbihRbRdZreHsbcFTUfvGkDH/acSAIPjEIzgmq+UjXGRgymwZu74UWK
J3WTJgYp0cgMoM6qEWiYk8ugu7Ud7t34xH9rf7+ug+Z+uyvFRBEi4D+GP6FMBAYibO5RzJIO4hCg
BVxL43ZRmrK3U5SXYlspovEa2ppLWIWPJhxbRzYMyMr7MHGgVS7R1NDwxVbKPZnmCkdV5mwnydTr
P3+2H+TBVnAhT5ezZe1RXb/L75FbCcKYnm/dB3QNgSoEYPL3LIlmghZTeMhAMGwFLbfum2bS/Wkq
kLvvadO8WjJxPDSmUm/7eEjujD6dfn3+1VRDfv80WN4QyEAnCPHw+T5WE5NbB/PpB2loDS+4X5V6
O2qZJDiKoBi1py46DGYGpGXyFV09HUjpWZhne2VYk7wpQsCzsguthq4rTkED6rdVJRRtdaWlqpbe
4PG38abOubw9NFMZ24OR1r/Aspnlz7nQu9CrJRCsV51YJPJVbVHdfdBiIgK7R9jd3MvlEAIXmsVy
+RplVls4eqvCGydo1oycjq6EyQugn3p0B2Xula1gKLm060ypUxyrCnTVgd+7D34ZyGzlIA4myNgc
KtlhcmyHsYGilPb0yR3gjOc4Usv+JdOjJPVA5IPhinKI6ZxQgF/EKcw+71z8W2oSLfS68ylK5IHE
vWC1md02Sb3v53gM7JiehMmGxh8CO+iQ5BszLqmgNG0N+UyazlLuyErc4nsCjzZBGk3Dt0YrB92J
5aiPXLHu+WQTB9EN1Hl1v0/jWgp2YVCL8gYVO3DbbWiN7Ze0V3JZdw2S48bLMjZS6BVqawSbSgHY
vZnMeEYaAgztkj0CzzCrqymJpeIwJtpcek1GSPBtLPNJdIC364NTTLJabuKihyCqhPazuRWzSsjg
GV3m56bWCtWl0yO772ChF76h211eh2WqiC5d9YU2+u3SSlVn93ooqsdsRqvGqVVlulp7o0BTDJ32
zehlLbiR9JZsNwx39aOm10PqQi8MeEzqIlBYdFbLog1TGqy/8I6IA4JXgfyFtv7op6T0Fh6XPE1X
eU2z5lavWD53NODmL5Q4jNomW59GNvQw0tMcyEJ7ollrkuxGQqX7ijqPcq0N+jLCFqUmP3roS6sv
UZhl85Z883gFb1SZ3ywcCdEmDjU5sZMhnVu70/Rpj0jOEHjjUg5foIKRLXeWhfFOCjTtIIqp8MWa
+RfO4nnmDI6N3OnnKPhaEtZpttgE6eCO3bzAiGBJhWHZfWxEi0ObSfmSU8sNHVWtlJuGJMdw0KHf
g9Bw5h5tJe+V2amUGumtCPvypzEW3UvXmr3sWnlC5UIEr9Mf0qDJlW0qxEq/i4e++EmrVTW6BWLh
33KrT2s7tbRGsSvCUW/p9PglhjbkOTfQsbV1MYNCKxRG68+4jUSJulcq9XY49NOtUAn4gklSxa1t
aRTn7L7WY8lTAXZaHjSHaL4IhOHuFATUWKPBkIjx4rzwOzTK512q5FXAl1TjY4Li649uNKXalaRq
+rMPZz1yUegxb3T444rB1ZtJMW4nKchVR4mDXvOortOu0KhV1BGd9ZL4qLQQ6/lZpofloaEjIhCc
Ru+M2VVomwbYF2kgrYpqxSM2qkF8PbaRFUCJMWp4fr2iCHeGWuXGgXxb92feUed7Mec0Q9Cz7YPo
KDWJpH+Zkjnd4awCp4/LqAWpW2fT2B2mNFSCkyHHcXNMtMooHRgmrQOV8i7ZhII1HytLnL4NyUIO
jMYBRAcSqVZvqyjtxJsFmiYLUwg3DJY0U79LlEBSh35Va9orZqsOWwqR7dVEIkC3M5S0QruE9wUW
SaDc3U2cTCApg6FGEXGhScQOFGkAedYkxeOIViMND2q/jLSXk5u76as2uxbgdQ92Q1Clw6YnoxSy
6PJZg/4tLu+qspDAHc/MWK0t9X1bp+X4RYr6INuEmJfT0neJQbuLID7rlVmfINTtVOgtW1Git7vs
6GolLTXbsFsvhm12nXFjQIym0u8DM9mVVMGycUsHX/e0NAL7QwnN5tjorG0v4jwALNqkpiPq9Ok4
sIHXs6MrqG+5BbSG8yPyV+nshQpwtkO5SDE6MOEUl4+R0HbSVqVD/T7q58LweLamdc1hP/cOamfD
qQrKcHLABI7jsZoNoGiwwhidq8TNkkIVAQOgncVzm9tqLUaZY5TZUHtZKuuhVxW40xxxUp9tFBlC
fBwSqfS0HHUzJw4H0F9DKmvfe3XqJLvo5QwCeKI4m0Qei3dGNsw25qy8m0C+fJOEPv5pGI1yk+Vw
x9DOWCQ/4rYZf4ipoSduNYStYY90Foju2M/qPZnyBGSqtIg0ybD+HjmQ29y1+nL+akl1cD/oU3so
p2L+NZn6RNU4m/s/B+Ju7EQxdZ2N+mH9OMpLhmhuJiyNl+VS8aehtNXXKpDie3LJEYI3aVZtYL6U
EMSIB/NZS8kZI3BbxKlbQN3zSzepC+wDMRpKX+qLMnLHIRJPpSmktQ+/c3y99OaoOymI8sDuBnTm
HAiloj8h3q4MghJWtZOIRl75HfDPxKXurc9XXalrjxGQoABxiN4QbUi8p1+jScUGJi2Eo0yaCY8N
BMiqrTUaLMOZroVXalZUqU1XSwRP+9w1bjC02DMtNRZSwV3X8siAB97m1FuocnbhtDhCkcTflypY
1A1BBVpCaqe2z0NYStXjNJn5F2qLo0ArUgkpT6FFWFqUlQTD7+cq8k2UJkrshmI9j8NcfVdRsVE3
mKJc/DoPU615QRNIaDVEs6huuroqrmUjb74qsO9xyI9yd+yFRn4in9Atjqa0/WQrA/GLXcpcb1uV
c6y7dTsBe7G7bKnMvUGvtEJvWDs0dtpkMbQQ0L5Baq6Xxe24hJNG6jvPeidoxcDHlTSedIK91CHF
FjyYBUS2jjnXbXODCylzvmRxRdeulVilOwvC8r0wBlGzyx6RFbcBokDsaOizsp862UxcevVnaTMJ
2SRu5UFrdq3UGZorlMkQXWWysdw1Q1mrWzQkWePAnqYvTQae0uk72eidyLTSjCdSE3CnDdBcoEga
Ynn4C9U1Qm7LvNNgDyXmD4Plzy6MuEsLXO1dXsaj5Kj6CHfiNCu5ENGTGyz6j6Jr6+bxc7f3fSoU
rMmaH4Pmc+VnPQteh4HdoEap5OdGrvqpkPSj24kpYEZlJgSyQzEIDy2U0FdJb0j1hQDsg9ADmigI
svAyQaidB/F0i4sZJ5rkW5m1OmlhfEM3cG5XenKJm+SDoQAvkuuFIZ1q2Hmsh0HOM6HDFkNcPboh
fpRjBEG7m7vqLzP+cEMQ4pPUUSWyy+cRbKmIYRmNteYXraJtArjVvXDMw9vPn9wHOYCVUI3ErUyW
6l1lt+zyXuzLUfPBEAuLTSNM9WXCJt0rwdh4OtTB3z8f8KMZBNhK+EajOA3VZ9HqoDZlPmYWgEz8
yo00dPLVWBgweWXpJV7RD1blSuhOPwfSBahYneVTp4FGQWQHVUxPKdWbBU7pTVDNQbHrAqHdwsZn
onPUjQVnYyVFl5Q43k/tWp5YVySZAbgbzu40T9u4CMsSQGgXqp4hxsFBzsDWqtYgupDpzRdyuoS/
H8SeiCCTDYQJBdDc2TbMcfOXwZRlKAYj4aWC4DBAu4FvYetLo2RO0/Ri6nTFMAyOnpviYqdt217V
gSKCyypQAdzMIW23qJggDs33TswXuUUDyU6ocSS2GopD7TYiZypHhVIiRVSL1susNAv8bCtFlZsZ
aYigrSp3j2o4CNPjWNRy6lRqoT0NYqpiqIQ4Bdi8VDrEzQFOmwireIICe05HzdJ0FX7TAKkMwUAV
C5tUtrpgz1WC5VCpq6XHs5caN6qozKSQ4I7mKQB3Mt+1tWHGG2HIK3M71Vl001TirD43kjIpCFnJ
8KTjUEqhU5HwgxEm4oAL3ayyhNwWaVALtnrYjARHgdTeWVZbrvzSq1rWdZJL/bQDaiFD8BEXE2WW
Ohd0RxS7oHfVWIFQ00xEQdqSRp5SdxBCTfdia5IKFyeo6CFq0etyV08GLncoy0l1PegSRB50M9TJ
nwY8c4JtwrEaH+hbrquNUakVpEPIhCPNpdD+8adKCH9aJjD2TqJ3Su9UfbIsTqjAIG/rLfgGcj6z
eDPl5pAdgXNr94tmJaUTWXStboYolPKNZIUlct8QvwMqpzig7qqhXF6maZG+BDD7cBTnVRVeCZLR
Fjb1Lc4eNS9zeFXiPG624Pjqm95aoVswkuQWfpI8rW+EiXEjI4VDjyfJ7sieA2ExqQKGlbDphibu
HAPKKHIVvZa0TlFZ7a2gmDknA+dY5wldzRw4aTkrD0WlZ31o55Y+dnaX9ll9nQdx3fxKlqZ41MVY
J3zQ1Nk8xJIZXkEjimwksVTaOyB3gn3dpMi8WoVgwkApZmV7lY9yq+1mQSdwoVU7/2IVWa3TxiFr
7ANAAI/D2Ov7qppka9vOUkJzdR7O+y7TmtKuYi0YtmOeSIvb6Wb21Md0/UFEOKiRnU2pct9rlfWV
MCe5n6xaPoQUIgWnj7Q8u6pMULJ2UxaCtaNDvj9m6ky75ZguRrKDLr8NnDalUOB1WYLjkANGLl00
N/vKZquK8C3VsnmdRnAaAUou4BJr67CoHH3IyxdVRS2PLZhZ39Uwj0b2zVKpG5wtkXpkGNKeAi+B
tDgyjTAarInlcNeLhZpeiRkUDfQxzsGjmudLDgu/GT/hIxqZo2fa8mCRFv81LLW4bOowmx7SZar6
rUC7eQctubJeM5ni1EubQb8Ll27t2BCNjkRQoRXX1ZDVJYVPTflBCLAIx3m0+vuxgNnVHmhxFjeZ
GdcpbTyzYWwDs49J9+RIU3glWI2fQqZXMx0uAAXtQcmVHFEBbb6D8q4unIgco2wryBjkvlUVzTZu
c8tyOhi5S0ecrVB0cOHz4jDFANXg3RJjHlbf0Xi8WL1S2pGgBJs4rQLLFgW9Tj0iOoXoDjVpHqqg
ecoY9VQ3pGA69PLQJw6FhymnI7iipG2U3fgwxI1JidOS24ekKQ3ZBVag646kEX1RecpQbkY06ils
Q1XeanU4uUEyVNCPUcWJnC5sRT9tlGnY5E0j9E46g27yJzlEjUAaguSGmFt/zuU+ai4cEe+rKpD6
0VtPphooF6fE28RpJtFlDjGL4i9rCoVScOvKQ2hdys+ul3mbkWYYAFsceuTe31HBSEZBUFInqg8y
tk/sUWvbk1UkRcN+HoufVNWL09wW2jaNIBe1LT2p9LWHVIY6UUm+fu5wvPcCAM9CZipC+Ydren7P
5oLAtEEOxEfiqLyyAuJTQZb7PXk/45YUXwKPotXbppqn289H/sgBADL3ijj5oDLXZXUrG22r+G0j
m7dTP0nEGHPuqb1ZXI9SIFyomX14p6sGNDAtWETPXSs1gt1wrGrFX109u7S60jVrJfayoHwOrFx/
IkTKyVU2g/f5jb736aBOx6Fbgea02pw74EIy0JSo6LKvZ+ECBZbWu5OcmmS1xPnCUO9dHIYifQUB
Gn0byBW+XcGkNtIk0ULFB+6wuFnehscOY3aCnDvxUoWS56AbuvP5/X2wbVapSbxV8vpA9teJ/63e
MOhzW/ZLIvqdWte+1QfftVm8JF/wwWqhDYXpQ4YR9aXzOm41RGUMwb7oT1Kn147Zj/k3ZHa7I1zv
Vr1pzVi70NH6wWNjtdC6w39giM4xrbHeQ4AeKos/p1hQUYtiaJSK2OsFM7+AWHlfI1uFm0FqWPjB
JHvPHhvSi/JQar3kow2ybJZGl7+t1GJbetrUfQMjg0N810A+0BPlQ596wSJ9MLfQROmwX8D6AL7i
bPg4SjMjo1zjD7DAbZoBCG+qJwFu6ZI4/aj+DzYEuJTVDX8l3DjH5+QplbC8Exd/kBvRqZa0hAYy
HnxNG7ILILD35HiAB1icK/SGCcasv12cjaaPhdbrop8HJTtbFIz2ZaWvr21pjJrvVoZWDsRYSlHZ
SWIJiUPIN3V0ijbSdd/VKa2OhjggkzxZxV8OLvlqRJUQB64l9vNpUOuu1Xt8L6hJY+2uUZT5mzRM
SeqOZqV+ryQSJxd26gfmAUsPLgriMxROziuDdUaXn26kNGWAtvAHsZ3ceVEQZNSqfr+KHzo9bauf
W4f324jM5tpEtsZ5Gkx5bx9AaRWTpC2L4mtB2W2ksaCmNFJmsCAF/OtDMRLIYrItKBmfW3hwlHoc
ZJwoUqEFVNfGPtvCFqPPm7SHKODCZL43e5g8Wt+I1jFM9KW9vTF41RGCE0zZXwbw9OQO9ePSqdoF
0/D+kYFiA4NKDxpAK8Bsb0dJEOWsszoUoTUS42Oj4ePGcq5faTPtxIMoVs6sZNLL58/so1uj4Q8M
IaJdcM2eDQqPZGCosSj6CATmh1atU7+0+kukcR/dGrsTjCIZlhXY9fbWTNpoZBXVSJ8mIvMkA3Og
yNa1N2kaqg91bYmBPUcgVS/4AR8Ni5EDoMMKMZD0eDtsh+mJl7gXfUmpxFshTiCsybTYGyiCqY6U
0p6Ad5AM9YVxP0DT0JTChLIZICdj0bwdmIUkqwN9TD7pa2NtgWmozGaNuTzCqA+mph4bLXBbXFCv
iidowaQuz920aI1Lci7v9yTfhOYc6vOrFv35eSN09J9IeY0HOi+pF5DQ9mWx1TZS3V7CEH0wFEQl
ZOlWz+D90VYYXRfna3lGravrIDa761TqYCwpBHnzVxft65Gig8BCPJCj5e300m7Wli1CJr5MXaB2
hUCjHqaVuXRhR77fHDTdrhKyK6gFY3O2bOUpyuIcYRdfm5LyCqx/4c6DLF6wZR94qzgDNELS1AaC
9fxuyGUWglapoq9PHAR009Be401zksiemdTV4Ghdn3ybyaBRSm6L9NLmfIVTnkUpSOus2UEZO/Bu
jdCcofahPkt4daQh7Ra6ZLpX0oKYn8pjVhHRzqNoA0mX7yCwoExOn6j6HY4468nSK+W7mE7jU4As
OtI81Fqv+5qUvTNFK534SPXyOVVGeXiRpZ58UkP53hZ7YLS+AsHBSSEgekkjU/tayXFUuwitC61j
tEb/3GjJclDatBPgrqPHw61mMjYXNusHLhGg3fXAWomM38nfaIlZtilgP19B2IBc2wQ5uRBS9yXU
dugz63efL97zbUJLmLkWCEQe+gr/Wl//zYduc0UuTJ3mvH6IGgpnVOpVIascIY8q/8JQMtf6/cm+
9tcCDQZACEodo/N2LAjFcpOk5IQdSqj4tST0rjPBmOTrJQVI71jN1B1gXECsQAjj6CvoybHf0zsG
m15HyVt2krFsyqdEDWbjugYC7DRgkV+mADH4H42WWVfi2LXiZJt1pOskikYNAsNBk1IX4gotOrXR
pFElb6q+dKZVU8sJMz0IaS83xK/LbC2oF8Ia2nlTJsKMKld1M7lCq2etI6zdVjb6YrRUi0tTh7t+
EqdHTZAjULK5zg11uWmGbpSMVXEzjmPraVM3zNdqkJO4aKF2tXbqaMXKTS2HCcdpOKRwnOCUVj4p
vTjcluRD9B24nBm1PpM075+fP4HzE4gHwDkgUYtBnfZ9eySUKpnAPuj92KxMCB9gV9sqQdBnh4Fq
+7Ajyyg/WWU0hZc6gd+dQQy9ItHX1nY8JMBhb589YimyKgj64CtmE6aOGVWoKEVjGT6LZWoMToRi
iLDXOxilfakTpC/sThjN82wBHf+XZwFHja0lUsoByrpuwd+WvNEnoODJtvttGwxuCYWCnUiJ/t1S
QTDoVV45qtGGF4z36w2eLX7KOSDjwMiB7T5HziIUQKKvKnt/BBc3EJLr1knKycNB8jZCapaoE9nf
aA5K8ZhPIY0TdVh3uiskVQtGRwqTS7SA51vfgE9oPU+oZ+EE8f+38xAVcRLDVjn7alFap7AXEt8U
R8Vd6ja9YNXOjy6GYrbXBUAEIL/D82Z0jRLsjgslnz7ZqV2e7SvgdtvPH+xHo8AXA6wdfi7ov8/y
AXlqLYEgD6K/ZH3uRktKt3GTXeov+WApK+StXrV4mLx3IH0NkqfRTDHRMQLoK7O4CC+g2W6Mupdc
OV2l6WmvKeP6YAm1fi0VxXjBaL/fx3wDcmZkC+HHoML79smVYwtOR51Fvx+zYAfCLt7VNOB6sREY
fqo0s1Pq4XLBMXgX0a4PkTwLOxi2U8LHMz9HGSC4y0bIFZGxBI8jBwaytAI9zZHXF5PoD1Vaq9Qo
SO9K8txCxaeK9QF8XdTB8kctJjJCwQAXCU/Khe/2rh3/9bvBrEBTA2fLu2MsCy24OqJu8TMpkw9l
Mupr8cisvxkLKjWAWIZ8gh2OQo3brkUKMEDWUvji0KiRA8Q6LBxQoFBCzdVYxDa9TLm8azq8C0fo
kMq0dUi+GkfpiEucIBr1R0Vp9cluKqhn3F6u2xudoHpyREAbX9EUbit4teuBggmZ/JeR3X+a8ihp
7GB1X+ymq/PCFkNx/IWMRUzuszOS2NY6ygN2Bq7+RoXF/qvYd9Ul4apzB2+dKvoEYIzhMb0nA1X1
Koitrl38RpOCa1ErjKs8CVHRUJfU+lGAwvuFhnHfeEbZ6A+f79APrCBpZ3Iw0AGQen3nK9NBJrfs
n8UHrBuXG2OWtV9pCDeFraa5Ma3gquBUJ32SOS3GsXBXp+Ex6ya0GyS1Izv++RdaY+W3VlmRYagg
N7s6QMRmb3eSQCOBanWd6Fd5WcZeDZvDAB0WemySAnG03UUptSAJhFfuzqoSg9ZlEV2Iej8wxPDP
43BjvMjLnx8NkyoUYTA3o1+VTQKEQZw3opAG9zh+1QUT+YHlgPET/4tkPs7xeVun2gYBzv0y+Qs1
mVPdpZSW87pyxrAS9wWW383TJPvXJP/H9+k/w5/lzb/ms/3nf/H797Kam5iddvbrP4/xd2Aw5a/u
v9aP/b+3vf3QP0/Dz6brm59/O75U7d8wGz9eurgszj/z5hKM9O9v4r50L29+2RRd3M23/c9mvvvZ
9ln3OhzfeX3n/++Lf/v5epWHufr5jz++l33RrVcL+Vp//Psl/8c//lBwdv/j98v/+7Xrl5yP2c3/
/l9tnJ1/4OdL2/3jD0E2/75Kh+AWkUQnvtNZpePP15cM5e8WOQOiZrIwSMOvLxVl00X/+EP7O5Et
fUWQB6+co0Qof/yNfPf6kqAof19z1qSQCRSJ5izjj//73d48rv9+fH8r+vympJjTcuU3mwQrsfb4
Mz5R+6o7cZ64UIQQyDrCvRjNLlMcmKa6ZttDx1vuw0VLOu+3qfn38J8PR8eEiZWC/Y02mHdJIOjD
+7RTJ1tK21n7AckhuG67CJCouQ9Vq1m+fz7eW7dhvT3iH5WEDM6ZScfzmQ0Q4yKFx62e7FoQi7sO
VawHYLfJhZ2HTXk7jTg/tKEo6C3AevYqoffW1vBXaPZF0u3BP3mnnet5tu0djp7nut7R4fejy/9d
17F3/OQeD55v+7zneOTXvevy2s7d89pmz4+82/P9k7vj1SMf9nmr4/hczdvaXJLLr2/xSj7vP3gn
3+dqNpezN+vLnu85z7yFr2A769/wM79sbNvZOTvG5b1c8WZ74vIH1+VSz/yNv7E3G6745B5t33+w
/Y3DZzabjbNxHGd924bPc731Ys4VPxy5E77R3Tr8dufsv2z261s3e9/eONeOy8/c9W5bcvMO387b
7K4cx/OP3vpF+W5bPnnnvHDVHW/dX9/vdvfrNDFR66fd4zG312HvHf7684XxGpD+9+mgnT+xc7WC
PGlaVUyk26N3eva9B25q47w4u71zf2GkM3bZ9yOdhUeUwTO5Y2147u3Tt1Non+zN12tHtC+Mo7xt
Sno/Dlbr99gHNiJkg9dxeERP/t0dz9lhvnkku8PRPTjOhUbdswP//YBnrmogwUSxMODRfX5gtfCc
Pn9G2LnPt5W1brvfwrlWrhBejBnh9uAd1gXtHV//5c/Ts8feOLFWj89H7/l4qm02zvH5mWdpX21Z
WP7d1t9ut5vt9sq+ZoXtncOO5fz16up1OV7ZzvWO583OY1u4zu3Bsdmfm/2tcziw+va7C579xYVw
FpSp4gDSgPlyn9wH9g0zdmlVv7oTn63qs/h3wZIDAMYOec+ncMO2ZLuf1g3PtN3xj29v+Wnd1aHN
He5/7fAP7F/ubrf7Ndq395eWyBk+7v0aOTPAeWcqSb4uypP/cPKcXzs/tr2tt0760cPGuffH1Uzy
YHgQGxsb6Ky/uifvwX3w747uU4lt29pPh28eF+BWTlt7+3AzMH0uVuTO37LuNnvWeWVvrl8Se3/P
o3Zd2XZvWRDPlv3n5hpL4rn2zt3cYof2x9XAfL5UtXWtfzbxZ/FpWgqTIrFSMdhH+wmbO9h8769b
z777l2Xm9jCiB8c9eHyJDXb3829Ax9+Fr7C+/ttmWYx5nMd1qp8w70dm4bjateO9e3Kdg+9jrXfP
7BaMNRafU2K72dSYV89jzjl6dusp4D7xcLxn1z+dMNism9NdaNuPrCKPZ8IpsdmzC5+w2nv71Zb5
W//k3/30Q/vn3XrRbw+n59h+WOxvoe1j7LBDpzt+/fmT1YjN3znX99hY/rzd3W/ud78cTP7u3n7g
FJlsO7S3bNXHq+vrx+v9bvOnv9/9uL/lpHBuOQ6czebetV+uOIh2twf3ni1qb/b7K2z2fsfUu8zq
6zRz57+Ybg5XRuRs2R05l48HZ7e5Zqu/vvHLPX+9GoV793D79MRCdH5ceCKfWy9ZPBNVNMOgFAyO
GE7JA/+xdrdHlyOPrW877v5fh5xzYR1AnvjpOgAQ+3YdpINhDCXDMibTcTyx/9lq66jr6V3b7CL7
23rWYy7ZF77NG7EO3t16KvOgefD8dMcHfPsah8Djp/Wzvr+95s/dPZPm7p3bV8eGafXWU5Mddc3O
9V/dhd1+z4Zcl7q3rsGTt5rTyN6xhJh+rLXnYo8P62N0d09HPB13d3L5zOcPYD0d/ntPgjzCnzXJ
pOg6yUlyGuvrv22IYVmApq1tiKYsDC54caCSChI4n4/y9in/exTItMGMUyKG1+ftKCWw9MBUwGsG
RWJtgp5GtAbpjWc6N2o3Ti3hQorz/V0B+aeDHqjDWuA0Vkv0211lYKg0azIbuydB7sXmiAZDRvfU
53f10SgQTFKohTETfMzZXUk9apGNGABDViP5UYzr3O8qqsOfj/J+7kDe0Lm81g1wz88Vqhry/PCk
oNgwIXRogJud1qbpRtN6qqVz2dpSPUYPn4/5NuJZnxdU8gTjr9Ai3PUzN8kqlLoCO9XYZV3Ie1Go
NXdo0+Qo9qZ+4fY+GIrIjziHYtfqcJ5NokyLTUl9gKEyekcHC0rHKu4rp01Ikn5+Vx/MJOlCkPfw
OgGAWWPJ31eFVumFSZsVibm4Tfw+TvSdTvh2pcKTeILdydh9Pt4H6+P38c4FY+euXEoQsQ1rXVqg
rpICYMdAruML43w0hTR2I3BHanklFnh7X0FuLnNcarVtZTVdQagwJrMLv/TyrIRDfWGwjyZxJVWF
cYkMMwpcbwez6kY324SiYTjLqdsPjXxNrSlw6BmZXX0yL6WbP7w58ALgdFAXI2nzdryBNjGzi2Vg
Q1lPl5iVyJuYeqYdxrTJfv68PhpqlUIEjYW2mHHOvEZ7rJbC+F7bcyNmbidn+nWbLPL/4ew8duRG
mq59RQnQmy3Jqmoj0y217IaQGTHpmfTk1f8P9f0LFbvQhX4XMxhgZhSVyczIMCfOCfwyaa9csC2k
O3e7LOUfU7sLNq5u03YwKQf2Wr+XFIZPXr6oz9QurTeTlavPrTd8fXl1l07jvyafbWQq5inX2UhJ
DddCM+uYdn1y5TpftALxBIA22rh02c4/V+c3sl2FbMGn+8MDVM5ZKLzKvIIuu2hl66NAvwzZkreL
GkAYWEr6TIHXXQl3BEpjx3SsnSsli0tHnXI/ZVEkbVyI087X0vpu2qbKUQGEPOhpeH6R3xVOGf8p
aUk9+fir/srlungC4cwAjc2fiJ76ucVMyKJNHUZ0e+plp2IcvtHP/GnAQXd4/WFwN/6j7eUCZ7T9
kH8eSOiDZTLZuAwJZ244lVAFW4XeX7lQu+x3e0co6oAxgpkHLAWAhnMzUngpLLsArJXJAGdXmSjn
rTI7NExznKqpZkjdsU9xnOcn04Y8llGBCpS6RlPiteuF28KCzA9C5L/hyPkP8dOSxHLklYEeoHAe
K1hxO6Skh7K78gX3XaK/SzY34RADnXVg1rtrNneJJ/W5bgMJvPOOiYbxqFRjPtVj+xYsxXxHa6Q+
tHmtB+YGK50XtJz4BoCOACEwS3AlFHruaWi7gsOkDgrmAEDJ+conxpU9wQhr0GjeZAZTAuKaoYEJ
tapJS4wmSLdZiW7oocB67Z5jeaNw9BiDfB4eLYY5l4POSwELjAcZMWxaK+Q9V77sxfX9Y2V3xJax
8ddE4bRJ68ZoSAojnFQsTiVol8X/RitMvdrFsS4+MBvHvAISeec76kHLYBJRKoZIvTYUPnKa48be
+vLuPXc+WGE+D443+lXQ7J5bqWojzju3h8wh8Z0PcJOrg5l32UkbiuwntG/r8WV7l/aRIwuKC1ug
AnYeIc7rNYWhV0EIMVlNNCpP3BvMWYaeV3ZvgejDkjInRIFX1nnN7m6dzgAbs6otFRRl1d4DcKlv
GwTn3mYMVN8PHs1UDYWdK+7v0uZu0SZNcgL4Z5qVyA0yngSrfpBDbfUVqbl5OBj+mJ2myteaQFai
//Ly9m7bd/7g+1tDYkMgbgRv+1hwgGa3srtEoc8GLbGjUFg2S3ptoppfH3YSShPBQH5PMxiw3PnJ
ya0VVUDHaoIFHO5By1e0UXv79cE0Y8B04Om9wHdJ0+bcSsXsAdrf6KwKyEdOZm6VASPVj5qCjAO5
miun8/mDf25tO0X/vFdTYjjd7OCttLSIdQhDAFOHsdGuy5WTscUnu+/kgmKEVRjaSNpKu/iFe5wW
Uq4NTWitu5OeKE91VWpoDtneoXGd8WmehMiDkjLS9PqrAHEq3SriaxJyc7dIF1qlNe95/VfR+x8L
ZRvv4QtgpNKw1S3N6BWOHxnbV1Z84WT61F14IWhJc252DwQ5CXOb+kQoispW0Jh+ETR6JoNUG8Xr
fTXMs3+jaxTjeR7Pv6LXdEtnJUzSCrlx3wxquC2BFNyl0Iky/Oz2TC6q7ho94IVPSomDugOByF/4
zbnVVioD6jysmoNjIBmVpl40pXV3Z9fm8G62atQCPDQEVDpelZjcn6bt0UUfBHCxsY2y776oHU9Q
Hyk8SpJ5TWBolXmkFjO+bmBmwxNuzyuINgQYiVR3UWOLfkU7rZzZNe31OuiYwI1IcYsbs3GrKziu
Zxdxs0VoSgYI1BeZlvPNzEEUp3bTN3AMVeiXqUGs30dhFO6Vo/LsVG52LKASyIzDBLB3Yimk/d6k
DaBd9XyJumax7hEDLW/VzDjmK10zpqAYgIwPpXZ07Xb+sp/iqq7LElMq6Zh1XUC2rss3WWvXRuEv
bR6x0P/hdEDg7ZyLKj0JP1zTBIikpYdWEOvKSV7ja71gZXtmeBrZvOfEfx1Ct75KU1yYvc6B5nQy
UHXpvf4DEVBv9TxsbHDl84Ow6EljZHAIAykGsd/gqA5wvWWPsUrWb6/+QBuZsQ0+FydFDHtuykWI
W4okbyDwGeJjn/ddmJtjxvywf6UXc2nr/rW0/ft/npmqXpjnX7Im8J3xs+dW5gHhpWvI/GfBB1Qd
lCc3/4ffpcV/bkTvZ1XWuqgD3am1Nyqb1Uf4aOtbP7EtGAimeT69vH/6FpGePWqbRaaw0GiAtMPe
p2GrKjIwlli0Ep8N3IT65qqCjMofjSKAd0veVPOYHJbU9k+Vpow/AjBqZ1fNUZpT/uHln3Npk/mQ
TLAzxwPycbf+pCrKwYs5Oa4/rhGkYxlg3+q/1xtxbWDWQPipnu5ZLhw1rWnX2HUwp62RhssEOwEj
Hn5zbQjz0tfcuFFx8j7+Y48ija0cBd6Fw8kg8RxmEjIvbRJH3R5vql4sV27dpb3zQEpAosFIEtf8
/OwMM6C7cqzRmujt+D4fF3Xb4EWj128eDC9/ubyJI/eFbbeAw2pJ8IhZV7ZvajSoD7MNgPHVVtg2
kig8Ih9qv3N5VYvcT+UWp7ryXTH54CZTQOr/ixVqlbxaJFN7qS5vHZm62c5+nprl23KZjaiJK+/w
spXnlY4NPgc+iAEYCsuI4Zx/GJRma6CRbh1kQ5y+EQssD7Cv3kFh4weONr7zJvtDI7T4oKQb31Pv
vnP8prl5+VdsX393z7nfOqNxNtUWIKrnPwJehMHvE0ZEVmc09EM/y656sGZbG9/YwzSZ4TxBE3Xb
jrC3XzmYF64B2QBYLANhNMKsXWgnamlrQwlv9QJTYR5KzVmiqUnfmFZihUMX8/eX13rhJvD4gJuG
2BXk0v7VHgx3LlcNL2JJmQZTZwLYLNdrN+F5GAIoEWpuAL8mfET7dICaczK3Lp/VkWkSFp5b3y7V
6t5asS+vHKHnO4gpJIs31T8Ie/cJFb7S0VqbHaxzOxXRUhfKY9JC6p9gXLd/y6mcro2IbpHN+XkB
TgLikkoj7gt62PPzInNlz4mCfKKpShFZvrI/q2Faf6rBLSJdr4yflEHm+0aa9U3ZGt33lz/h8+Oq
Mz6N+OXfaUC82rn5slJaAsVJHWhFC+ON4/4uWve7XVGgUn4F+6R1Lap8fmg2iyStdNM2cYrdLe0m
IP+GruqAKTiSVjUMN1yVaxRZzxIOX2eWCICpzfnk7dmFeUbWg4Kre2aXM9FCDVml6Ve1LqUVtU1s
Pah8XNMg9yQ1I7coumtvxIUzi+Id4SwxINWjPX6wXRs3h/ytDkQRq6Od5Esf+rEun+quNbMr1/CC
46NVQqq8Uclv3m+3WNMQsCf1Ghff6R7wi/mTHvtwDVltgZ5wJ+2P0IKSKs/x1PVHI45jNxBdpz7J
1mL2++UTdWHn6ceC0YTyAYH4fdZgFF3frpBVBhDTcV1HRJAn+FmiSpshBVri/G3nfdZVIl/9lLEJ
tNGpnIHXhNTr/CRrpV/YiqGqwF6sooZKJTbXkz8iwXdluy99WxIvMKgMdjNKs/37fwLUsqqyGORp
HSQQmH4al8x0D4vux/eQvw3u6eXdvGQMzg4Sdoo8/LVPjJC4kKLP4amhsn7X6PXwDk40EY0wIz+9
bOqC89t4UFDSoqb6XH1YR910cSvW5WZu/Dvr9eWT17vjKa+K4oaGpvzysr0LS6NGD+qYwXgoDPew
k8ISaQn9Gn69RqVQSBqYbZvQUef/ef0nY5Cc3uW2NKrFu7OROmWTdD3TS/5itUlgzcMQ0/armJY3
KmqBLy/sgk9lvJiF4eXgefjbnvjngGQz2H1GmaoApc0sjJmTyQKhaPyFsdcZv/ulHbWT4q25kjld
sku5EZMMbQIm2Z2VoZ8YPDFd7E4VFZx5SK13xrJNKFap/DTVVv3GG6W4Etxd+IyMcxMCuARf/MPu
OozuaJW9SHB1PVWCuOKWM4RTh67bOVdcy4UTilwGwAGmxra5MfP85q3mNLjjVNZB3MFvVqDvdmL8
1bsZ2jiLpioRVwotl5ZGWr21T6gXkyye21MTnGaz51e0OC0H9cLViEpYuD6sXvpKQgXqR8xnwVoD
Wh44PQ/kuSkLZe0+gX+QeZy0eGe1lI8yqPqOL5/M7Zzvgg3iQgDghk03kPHmcyta2eSlY+NNVFao
g4o1714KOb26FsZaHCoSmEI84i8P/j/nnwFXCqVLg5XCnpku1ZxiubEy+mqwYXmauuIiL50KKlRb
HkNQwRThblHa6rRDit8Sff9x7NfHslZT4BBPBa7K1BVXcskaNb4NQkWZmLzu3BoaJ5ljwroftItK
7tDyg0ou37QN5rm5X6d1uLK6C58Mj0wlmoFNbNq7fCJ3jWaaGQoIprFp6MtKzRgjKHXja1HEhcOO
ia0wthFSaHsM89xY8Fym3ON5HJk0KsEORG5ee2kAYXr78eWDeGEX2URak4AUIIbaG4tnfa76xKsC
x5d2FfFz1K+qtew4YHpSt6j8W9f0mi54R17sTdQauk/C7d1lXmuvnOVsVLDMpzFUk0lkGTFjdoMt
DlbczsE869OVl+DSnkIuBLURbDebmMz5YUF2TTSlsIgxu+LOoJt4KEozQfrAuFZgv2ZpW/0/d85p
gIWBCqqCBlX78RZX3ReHasnHJoTQjk/58ve7tJnu1hjdYhPelN3Cyr71CtkhKtTPa39aF1s8rE7s
R8ru1EHM/nLnqjT+8j8Y3ahLtutAtrQz2pb+pKeeWQUdiplBChTkE3rcn6RTtUfNUeYR6nnris0L
6RmOn6gafCqwhT1bSOetdZeZbQV5ttKDRFZ3fjMXXxYoHX/V8A9+t0utjWyhtbfGNF9TN30eS29d
IVzoRvpFXWt3+TWrdmezSKtgcGf9cTCqJShkm/wQsRrerp6ID12sureIJF55+Z57ne24clOIoyko
7J+jqmc0sqc+CX8nwCFaGskhMzPj8eUP+twLkHW61CGBlVFH27+vowvtIzIcFGziQX5HRXqUUc8E
X3W04rn+3g928uNli883dMtzaSsy+WnQlt3W/c81kT1k11pLBAEPTgnrTFrZD/6wbkSctFWOtlnZ
gVsl2gghfZxdQy1csv43imf+GI5Fe/v3/1gfRa2lukUYqjWNLCJXcDGp3cPlHPpTgRRNWsXrFDWz
1uQ3FIv1/15e/XMngRAYB5lXkloDldJz+w4dCcJknIQBN+ktf/3IG2s6GdJ7pZ4m4Qz1RPqYWyvn
b4H93BK5g+GvBa9kFftuFVWrNy2Qj9PTPzqjvcgr7uj5Ld0ohQDMbnA3HMNuY7tM5Nncw0vrQKP8
mwckyie4xPQ8pgLXV/UpKRf1rZnc5pQtpvX55W19flmwTindI/h24XXbSv//fNZ+cJx86LAOciy7
1xsH2YGsuia0fNkK2oUbYQIQ050v4IZ4oLQnIsRJ+HfZYr2DUFjc/g9L8VBNBLBNArHH1XRg/QSo
NDZyWpsHQOnxQhNaG69hwS7cfIrbEMAZkJgTXO+iKPqndjlVqIglsIVGvmLU0dfL5Ba833znobH7
6pAUUBhcNvTJmCR9hgjrEmOp1faJhMjMQzF6xTubutehTGbr4eUtvHQWQV5q/1ewBJd+fhrKLNXI
txbefHfq0GtUVkgxoYyMZSpum67V7hT99ke7zZpvzME1V67CBR9DGMeWUnUCEL/HBttFPgL9IPiO
50QYgaKi+GB5BQIc2uy2T4Yh7DGwrVQ9IXS9tFcW/zwuIMJihHVrG3tIn+08TL0p89mUXwJ9rbVv
fIx0UxDiMkJ6nCADLoEZfkjEbP8PDgfD4Av4yBuf5HZ7/r2DaQr7MSyuwQKPVyj4hbejt8qvOkpe
V2LX3UXk5vkboyniuszr8513puJRVqVvLWmkTZ0d6V6BlFo9ZseXj9G+qPf/zcAZSBWRS7/P1RgI
L7WNPjzK6FH0MAdHY7KKQ61lIlROp72jn1jd5aZ4iOd4Piq6nY/x0L/yOD/7GTvnZjXa1BPcplHa
tmUw2257IjCcTrVbmkhdrAcEc/qA20zhDTDj4eVd2L1Yf60D8AOxAn0aGNmdY2/rtE4zd0gjL0mG
O1tBZ6glw3is0/Fam+HSZ/3X1Hav/zlBzmq6cDWPaTT4fgrXU+FFxtzVVz7rzvH9XdAmkckLCbOf
7u8uiBhlDpkqArhx2rrTnQYKFp7vpcnbW3PJfO2j2/QoEr28ixeWBpKe27jx0jzXwzUXS7V27SfR
FMvkrQ28KdoqV+HLVi4szaWeB18jxMZQG2++4Z8NHBgWiQUFpsifF6+8H/TCzG96s3SNG8b1kSFO
3eaqbuTO4Wz7Sc7qbEgtbJOMnButYzeW6WKlEcpqWUwDuBnSNXTXbtLRdJndGf5vT47TKRkU3faX
V/xsX+nnc/ZBKwC2x9funuR27F1LxJUV2qpHJROlgdAB+HrFys6jWzDwAhInjKJNC23JHu4zFOlG
6W4gjYfE3LhRXtbvMzX7B+HM4tAtvNaou1VH01iTK+782fXDNOIyGx4Ozn+Q/ue7i0aAFudZaYa6
Vkv9wbCbUX1G/ccQVgDGpeuvdKMu2eNe8OYTywFX391BuVqFEYvGCJfcgoNmWr0I2ociRAitjV7+
dhdMUbuHiHzjguEe7pbWMNHVIiAB7zZZxyFW1RrNvMu4NNVe+YC7iGD7gKAgaLHzF1rF+0HHLHeU
Pg8Tq+q0+l7GVXMSMcz6hnCTD/1Ijz+e4JLPytl8MyHSe+UjPruXm3laIwR1IHc4qecf0RA+7DKV
NEIOqXcSa29AXNhSmNaESXxQa1eyuue3AuUvetA8xPQ0n3HDNpv0TRbj1tBtsW7yohoPCv6lK5v6
fFVnVozd3cthcBUqNyFqFpobJvAHhsUM8k6X/uM4mtdIei6Z2wi9qGsySMH6zjfRRnK6ST0niXBi
qGceG6tdUhlKuzDh9PcqazGqw9Kj6XV8+Zxe2k2AQ5QBCP0pfO+vBKVGMPwGEqFe7XyTOW1M2Bk/
vNbIxuWrU1QHrUwJcFv9P667qBcUOyH8DReW883X6iqii9Fc6U88XwoDEBupOBh3RJL2tJ4ZtALJ
lPlZhMQ20QJKnQeRpvrta9eCla1GREuUwtS+NNXViDQ0nkDqzTKIzBh5PaZad+08PHcfUM0DoAIK
x1gob+v5jlGqjxdTIeIlxgXhCIg9j4hqZTdzTLP+5QU9e+I2RBMxlUnywrDQ/olrYQfUtBSZOMWo
2K81H8on207UEeGOOeq8WtwlFFGvtFourQ8kBLSclGexv1tfu7LBiWIXMxhIaRkDZe+Myg1moU9X
bvIlU9wo3hfyFeoi+6tVyDFl9IsOzmr27xtZl2E9evo3C4Dhqy/TNr0HBomK+lbW251zbVXp0gxe
HjUoi56Qkv3TIjhxeO334jzQjgD3vz2be3/bmTrMQUy2cgDd5dNQr2u0Cku+Ye61e6vJpnhbIety
rTf2/HKdW935idhZaka20EZConK9GZu0P9XdaNy8vLbnsQhNTSpoPJuMoNPfPD/29rykuRIkJQJl
locyH2Crc2ekj6zGuNdlFpcBqrzmjSX7+MfLpi8tkEeMzBYqe2oguwXOa9cIMc/kQ44zR5DH52/y
XrtWSbpohaI23X2qvQys7RaYDSCeYjtF6Hccj2ZT52DIoKp+eS3Pjzw5DY4QIS5KIPDfnlupXa2s
EODNIm1Y4+FUT01nHNeszcsbVRp9f8Ulbsf6n7Yfy8AcAykQaJFFkU2emxuRqlIKDd4oXpETTHK1
PlZ2WkQIc1Or8ofRv3JMnrss0FOkN3/r5oTHu28le8sScCxmkecSbfS9Ts/KFbV3QzTfH0dw5W9G
t+vKKzfvwrbijwHdUK2H2W+viwezN8GXGrMo4fE52lW23sbpQEkXIR60m1/+hhc2leDfoSXHxSOr
2m2qX2mL6ycKMse+T2rGzwj9QtAHHtLSjt/Jm9yqIVV82eiFFZLGUcbigYMmzNvFcpYLpW83DGVU
0QxFpsqKn9DCMm9Wsx5/vWzqwk2gccU1p1BMO3ePoOoHpHosOZZoThFgjfpoo03t//5fjFCJps7B
KNg+Hdb0JgHP18OUypzGQVaaFlWTv155QZ/tGuUTnjH6ftRsNqDr+fmfSd5oLmZ1xGy5ekRWzI+0
rp1OyG86X15e0DMHSYSNYAGhB/fbIl87N1W1VbuBq1WU1bb5hCh2Ht+m68KQa1THreZHvNyTJ0ML
NZ78ezYNvnnliNBCffbpyJ+AShIgb0gQhunPfwTpXM7QZ64Oiw0XaBuI1SyM4mEs1g7eYwed9XIN
HIjcCz9gfhIG/kDzSs3JQ53WXawOfqrppf5xLc1F/khRHfet26nwGvFZuhUVii8x2p1VduOKsRO/
qzITsReKVIsR3E7zscqzgzah7GmGcqlGpUX9SLs3O/V+1ppP44ywXo1ysJy2/16uyvymXFn2f2DH
b6Yvq7E65ru2dNvyt8qtfggNxN511MsgtN2IkvusvBuaLL3T3AxC7AHZ5+XrLKueBjlU7W3mHg0L
afVw0fNx8gM6bOgga8XGlpCZsvA+U94xrHsnGTvtt98x+/QpJyFEx7BmLEqvNt2n0o3GArnSih9f
z/Fd02aoU9O5raaPOopxjEvWfRbHsFXWyHlnS++3n2bLbLP3bW0LE1E3FKXsiLXU9jeFarC5Rqaa
Zte+adEXX81DD+W16MNCK3zLvWllJ6ZTXwK1Cjpi/lke9CX1GKYtfeWXwbI0sRbVMjaXD2gO6dXv
Au1kIz31MAV+UR3p7BgVbd2Id+Bl6/hdn0JGfIARuEMv0B47fqoDsuSrPiQaQ63mWlXrx8ZpwLT6
CdQRh7nTFOqyrl1kj93GQ1NGwhSD/8WG7Lz73gxtIYeQIlM1fOzqrEcwd6yyopWksrGv30jT6OcP
Tjr3OVlEsg6KfiXihxaqyUY7rF+c2S2ST6ntjUocYRCYxuK2GMZBPrpyaMYxYGzGsx6nCYFoBO6K
ZFqycOvKEmOnizPXX1qXiX3yLnQC+8/rYk7xjFi3vYpHrzOT4pfFi20kYSmEl3TROrWZ4dHx1+zh
I5ormv2fsa4WEueV0SmphTIZ3UyGqTe2ehcug4L3Mkr8ekowz0X2n7J4KcGsD43jraclsavqm2fn
WpYH4CXkwttSDO70HV85GlrQD1a+PqjBAwZ5Ep2/dGZgoG5mJ6jw9ubQBqm3GvF/XVsZNkc5djrG
FsSy6NpXz1rWjpl1a17bMUxQlV6+NdJf9bvJgC/1k1W1Q/LR9OO+emK6dS4i24/FFDIWsSIGjuBk
FY0IRcHdDaUTA/8U49fPsK0LrY/qwcF4Oyn3zbJkjvUZZvdhPXpxjQcKgd0hRB8xSqQn4kYtBZ3X
oFLWsnyrLFQU5bHUFmgaAjfXViAiVSaqVrs3W6Ns/HBrgftaJHshu/GgSY8yYLAaOb2A+0EwyemH
+lgO62+kR+liRbHsQAEFer1otQVBvVt5TMzpYl30INPWavoGwlLARM5UeVy9MYxEgFKF5wdYcrDU
XpL/sCHFRwXTTbRV++DIBvIEpnaW2M+CtQciMwQ4WHv4VWZLJiWqbonfDuGGh+i6O1cvlIUWR63Z
RXvb9oVEwLCdGQ3uwpGkwHWixnRi+01lZk45wF2Uykre9njrDIy07jN6Z8JhY4cbn3yTh+mAahFa
OGaJ+/oUI5MwDB+q3FS5f0Ae2530T21ck/sQ3Xm2mW09SeG+Rad6nu89QEOdcWiSFU3DyV8G/dB1
C7RAkS8QZHsoM7WoGwWfR5qBKOzrPAt825j8315p0PM49tni/OmbdHLvdS3vtO9uanT1U+kykQ/q
D7ASwEMGSevfholPDoyRaCGc5nQc7zUH5sKnhQR5+Kz1dVucCtQmjPvOg48KSTpb++n2JQRHKRrd
t228FqfJjnVIIiaV6IGTTMlbJzbke5/Jg6NR+Pl7+moN/Z7S9Tv7CWWyMj9QbmqR/KbpXcv3TjNO
DO82prLEV8Ok9v2LNaXm197JOsoCgxD+iZ9Fy0GX+bCE4BBQYQRurRX33VLFduRMhOlhnvmG+moO
hie0QJRQCL8Rdu4XH4w8LdQbnRc4flBWOi9v8HcNwuD6Ij8nla/iX+6aeuVjlgvPfeyRsvS/ggVS
9bGrRepGUm/G5USsuvTBOFeARg9KlPF/td/p7QOw1bQ8zkk6+z85ssjlBLEO3OWxdYyq+u3HVuYw
WNiyD4d6HVvzv9QaqU4Hom4NTjVnRJsfbbOkPYXMZe98rJZVrXdSZBaj/dYcF/nnOPF6rUKroXM6
96jZbTLrNzOJQjyH6+Rl7Z/RQ4LkvzG3VDUhWKtbgwi7XljGT6Od58Fkgr6anTViQmPsihAmpCSZ
A9R7U5tZjVpuqNRWmmruQmepVPWfO5SaVgS1pzqmZWVi9P4PZWVa89lNrRKpBKfmoMsAZNiKDsam
yGqDTNGHskd7M/Hm9uQhMMsMOn0P9TYV9mSi9iqhDPLqGX8O9KAbvpXgQtuAGSoUP41Mz/UwBwcC
xlKvBY2kuU6BFWl5anmf54TGKeqzovyNsmkGY7pVjDnV4Eb/rAsqZqHJWTRDVyVt+asbNl1Zgz8r
8ktNzo/IFs83CfcrfpNLU0KvPkj11dNp/PLAjvm3DlDPh2Kps99OavflTVPP5mMzTc4jg6cJWrI8
C98ST29n5hw7566alBw+Eil4lKSl7ZcntUJucYLQJO4Pmhtbc2jWfmvfrJ0GrAW4b/m51l0+1rKK
27ZdNB29z1hqgWxgPAgB4kFHgMhVkR0zx47fkN0sqJMjOfEjRUzcv216Q1mHRnYTEOy+Lw+t0vOj
4y26dbS0KjmRfMAa0ix5owFqi5WMmrKqtXAENB61dC+G08Q6vplgMYtQxbwxoZ2PfJR0KWAGGkG1
9iHM30N+26WjuwTW6IEdgy3OT2AQQvE7Shf0T+4SaC8WhOIq9yYv236GsmbydKRheIYCfTMVDrWR
g/nQh9gKW712RGTOxqwDskvkB9yd8aUz62oMjMXvPlmZm3yykzn+I+nsPOot9CfsiBDaUaY1fSTN
bTXuQ535U+B7HcEqxDGN86aJyzl/rOu16k6G1WXN7Vwzo3MczN6YP+VMmqvIUq5Ig8zuJtpANUfT
6fzSOsSLp9Vhxv/zfvsOVMKXvB7DPo4NIyRGqd0IVS45gEtcSh6RzC1H5K8H44c/2eV9YtbrHIFs
TlmDNvfmKRWrYqp8TbPvNZ8mDdOpEEeTyW+bX4tiIuVD9N+LssyNkGSnPGZWwT9ShiUGT3KvkoGJ
8vTnFvHK+MZK4skIXCIVIBiZ59ehrxfN+7xwPHl0jQxOG78bnP5o1p1GS9+HLx/B7K5eQjmC7A2E
rUuLq19q9gEd3ObD5HboPZd5kunh5IgMYe7Zbbogl0jXvrVdZJijJjH9JKySydWjmu/ZvFOrZtzU
SVbat7VZzDH/k7CILt0BRSOTyaAx6N0eZ9atqVUcq3IU7w2gVfVPvc6XQHj4zEA584AWTaL4Y83c
9fPD6I9EfI6b2glI8cq994vMtU7EuJ4YgsKv8v/y1Zyn/xyIV76WCHDn7zOZpmZUdb6PFPKaaKxF
76qQaMmCkXsC7nEXz6392bCXzrurYuYAQmmOyYfVTSotaEDe389jTHCJrDxB3rg2vhE5tZXMIcRT
SGR7ck4fFmUY3zvLl2/Soi6toNfMpMcZ+lkaVvGIY5xW3frUGtryXdQ5EsFitFL9gzH0UBbYQBzK
r3mrRmpjedcP1Tuu5bJCtjjz8jlxqokHSVz7tA4CahetNtL7WrcHP0RLnP+uy+s8iZJEeuYNn8oe
j+sgp46jWvkfRsZNskM8p30cJPSo5U06IetxzIHq5AhLeNI9xn1MOXgVcYl8eT3rX61JbIAopjmz
I0XI7uCbI2jQeJbxaTVGDR4iO0nKkyCebr7IzJyCxkMCKOxQfaKkbaPXXgYTI5Ilojxj/UDtzSgi
+kejfovUh86EmCBn4X45qRhPEJzP2U1leW1zT6xC1pbzWTLo/Xz+HC0b7C7qZnj/AwZY5Bfa+uV/
hr4mv2VTT7+hf5E/piQv3lQ22LyjSZb+sGZD/lTFokCAigP1dTArrTtpuVk9tbnQ8JmlvppHd0aY
OnK02BeRTUBhnhx91vNbEw3YJ/rsNsqz5Ptkb2tfmR9aZuwW5N6SJpJx5vAWCF6tEBgv/FhxYXkp
wWBFgjoWpvNAVx5yipVhJv8IRl9rj8Jt3flTVvlejj5YTjjcj5p7WIuRdyjo0srsDw18dSmCHUJ+
yxIm5wNAa1r5lA3L1EVjqWLzhCuu3wKiiBnxNVeHsZvBdwJUR+EKAEjh/9FaY/6j9cL/01k2me2Y
xWoJB22waVp6He8ZALsiJQ8pjUNsk56De9kII2fk7X5M08SkSyLNEt0nfzV/0SwhB+p9PSdEFu0n
D+2Un2W1CPPOZDr9pGuOl4aUs1sFFwdV4COTK3kTZnYM9kRKpX8e63jkutRr8t2pmumds1rxD79f
xONgGsOjL/wpPzVEPMAne5upYrek6XRIs0wdJ6vs0F7XZy8O5JAubydVzNqxsKb5pwslaR7YYul/
ZSY8CTC9VKYTxbPhngqtHTUKN8n6o9OskVH5xqtQtM878+c0WQgz+stS/2hwHuvBHbzsrYE45R9j
KKd3o6AOfjRV5/wYkyJ7kihlFYw0Ft3d4CSESDbNlDFYwPiMNwUg3CVSU1r+mZUmflbdnBn4t2X5
mNY9tCxdvRbyfZYqi7ZpOVb/6UWHzM20+Hl+WIRVFCA3i+FelHPTkiAs6k/iWPH3xWySx4En/MEp
ZP9N9rZXBiO79stVfXs/l0on1q/45gEcLChBF7kgDiwKuY3tWujbkeItBVoEUg7v/JY0PMjmvCer
WuSWJnh2+qAb5VwdGy21qcjrMBodx24Z/x9nZ7IcN7I06ydKMwyJaQtUFWdxEEWK2sBISsIMJIAE
kImnv1+d1Wn1sW7777pNDRaGyAh3D/clrccqiC5gLt03wo6CEH+SWdzLKeBz91i7jACqmOEPRFDz
JcvIREylKAli2CZhk+PmG1Y4GmOG6x3OV56ILy32ozdqaE8ttb6Iau51muhOh9mweAvxJHPES5av
Ut7nY1y+oLxonzdvAQdi8FvIC1XJ6KQ5Dgxh2oWxeWraIvi1Dkl7t83VXFwbktjlMYlpYk6T6YhB
a5Yzo+LkbnHljtE5Hc0kyTNn+lAd1qDqb2o2vPXVNLThj2H1xZ2pxR6c3LgsXwsa1uU6KqbkqUxy
a9h9bNgxAGMJ8syW43iMXRM1l6Mr+zorpJI/Ccc2iID6vL2R+7S/yG1ROpuCOeyxPLJiSy1P5qKD
itxO61ru3/PCWHNLtQi6U+I13rGTsd6yEckE7awqGO5yfjx3xyb2O0O3/xw0fvG1mVj0TSs9Bl5a
CHoA4pus87ut6u6Gdb9zCQe9Ck/TWqkoY4tGP0Tarpj34u3ADdi3MNtZy7rH1803GflCYZ+uMfH1
x4K2PchES5BisG78zIQlCLwguy2KUr5n+QnDl39zlJxfJXL6H9AE9qZol9pkumyT13hbh58gge3D
tKjuow5Ish34mVMGS874a2CJcMtA848ObkvyK7+f25jrLpY3SuR6O+aOv3qpK/ORO0vNAAfxgvmp
xdyDYd9DFUH1jMaHlSl1SzHyrd0bZUXwY7VzcBeF9fTeVo189SMotHSWrf5oZpynUtOCfxLQM4Qd
Za9uvXRa5vgdhpkmeSmT4nYPRjMRpuQOd4R5OBWrVWa5VUtBk+K45GTZPGoH1rpGEaaWueNNIM16
i6tQ8nd7ipUQhBvDhVR13qR2nQwjEGulDP97NYwXeSe2uzw+B4OEULE6HUsvKjISquLlSNdk+0zO
e/0dmX7+4C3htqYd8xEp6MW5axvlOlz2IZ6E6arCaMgK8snsdTzZ6R2rN/kc7omkdou9fxx6Hb8S
be7aq6Qpmmel6+FTI7G+I3p0sKcqrBKTDrhgfHcMQGrqcQKz/F+N7hMJRhwBeYl1JiU2jB5N70Sv
i68Y5VARy5dyXTk6tsGy9RNOjWmvtVP7N+3MkEzv6w/Lwe9d8b2KB6zpmBlyBtJYYuY007XcdjuB
LqmS7bimfOLhhxBbWxzLccP8qGYiztqiae57n3kCHAhO+aId8/p22jFKuMhF4l7FcxP9KjrZX6Nf
p4tpV1oMV8fmGWQ5Gg/IkHPyN2MRl4c4UAjoWwAx7DLZm7+rIJs+t1Yn4UnrwTsF4UpH3+t6rzJv
muY3Z9yShxBxH1r7HkuStAm6diLpsRluoDKHIIV4q74WXaNVpnTvtZiyrvReMcZRfqr9ovu6JCLa
sm5T/p5p6ZpbGRc24SjU1VOME2+UdkpX0cmPF5dEXYA3OjdWnTtvFm+Ii1h3Z+ndmw9BG8y3Ldtx
22UDS/QciW0qr3GO5HAsaavLlFokLpPSMeuFU6goOkxBzJZ6UFBkJGDZde62+/2s2zE57qZsbmxv
yaRyp8D6aSLsfF+RPLamfVRAY7bL1F9WEUTRcUd5+D3I1f4+JsYh8y+WzS153557SLaZl7tt8u5V
i0Z9JF0riyykQ/mEZLB3dbTp8sDM3H/Rxor2wcGKQRdPiQIEPpjB1yTz5Es1vbm+7Wg7qkUuhE56
RXiI+3i0H80unDntG81XQKwkT8GhVWcynP3GvzgLAFhxrqbkMwyqqT+O07xvb1u+uF9jiMNLuzqk
gnb7unwfui357JahLU8xuXYvmKfL12UQ9ZRtviCvrOLUTR0m7m+7qBOMl8JkOLlTyFuahKTVHcW8
JPHRLLmqLknsJAbT66W73xZtQs+yMxZ/DeUMvOgaD2cAHwC7PVSqiU2KXelgjnFcD8TEJ373tTEY
J2CfvvciNVNp3rQkSf3gRW4fHbuWP+YwrCOXNvEYzQdnt+aO5nlklrXEvmYdiF51ZDu/68DU1Pgu
7BrGxWe7nyEF64zjY0zQdnz0sOuh2dhGu2V7FfQgU9GiHTJBzT5wqKhJZQOc9m/PRg7WvzyHyrsM
kk39GPMFp9M8WkY/A2NmrLGRv4D0iHBQ17P0RItNp++DDmGuB0o8qbLL+n0PHsipbG5XR2z9weiN
UajYke1lpZkwki8nrbaT59FjoIApkAF3qpsaCBrTP9XT4hFtuq/DF9ev6dtsvTvdaQf1lVnYV+Fj
16IaSI1dFIgbyWtfsKXzo1SrcPnJQrxZUsAQRx1CHrM6dJMoAaxUUjysFmOcFKCkcS5WVLvbITA4
dIJDJ/HEq+PJuzbPCdYlMY3Z3g69ey7f7Xtl5EKZxsONf17RTacid9dnb5fJveqMNhfI9euHuS9c
7xDgEfGoEwwc8fTWuL734eZBV7nlQifgzJ4rTksCZPRCph5Jh3tdrG42DH213zWyYVQLOAa7NNZL
YI5qF5h3inbf2ptqit3LSSm9pgr+/7nkrdIoa9q4BKuQQ0ExrvigKrQyRWqQezGIhkFxsRR+vB8w
J1ZQmXmtizTGeDzPwiU377JvtXNRMqVegan690O0hb9LghQX6lahbUbumo3SoG1359TsRbMfptxb
n7dAdCJ13crOeGPINoKEqaIuI4QUwbfFG8vEiC78fQPmRQ/bfNnwUAsyeNptpNvf4jtIoulbjkTO
gfAHCsHPdttB/QhRjdGDjLvIbD6jH3UrzqbWle2HKEnVy6xMmucchl4du0gkNhPMBw+Jqemc2C6a
ytRx5h2c2bbNVe577PVqAy2TBjgz9IeIznXKFjg+wgvzfWAAMDKYsqBW8msyuczVLkuXT1A+LhDG
6C40QgtBuLqJ4aRspNXDUtHyHvDkbq66pqTHWAtBIOq6leuHl1unpd/b1G3ddC3p2joXz9Mu/Ue0
v3uXBjpPQFidfpqOHWzf3T4EAGBlEehv/yEZ0mRN1C9vmcy96HP9IvJhbI/JNNa/AsJYMW1bzf6x
WTHd+7Yvf40DFh4MB35+r2wfUoLywXtZW4ln7wr6dBl5g/eZL5Q8firvGLzovhwW008/ol4AzO/7
iuPWEpctK8lYueDXVgdHzjl5D4M2PzGq7irzi8B+RyQtfvQwExxkSWnmtF1cUd/hWAqfVOhx/aps
XFr0/jvRB8qLpl+Tg2cL3Xr4S2Dk6GQMo/EXz9tqkN7JzN+E6eisS704d219rjSmLPPHnuNTZ5t2
1xvIEbZvETJHIs2r2Q3vTLDLEGqmax+Na+l3uWR/7xkRYm24ct7F0UqxmqLQeRrjvh5vZoJ8DQQT
qcqHImqBKbHRjr3LZZRYZQU4rAQH7fb2N3foXKxoNZtMAae+uFsJWNosTFtpIIE9CqxJgksOQcJE
uy6HCPf2bnhszk4Dp6T37C1lz+8ZP2jv0zAWw2/ivKXMelOOjMKrPzzVJpm3DL68mk+J7DF98Uzl
Pk60IE4WovJ5mGn/J8pBXEI+sT6ysBlvnIkmuzA4wOedWtOGWsd60lpFhOGyEfgrDupapp27yC7j
JbHf16UWz4VbTxVU8DS9900OWrsSJteki1nVQ4g96efEyXMP0uw+4Nk7eA8jWvgcyK5riN84M8Sm
7t3pNQf5cy5q3y4PnePO3U0e6n1PRz6v8MQyIvxfLc6mx2e/4WM3z/TyflwlFWqeWVQZEtvyo2/A
ZlminBhoxdQ00ESqKR88tmGX46TX6VjkMxS/QcrH/bUeTcXUOuFj4zbNyK0u6BUG1KAfTgMxfexn
SnFma8MbGw9O9Fv7jn2SdlnnGxWHHDmWnRs3i9bAvIODRzKbESFfhFjflleVRB5/PubwxFRq8Gn/
hgLcDhsaLydZNNq/12Z132zTxm66eo24Yel9+BVGG8AzRs8YrtZQwK9LG61RSrQ3HH5QRONVNwv+
z920jrS0MmqDbGzi4De8RwDbgYrgTBZ37Fz1cmbMwjje+QQ7ARbvKWpr1kAferd26pxvrZCjdxRk
FlbZVrXxGUfOIeOjEvz3gJfc8NRsvv0wKLne+EGktDBstP0xYjskzOS4zvpiwz/9GsDH2dKBV+gr
3VLfHgo/F042xLvwL6yr/TdyVasXVKrljwVs9g07T7e8gKfuXsa6Cn5NOynbKU2PA+YPN/ehhlHe
GRJrt+kYrIn7iXBc7YTs1pgAkEYhmyunabfXnviu4Nor+3w6aNQgvMgsdv7mezQj6OEIT1ytraXF
Q3kzHsNGlOo4T5W8mXGbgG4yvfyVE/JKbsoQ54dy2sLtFFU7asJqCRzBxDCIubgrgrrjN8MMiMzw
vtrTsCx+m3U8u+veHRy4ZBYyfzVq04+q32lqRT7nQWaBq/1j0AdEyiqn9Z2bPW+nPMWYKHgTnoER
6ovY06eaAfYpaoSrsiQQwl5VU+k9I4fFGcBxS3qDaMDDZdAu6Exx7gPSIs/Vfdv7qqW4b/1XMUGP
cUqT+JHurooenTlci9MmdPcjUnRHWdUDVqetIP09dbxWPevRBD/ZuQCf6ZtliNJJ9yxffJc4Gbp3
vrXefttMshKp3+SgTWsRRPdodVVziDmHd6j2eKQoiWBhvW7FHeJUEODSXuTtGNU3HuUD5LkctXsk
q7J6rpuCvF8vIPT4OKBLksB5HrCy0uGeeXZBPew2e/PCXheZxR1+FgX/fNoPYe/tOuWIhONYOGl+
zZjoygOMj3sdbl3e4GGZhNdhEwsDoL+ZryW38kXtO0vGpiZeNxMNtS9bS6/EcrgfRnUCEioe5vLs
z0GUs/sinHJ5Zd+Dz69fcgQotlNmPpQynmVWCIUUQ+axdzXXfH/v6AQokDLqIbo8n2Lb0Gbxcfbe
pFK3AmLA3ARxJL6JM0NsFY6abKDO9S9aje8bp0GUH6VhiCDu1yanftWivg3slodpbBxTpcWKM1HW
9gCql7ENg18qGMvXnpJSchOi5WpwaYkOMRoo+bQ37XJrpTNUt3Rn4e2mnKi/CNZ+rbIg6BDV0DmA
1rju6k6HbvUEAMxe8PKUQTC8rXbhh4yE+j52DF2vhpmAFR8xYHCwxyr/1sSFsmxT7lGUAfxDA0D1
TjdK0aacOjD1JmuJw11Yn/WnL+6yDZ+iFUF1Y8hevmT7evkM1zY4Ol65jF+A7uG8NEuRlqI0hr+T
tat+WrjVXy3o64tUIdKJXOHok/lNQfemR1rzQ7Uqea+Re6AQg4PFR2m1BsphlU1mydmGUiu36T2q
SZdPF1LPR04SHU1Z3VQzj2KLePV1rHqZ9qSGv5B73b+XrWtenDGKl7TzevPeYxLtHupyFY/0EzsK
lZE/Poq7b1Iu00tjBidJqdVuzQ4UuhOUY3KiabGFqrA8Cvud2W2fdVphAAPUgIM8MJeKpjh1FyPf
A1fLb74TLY9SMKCmc7zOn55T9PQjDEHqkENrXnX8QFq6fPFvKlrSMGurdR7QrOBbjdmnjzHtqhBZ
8Ol36oKzsPyI5BZo7KXt7uPzNFbhQYogqg45N9DNkOVGfKs570FWeX6FbBnPMPhzhWArPddkllZ4
wDKdiJW67WPgThi5Rr1gMNX+bMw6Dajw9/a+b+k8j3YtFLQW9G53SOpVmpOpobVHE3ZjZqNG8sty
tkSPe84BAzcemx+qcZp3BgL2uKtO7M+eax22VsS4PcvC1k+eXV1AI3eDheP4GFSGXgNmuo31cL/q
fPzSSc//NvVM+o/ATr7MRpRXPyybdW/FYLuvc9jQYqMAr9GEVbn/UgZ2YAPfVv4XAc1dXg59Mb6X
63BWIDKDNOmGjZu+WJy+Eem6JJwXwi41dBJk4nMYImqpS2wu023s9a+VhYsfISNoQb/h8336NAl0
E3BcyXEIt0pn47wX31ztIiZSMDrnVI0SuiIYNu5z1WE/nS6L5z4afzOPHeFkCuhS1u8o6hhCrF5/
GpTFXVrO57d4nmU1XO6q6b8PEMK80ElrqkwADDgp3EGZpIBOQFF72JR3pVZ9lE3SmziHN/7RaSzl
UhLvUQKOt46w7aXscoRDc2H0YzHnSCzqs9A+lXIrLXq0RXxnNm/v/QComztfi3s16eKBdRrMc3O3
l1eeq8GAp7NEiQ8uCDCIbIYlPkSAai+AiurNKTYvOEZOCy67TpX7Bc1kH2bslQBcMa+FsNK1G9mM
Oot4g9arf7QLETEHMfo88FJDJR/4BNjyKFDsfRelr8zBL61zuQnod2p4Yd5jFeTPAV0M9ykUy4fr
77D8OHhWxMy4gWVQF1v54uZVkF9jybrd9yOOMSc+BQob0jzOyiEgCxkGdh0LOnd/Am/qFPn27NNM
t0JSW9JIF7o56FaOeypCm9+zb7E+rV6sP1ap5XTp4hly07dQ8XRuQw4tKYN3cLyN8hdNxeXgs2EP
FlsNF842ouwh51zd8FNnpA2RV5aZZeXqV8X7wxXwcD/NThf+VrJsw6OY1v79XB6Y0uA88PKmk7iK
ctNhawhf+jbGm8u+Q+kXPSeUiIFnwCi+tBPLBchjwvzLHrUk+u0AcWgRyn1YD0k+FIqWSFbXe9CD
YKscnToABuqP0yhs86VJBg7Pbuw2j9dn8q+bAM4JzxtnaJmhwubJ0ab+3IY9+lGiB0eQWfrO67yP
DEVBi+uONCVqm8Jz2DEsFienLQ9X/5W3sL5Fiv9p8rkdM79XdHtRRX8e7bGHI2TfOpe1p9AzmR2S
k4Jdj+WxjmnZ01UwiaY1dB1io2TzrhDllPERpzuymcJe+O89Yjiqlc8xXPerc1nOI58EwH/yMHvK
f1Ag0P0h3/ztbfQ4NXn55Pbh9cQNpXVThzfrjPYr7ZOhetksdBmY1BbcsYO98YYjriyPC8K+CW8o
JZnmowYWI5xc55oHN6HVaIx4bhJTIGQ7CxCHgMShi3VcKwpu3r9NLJF+3/x5+NI7lfEv61Y5p14Y
LS8ormOTRXrQpUQ1ASRIHBB4QrteNz38p3tmEtHUxWnERul6aZKgg2/oqnCmAnmAvQSlsOiAVz70
9uo3fE88hHxCx6SDEOJjje+arSLRbPaBx+9YKgM96E0TRmTLTOhzgSVAKzg3Sn1cVdT6J5KCgLTr
xZ++D7W3/dp6ziAcuWCcD7W249cocUV7i9C3uqmpFl0WbeepCo6ZPwK5TFWkEb3Xd3xIxQ1bi9DY
0b7V77KU2y84Pq46NXOTHMCt2vh+kh2AMAmHO/MA/rewrn0cTK/swangpgyG6huiA61puFa1IJmp
BJoRwypLk00KBdZlAaQ237JOO9+tCM2XLAbu2i9JSFRVeQ/XarxnFBb7B43Xih7eRDKfX3TRsApy
nLDgiq4EVP47Lt/bd1P4ZrmAk4+HQ8JUjMZiEbhDMl8DbhfRLt4SLNGw7YrD5Eu5NEmJGqyMaa6H
4esMjY+wyqmcD4E8oj/sVRPkR8QhCdIoRtPuIGc0QjDd5w9ALhazQq+P1zGLOVNCOuwIpRlMX/Ks
hzF+3Bd/cyArd34mG8rjBUrb7W5f5x34bacyHCBGlqcC0fQCP+Q2I5hm3LxU2CP4h2UYJlx/UAHS
ZDadBSueA0rO5DYM/THCEBfJmNYaXYooGygGwWsDf4uNY6P2KL8cwZYrTIpocLPB8aAMoeD68ITt
mMKbCSu1+ARy33A2+R7UnERGjmfctDMu99PqQVr5ovhK87itxxIH1WvMZFwQFqcXguF45vXdjIOr
wlh3Nk8bS3mHRwTwucIVnGEawUmEtmuv3feg8Rr2h3tsNHFbXRtz6PxV/iz3nhooKtJoUuF3YLRJ
jQY4XSjWT1M7tt8QJvrqyFRvXtai7MorQeMNt1Ep/zEqPBy2jKt4I3XYaxfW0HXvNpqb97Fe46/Y
BSeIj0gryo9tsrPSufue/jLFlfejHLwoONS1ca72oBjU/ZQM0+Nm+8BBuxGjYB/OrX2X+82USWdB
FUZHLti87sP5tS9b5twaW1CKPCLO/AAyLh8pB3BI7JghyfX7VgjEb2J5oEzta+bXDRpHVeNotI3/
OQekTtZ0cAZ9R2mEJ0ZHlH9nE6O9tDirmgOCB+hBZD7jm2U/bj6MCN7Ga3JTnN+F6WP/whFgfBkw
gctR4oQkSFJcRHx0N5/xE/dz/bMrvHmjoW6KFzx210dbTisnjAqL91Fb+7uIkNmdmilpPhIO6ekY
8mHBRIx1PGJBU0foQi0tZ8YbD9ktS8F3wxYDjR+jd/MJRt+/DyqqttTFGv4FFheMZpu1vRuGLXnH
+wU1D4xxMMIC7DWSZV/EP9u62z8qZit+lduiaVu6aJVZXdWBPtN5wZo5VdT+qPB2JbjH3Vm3lyB1
sJ7VeadjXhPEov2wd4hPHIeHX0DbXc+b9XTqRN4W8B1IUaIyqovpGKsE2TVnC5FKcSH3IoOQHb+Q
PObYQ+SEzm1Q9IQNVO7WDhf0j83rOFCVaeKQHi2eovQjeOw+kZvWD+y1anSGldeJI4rw/EFTn8qM
Nt9lTKuG5auHVvybgrt5DkJ4BMnpeNsNrf9Ut77sH8d6W7DaSarVXnrxar7O5Txjg7pPPjZAqtX5
hR38+mlR/gzytFmWVqyzgzbSu2CauntxEx+ZkkR4rOTAuGjmMZwOnuarORa6MtTHZJv6q14ab2Ed
d5NxArYaUB8CX/OfS9Z5PlW1K5HhtTbgaFC7tv6IB4QTF1hkrPndyoyDoIuk+ieDbu6XZDTgUbtn
M5e+AGvPZYmczKKAQd6gnfZjm0z+nNPp/8QU6gyzWrNJCgE94JFVHP+NfRCUHh3rQW9jZTjIJ+0m
F2O7NbCsbAh1lwZ95xOziiLYuPZm5PMBy0Gbu49uNrdsIqaN57UtChNAkkOesyZDHxlFD2DTdJsB
WwE39YT87lARMRlDHiwcT4hr/BfPjtWHiVH2Zm0b0eWy/TeN2ejE+UNfS3RGdP40udCuZXMa/C78
KjoPIc+CacjDLFy9Z2OcL1vK+htqJhU5w3MTVfZHvITu1xBCyzm6+e6IQ5kkkBNkQxVV1kwdrWkr
/P7RjXX8RHrj8OaIOUCwNAyFl1EPgQ9Jh+tvWUkTPXvNk/+OnzyCT+S43dXE4tV6dPF91xl/j/Oc
s/N8ve/bgEYEAPXn3FTFmweahqJ2NF0FE8srlnp+JyxKwfWsu0TghjgACfxr3ttSHlAk7dDwUawu
UNjzL320dQPnHuwbzTGS/HTx8Uk7FpOOvug6EIZS3boB2F9df59UUz0neZM8QBuCuGx5voszwGWG
NA4Fqy2mkrT7lsr2TtPAqOGhskz1wLJDymJV/hGWQBWnORlrebBoIRJ0Xtpeyz3s8LpwzidM7Yxt
dZRrCSzboujwj24XR/fnuTOgqCz71TzMxZTlywq2h3+Tdzuvu/xWNFSxFIPLigQixpJTPCnaGcyb
p98bC3+31dhp77BODnx5FbNVwJ3mhcwCPRZtuu5WfGcBkWdsLJbocbW7z76JsGoZ0V16QGO0aOnW
DB6LN02fPOom34OUYb2kachdlw/C8cS3rfL3b3m1Li6C8DPOjBnc8i7r2R+zfQOHyXYSKPKzr6CF
cAMzeuisKgTyWcbq1PqRe8e62PQlTgoEx5Hb0dkXMtKERSVqM1R66HlvtlC9u2m2/IRQVBaXrTsn
j6IvcdFIEhj7G3/dYDOgw+dDTtmfWbHgrL/yapmIdNZkKet+EsyiGtr9yLDa16wh1sPw6FkXWQCa
sZklmtyB72JHbjmOprTqMDnGlVm8swKdGWdZ3ld/E9txWya3PiVl0vBNlUlIp4UAdUc+VxT1wQUS
rH6aAmDmuOzCXbNuYAGexsw2SC6S0auu8R9LurttreKHoGra8eCve8ua1oDG7p6VH0jthT0Fbsbo
dz/dpnfnky333BysAbI6FSWN8cHlLk6HnSJOb1HDUnFjWyVcUCEvf6rGiF5iJPpCIPRcaUIs3+qv
tjcEqlfsfTwN2uLwMhIDcEcggv6OZlZCQg5zeDcG8M6Zv1uFtDhWNV6MMndR3lK5UgGR8sXNXSQv
BiQVJd6GLPvQsj/0c8iV/Ta0bn0vUaU7Z8Eg2DFobMQgOqjfcb4y/IHrghWCHtJx1QGEjY5a5wcd
36YzRpSeFnSd4ntX+aN7kct4/1GIzbljxXR1blgm839ugeufwZkWeSZZQsUVwHC5w486/T3LBb6L
ht9fSmh2Ag4yREB8UZGpnceS0IMmG6TDA1sdJ3he5glaeVxC6N3GmZMrKwq9XWw87687J7i5lKAZ
VzXoyaP2VzAkPM6WWwQRnJID6pMvdAccF60zD2u6z4AYF3E1TgBYHtsEX8EkW1qQYfXQS/VN/Bh2
A2JYjpvifmxREqcrd/kVhfp6fx70kOI4LftgQgzzA3uS+WejQJCz1TdMGNLELTIRIlXektLyMReq
tBH6rBa4oqsx1j3ihic/W8A2nGE9VT6XstdMvk4yvuEzFLaAbH37WbjjhAoib4CU2OZuFZr0Xj27
AwoAiiz6CxngeZxWM6HkB75i+yOx4b7Sx/toQTag2gAVDm0jOmnZPsmKXYYMFir8COIpeuQMmv3T
kBfw3Ly609HRxUSLPylfZefqbE9eDbhzrI0Gxg7iHWFkGXf3Zw2qPZRmNHd0Lv0cXhYw2vZYSjce
sZYbxd28cmpeNsPgX8VgIl4aYzDPCD8Y5d7PLAP+nHJnvw/ZFtXphrBiudQ7+NsDu2c53qYiGrg3
pQyGIyleOrrdddiqF+YC8SISgFFoIOWgzw9ruly9Kfet7Xfp0AMyHn0mRb2KlPELjWLusjR1oUZU
468RqaEJlEvSBxQJH2gMnW0BCI8AqLLfUJeu5G0krC6dfMUuTzoslizaf964PnsJ/Le5AeEBWH9i
1+AkkQcK+cdyd+vaIBkR/kAIS++HWIY8XZpxuYiazTwI0WL2KvKCR6eXQ9ss7sU/X/7Phe/z5clq
ZR0/xsYWFuyvu9bssE4a2UqXsnrFONQiZV4uHVSCPtud6h6OIkn3QBY3k2mRBf/zxf9MFSNgjqt7
jgPr6Idn/5S/Xp2csDCAuuvTJufIPU5uzofUEQt4bJgqKmRNoGgFm9nw5xUTFTuix6ZHbUITA+A9
hvr7v/xFf+6e//kX/WGxguA5H6eOx1EMkjoMhXmoi8TLaJVeRlphCg9c+MQ22rHVW4C/V2wv+h4E
wNsKpOEWyAE9SfIvd+pPC4D//FmEGJ5db13/b85io6FCL5KRuO8K4FZ25wqEHS1oZDMP4XD457vw
pzfE+Wpnh4/o7G6KJuYPmxS1yZ6Yd5QgyIHjD1lFPvI41qVoC01gPgj69f7FUeR/vYZY7rlhcH4H
3eAP3xIEkvPQzPDwrAN6DyEyE9pcFy2udswV6rnkQvXsbg9++H+LfzhHHIYojcPzG8j13T/ewHhg
AxH9C3QfRnisXAH/VupbJzkLrkCCoLb/+db+/Yf+9Xp/vF82FCymKMXiYe9sTLSbvbNc9wY9ho9W
fNSHMR7HpyRoi9M/X/nvbzZXxnwmwNQ4Io/q/Jf9l0nWbIPBrSRvNglJznWBtpWDVw3/R6+W/9xP
QgJ5bdjIAMT561W4dOUnI1+0v7n6OjhL3+LOvYaU375G6K3/5b35+3eB+zblA/YYQpCn+dfLxTLJ
k07wpk6a00wDDWcgjq8s17iX/3z7/v5NSHw2ItLIoXvw9z3f3v+6faxyTZOpOBvy0Ruv6GDYxWJ9
uMoQeLKVPAHn/kvs+v+8oo8RExvwrCb86V7oMmGP3cI3r0qxfeYWoCvR9RlJnMrmAbfG+F98Rv7X
G0J0QswiRIz905/u4huJEBLmlmo8Lcwrya5mdVDRvPb/H68iEUR4wrtS8tT+uJcVYnI6Cu7lPkYj
WmedoDky479c5X/dP+zKXcRTpKCgif/rE9sidLrN/+PsvHrr5rJs+1cK9c5q5tDoqgeGk5SD5fBC
yLbMnDN//R3UV32vDnWgc1WoRgMfbGtrb+641lxjhrTSohDQKS205l0cyrU3EmMlg08s7OMpcmoy
WqKFeoBrGbvZaoXpRa0Fk7lMEam37oYcMIgzBoEheF3KpebMTrKGFC0rzVIMkVFUoUasbUoKq0u5
A1N5XEtB9hyR0EMfmiBdmctLs8kXS2Kh7Z8+7uKJ7YuDAQiZxF6J8Zt8PKazb86KhkjUhilARadk
+NtmIt6qZPGmSn2TKISiblUFweOZ7p74mkBgyTbjZcDmoq4uKr0cFaFZsdIbvzO/yxRex5zFUr/D
rKzbBNRHex939cRqWC5kWLMoEkfSemtpBqtFY5eSy0Ie6mqQLTedoJxzJT/xFQ0ZopsuQSkC/bzq
FriaIM6XNefLiTSiek+aeKs0jSRupFxEjRzF4nQjof8Nz2xoJ1vmIKCEDbNAeOnHn9JH9z+2uIHZ
sdnxjqYYxnf9hrVBkKSRfrK3I3YdKOX0zzR8YpnQnsjtAtg1+rblF3uzk9aUvBtUmDKwSTkemlzs
PUiwwp1FBOXMjnaij+D/FAxMWCqLXfhxU1UqyvOgZVTnU/vnCjXSslGrKbyNSCDdlciUvyWSdY5X
fKKD1sKGxz9II4Iirr4pBdMwmHsWSSQB0BFr5EiUtvjbQKRK4dOT1ELzYeGyge0NEMzjDsYUnRNP
ooM+QCDXatExDZV2jvf2fiksjgsipggaxDd9jQQUexMXjwofGAGAwE0yJOj5wrg/cxU70crCxuN/
7J4g9FfbZ0e9SpZrFsloA41oKeUaap1Q//Sy5hbNkpNhKMoi9LPjERvFsB+5viOyQDSS3dTAdQq3
qIX23Po60R02Zgmavcghx0w4boiMkhrkxE/teYBMGmVy7SBYPEMcfr8rvlqKwsvCIp7rz6o3MheW
YcwJctLd5MDmGU1e1KD/KEeq/j0qrMvp+2enHDBezBqRqGuLtcpq34iQdRM/4MasKCVPttAsN+U0
ju7HrZzomGGyL6oih5vOO+949Ab4rUGdVDzFrYqUYRoal5jJNBvT6EKnHINz5jyn2+MJgJEp97s1
Fb+Xxc4wiOsgQRAa8n/YiZJd9QMqbWIxLu66sVZ+fdzFExOELmJjxikD8//d0xs+PlUrDOQU5hGV
uwXZhaKdPz/fYfIQGNOUZde1VqBhq9GpcafowO5S0b81RwqemjiZzrhXvr8XEIrSOEoMzkpK4ldr
19dDcFMLPlPB2g6lNlQWqmaGByT71tYaTGpwk2Akhde02fbjYTzx5bhuwQvU8CqUiKUcz5Q+EqOq
wrDELnQ1+EYJkPaN0jy12aQF2A5bT5AUbT5u8v2xgjEFQ7lkcjg914d2OMi5NeCibftKPm81VFk/
UoGM5KUg8zy/9angleyiConnftzwiSljgvU0WYAm62/NmsX3kgssvEG7h1Z1HWtqZjdlOXz6Hkv3
LLiXMgVXIL9X51dRjtTymwi/rNTMt9Q1+kDehNxgKaRppp2ZoKemDkcz0cBlRBHNHX+/TsESC50q
71JzjLawvdDWpZEAld434it4hNOVRtBuq3C5fvz8cBoMI24jJtNHW6bWm5uIERG7DnQN9T9iplsJ
5pNXwFQ880Y9NUENmTcxd0iNp+rqzgzzqVQgzqNM1hPDbhAs/FBGqJ7ob6sddSLN7j/oFU9pQLc8
e9iqj3s1g1MpKBFkdqpFGblUuZc6Mi8gWWdm48mO8cpfLh/8f3P11odMhSwUQgMEF58aApyBSZg0
hTWmuyTTxOZ+pvLnXCTsRKOLSQrvHgaTI3x1MMwyMuVyps5mwrGNHBUlXBM6+AKuTZBl7sdD+f4m
x+TgharxTuVUUFZ7SzYkVNmC1aEkqqW4yInmsUq/UftlVCMV4tMgn3vVvfqiHMeDF8sUXlYm48rt
YfX1xswKA53UhG2x7DIv6lvxahghiFlRm+98k9SRFFXNNkQZiQegQHrKDiaDhGAGI+/M1D2x31iA
T9jSFZ29fX29DAeUmbhDFWhr6sDDSBcJXwAp/uNRPt3nN80sn+HNOoz1Nu1FH/cbf55H3a67Ba6F
VaSqOZlitTdaFgp7cSC/ZqYQa8uUVDTgchNXnlg8YzZyan7xxf8yVmBnWK3WApicb6h0OUA77qio
VV+UukqQhInBoW94o33c+VNDTPCbs4STczF1O+67qs94U4BltA1NqeCuUUFkTNlwplenJrKBkbgE
HF/hWy69fjPCKIPVdOx4J4DQq777cUAesZKDZ4y3z10FTnaIN9dCKEfbK64GEDoyAgGJC0eNibjr
1ygCSdSEZy4cJ1uhqISNh9gH+/dxh6hr8ksZ21RsgoPI3IApUjuXlxYV0B9/n1Mjh30PRyuBd4IP
q2t8zeXepKiVhoRW3Ago012j6I27korhh/+kKcDP1nKxxgP8uE9ZMzatJfCRyrEtb0y/Dclwmsh4
URMN8Zf/oDHcrgjBccWW1q9wcDYhdGguvD0JmE3XtRhfohB3+zbNNh83depbcUXjAATHzAm/6hca
JlVvMkI3iqJld6AszGvd7M0ze9XyU9YbJ5BkYwkPcUKsWcx52utTNDPv8gbdpN2hFd2zOQ5PIRGq
TdlR7fNxt07NDIJ9SBRRK5HDWh1/SkvReKaTOoOnlTvxTHlcHWMSxr0+PPOx3veNaInKpODgI5Kx
7tugSlbaoKleqqnrbehXd4VZH5DK6TuxjvozHTvRmgl3GfsEPF8WudnxPBw6RcBtnPS6Ngj6Icgs
4RFrJ0p3pG6+BdHnn7lvvp8fRNYljHO4R8hUuq7WciTqCPaFgqJ2cuzfS2meiLnJw/3Hn+tkK7gc
sowJZZDzPO6VIPT6OENnQtEGgVXtg/oaCec5T6UTY7fchUi08Dgg6Lz8+ZuNlnA91VEmuvq8n/pb
SfIXyQRVvwc1G/SvcuWnfz7dLaYgQSYZWj0ZnlW3FD2toyDkSQBhjMt6Jv+OcuOTHtUEFngPqGxL
bOgcHusrpSwAm8jnnuddoUDRbWDHEF1WcwcpBgVqIt/szGp+/7XY1zXsN3lTcsVcJwSrvqQCp7fQ
86VVd2nMsX8ldoMyfHp3p6RCNHAuN9jdZXO1u5sZeh8EIAlkjLbwsiR7mRepWa3H52yw3nVIVyRe
4IbIE1nGvXy1qCD91kInUogoVVP0PSuE0kva8NPxeVrhacp1YjFLoEPH0w8hKGpvA9xwTRluZSe5
CQpnmIZEueq7Etle3FiI6KiTZ/FDuqzO5slO9XPZNniRs4OQcTz+DVJeOkvBL+qlOkUrE9VKeKlG
WvbZ85/jZPHY4mDmZGZrPG5GBA/fqUsYj7Iw07WU4SVHZLz7eG0td+2jI4WI52IXsuTCreX/jhup
o7yp20b/0VEjXBbCnR7tMtHYFJJs43jDBYeiL/wazszJd9GFpVWKjQjrqgswaPUN0RJC6x31H2N3
sELzMus9ufCdVI/def72cQfXTRE7Fsk+YJJDxJUK6NXmEcGVmJGGUhWsj8E1tBPf6YasvxDgrXui
Tp0akb3Q+7jR9Qx5bZQcPzlNmSvGOrQXQx3ShmIMbfgdyR31Aak3m5PpftzK+nT+qxWTO6+iLMZ6
q/VGEjoAB0zXQsqcBkQlwhKKhaLkUFd+TjBxorHFLIQ6NDLeWGSsdv26KLAp0xY1YujT1lCa9xxo
nJhj639y4tOvo6ZWE1/Tfd+YK5qiNnGgiCHzt8BVPntlW1oh8oM3BnE1dpLVvth1UojyHjojm4y2
Hcgak2ybjc3H3+j9TCA7SxUE+xTRJuIjx+uLioM51nSKE/2oLHnFNiGExfSzOy+Zn6NWVquYBwlM
gJHHI0BQ34ab9V1MpO8f9+T9BCAcAZoVc44l22SsvsqYCq0czKDUMC3Sf0sjPIeUAt2FK2Gcs0p6
nbpvtyUuGDRGiIBsCfkladWhAUaCOvVksciiQ5HhzihQrG00l7WQVdeIb4tNq3fdDvir7IxRLO+h
5KZn9sZ33443Mp4nEuotc6nhXPU4qyCsZ6HxzYqoAKjALDqjnpy7TZ1sBIUHY0rGRhfXjYB9ASMc
fE+mKrM8pVK0Q45XnbX91NdbFDEqDyFSKDSE/8lqr+jSdLRCfRxszPBClMul+QVuCiWkahyeeeOt
evRXU9xysWolh42d4fGUV3wjSnIut7aeUfzd0EG3SwXpc5vEayukfl47gwXmWokwFwUYqTyk0iaU
IbBREX2piPO5hN1avvdXM2QXFvM9nqvaatzg5vTkzwRk9L1W7+Kxmi6hyHXXWhdo25AHM5Vdo0Yh
JvVbQ4KJCoXSXbDX4LY4fNJzC321CF9/HZ1UwLIEuRC/i0eauQxCD1REMY2p3ahJejGCM9hE1Lad
MeR+1YW9WYOvbSGTk5k4JO+5Gx9/R1XNQD9PfMcwrh87intAZynb2U92IIt3WlH/6KLhRydhn6P6
D7nWfRvJQE/c+qo22cOlPxenWPbK1S/EQW5yoFuLV+5aLUSJBVW5Joh8Uaot5SWD/5oc8oYs5y3s
zDzZJNGcyfcw4aJfcwSN+oxa6cTgLza2IlIlBBPA944HxK9nuQP/2dtIw2D46kXhoh8u3SqMU/fj
5XpiDR01tfwqb95YlTTJ4bRMu7DVhX3ChLjkMtp9fqXSisUaRcm2nIXHrdSUtfp5yhrq5iDcyNYo
bEoZ1tR/0BeeVRIpQJIQ+moeWbgspKDXmEdFHP+gKrq5FnpBv/+4lVOTA6kHS4L4CLnb1a6D4CIo
+4yq6iSS4i2WraFBRYgUeIEatJdiCdVB7sryoPRx/+XzTXNGoSpD6/F+oVBanUtDRmmhQnDuapS0
4RlfBGFPqbd2m0GVA52m67fs/ee0ge+nCcJ53lvIlbhMsyUcf0BhILUj1DH8DlOtruIkL3ah1ZzL
trwfWpMMIJ9ONEUeeOt4fShWvS6W2WRTlncv6tpzr5qP/qwfegguMFvbnaHWn5O1sPkQkZShBRBm
lZHoro5F6o8Gnt35ROUpsIJvVgkYfFdKSqQ7IGbLEGZjE5CEAdEZP338OZeZcrzNmBLnFnoG0i9I
alZNI56hmCyhaVNHkK2MfuwVZVh5eB1R7NDW5yIPy897355KKgRNMuLV1cydpNlXAxkeTjOAO5DH
LP6aBoG/QWcdU9xolDtYxOf8/97vZUs6EIkSslJmzjpaHuI1SGE0fEWARoKTiIXgJmpjbUr4Wmf2
spNN8WanCBSWISf28SQF1Dbj1whkBnLgIHOAiIno+VaUZxspniX9c7c2XGZMzmoEFUzZJVe/OrGF
kdppU6MCQxthdwg1fKsywTjtk5NkUarTBLsnKkVelsedsnwEZzMMKkB5mdl40xDGuZvqofab2jAT
FloZn/MZfjeOqybX45hSAGjiaOBQ6lm6kpq8xIbUulmV9mc6925beZXhI3HgdkXeWl+dC+E8hSJI
JFiiU9XtYZVkDrVB+Zl58b4V4hpk4Ul0cqTCbj8eQqiifWxUVClbSaN5VdjPEJv0efvxh1qvLu4u
rCrWFbNcNiGRHrdCZZaE5xNKl873xfvR6jFNCrr9pBi9jQHReN8X59JD75pkxHi4LLLtRbW9fvOl
kqGMSkMhRdTUkjvCL9ccq2iFWwmy0o1ltguvbmq9jzu6fP632whBMZlr2iI7pFHElscdTceh68UE
I6h2E9mdM3jFVrmS3XOhjXUmk03juJ3VmcNtsdOrlHZK98dT7uK9Yf8+3D5/3JnX98hHvVGOezPq
TUjlH63IWwQFNl4ennQN5sXF/8TRPFJv9kVtH8Dn29PXj9tePz7f9XCZuG8uXzyfU7VeLLWEneoM
DiJ4+5dxZRw+e66uR3JZ8G/aGdMcHkROO+qdv60oq39C0Hzwz8yL9em9bmV1vFCOH6fC0pt5gzeI
AzjQyZ3yzFp+905at7KsiTd9UaJaUuPle11V3s/EeXzRts9PD+ecM1/NfT+aFqttFyFzOkkRzVQe
slMH/oD9BGzzZnaML/A792dmwjKXP2puteVaOFayfdDc4PwE+mr/yu3DH+fhzIVDOrFhvF2668d5
1uSNAQp06RUELIdgkYNnkGO6uvu8/d64X2AFnftgZ7aLdQFUayqlFS5t9i4POxZY5H2d7V9frkP7
tnGfeRPYwDbPHCznvt9aXK8A6ZDT5ftNzs95I25xxPKaTXgd7X073Xb2me+3nPUffD95tYskKjWU
lBcunQydjP+pNsRPBzjbmeFcn82r6b+W7KgCVkQhmUt7UbTbvU8pRFF3hz4xzvXp3FxZbRqmETdm
viw0U/vW+bsIVnIpY3aWJ6BIziWcX+NsHw3gavOITUHWAI79NYDpDT4NrrHBA875ErmR+4eiezZi
0f5zrpev98+PGl7tJ0OQ4SVQ0bDyIB+ap+K6Oig//VvCjWC3y+fpMT9EN8qt9nhmxpwb3tUGE7Rj
pBfLjFGYM5AXmJ/9jlue49uGU3q5F7imYzrnJNvvgi3rCbTaaSY5T9JmWRgkIDfRTnIfM2e2X3y7
ZHiLjWyfPcdPbQAkBBHxL9Vy6LiPd+wmMbNcXKYsJsSexPpQXIubg+pYF5mDhd9dcwvReltv1Utr
f2aUT+2rb9tejTI8mSklQcJdxR08/SndhJthM7nJptnLu3Mxs1OflHwCSQtEdSTFVw+CGFB1PNVl
Y9fQ30WJ6lvwVOr00uW1G893H3dtvRFw7SfuSbBDURD5I1o4HlW9jWQ/TNXZEZRW2cBHgqos1REe
a9N8Zs9RV5sbTaHsJNFPDZJpwMU6bio1ZX2Ue5yzfKrULworz9EDK+mZPXQ9eksrKhksXgNLtew6
rqLiUo0fJLijlqrcG6CTxqHu08YRJzm7icss+0Ipk3T76VEkgsOziks7SVB9mT9vbhMFoIS6KfFq
xHCy9OCysqeqbXYHrj49NxeXLeztTkMHecMRuEGIr1F+tVoHuPHUs2UIk2PkfW45sC+aL8DfYCjV
WqEkj6nUtwBfM6McbCLbjWDDRsxu03jyn7Q2bwsAAn3f76tMl+9Qk1R4DNVRadqliG/Sx+Py7vJN
zpXcmC4RakIXRu7qeGBUTDTy1jAwsZT6Hs8RIQ0mdkOYtaE7Nvi8goHW+jHe4HDaP9dkHn8FjRWY
rkR2cN7EpaKfq3Bf3y+XX0lhfpDeAvWKj9HxryQAaYpwiR8dLBYSQMOKbGNGkX0n8A+MYCh78zCV
Msdu1I9nrrbvF5vCR0OeRjyYCL2yOp0guQrDRHWIU7fmjwrxxpcW+NANxM1zKtETLS2VNDppeKIK
aHmOOxk0i+WdJc/g9GIdKQW1Tm4xxdBCyVO9fPyR369rQpjEvMAGUKshrlPygSGOWQHKyjFA4Xht
PWLwVAVn0ifvHjl8NqoqFSSZJJA5ApYev1liAckJJZ673vGF0LdHHEXtOAsUmwmVHaJuLjwj9VNP
FmP1imx++qJlk3RmB3u/9Pgd0N0s1UrIzNaRtmnuh6CoWF0mLGfdCwpfeFATEU2g1cLC2YMvBuXy
6dFd9jEKfJD6SETqj/udaWGmFKlPoX1TQMCZ1GSTZYay+3wriJuXZAGaAyplj1sJhp7c1BT3YF7w
84SEBGUYM+1Pj58qKnREIrJGrvL1G7/5hsmkJEaLMMSJhjK/StVGciMB+swAPdTNutHffLZXi2YD
RSUZEGaOupoz8iQ2KV608OHnKDjEhTDvfTxZzjwS3m8opqxRs0mnSLm9Ex1S9UtKbzIbB3/Y3BVF
+DcpkPadaGqCZ2baABl2bPq9LzT/lmT916/xv4OX4vavbb/51//w378KYE+LbGz1n/+6in7VfPs/
7f8s/+z//rXjf/Svm/6lbrv65W9Xz2Xzt02X/35uoyJf/5ujH0FL//5N3Of2+eg/vLyN2umue6mn
+5emS9vX5vidl7/5//uHf3t5/SmPU/nyz7//Krq8XX5awK/193//0f73P/++aFP/6+2P//efXT9n
/DO7gJYdsWP99bP+9x+8PDftP/8OE/sf5I5BqUkcP5aIvOXvfxteXv9It/5BDRsr67VSCd4ECysv
6jbkn/FHIC/QqbxWGlCmzq/A6nr9M1n+h0kZDpsAwXaZk0T++//+ckff6/99v7/lXXZbRHiW0Rmu
WSytN+e5Ki+SjiUChiwGpex66ZlDX8sDWQyv7ygK84goFlgUxHLd9Vd5EMnDo7D49x2MdBAUGxNo
HLjrQlKnn9rUqj+DoPSNH62Eda6HkAxXFEXXwSWnlF4pnVNOmHTBVBPy+7bAqXsjlmUC1KmNLQw5
RuziQ2pFplwCpGRiAEmmfQDDVStadSmKhYqPW6YY4fCYS6UGOhN09s7vl5uG1yfaPKqAsaqq8dq+
mpKnFGZisleros42am0MfwZMzH7AV5SNDZZjFPlOhu5BMoldAurXo6iMjzUaeAdenYGrZ3EjYILo
JVk38FejJyQT0OepFnObhVluBNNPpMrKxTwKmEcHvhMaPc7XLQb2c54QbotQT5cYxmznWLggrl5e
JInGygySdiPppQ+4xLrQGg0odpJjJRYaeH0r6l0zzbjs1mWFM/UQeH3a9tdzwuUUobHuguu+8xGL
2rikk0kfw30bTvVDh8ueZ/aBuUeEJDtgg3BR1tqXPJNGiNfGDdmuel/1wqE0iz+4DNwpWjKzsQLa
B1zxJe16rLS5EW+w4ijupFT+aeHQAo47VV3VL6svZRbVcHeynIrH5KcQmD8oLFVs5mWx1cX5l6KH
wo2odKUnR3FlqzVe0omJ/E0uov4hsbpvE4vgvizpav1qiJwHOADIU/IjYgbsolIvMS/TcWesTRxn
giyloMMYuvExkkhM/B7mKnmSezGisn8wOv2hyqNpr1tgTw8NNzrlt9+nJnqGooCF0SjsdvJ1HGGC
vCkxQG+3sQA6s8SExfQs+FrhIexM4wFGci4RcJ6gqoN7U6tIGgC4SebUXZmtGuq3xtRaZuGZDTXH
5p+SpN00XQZG11jybaiCMqOCe2hFKTo0NdXdLmYsfbWlzloJPTWY4eaKZTFd4PmCSUIg1NLDUGry
szEbpiO087hj067ALarWHcZ89S6iLNmRcLfH/6b1Q0ePWv0b01ZxZqED/YysEksW6u93YVJXV7Uf
l3+UQGntPMCCwsG1Uz8MeTBBDH2FDxelT9XqEwlrQHRGnPhO0ueyEwRDdC2Nym1gFIBxsex2WhOL
HtvKdJCLC9OfD4A1aH+RsV+YB1lKp9LYNpUwzrtmMkoHl2nhYpAga5tWO4IJ1/Bgw2jEs0I0HeEr
Mbl5pSc3ZR1jkJqPPuVSmGhbP62w8nGg6aEtD6EPeVklcbfrfMC8U9V8CetC+yEMuFKYOENQsQyq
b0PeI7xVCx3XJkGQPEuQrA08cXGjVjU0AisoHdM3YR1nyJ/CIvo2lxpOTG1e7aVBE9w6XpCcIV4p
Vh4ld1E8zzjEvZKhA1WJzZsmwrm6Rs28LwOcnhMNm0xTrIcNHFZI1bCNL4p2UNyhaM0rc+FNBwFV
JglsXY9XKoOhBBaoteWvzGBu8PBNt2YymFuYDSE4JkBVF9RsmFuxqM2tKQsNB7QuOnGHtW0TldZl
MlvmdZGriltYsbgT1Si+GMJBuDAp8f4SaWKLCw388KapU2/iptcAV3sQWSd4eC+srIWerU6+aYvW
629lPQU1O5Y99BbmDXwO2o3a+tvrFyyaUtwV46y4sB75CYI+vNQjrooUVT0nxYIeGlThUGO6sg/C
fHw0ccKy2Xv9m7ZVGkcCUeeEdRntsRppN40KxHKh+WwAulvUviYzgnpLwXkmgs46TvJNZfSDZ0I5
cqJSW4q19e+YjcTPr+0X4Be/DoaebpOGvyFWgXX9OoZFUIyPXO7bvUmOebwKUi38inNf8Jv3hXmV
K6HyG2M18Q73gPi5MdLcbeo5fk4Wwnie+/PPMQOLnRlBB18O+0RH4833PZGEcd8GcLCNZuwfoJoK
TxEJa9wiLaD2yOvAEebm5SCRBc1kc/gDGjK4ShoTd3dpxqS4zq3S/KpoGh6a+9KH0ZwsY4w8j6X+
CllXRr0EuZ5Q4ICbNvECOaSEtezaA3ntBusxQ0v2mMckj02kKYfRmMZtO+g32Fw8tFVyP+n5bsyV
2S3MwQu1YSunzT43AOV2065TlJ+laRaOGAeqawZNfqBM4tVH+gaJNxPdlG5xJPiKCWWB60mFVFnn
3j5nUrOdhVZw1b5jMk0A/KK6BesTNMlG7bTS8wtTQeA7m1hpRGhBIgtEuBnic6QUzVYM887R+0jB
7tCAURlowa4GkkomXs/ANTbts1FJCAy7GtuqYXpCyxwx/kBoZf9HV/u/tMoqXCkXHqR6qK45SyzU
xVO+Q9uQefFiZUnd4uB2c2h5/WymO6tN9C9jgYWqHM7NtwlbCs/oDeGCGhdh2xRh6OW1NG7Jf+0l
q5rYuFXzzyg2m3kydiJow2xKATEr0Xzf4Hl9IdTjtvEVtx90xS0nKbnBesm4KrUxdM2hxe3WiMyL
Kc0JtScoUTBEtimHwgwwiHmo+xMSy+ZQtfHXqp23pY5FgU6d0ZYEAWZjUvIrUqPJNnQJl1jqRP+0
6KJsPDZwtW6QQuFggRGXNO3mTqi8TjMyT7RGJJu6hRPHYG7gLe2RcsrAhfUUA89S432SjW6RD5gT
pCHboGYIh14EiS/W3Z71Gm+FcdK9Tir3rbXs1UVI9GnKn+MpGjkUW+VuUHVlyyvLp4Qa+4IMiuy9
1OiDo0DthIqfmg9FbcjbAAwxlbo++AghjUY3wOLcbUTJmN3UUPNdr0vWnR9gGpEOZuxGi28C2b/F
QqEMo+u5ydIbixTQhr0a51dpEsS72vTrr/Wk6hURxajbm7hAulxIzRiiHseIPsntwbD831FvTtc+
ni1XIr4ccMVVwLZlmd1FYlU4c1XhlM0h7fkZOmSOPHDYvtop29pImK8weK99Ma82tYj+LivxX2Nr
Q3NG+nX+kVu5sDU6rXahvTTOPAfDvu8z/TABJdhgByVcRJmZ7LW8kS4UPTZ2A/vV77ErSqYkziVx
UfdM0yC5lKx6Bt+aS/teV1GToxIdHYBcVuYS3JjxY7KUCdL1JOM+EiF7sIl7TG4QCTzOZT20LikW
DlyjJNdRErm4KqKCyGqSpJuCyBQmCmL9kA8RRkQKN0bdnAKnTIzpB2xLgg6pHAU4mRjBPa+DwTW0
fvbycQhfYq3QvCHvYnKjuH1Qv6IxKSYJ24us1NAdoYLw52G6LQfZuiv9ZrlCjxt8boRrQM3+L35w
cmthxea1Fft/L7bzl36ctrqvtrYONnM/D9ZBGSbV1ZNpegnkTP9tApneCpgSVtRQYRurqLso9jGp
weB4O0oxwINBxzooLHwe9hFnkhn7f6wsizw9NQBqRMm3NhmaK6K+xZ0KqtgZ8uIJC77EK/EMPuR1
Ej5aXBldorvRXgfP7MCxLrbt1OlejCmsR3nLH070+1kGnYHrAjuaaF73Vnfvi/hfYnIKo3PAr31X
15wmvhVmdypYLptbDbtaNRpfU6t9jLnaHwKt+W3gMSXixg37WFDcfJFypgNOnziQzHrLdpnXm16O
f+pDbLldED8b2EJsBnwWbamrbmrWGFWaqmpTW8BJi/kKumEOzgCpAPQJHDhF4KZe3xpX0JbkS94i
2TaHPe/gvRs+EcCToN2AWrgIiOI5RYlkLCplBwrmYkZVDBtMygq35m2Hw3pebiJRfjbjlP7FYv7c
LjOCSzxxxDC0hbCwdr4aldhk4/jc4eJ5QZEbHsoxeKc6tfpDB4XIicTpYcpNfadWWNlHFC7ZfTOk
rp+q17mmP5vEeeNclTeikczehAesAylW2DSVrwe2mCYs+rm8FwzulGZgLh/1RYlMAJGV3t0GBSzo
NqlehkbgogtQk1qZHN43DswPcmh0dz1mPEBrIl0+zJgEOFplxky2zn9qqlIoXS5Y+mbgtoQB+lzt
k6hWt7Dva2dMrV99h5FXouMpqqp8p6aW/X3PUbdLFSxUgMyC9K8OvjqIuxZN3E2P1YGAQ/JWCLPg
IFnqAlrJcQ1Fy4ahETYlpVDLTto183Yh+toc20ru8UgP9oGmMp25gbsE3cR7P1SEr0ML8Lj3x7sp
756luUy/5ENtq61a3jeCEj8G1Otte7VWvvOuajajKf6uqEg8EIxiLzSqG3EUbij7vs7wWhtMblo5
PnFOWcY5atZs2kuFUttM3J/JGF2KjOtXH8kvNjMV35FiFsxRrEOi4w5V+xhktJAxcOYGJdzLabJF
3iWLsDtK9XJQ2/x+UM0Wb54Yey2fwkTML8RNb83tDs4xXnJ5YF30fsD1TMCDNeyuDKvHMikT+hec
E+snJZIyGI6RtVGFQduxfwUclqX/RNQtv04j+Psz7j9Xw2LnEvim6A4wj13g43vBZzB1xIq3g6Fg
YjI12g0Yt6R0kAc3GAu2w5XWJhjnSYp2hSlu5gB+bq9jNmcnFHB0hnVdXUfylG3rchSB4fOKd0Jx
/p1jxOLGY9jfEQcWtuPyDuWyotuT2mo8vKvuJ0YxI9c3eXJTSZ+QyWRh7iBK/xn2GPsBr6S6CdXh
FsF2d1mwsIcEcLA2D5mjmbF0iLRKZf5P3HVa9duEK7yDmzAViezZXzFnq7dD5RuPGM2Ld0Hfqpex
BX3bHweBi7kFADqYgosoT+56HITBCejKBnP2r5Dz9J2plppL9N9w0rbq90NvkrMOK1zbAz2qNvo0
+rf0LvIqDH/UGVKajYOL9jDH6vcaRAoC6yTECqBUrds8z2eP+Hvzs9AzrF1jfJi5ofmJDYNDdLsu
RzMx6BAVBkShGkj1i5z6RtfslhKSbLTuVCXtHxpTDgAAx7Hs4j463YdFIHm8hROsz7C/M4K4u+SJ
2nqFERiwUaXG7eoheSysrLjH0YBjQGWfvaqUdN5laVtfKLgJX3e+2f+exoR9PKvknYH77kNG4s5O
MVn0Rii731pFH7HZ6Yiv13l5A8+z+i5WakmkHetNO0jicSNR1mi3qhY+NWF8F4rFlcrjPwjFH6lW
Nl9MwllOgq/MpiRzus0tv9rOo/YlqjAPTLQp+1bJaXWZUJtrK9IQfa0wKbrsYi4BmNc9Q3stgdv4
07artflS1fIX0eqli2AI50t/QOYvqd24U5Kx5TbRGRSVseSsOGh2ao6MWlvwLqUf/CrQtuFd4f/s
q6bbpnV2VfP8akCy3NTGmN8Ziy+cr5vpIofuLltufHdC7Udbg6wCnp2Y4/3Icy29ZOgi10hNdUuV
gUWgN2zuDC7jtx2PrZ1Z+OJFSdDBIc4JX1yrOh3TFxbLMkZk4yGES/xCc47OGzsvVwx1zZ1DSk9h
+lbx/RDCSYfAaWwHonkOhlDD1sqpI8LbWUBQ7KuUyc0IiSs/e8D0e3QCdJUMTFgdSq5DGxKQ3JUx
dmp592gyk1Ch0gPfoD70cMrttxiG4HjV4r2XxJ1/PaJjxHZsytwc+9QfxcQv1fRBTJYbCPROLqvs
fuZa7eWhJHzRW54nYT22bicbyTZfogQiXmAbIea0nRJxb1Viu+P3Cvf/h7zzWpIcx9L0E7GNGuTl
ujvpIkSGykhxQ0tVJEEtQPX083ltd20mu3LCirdrNtYXU90oBhwHOOIXPsDZPb2G/M4e8vYY2336
R76k+ZdS1EYI7SQ/YYLaHYemmD91NZePHvttvuPis7+5JhqddbV4XzynygKU1tVpcXrv5KKgGc60
bT7musIFM7XRkkpVb3z3lV6+9l7d5QixKP/JqD39XbNI/Vvp9xHOsx6Gsr2wfyjaSQdGSfGhkt60
w029DH1Fh8bERZoGylS/0oKKvqpSVvfYofcooYrqNq77BmXZcvyGnPsHK7ZxLI/T5qT6jsTGwWTx
M6RM+8mcdJxFJzl98tK65wqxva9DiqFcrenDKePhLvYTXi1PnaPJ56GLuITxL92PuBa86OWsXarJ
WA5dk6R7u+YRqhKq5l0M8AFXv8rA8gvLmRtsodKvVjbm7fXZid3dYBbyoW8XgTHO1U7S7VKP5KEV
95arZfPNuPhpfUxcC9+2Ahs6Ew88uxadhb1iyqMjsdFWmt+ccUU1qNXixn/H4FA80W3L7vBPir/k
ZoMnJsA8LKNwH8F+1Rs+FEasH6KZ97+l54bxoxvd+K7SDvmsmfAz4vFSpWmN/i/+PY2maT9UDdvf
1NOHromHB7MQ06WKcJlE0CY9RkbD3Zgtd77hx8eBfuOtFFn0qPGzkZTO/gNgc4MGp+vtZ5XXd3Wk
Rxfu1uI+yQwrKJxmekd49Dsxx/13n0SoruKvmH991Rz92aa5equV5YfeiJ6x3SAfGvThoDso5QmO
iZeY34uCUSyw8M+ukkGe47vQYjt1Q3Mxf+kN2yQLMg96Jt67Iwr+Hup/AAvi0MAceTcyisK6ImoC
azYPDonsTkOSZJ8wDdrFzLhLGc9Hpxm44uuRBHOuL5hX9s+t5nFsOgRt8JXmusPrYJDluE9A7V4a
C4ftvJ9f41J9rBofkyQU/7tyCCuq0R3y7MMdDgIpPgTFiQDH8NjQoru6x71kocl9I/RSnCYjx6nH
HEnXLC8+xH4i9qbs5Rm+TX+ap24+zu2cH3Q/u1Rt1N9RJuEJA2vy6yCwkUZZZSLWzEerasZT42uh
PeDgZaZWfKzbxf4B4aJ9dkEbBEtm05pFXotMIZd7qwUxPyaTt9N6iVFn4pgBtZVP615ld2Pp03st
engwjVNSRWIco3T8YUVi6w9S9tpd2mjoyjL6tQOeFP8d1EQ4qenwUuA1czA6EeHyORZXe1hj3zhW
HjZulDwOPd0DfRTaobO6uwUPAYKF9q1SbXxGgq+6K+klhaIdqaMsiuy2Yu8hluxb19Au1p9/Gcfh
ZSrnJ7AqVxnfDCP6NiLra5oWxyzcLv1kCBrUDPapM10iZU6HDqr//Sirs1nJDzWW00OtfQc5rh20
1ITBPYv0Xo+7R33GgGsQ/YytRCROCxD3gx57ZH/ou3tu11KtlB9p8TT7AQQ1RZSXgAKPPfwdr3l7
YYYVs8zdoopAg3/3ONQWB2BEIRba/b6jnEAARWuQiRu0XeZbWB1No/cuIbj3tlmnwYB/7NkrxC3+
62FnVh/HWUcCLYdNPzfeHkPJD51Mq4DyIdoBofZCfGy70MnchunGoh8YTtzZsnqZHMn7BjWff7N7
WyLLvQNRAjY4ScagscQULMWUYvtYh25u091LADdV0WTuzDazXoTWfVI+bTqT2TH2zGLixdRvIoym
9nL2xgO2kN2N7Y3vu9lPaW5VeljU+kfpWTFXSzacXOW/VLj1QuSzpjszSfEwphY9+lZtXWpHPQm3
Zjoy5cN9TmfcogsA68+vpjR0yjn0zeHzkPjPDgK8O1nJIze9OmS9GXH31t5ZTZn+Qvooj6n/bYF8
Sf8OdahM91/IIz/E6fSOQgN5KlyynlNGrzPznPsMHkGoIDve2ZrxXUSCRlN90PHow328PvrNUp5G
/FUuljcdeTGxjVEcCWGk43G+lgF+DkDKrr8PfXHGje591ET2ocr0J/g31UXGhbxtCypb35AH0y+/
uF5Cf6ug7jHSgdFWZHfnzHJILyKeD630yttFygtVUnwZhV4fTc34lhv1S5ylX7CUMS5wko1TNsr8
VGBNe8B/N7uJe4ijFqnare5meLRk3nhCUG4IcDLx382W+d0qhvw5083pXGnNjHdoXT9aXjPsvDKB
cZjA36V4bx/jxbz6MqhP6cQzcjvG4yFNXrjSx3MOP//K9J2PqDUSFm4Vf65xIsHmsOSI653ck3ed
MesFPh9p8tA5w9Eqi3M+Lp8KZdx2sQoXGM+7BokGPDneVYoDiFdsFhq5/DTjvcd+nyfLxsP9ejwz
nrm50QO6rkfMsZ6nLjpMktEfJOroIU34Lw2quGmbDsu8rn5i0vZkTW2ozORcO96hME2sa5ooMPCo
RzS97m/sqD+UKnlQPg7kMaFeT+cssxL+qfqe5RPKW5rxtSv0s0M0DByN46jkHbCrM0jYZ8AZ+X6w
i8vUxRfHygJhW7vFz8yHSVbGjvma2vl0KA9ItF4A1PrUk437mrTlRwfMRoJW76dm0h6cDI00o3u2
mwTDqMU4j0wicYXBqH2Z649I2N8n0bTTiv7AE3XAQ+Q9foRQMGqsy13r3jLqLjBwjD8rP5rv46g6
VX0a7XFFtIO0gK+fzsy6TC09jPH0FQNpcYG1lF0GDefYvo8+wnu3do5GBuXm6uAqTMhqFXdBPk+f
CohywbREdyZlizPoetA2EXcDcZT7gglu5b/D6BOz0kZcYi/xb5rOSKnwrFJ8oCHm7CgLU2Rg+/Ed
cn03zUIeh3SVDAqwjHgEWfVHu537h0nY8qLJNL0DSFbTSRCSbipostxyj/RZ0nPSaW7Ym1dJFAaL
9auNI9pXuyFh7yb6LhzyMv+Sug7VOnk11oCMDaxZC/SurYOJVE6rs++uiylhAW6DgYyuDpO/xAP5
FzPdQu+Y59F6SgZbBDgPPSD4IYPSt3i9SU0wgzqIDnqDopMc081IB/Gcenp2GsQ0BHanvtlZRueB
IRU9ix0ezmd+wT3ZYEVTXZUH9GlbLg3HuZhj8WQU7sBIQwsTNb/aUXlpRNbvlK4/uGrJAhPXwH0R
Na95oh6A+7xnFJrt3Jr5v+ba8tAYcXsulxblAMf71sa46U2aro6DdKsXVQ3i4tnyCXmrsxf5Vqga
K9pbkwHJ0l4eMaytg6IdKrCWy8HN55x5vPFp6EHFjE0tMdJj0mbr2aPDLypE5u6K1CFxjcVxZjC6
82jQ4inW7YscUbDJi+6zIn4SJU2LDuJT0ifYvNjLaUhwDo4gG1bK+dx5xmc1TPm+ZaYYDDXsx1b2
r3Glvvk6rh2RzyjFdYLBjlPOsfWQqLEOq7xjFJTr39wsLU6a6+FwIpjPiSwRpA5mMHhLgwJAfoOp
6yFWo3uuhPykVQwjstwkVezv8aK2jnbSGOHSNU9eZFByO0+9K9p38SSmQxtN7m1boX8X9bS3h4JX
mevTungYGAtAZAdm0MmlH1I7XIymOvkZaTvjc5rpsL1uBZjufRt7r4Yvu/uyzhz8wNMbeBcqEGV8
MqLpnbQ5hvr1oYkoMFqZBcDAAyaX2KVnVksHiAluZsp3o45BRdXpmOWJudyPaZqFioE9dlAkCpln
JkTdnJ5zj6a17qJOoFEWIF8+3Dq5/TwsgxtMzviI1AN9RqG/dp3U8a2qbf6jSs7pYH6xEBh1quIO
yeEiABye3+mxnZOA+nh9IU1NRm5R3RSaKOniUtiltIUlfU/rdbDqKQdAE8OW/bGYddTgIsT0focJ
bjWcrUqJ7GaaFhccfdPl1h0zWaPdG86QtefO0wzjtqnbBOdVjMyYRLWxpsnQ6XC3PNBHb7/IOsnp
0/fd8iGhVTc9drSS8HKnGTke+YdYQvfUn1WQe+6cPPC+R+27VqvmPxb8GduAUXtNv75APP9UFE6b
hbDQh9jcTYxKqn0RN5V+kE6rGbegP0gI3Vkkn5p6jK37Hi5m/WQyFCOb5txn6e3k4P/5NLSRT+Ia
m4hnKjBK5aWME1+FPuNumveOr9x9bTWDjpQMHpTPerZUmXYDenaZ78cJjyisLStaWuCRu/6AXTPV
Au6Kg5FOOK+Mk/2xbMZFv/jwda9+jZNt9AF5j+u9SwFPcI7HQnN3Bibjh9GQKezCwvMfQFN494gT
fp0a58FrMbu0h8FF6qhMj33WjU/w2cGCyLo5dVEUSY6Tij8XcqwftEwbsl1b9ouJOSNv6V4vDe8M
0APVWeG8FHH2MW5F6MqEBrgR7c1CDWGcWQ/eWHy3InXQQOBgwze39iOD8+qCAVvt7bkN1fJqp8rz
/hja1rz++wf3xi+792Pdu1wwSajF0bfExoqryMXRly0StOTAbX47O6lxwLm0x9mtShmFJAtDmJSu
ozBDhhf5uRv4h6XslzPMqfzQNj6wH9FPr83inOp2qm6i3qR4I+29GYsZjwR/Mm/AZSYHcd2kEtN1
Wt/tESuD6txN/nwcrfprqXn3OFbiU5k2F9SHGJFmqEnui6WZCEsnCbSYexS9x3avJ0TI2AvjfdQJ
7uPJdEFH6rgH1OUMlEFGZ21o7Q8zyprMQJcPdZ99r0g6Dv3UHq/E6JOoG7mPex+T4MWRH8ra/w4m
UZ5Vpe4r0WbHahhfMHyebgY6X49N4+WBM4o2lKn+uezLZJ8mHa+MpdGPbpc6DiUFWrlLBll9ER4F
rY+KuD0xJ5+SDqRrMgUl2DWKKtiiCKhdGNpZJ2wR1MGfzTqwjXE+5nHukiWIj6jCUikjgPEYG5EL
5hvHe9f0kQg3Igx78KW580T7ZJde/SKu4m9SLe4jmD7/NDaxODBcab5FIxYmY+rHgd84E7OZzjh1
AxgvhCGoJSST2qQ1Y7xcGVLwzmIw1zblmWin7+p5Nylgmu8NgwOa+wv+y+O4vPMAie7LzHd2kaMB
/46yT5Cvi0OX8rRVpnzO5DDtC2/yAsawzwu2fneYVjLW9RuyQaF6/+AUcnqtbKsgmQEjdWHgrWaQ
Fuw9yOtqxjbR85cvwMPMr7mfO9Vj71McIlY4GCGEvQm0wFzJLsQYWr84sqi/LrgXgzcZ+ENvbbR1
q72W2x+QikiZMFb1e5Btzg2gRwVvgwGnWtrLcr2ydn0XZXe2V5eMw8rbHLgg9rX0XLA37vChILkx
Om05kXPIV5nVCZinZLyYXTRduMBIrL0ov7qvcw6CMmrHZN8qg6yrK8davyA9RPRZvZq87xR9Zbcf
lOMHHk5dtxhEHyq7GS8TPm1PuI13F08V5mFKNPfBL6Y5ZCYh73uk9Z+SuvxmtrF5RxCX+6zItccq
Kx4Rc6rPbavZz4xFjrSOfyAp4GESIm/dweEqXGz7sVaGGvBhjrTD4sYyAgOULP2N58afrbx6z+RR
HVAdDVSja2cZUSKbafo0ZQzy7JneFO/wycPe70fZgDGofLHv5uoozbLaT80ynrkhQscB1IPplxcU
cHFQ0M4z+2A4kcHL7GZ3QN6fB5/Znp4bRyZf9c60x5va7s2ziVDnPkIQZj+kY7h4GXs/jl36APca
a0u/ZB7ZI/XRzEV8cAAIvDdr3HNjF9IKhWHX7yvZ6nvE6PqzkWSILCRm+36R2avlmTzeqvlOAdQ/
AcED5VCNzwnX7gLuapp+AOt+oUGUhop5C5P6p7jQk33U+oL8e3whBZUooXJPNCobw0zVHxa/8GnP
5uMl6nR+GqNnJj66cHz93diOKCTv5gmHq9vYcZwdA3Tx3kLc5S4fnTwEyJAeJ98MEBz/PvvFElxb
+fy76W95cqEPrlwEHFHr6W9F0pR2aBraV6V7bkCfyDubU6rfe2q2iTpOWGSAUxlbD2gaisgYETvu
yQIdgC4TJqt7Y8mM+6XqP2dOM94pvPCOuezmIFexfcMwsru3psbeDXr5veQ8HmqVZjdNC2x1V5Tx
DzdJQQo1wdhPIR3929kk0vzmeRwq4GwMLU5FM9wKTRwMf0hOhQWgw+oXg2S8TDG501OOuol6iPCB
ZrhV2DBo6ED+MHq/+Mo4KUZy5tznh6JT+6EFEdFJ49mP+3tR1LcF6ox0xqohrIsYgK3dOtkht4UK
4sWvb6VsNeA7MsGe2kwObdkwTY1H4+AmUYX3rxeduta+CmtoIX8vwK/Un18Lo6/2uUho57NLWZfG
wHplsVOTfNI6fDhxHWe+5dc735miXT9C6RoN56EqhuwmLx1mWkzM06jobrRsLEPAoBi1AvVJDFLy
qqJRaWX6APjB+5QnOo6yk/bNMuZn7J3MfU/7Pcja4XYcpRZqg3P1cl4oDx3P/nFtPp/HRfwwZG97
e8Md+iAjVdjh072cSzbrLioV1kr/ly3xbxj6LwDrv5Du/78B4q8kq98D4v9PG1+h8OUvkPjr/+Q/
kHjrintHiguBOBu2zlVA/9+QeGH9C/8YAM38P2Hy/Elj+w8k3jT+xSNl67qBWirMxKsVENP2PyHx
jvOvPymZUIAw3qBCcP4JJP5KNfl/eHjNRC8aiSDMhn6loNgNPqsVXMQgzhUX0/w1Uq8/bcS/z8bP
YPvfrLwWdMqdWO9txcrQAXaS/HhpvX/E0vnro9c2TOnCHLqZaNbMvnjQLe0hN0g7tn32muinhFlG
WZTRxbaWu8oxpz2zFvcNTs7vNgWKw898KhzIQZGmHsKzQ6hXzj4Gab7tu1esm0rqcpo9IwuWqRwu
S0lGmAM+ft62+vXv+YlDZKJqNpaiyoN6bGm725J+g2Z/2Lb4in8v5kTQ7JmyQBUZpsll/2XUM2/j
vkA4+fnLF69L7QZxmsDqmP7Hy23avqWO+7sf88ox+WlTHLT2vV4HOJZj7dN9ydONkbOKSX62ukad
Ec2DuDPvO6dU3ywKhrcYVL/57LXSEjAE4clU5aDkrDPkoJeMedqmX3Kt2CuasRldWHpMHdR0U0ll
3EWe9obA3u++exWZDqNk1c5sS2J+A3a3d2NnW8w766h03WgS0uSHpDRya0AJ2MO+RZH+3WevAjMd
uqyzK5EFad28i6BinxwQPOGmDbdXR8UVdDIYJsugg8Gzc5RNRT9s3JXrH/TT8YazWNWdUedBO8/5
t6Ut4nMnzbdY/r/bllXQ27mdTaizUQ9DXdhbb6lA/m7ZVbhHSFXOqWTZsYOU1KLrvbcXY9td4qwC
vkSnqhElJ5C5Mh2v0dwxhtj65aufcsiMvgb/CXZNxN0OB4poP3qqeYPI/pt9Wct0olATAf7l4fH8
nMvKS/fULW+RvH+3+JWr+dNJWYoCRFWHfLWI04JhvYspEQ3bjZ++invXVIpSnNVredupl6p+g+T8
u69eRT2a3CWjWsjTTIjviihH7R7Q1ba4XAW9a2Ha46OeF9A2PVNkF1+SyrE+b1v8+gf9tN2N63XM
SiwZXC2JPreYJGU7v2v/mTnxX9mVvYpM7DvS5io3HERdGi5jZZ9muCPHbd++is+8mhXwFTbGzPPq
ECFIA7q+3/j+2KsAlVi8AEktAPi2KKLYIIyG75u+e+10R3tVannigbquGcFP9ecEkPe2i3ZtrmWg
EtgsViODq24oRgHdqaB6PWz78FX09FewQ8sUkUIwvhSWA0dVZo/b1l5F0OAlZWE6fLhkWd0q33dF
8bBt6VUAlRg1+V7J0q3oxbln2qm30z+TXf/rhF/5yT8HUIYavt12LF4kkq4/kPKNX70Knamzu7bg
zQloRu4TkwvWFdLYeExWodPBxZh1N+GYNJgCdriCBa4/v9+236vIySMNXLoqZODKHCJfZPiz84lO
V1Vvy96s1fMmRNXXSZ9jBbD0e0/7kLTWthxorXAzCw0NA4uVK22+9Ay0dkW3vGzalrWNCLQ9qQax
JIEsxq9gAW4jp262Jctr4fhKFwoeOLCqAd7ck9Sn97YTm2/4nV2P8t/U9Wurqahs0tTyVRrERnKH
/zl1jz52215OOg+/xI9vAp2GcJBQDf4A1+WVp227vYrLzkpyfChZNxr1ve5rh0ll246fuYpMwMGU
lEaW0MgPgNpAFtyY/KzF6szYNiDa5EkARx66QFl+oqBNtsX8Wn8vqjM+u2dslfZ4TXsaHeKqaLcl
KeYqJEuNPlVqsHidfvITcMaJvi1lW+tbaXotZWzZCacPCGJbGz7tAqPadrbXyqm61J0aJw6OCS1l
AujR7Ctz24b/KcL4U27Vt2Os4W6fBFP8hUc520UKWsam471WU849+PaquJ6U3IRkH/evcG68bbHz
p3TcTx8+DhhrmzGLix6opHM0q4114NqmRjkm+f3MMRllv0e8A9FHN3tL8/E399SfUpA/fbZBY5Lh
PftdePCvZFHB1ve1ceM5XD2ZUl5F3TQzCcwZTUD4NxIWdjpsy2Wv7d6f0whnGMDBAOQIKn28zyF+
QW95y+Pkd/uyik0ZtRFekVyFwJRtEGh2kC3dW5p3v1l8LdVux4yQm8RNArcx5QFFdwY9RZNsC8+1
fT0TRhXrM5/uweVa6ge3/rgpftYmKG3hLX0ciySwYGWCBPYHVCQ8b+Pqq2QWvZNaZknFrQL4P8kj
ADPb0mR99VxCAkR7BXoyeDt5mNtTvizbbhR99WC2c+SPcMuJHg1iSGJ9nfDd27j26sUEdwOf7Pqu
ZSP61MnslHs1FW/Yh/zuBK4CE2UGpsZVR+gof9oBdjoMyP9s/PJVXCZd7uKT27B4f5vOx2LYlvbo
q5gUJpOZYVFJgLfKbZ3nd8sQbDnZWNb9epPorbdM6IrwxXBpEBbY9MAjoPTrsqU9qg7Te7IHbzq7
Rn9jRclh2xevykof1wUvSeA4WTg8FOOdNadveDv8/dFATvLXj85nSwdHxXODYYp8SqzuPSPLbNPd
hB3ar4tPRYtQzMRPWIGxa727uok2XR8M7VYrA8jtW5uHzJ5fYgV7a9OhQx/r13WN3NYA2hCGqIR+
A1W2WxZrW+rq+aso7H037vuCYzfVkTpGiP3tYebGm8LQ81dhWMR51unT9VBXWhssePfBtNQ2FU/Y
zv66LVYhrLlqShaPyxqoVG3cJs4CiG/T8fZWAZn7bjtIn+UVUGfM7NApiTVr27evLZvhteuIFpO/
OogafViiSrmhJRTgqm0fv4rNWNczTcY1uUMuHzOMuqU3n7YtvQpOAMlJPnTET1EYpyQH2JpeKbnb
Fl8FZ9W4g2jHa3AWR2HP7+ap3vTc4Pzx62mZJYQM2DrcVqV3ysqlOaKBJjf1HxDK/HXxrMhk51rc
snNv1nMoYujdOyHVtPUwrsK01dHUdBL+BWC0lpssV99lY9pP2zZ9FaUKDDkubDr3lvEChQDy2bZZ
t7e2WFFRbo729UY0E3hnVoQgpF/o286KWAWoaKpUmyYWz0fcjNK7RUs3ZfX/ZRmHYHJPK5NrK/O6
hxykc+gms9j2bK7tEcW8GCYQHBEMfj/cQhMobxvmPdvSiLUKM2zAOCsgC4SpbONDO9jleR4bZ+Pq
q/DMSkPyFPVuiFVXcfRbsLsRgjsbt30VokLU/WT0KTdhNA6IEsRzkLjyLS3g6yr/3Q7zxDpGNW+Z
R791w8zv0AuJFyOcKPO3XehiFaA6LtA+6DE39FRd3CPxiG4Qsr8b930VoSX+QXMUxW6YZMguOnjG
oN9hvHXcrzf33+3M6iEteehKeNFuCFJbfhPLtDzIDt4ImpIyNOrU3XYFr+FAqDRMfa0LJxRRa9zw
esMoSeNoW1ytEUHVnJjTOFf8Fb5bPjZ2YyHQhGn2pjvSXT2oSD+IZlpqeEtqUo+O1kynPBHTw7bV
V29qSs6HV12JzIvykCCFvvOxsJXauO+rqG2LJZkylbthOaOOq2WJ9TBA2n3c9u3rqC0Kvzd7Tk+V
mdWuhEN8h26oti2RcVdRC63KaqByXs+m8hBGdJvlTu8dbePHr8O2i2xt1lge2z6gpZpnHAo0fDYe
mlXYCmP2sIbj0MCUeERyqbitB2/cVtmtTdRzi86hBOaPmWWRXqzOmU6R7m5MONYIIUdHB76Muc8c
e2penKo0/0BiUmzbmDVIKB0QcZhiNmbqVXGIdFGdFFnftjOzFur39c4S1fW2LLy5D6excnetu7jb
Xqk1UgiAclYkY+SEsVLJEfqwDXFNzza1Kz1nFas2eD3Z2rywcPbNsBsga141Ozfu+ypW05GGvEo0
vh3FhkOvj8WNcp1toDXoWr9mwW6GHrEUBWfGGcwT6ZgHGXzOtuXYzipUp6VxO0/pVymsTr1LnDiG
5WZU217YNa6nsC0PMBJCW+1YPjWaY19Uaf8zx8H/DJs9Z/XAqiwra3Mc3FDvq+9ZV/tnq5fVtnps
DevB/waIOOT4UOUoGcRWpo4Jih/bToy96h9ZqkmXzJ3ccC715HNj59ZRijrdNJID+/zricls2Vp5
YbmhgRjvsYhsGM2zhUr2pqfJXj2rJdKEuCt2PE0NvKDIs+ZdLqZiW6iuRe4j2BG5UfpOaMpC3xfl
7O69RUbbrpm1h/EQIYGGlocT2lmhPUcATQ+o6/jFxq1ZxaonlD0NFkeyZbR9I0v0MvVi+mf+kH8d
eHsVqyaigsWUEU1NakJtLbI01BBTfePEX+/Cv8lX1xAfT5ppVTimG6qk63ZT13RoF08DiqCNty2Z
XIMqJ5EUS1RzldmGOX+sDb19hLGDYtT/fjB/8xesoUSpbQsm8/wFrV+V94h6lnuaWBz+RtTTG/+O
653+N7u0hhQltetxaFwnhObrnv1Eiz/yjI/f/ve/4HerryK3RC/L4P+gsngqPdVGivxqb2xsLa/9
WgohU1MbbCdcFk8ep9YuQn9w/5lLxV+n01q9sSYi1gbPnoPOdSooAiNxBBeQb+svr5FFuZMpCkyO
TmJrLmoCZhoA5jb32/Z9FbdOomtNby9OOLtovJQlElroHPsbV1/FraN7idstVOBaFxfIG6Idvjj1
W9ZXvzszq3QYeVhso1JkbmaHuxJEoXcSnrdtEIb5+69vidFHYxpLsj4d1dfvU925NyOqvi+b9n2N
MOqdLBqMmqyvt0wzMLXRP7V9KrZlrGuM0aA3hLRGti37ATEoTYr2Rx1X5jYEoLfGGU3CbUdnZv0O
eRF75y1CHKPB1jbeNWuo0YQgR1l6xCtwjP6Dp3fp7VVD4I37/nqn/M1NtsYagXRFzPJ6Kjs0h2JU
Iodl7/volRSIRR2irIOHy6gy3hYEa4vGgQmFRGlPhBbj4EOH2sN9BVF/W6m/RiFRtKH1iCd6GOc4
uZoSnRLoxPa2NHaNREKR2Z30miR5BpDwnle9xcRusZ+3BcEqgB0OzGxP5FOdPg43TBX7cEFSaVsy
uMYiMT1qsyl23NAFIWPsS8x3mj13kBVtm6OtIUkGQ/c85uoJm8JcXpUX2X+0vrexh7OGJGWlNQ6D
I6hPhml6HkrbeGdfnec3bf0alFSYlZkJzWPrTaN/GDSUWEWRV9tqqzUsCfE1LdHwlg39fqyiM2KE
1XPPQdW2Hcs1MkmD3VXrZuGHTqv8XQQBLtRm8p1te3N9b34CEMnGVmjIQidGH8W6L/JCv/W7THzc
tvrqxbUzBzmtxPNDr4NQpynhv4/betzWm7uaIf387Z0OJdJQFnp4qCCd6xlLs7iehm2XzRqeVEbV
ojzN9cPoalOIhWLxDUHB6se2nVm9uDO8AB9uNvvuavMrgLAeDRHAm0+bll9DlFyRYEshZj/UMrPp
D86SY0vhR/68rYG2Bik5V1WMBPXYcGYkc1dlvb/T9dbaduTXSCXHUmNv4sUR5g7aOI0+4gOIXNhh
296sKtsqdfzKhjccWlmP2kaha6e6z/2NO+/8eihTHBlz2MrRtR2d34x9Yl0Ap/TbwnWNWCpyaGVx
1kZhUpMb47aJWk+p0K7ctjWreE2TyMe4Y4hC1IH0QLM0+aUoi/7rttXNX7emtboZUxXEvtIROKE7
SDN0BuaP21ZfPbBi8quIhgVSYn5hvHfxHzzUyJF837b6Kl6XOrN0kmMtjIp5CpRnRCgea8amnxVV
5V93pihRC+n8PArjLs/3WjtnD8LKrG9bvh3ix6+rz1OVTdchW5hbuXmHLnLzQome77etvqpmF5wk
e1fNWjg0w/TRnOLsEgl92dQoEms4ky1kbSL6EYXlspjhWMt7pB+qTX0isYYz4Y5moIs+RqFwkNY0
EEvHXA5zmG0bs3pao8Etay0brqqzqFCD+Uej08Rkd9vqq1A1I0vFzuJoIQ518XJu0Ah9tiK33nYH
izW4KS56JqWxpYWGyCwAH+NYG3tTpfqmgBJreJMUlmc0Nt9f6L17oIUcfbDsNN0YUKtwzRxVTl3C
VaPmtrlJ5lmesSB7q6i6/oL/XVTxVPwaULzTiKN5Drcwis5nE/Lwa+aigP/GT3t9iP5u+VW84nWI
5H81aqGXKCfGeXrSj7DcVJg1SYb3cOWKf3ty4q3595aOv/tLVsELhM3LCxRSwrkTIyqVlgnBCEuF
TWfUW720KSpwSH0vXMnWZF10O7Yx85nzTekfcnO//gopWCpfQ3n12I3OaF90y3HfVzRG2k2JvVij
nhK/mns8N5pjr4wodCxnPMm623g7rGFPvWbaFSZX3bHK4vyg5iErd0uVLn9s2/rVW2srJ0kNCOhH
4f8Pe2eSIze2pemtPLw5BTaXvCSQrwY0WuvmfSO5JoRLcrHve+4gJ7WNWsjbWH30CGXILRTyDI2q
gARCEQi5m9GMvM255/zn/0YsBUNMU+G3xL+2tNkne20cTooV6ZmyFR3RZVikw7bCyewXh83J5PVD
R/EVw/S35pTDg9LBMT6Lvg5+KWEkT7VPKk0HYZO0wS7RFTX3ypyyOC7B2Nz90q2XJ9O3B6VV+DY2
GbIUKjb3PXwG3Oh/bVSeSqAwp5SRUPV613StULwyDUrMRMLs19qX5akIKumweU06u9oNMA1Xpc1T
zfEr+bWBI0/mLC6tluonAR6FMa4f6AfK68Roh19KH8tTKi3e2wPjclR2UVW+nwboG6kcmsdfe6wn
G26NXe+QRVm57w2RfjS1uPxStvlb4k3rpW73g1X/VAWVdKo+Cb0r9+HUGsGZSbYIPznZGoaZ4/wV
wjqgwQcX0zPArFKcJ8Og2FuY7ZP/POgwsinQ5XGNR6naFGUXu6ECywhgkcz7fAVRwZAbaSlh/KnK
hylzpa6OExbbUwY8KSy6pMxWxuw7Ku6KvQG4dTRK+sJmYQ3ao1xeMhJARtV8Y41TnR7yBUB1LkMZ
5wczsMvgEe+0Ck/msmjG+latKmgHq2Rq28V9j+kcfFL0QQt8PMixmf+iDEo7zKvR6cbg3p/CAfNt
IRTM/jF2rcFIaCIej1mLiWq9ajTY6TBXs8S/KXuMJM4L6raz4sVoRuMbiTkc1L5hDNRRelM5mfVD
WtdpuKXnIC/3jt3ZUK/aPusLr1fTNOP7hx1EqLkWDk0DqgKhQy9TI7+wCw07utVQC6s94hmuV9lq
GEbb/pKJUqsuZGhW6gfc/3td9Xotg+jhYmSHE+Qq18MA4J/R2snU7Xves6oAY9hC+zSnKswTPOaq
GLbEZIy+iueZOeqycB2dUBFQk/ShxwT+4BcX8ZS35nWN1zXvYJuKArQrBRptTmuMaA3zMm7yJL5w
9LkHd8jZBAtSicP6tGkbjXPnbNtReh2PGdg2jw2+mLehOZnNedMZKdTHSEFncIt/vw4zD/6fFYAE
Geeg3IWqZiqPmdFOTe4CBKGc5/ZjtkDEgE6YQPtglgxN56FnNOoBc79sMoyzKU570mqqNrU4PwMN
M+MtrlJp0KyquVFgycy57YNK0gxHlE+90QzDfRfBB7ivfPASNc4A+N2AEAGOiKGBAqc23GPDbVof
o0ZPY5iIUpnjDULyWc9xW1d4GWSGPh538ci30rZT5jep4uIm52uqq+WS62JdjUyOOTEUnf1VBYiK
ryzYYZ/exMrucuWDMredGa/qcDbmz3CcJuWLUGWaeXRRQFAJ49LJ1kY5VGN+lk/JMsFk1YbVmn7y
wsF3Li96ZzwTUYHD7yZWpdXma8UJW3yKzc4IfTiNdpQNzzr5hu7GzoIpary2aH1rlXTBozXWYKTj
prUr2Iwqw7yuZNR+1kBADF+quNHLgJuXadMhV3PIBzSxN/oNRo+SXm3Ojel1ZlnRYdAS9crRwTB/
KTAITFZYfM2f9bmJPUNMEtsfbcGdJNqCQrUsQ2wDCVEDWoAxQtg9H9OiTY4D9nsCS/RR+E4SYIHK
oMKbE7SmHh1wnBmjdDUkTh2+b1gdRLGu41FGoaf71lAcUmAhfeUhhQziyhPpZA3vLUVt5udRqfvy
3gL2LWO3DUkiq5CoRDtfY6rLduzhY6wu+MtBJvHssnooY+UWKmXGctNTx69hPqk9DldbWh2txncz
XIeqrzSHldPgBrimAPmcWsxTbEgMk633ruziuHqEDoZ6YTMSzKXOCgehBO/0Jnc6+LuzIiqV2z5h
cfXBZCl1bmo9H6xHLNNbzJKdPqsFn23oB/EVFJVRXOM4a1cfxiIrNDy4R1F2ACRjfXwagj5OsWqb
1DLapr6JneIaCB1OUa7ahVkEQyiwsAVmSayNRD8mvab2mpuKvDJ6QNe+gY4ghfOrfRjBm6pY6eNa
+bVTOIRh+Ftg9pxuZEKif6OpelNfVH3c4aqeRGOP+SeFEHkb4sygfuKxdoPv2qNtgrVjaxicK/hO
UNzXfYEmhddI4I+fYqOooRFJULTwHpUgH/Vum0AFAMAh0GsGlxaYugoqpTmrezUSLfuFtHobP99q
8L9MSdqH1wlUT9AFfgUCjXsDDAnqQbbQT2zTDu7Z6LsY73Ibb3Q80ZssH/Y2rujViJ7dHoBHUB+i
Bo41Y5/rYKc7zDHvYU0V7U6t9Wb40KSDyBUoKVGYDOu0Hat2WJXDqPbXXcU6c44FZbqY56iRhikv
ejIvSGEjQ/QrCu0aKEvbuXk6RXrslmIY0/eK3wGsvya2j9PJq03HisuzSZazXA9aU45nVPqA77i6
jnf5Frk24HpQNU6W2niRFlP2yUxHEZn49YYDycmwwucyBrKIa0+CO0MQXsYSApib+v4onjAfS3M4
n33cAt2j96YuLTfXeY/34IGd5jJLkrjIt7hVhom9zbW+ttW1FmhAlfUiV5vpcrD7BCdVp5n0YD43
5plnBTi2TWsEBO0EGdIrdCWLwWJZPNx8VZXL4dptZ0Mpr0ss7Zl2dGaCF13PA0m+3G1rM8jty7Qa
gkdfAZCZuWPd6uOzxnefYaMYetx/gdLqIEobYVANkJTGvN0J6MYGyBPVHypwOe1g36idhnQ1cJqo
d1wznTjSf438uZ+qTUnlyLlnBVR1PN5FhBko4Pmus7a1VfYJwJU81KdPUzWX9ZmvJ5N6iCs5D3d5
Ojf9uVCnolVX4I1BHhNbzCwCiVsyH+fwfhwaBshKb3ChhhFkGi1AvmnUs/GBVT1WPnZykngrx3qG
TiGIHQPgKYSS+g7HVqMItqIwQhsAT2pVztFUKzuwVl1XJD1QQa0soh2Mvkh1PDyP87J3K7xkk5tB
kT1LshCVyK8Ma7A64KBja13PKsajAZ4lkQmVU2/xlW9WNfcEjJAWGKg8CEm7YZWEQUFbkdR0I711
8K0FjVOYodl+VMahD57LGApKiRw4w5LZ7anGx49OAtN3YQmnsfFe650YREdVFxxgXN/uZqVwxxCf
J23dzDjvM98mAkLT7VMxxWem1dfWDcVZw7nFabsCYt+Dl65IwlpVlJP+si3ez5qDpISY4JvxQzp3
Zv5Z6lGpT64AyqaBunbAIn2O8M+HHgJzM43egyb064BeX4XYxx1LIKb7DLIeDCphoCp/wGk7UhcM
kRoq3ECrbRla/hTJYGtGxLE6CFEVs2s37U3cm3sHD5iOCKrmWAz3K4VlG4Zdwx1MplE7EnMI+8EA
K5xsyllbrL7yGYu4D1NhJMlmrPShTsBSZYb/mM1O0VzzUUwWOb9LcYyFNd7oV9ANbcV1UOaBo87y
Dp9qJ2m1dBXjveffFL4Y6702pqm+mQXPh4Abw937VoZjTctjE0yP/ow9eedOwCWhJGgYZotzZWZO
gEiKEZ/h+u/gnOsCOjPTiCU2bR2+/gQHxGTX6PMsJyQRkUjWhtME8rlJcDAr3VI1HX4/iymwQlZn
l3o/T76UhzG2C/MDPuSj+DwX3LDrpG7N/jIsMqO/GBG2hAekUJJ2O47Pg31o86Zuv2rlnAN1wbnU
7Ny+08Ji50Nb6z6AqIynWwNRYnjTD4rRFW5Bo/L0kMAhqkAy9eGgubZqyeKhVqmZfpkzW8u1tVH3
ozW4OkXC4S5xKp2Avg+GElgmKJJI7rIgTmk8jUKlyzBKLzvzWeuS2GR/TYLsYWAR4f6QkYvw6Ydg
6vMUmM9VdTbOWTo/qYj3rmFjReZRdoC33b7t1Kux6Gg6MaDDO/dRFMU9cM1J1Oa5kjhJ8qjjLhVf
JiQh9A0420R9CpqKOQlU0HfgCY4aBJMZt4Tn3i8U53rCIWDk8DQoqrnLVYx69hSh7fauSPU2/DQ5
tc3XZ6lPpks55GnGbEunNj8PlCnuXD0Ih/wD3s0+T7q0pLqPy6CsjrUajsa2x8U5uTPNMswSsBaT
nu2AqBYVq0BjPHSoscrLzu/7ZNvAClOqxf/ZVu5CKE/6c5K2Q7dl58NxP0dAp7lsi5JRqcV646lt
H6vHWnS+85CXeSpYs22z9CAI2uU9RETykdzlmUnQzLKlqaCzCMmulWZoST13iZ/H696slMTr7b6V
N0rQjPqh7gMhdzGARnDSyeikF8A3kzlws5nV5w48wGiuirzuCnabAELnbMVNd6aqQ2jd4LWHN/PK
z2XaBmtbgwd6QxrObDbx2CeshIPAbW0jZokbetlkNlCpEmZj49GiLAZgs2GYHwk+ZX+QdqBZa9yo
A7z8wXnSHD3nFjREMcccdmWkVUe/T9TFjLQrMMuOMjGkaEE0AI17FcCw7emcd9OLHvFVs+/CmRqr
FaZFFrhYN6fWDhRJZF2MeOsbx0ylJOKZlhKXfFjavyQcQXuG41UD9/uMwbndfOikVmmXWkoUzQGO
FiXrMiibpF5jfI6TtDXoVgmEELr7SsflXd1HotZG+IshDhSuhZe08xFSYDlu7Gju87uEWYytQzxr
1bY2ONRcWn0jSkIrO5bQsHodAsN5muT6fNFb3Og8XXXKqOrx3pwCocwecr4Ig29fmaSD66ZuKcYb
qee/yAfLk8SemVWaUsQi2I/siLi3ZAUAoYy68cdfS6KcpPYq3Wde9XW4T0e1OqO8rl4kefFrDQDy
tElKz9pOEifNe7OAQzA0WnU32aV//Uuf/bRJSpozYAajGPaVBXZMD1OIFUTMbxS6XhRZP8j/nHZJ
YZxeB9ME7Tgt0rCM1wKUTOxqovb3JlokWtcwXAy81tIVhv2UoWOEeB89R2B4liNXYF5EDKSWhCmh
1zwC43TqyVUASxlsRDbth57oMptfALoa+Fu9KnBZh6egS9BCaFzPFUfmzSHoIy1kWDfUxNR5St9y
cl2y/j/6gsvffyc1QSw9tUE8DntHcnzY9LXTjvBYtOFrobZaArktq96qBf/FOLZO8oxjlRhK30zN
vsf3TjmkUeEoJixpTS08p5hJw8Can4XpkU1QcO8PhUP+DImcppikxGZ1ctkxBphiZqvUmzH1m3rn
ZIZuAnXwlWRV5nTMdWvRJorTkRCo07wBMJ1aBGRtW3Z2i1ty05T1JYLBobvAIiDk8NCEdnVY9GWF
4kk/4VS9jmKlS8x1Ohax9PQ6nAZWTNYdfZtYgT5u+6DWhjswSdQ23NTqs3AEc+RjyMVplvP7tIVx
pJGIqeagCYHET1Xh6QOuQ+ssAFXfH4Q9Ov1FBmwCP7BkaIY88l6mxP842P9jsaVvp/2Xf/1TX5LV
f21hf/tEIkFZd0379Dl8xrn+9Qt/N7K39HdYTzs0ajq6lAZlzf8ysreMd6pqqJoUumkaErf7f/7j
dyN7Tb4z+UvdsS1N0D62FKp/97HnR8IyVSzu+Q26ramj/q//eFX2+4008OMy4IvY9I+5iZG+ZQkA
sJplLnb61qnCMouUKYlzTfNw9pCrSforMT4FY9DuCEX7VWNCfDtMgDLfp0Nmgum0bnUz8HSRQZMi
3biqBvFBg6SBakp+CtIA4HraXGmD6rYdY96WxS2la3ULIuO6IP0L+2H6re7ytwbjZfmc37b183N7
/lT+x/LS/yIvvNyeP/7vsn+u265+/ge/2PxjA+jyiVNifvqaV2/BLf3903hP7dOr/1m/PPbr7rme
bp6bLm2/PY3lN/+7P/x98NxN5fO//vm56HJsxG+eAz7W63FFCeKvB+Sqq5/+/X+eij+95NtQtN9Z
FItsZJUWqbUXcMLvTAXLeadZOn9t6As1QS71vW9DUX9nMHQ5MPAz02S4/DEUtXe8HTIY1YHRIASS
gW9f/uq3Mfazofjik/v9ULQsXXOAPvBvAD2kbV5vF1OkUgyYLd0DKKx8maseZEg9tOVZX9bqLul1
y6MQDgAEgvgqn9XH2dbjs74ZpUMdo1owqDBfpyWdv45oBryOFGtczVpZwy0eGuBRomzq24BwZCMo
ZpDmjgu50wD6pbtcWxlf+16N9pyffHNd2MWKvpaFP6s51nkbRmdJDQikUqL50RZVvRC1h4bItplJ
94bGDvL1MkEIfSHL9Jw+PXKjdbiaKGTSuul3bygdXu+qy5MwDMMxuBlSYwKf6jW6mUM37r06Ksv0
UNiQmIfeelAJO1dRP/zuBPK35th59BkZcfG1PZ0rr2bb/8/zi6L5X88vt8ifovpkpecVf0wv1mkb
ny/J0zB5MH+s9PY7oauOqeFerVuaXMTU300vTPukquoAwS1zWYC/rfT6O1UXlKsNjXqMwYv/zvR6
aWF6Pb0MgwSrowvoJ1zsJNIvaGdXJxsyeZm12vvQSiFJtQjU3TmuObMBEazWjkmzQJ1WD8uKcFsL
4e+byLLPYBCVrlDnD/4AzKuuEiIoVWv8zwAbtZA86Dxk6yElQT6YRkgnrjJAlpq7NVyN9rPQE+u+
64KSiVGPzmOS5vZ5kAnrWaEJJXX9yq7246jH5LQSKn2w59Hk2/3kTl0WbrgxOucwZFuPstHm2++e
4e/L0Pe4laU4f3pbbJNuGkez2QpPO0JrtFQgs3TNa3o4uZE0Ci/NKcuZjVF5Y5ADy5v9GsM4M/tN
hPY/U+r7UGjpPP7rKfXv/50+N/94iHC95b9f+PPv/2yf2kah26J5tY8t7/Ntool3piWImFRhswLa
S7fnt30Mxo8NrJLNiq3M1paz1reJxhyk1MgOs8Q7urm0EX6baPId5v3LBHWE1F+IQn9nHzsZUBQ5
LIxgTVNY7I3stq+3McXWdVqpdN9zkn6j46c3gUv/7ib9YMzyLV6N2dNLnAhOLJ0FyBi4xBiKc70c
t1GprK3+LXjN6Q7z22UsB1gSE0Q/NdNtAWVivaX6np8Om0Jkx6KYvMR0HpTirUPwS9PE99NwuZZm
OZqwNFUK53QaOmZRV5w9sTzr+7MQ6z12NDfRVPi4nHfyZBUZ/VkxkcEPk0OUTWDg8NkPjN1yd51h
2qpEpj+/y6crw8tHkkRKdHQQIP/JSS4WWlrMQNqKULkpjXQXAt5OtO4sWB5sbd8H6fhGN89bl1xO
t9+dmIUeTBY5Nt/L1OB9PnHZFpR83q3yLl7hUUbJ3vlb0hkOAMuN/+5bLmPtu0uiXLDMulpQdGm8
itXwEIpk9/Mb+dI5cfpw2XrYdAgtDcK819cA6NsX2PfycP3ialbzj7S/7RSuxXZ4TnL+vLe6s4Z0
mtMWVwSab12fteJP80WqpmaCE7OQBZ5MyVqY4A8R0XtW/7EU9eXcZt5E0JfkztH2Od8E0SE2nZvB
SXdVZt+HTftG28TLOer0FkhhGbZDlUeVp2IfGOV2YPSQFiAqbqw5ftRrDE5kgBLFvs9RdBUR2OJu
WCODONBH3bg29Xc7RCmo+eu86lYBmoWYicdQOKZOd5Y4iCIWDnc5ALIprn7+zFgN/3zLBM/MtGyT
aXnyyKq6zC0RLhaEE9HvQrZXgjVqpcXw8FZpmjNOvedUKj/9/LI/WtlsVTMIhBxDcEx5PVKo2jHh
hpzRmA+fnDq7Kot+XUO1//llXvqKTx+HDRjSkLrQ2BZORgQ5X82v29j3EvWuSMqrXNgNuW9jXbbF
Ro3NQ9yLQ0VOGmvA47LExJjGOpNy1CfnSHnguszn7QwPkuOAN8rg2qJSneEk3SoYMhgT6xEMWjsO
NkqBXqesLktMrqwZijFjD6D0QdX6NRfHJ/q3sOLVEf/7gEZ/Mef605cjosQiQqo656nXN3EObTtR
Wumg2HHuQpld6WN/FpjOOSoKL/UtT0IXRSbQb+aoJfFLbbNNnroGYm0WHyi4uUoRPY4j9V/hr0uz
XQ3jZcXwG+EolFO/oWC4okJEkS0e1rLOdrnsN2ltsEJau3mOb6aacVkX7pwoa5l0qLkmcvnpbtT7
NSIVL2iCbZ6Zrmn36+VOqlGMUIOVtWFCNMMn2QxrqMV0DSPi4u9DZ7gwK3BQ2cdKjheYnO7JPSCS
Q+89hjfTsMCcHJjJRda5SU80G2RHR/YgWcyVU8WPox2slwuKrLhilh87GmBlIy6CMSXBmj5WU3uW
SfvLgP6dFtptFdFzHcaHmVqJ4lNynWdPNfRdPnUbU62fdBEdoji/6qMgWyFhu4SIeW4H07a3wq2J
U0yB65gMfBRX1ZNSGsaqrMcLfWDaUs7MtOgG7P1lVKWmV87JXT+VBTSd9Cp2xM4RAdRlrDSD9tK2
lX2XRF/sPHXZjLZFEK3TsidO1d9HMU/Ush+wjneJRlxnctYIqawuXptb0zhP4Af2LB7LQlJYX0Pu
7bLuLve6nMqNka9F9ZH8ULmKcv7KML+MgdjllZ+5bHs7aZU3WpwdMVzwslneKsNwlkbKps6V4/Je
RT9vg7m5dJLwIEN/3bTpcexhpgxt4Upz2naKuIv4Hn0QHpoK9KcfrTJlvvcN89wyGXjKvDeiHho7
fGCRHktn3MIBPca5taso2S2rjhKp20CDpo6yT7eCNfW+XUChGFDizZCj6zFKYNL1MH6aaHeJ7X75
45YKxZKx6fZoTm85Sd8vfrBju5QWVQbIoGXHuKI01ZluJpm3WrNvKotMqlilcXhApghIOz5YZrAe
ZH9mFP1Kayav9Ns9VWu3Hmavabmx0tpHQXfji3hlVyR+eXCFmDyDrvSgQpkx8JqAQSiHdsX543OT
Ux8kF+xGer3vGnFYHjXYdzeyCKxsWKh9u6d4ttaqZKcG/SqtELsXNJQE8GBDCa0VrHTed/t2CGCc
G4cEWKoz+y9joEUTNong65TMW+ou6xSIOGKIW4sGF5Gyu7CxWvodHZQraosHUshALMNtvTyaIFlp
dfTYSEjq2eBmjJM+y3am5t9npKR/vvr+aJF3LJ1Tl2qBpTndjqmqWKnd6o5n2PWltNsVQqQttvlv
bPsvPdCn66AD6Z3ztmrZpDhfr4OIKuiRwTzaG5zkK7I8t7ZQLqTFVWpOXqOJA0WVXZdbkTsV3bpS
8qskDz4se6pq+u9D6qVuM2Y3lt2+l2N69FVzBTPyt0z6Xy7XL479f/6UFiliLD8t0yAB8CoAM2Ko
QL7teIqGfgP3lNSdnPnzYIpdrBuHkf8qjnbQrO7TbOjnwhy3KHATNyjeYgq89M/+6aM4Un8JlDTr
T040ZjpQHrUcbxrCm6i170Q+f+qSadtmmWfJdq0b7Vk+VE+RbFeVZLEQbzU9/3BsfPcRTu7G2GdK
1lDo80xjvJAV4tqwKJ/iRt79fAz+aHAgTiUXYlpSY4ycRAA9MhVFbw3Howb+WKri3JLKmmPdrp2d
lzlCGnAt5eR1LEOVEX6Y6kuBlslgFXL8eq+o/aZ2nGNRR4esY9qG3RvtCj8Km9m/gVhJixGMsPv1
yKCOX6eyhgXSFQjwpn4d1iw8irKOE3DTab/Ran+NSvwexWCIdcFbeMcfnP+kamimZPeg3fm0jR5j
DSOsRtRQmfaR5qq17eufI+KgNH/r+PeDcw+4XkPTTE0QlhknD0MphSyStHI8St5ZZwBV0r3Ytz20
SFujFKzIb5Sj9RfXoJOxziUdxya1zTc8dThNrXrM2ohLloJAjI2jM80VTRybJdCtNcRNslLWyw+X
U2c0B5vOsEvXH5LdMiImDmWiMimNDOtJ9Jts1nfmlO4sKz2isj40c71v2uDDHI2bslC3Xdavq6EH
QYfOmNdgH7WWREF1EJzbVnakEPNQ4l01gtyJq+ZSm+JVbzvHKGHzC80DwoNVFJgH+NmHJlPWoo6v
M4hqsjd3lRV/nDhVTaN8UFNEKXzo5fXt2G+mGPv90ti17DYIilzD7taDYI8bww9LNAatZY3m8czE
/r9M232fB+djHK+0rr0Uk7/uiQKnWRw0dd7aHLOXWdI5/LypL1VWTNTHuyVYGpAQd+iHkSt4SsGJ
pY0PQZh87e1kZ3BWFt14g0IKWeqoukncb6ySEDFq9hpx8BJpSTbbtu/Z3dKdHyprvHtu7ATRmBZs
2e0OYhpJJLZnczBeLOv3VIuDr3+MKv9mhrlJxHvWOAl7NJ5QSyji9/bRiAN0B+dWmH/UumDrK9Gq
KvwHtSEEt+wjaQiy80CFeQ4+lK2mZBQ40XVA9FkR9coiIKpxjpMUblqHh8GAxMU97NvqUs2CG0Qy
K013tsvrSHYiyR3W6mju+tGgss6fQbkdqujryP2D7XqW2Xd0w3HSM1fC6TYttPaIDR8JpDf7yXVC
A7NjOTezdNZ1S/yUpt6gTtslkBGx84DIVnct3zhvlNFzAkkPhXL0nfZS5tNFH/VnImHDj3mmjLUA
9RnuokfTGi/M7HKW8Q0ex9u8+WhpJkW77GrJGdk+YZU5bLXSOAxZv1gqHBYVIaZJXhgl1/MUrcBx
nOUcTgszuc45sMZIpTyl5rbxYtT4BMlleLvkQpYxQqvINmCZ6geWJ8bgssVmTrOfZHKcmnkr1Izx
Oqwd0e4tVtfWZ3xCbNHreVuH5mp5NrXSra3Mov6i3IJB2+sKx84o3ZljstOw9R6HO6b0/c83hD9v
fpZqUlLBPJYcuYOE6/Vq62hq3PHd0X4Gyu1yHtBFdzYTVS7DII/FLkqCWynnbSSmbeMTBhrOG8fS
Py24fASSlhZZQ0NnITxJ/xRqRT+AMToejbjrPm9RhwvXN9PdlLWrn39dTrp8n1cL4JKMsZaqHr6q
Nsvg6++LGZ+S50pgwx+NDwooc5c+pNqNmvCGbm7PmAnjG5FcKwtagnU4rrSHKhw/VlV4U05V55KB
PfilckQ4uOEg46Jl/WSJaGWPiGpFwZGTtQH9ZuhOPZG6YinHOIkO/Zx2tJQsYc5yczmklWWw7SJz
RyvJfowKMh/DFpHtakl2zRZR2DiPW6uctsMgfLfIkp3vd2cO4W8hDbwojAMGEmeNjG44f9w0TJ2s
Hi4cixE1IYsP28GdbdR1/STOizTIvSi03Cajp7YLg/exPaOEteaLXJsuhnY5gaJVcg29HV3Uz5di
zo6ipirRhh9yI7pWkuKqrZFz2qO/rk0OFcC7Vl0mWWMZqzkHR92/qTX/Vk1QfQ/KmnX45du39C2k
uXKLBNFY6Vl40+m0HExquhOi/aTU4fM0Woab2MaOTvIrG51xz/TF2+3QBMpNEieWp/T+bWGZdNXw
BIJKOWZJ8L41OBFyckQHV679ql+zEhxAy26HKD74dn7VmhzqTLarkMOannMGLvpNQPv+qgmCm6ql
BazHHYO9rrWPiu7cJlyTlNm15rcbdU6PlWocdEc9tzlPp4qzXuZFYyjwAcRu1CaPYXaYOOwbFlOU
c0Zn9hv4hYcyHjZJHdwsy6ws5b025K5su1VfI04UpeK9vLkT76IxRcPcRSvZcpqt0l2rsynO9c5q
+EHX0N1it7d6aS5bcLwivf+FvpvAo81rr4UNwvewogaLZMJFXrYK7K9dKkuETzxc4YeHVEl2STNe
GPbkma25atT8KUns26jukD6m1+DUd7ItjsvBO2ZRnjlIlWr7KaxpAVAypXYTZZ4O5ZRet618MPXw
ptHtm4rFee10GQuWnV0FjX+/HLHDOE1WdMlg7NBtNFY0TBJWipWsSz9YWyk7JSj7bhhogeJsXSjr
vJR7lOSh63QfrYhjPPF2qjm0frNmuursnxWacSDlf0ilddc0RCfVPF6AZjHdQsp8FVdUnQ0b2TgN
tBuDtoCOEsnZstPXefBG7PyDlcNW0bIslUmip9NcfUt6K5saVXq2MxAdcTPZeK1lCor8mJCd+PlS
9efL6VQFiPkNg8SnfSryUyMLjW2bc0BKu7MlPgk5Ndt5/rSM9HIc3rjcDzYCsShvbA31DRnQ00Lp
BBcIFcQgPXSRu5QDdh3J3k1mdUvOhjaB5KM6hbewoY9RmO3w16WlMb5++c5/qzZ4V2T889Na+3+v
Ir99Li6esufm9K2WT/Nfupj/NyQuhsrO+93w8BDR/F5OXL7Cv/75m+rq/Am/wFfamN9f+K1EiLRK
M4UpNc7TOmcYKgLfSoTGO81gMDkaugkOmhab8B8lQhISOA7TTm2/vOyPEqGNVgsJl4o+ZVHOmH+n
FP/i4PV66zWxfKHYKKjIo95Y4oDvay5FEcaTLwxvAPrj0mPRu45ZPZj0UBTlAw2PCHGL/K7DsNIr
40CskpQuvJJlhlUkft9G9JQIKBtvpCJ+EBIQfliUaJjVVE+XW/P950JXPaq52RteSa+x2zZ9vjNr
9axLp09hRbiopv5HpW01cG/zVVnW5Etk54q0eFgElHtJyjM1Fa8u7XtNQ8A6UJoglPm/7J1XctzI
uue3MhuAAkj4VwBVRe9EUuYFQanVQMJ7t6J7n2YRZ2PzAyWdwypKrKuJuBFzY05EG3VLLKCAzPzc
31y6ESHEjjKiak/iVOTOzbKEbWCPNn726VD7TQNgPIhSI/NdZ6k8OzVKH8WpnWhnz4JK5inVMm8M
AzL0wlDkz3fb/xcAslWR+vfT+O9761EWX7+BbPzWKQznlV3zrXj6Sxbf2r15/PpJPzeb9o7C3WTg
wMAbGOEKm/y52TTAiioIJRe0Elnt6vL1c7Pp73QmggYVjc5pu05ofo7jxTvTgdHtMgFiRMPu/ZPN
JvigvTwXwAsdFLp/YC+NFTawv6hDV2kcZYFwqg0Fiv9jvjb8LHdoS79yW6jRSZuKByPV9cdkxsLK
E2Pr3Axd1j6oXQ1pR8AkMEoRbg0GpclOwJb6mOS26qEYXF5Ucu5QpVREdE8dbwX5qPfv567M501v
C+cEOu+Rie2r1tUK4RHrYcRgTuWv9Ru/OD5g1KGEQAswQNy9DSJAPTdGNZbwoPUYkgwyz2FLw6x1
OyOATZdd6k1r3MIXSXdLVjVeq3eDPyXaDdbVIxRePET7WHsAfWxuwqWdT7oCT/UXK+nm++H2cip1
GMS5Z2ON4hzvJijYQy9Ap9GQTZzTNJj1PN+iAzBtohFyEGg7LLHq0utCiH1vX1NbS5iX5+x6UeaX
9JVcTtpX5xkvydVLQILQ+RLxkCbzY8X4zdN64fooKlwLq0FFVlcpV+Dwbau+cI/18A5LuvUWaOxC
NGIRMk49eFd2XY2zPXALVdHYG0h3NJsNrfg4aXrvZ2ZsX6qt0wTxRLWiKYmygT00+e4M8tiy5vgc
URedIUf6tcpHmO66oh55SM9yuQcPyaLnBp4QAgyv52B/LHah5BBleEj6I9OYfij9Bq3bgWN+KPqV
c8hQ5Npqpb+o05nIrYtM/0u3ID4ruZ+GZjCLnQLsN+M/F9g4ul0EuvtpdiAvGh+qyfZqNNqk+77p
De/tF/yLh2s5AuCWsMGjga/e3wiwiYoiFxa6s0qpecvU5EFZ2LHvpsvoDcpSnb59vWfr3v1nZUEq
BUBkmzTJxaEOlGMONG5cLQkMoczbEd0Fda6SXTkAf8uQqrgUvf6l7xLbU7OS9D5dQ9mI+Wqr9Yrn
tJa168IhO3Jbrx8Dd8UcBZSKoxn8e/8x9HhzZxByeYMNbPPFiIVfVl1zwhlbBrPSt8HzY/ij5PS/
lnn+D8aCrqLVvw+V34Fr931T98RIQqX/9I//vf56L0iun/EjSNoESXJNg2i2ngJgnP8ZJG3xznCE
xaAeoLUJ9ppk9UeQFCCsLf60q4KFeA6g/4yS/JZwSNNeAEf/ALR22IA34YMaUOVtMKgWBkoHkIEZ
X58w7mhyC2h1j3OOxIk2lmVgZQbEwk7+PTRJ9YiDyNOLp/aLsLAuzZcb6vm6pAAqxyPt1sPabpnR
makUFUgMOXkwtHpzl7RTDUe46P/Mj5vdwXc0NRWQJ1h3lU7A/jbhUfbDMMx0+FHU9J1cRtvWEsv3
zfHbeR7v8dU3QprdNVQSH9CJB221tjUwddG4iuXY+aZr8xEHLy09aROzOBtjUAtre1wYu6Ydj5lr
HAZZviHwMBM+/grZt1+R+cY+WpyMa08QTjboIFw0yoJwTi/Bq0lt00BKPRI+fvECmeJy/JKPCHDo
B18XlZ+kK9Us2o4hGjphoeo83mTxaTbFRzBUv3iyzMGQZRN8OUtzDk57141B8mPWslHaSt6IcFIZ
fRfyNDTt9Fxp589mqp47qz5O1lnHRP5fHf3rsyVtWb+lQbh5Zi+8SLospU25tslICCybH1c0glER
0b18iJ0TdCWbQBeL7TkrQkQmi+6JblACzUH/YUk/orvDD6nSPPJMfvX4SW+Q9GBdC/NQwnzRzBjN
CxpxhpFBe60R+SRprLxI9vX27a36qycAngiKkGkYa2/kYP9oK9s7M2S8HVAmOS9hSXyJSyf7XAy1
+VAP6sD0Ap0ONSmArFwoNT4vlHvJBveqersMKL+kWogh79u39YrBxIuhlqYCoV+O4t+hrqSZ4+LI
dIuja9IRo2Jkiq4FSPcykBWiIoj+ZM59Fs3alT4seuSRkMV+HobzlVvq49koRuVDb0381KxlcdBC
wwSQUEDuFr3AyUe3w6DLo6BtHONCRsqXPJ10P45jsBIK6jgniTWa78Opc7UjX+15wLp/OpKYocjG
bl6bX4c+CqldxkxreLtNbKdI5y79ue0iCYbOiTqpfljG6t9TiGOXM2PuiepPF6654yC8fqKl6DVT
PF/mk8Isqxoq90OetwBNgLWBCEH75pgd1KuZqukSvFb4riCKMUE5WCGw4825nMxws5RhGXRN0qNJ
X4BVyM0mP0/iUrsDiaOVHL5Ff7kkhnOTiH4c0NCBYulpK/SInkmnc/+CPvCYtp0P3Zv/0QkXkZoJ
oxPVA2fzvoLTeSNrNb5twgjxCaWc7HP0YswbCZv9TmbMp7JiG8lVXylEOW9Xx604Aw5r3kkrdJjc
tdPsldrsehQhy0Oq28ZDouru1w75mK3WN8fgFWuqv/82XdVUgbRSBzBPP0RX6IM5mJEOog7hn+Eh
q2Z1Vzi1eST+/Poq62CHGRiG3QfvgO5IEiquCig6ctpgFPO3srKcI6f++iGvvgqIWs5C6nRC634o
VVZRodocw402WoiNJ4v9sRE6auxRkQUSg1avr8bGn5tCnL693X9xZfCaJAPUdMSAw9YZqlkYC4nW
RdNAR2UonlM/HtPFmxvUy5iJjlETPypOYR/5xgcs7TV7WM8YljcZBE2EQ3X4JrYkUnq6u9FLFXq1
Pjnhoz407ZNokxTwXUPjK0dWDofBMU99dVaXkxI5Nhr9SNbhvOTY1UWcqvNfSRteMIBtkdDi1PDS
ImvuQzQvz0F46feLEiHtZiGSc6ekRf7VyhTjGpRbcjMh5rB7+2m+DqnfD04bGqq+Ls799zhVeo3d
jupu4soF1jk67ntUZ+4Qy+SAx/d9i2/7Fa3SeOcqU/p/9UjZcMw7Vaauh+aA6YL6n6E27gYEbr/r
Gtw9QqVAVU+p7F2S1sM1NSU2lgzxcHkpibCamW4R1tNvchHOm7pwHlM7XJVwwoWSbEFiB/vLk6o0
rI3bjrXPHFAElVp9i3QGR33ePGWyCq86oR+zfHsF1mF9sBs4q5mLMB05JNJG06QN8WDbGzQ97LuF
48QLDVeex7CtOm8eG+GvDelT2YVGkJm1ezrlTXkTNm30+PZL/eWtIKa8dt3ge+GOdfBWi0zXZVqy
R5oUcUUV3ujQo+3BiKY9dRZNubZj1NhqI8qpzRtmG7N9oelNd3fkRihcDo+JNQWG/7x2YV4tL5e3
mY1tzI3UzUXRi1MQ0+op6G95QYbWAS+2VD/TI5ABinGiV62705JVxl0K88hi+8VK11nhK23SIl86
9JCPdYEeOondBv1v/QFkioMErBzPkbmqg8yIbNC62pMLNfxcsdv6SBvoF4eyzht5BjfBCzosr8o6
7Oyk5uqTG4aXYes6Wz03fiiD/7suf0koWw/m39fl9w06KN0//nMtye/LL0/RPht6/eGfXWv1Hb1n
5nvwjeihMtT5Z0FuUXXrMJBtMv2VYwvx8mdBrmnvdLJfi9hj0aB+LuN/tq3VdypcfWM9ScnKBB3t
PyjID1fMWuKQQfFBhgsv7bDHC4Mkmmow+0Q31IEGKuPNOE3HHDGc9Sh4EcghwzDChZYDHw7BWHoJ
+0dFM0oNknQa+kqYhPdS7+Npk7WD2XjO2MSf0thQFG+WuG0F6FxN2mYZZIrUZjdN17NZyHm7hKZU
PatSh3aDxp7VbmfZJ3AgLKhLbayK6aLSjf46H+o52yBTOn0x8rA7Q4JKSXcRILzHpTVieysK9m8w
ADWp/DbT2k/o+TQ3DYjm6Ly1lpDz1Jz120z2sEHRDGwAY1nu3HimpuQ5A32Utk7DrHOAfdv1cJMg
Z89wbaimq8GpXSJCnbrKbrLmuvHrkFF1XkRp7dFDRLGxXEJAIa7B1/ORT1z+Hu2xjnyRROV1qsTy
UaoaMG/RWv1jLeib+41RSDAMSjFfADVI9NO5bYxTkQC9mJHFWjwrF8OyqZBfA1BdZ6jYoYnnIKuU
xgAvzLScDUiyvQCkbxT3+bO6bcnpAb2hR3GpHs34tjKUMWX2jFOEXhR1hNKqETq+0WVYwck6zQff
wPEFjEgqvqSRo6d+bk3OXy/20M339fCyeX+wGOH20++EAsfYlAQItdn9VZLmUyfsuVGg2bfuSTst
CGXqcX+swDxo13+/DF1oELlEL+LX/mXmInQ6t28VHyXa8TSV9l07aCIoO6M9d4gOvgzD8JwIARxM
15OLKUzkkXtg0+/vB77p2oWjkwoSjH/u30KUVOHk5pXi2xTWl9kEp0W2chVFjqtNLxEnePvJrk9u
b/9xPQ4Z/slWXBPa/et1hj6lhpoofpVPFRqcZhdkHWCXorC1I7ne4SBsfbz22pVidrS2+w+rybqK
Q9k6SegjayYVKAKy/Qiq2AKCFDPVRbK5MBfAm4mZepbZ3pSRqn4by1ymWx0RwotpSWMHNmI5XNcD
9w1m0sUGyNAHtDzHjiIz1KNaYsLiLo4/W4kDUm9BTA/puNu4cO3LxCqb74zJf8e8FzFvZaf9PuTt
+qf8Zdd5/dPfYxxAq3dkXi4hhOXFyUFS9H0wu/4Oi+3HeHWNiv+ayq6D0rVCpeOMAg0f9jO+6e+I
Eiwbi9+jYU39+ifxbT/yIDJC0xclkvXmyIv45P2VH6kEZojS+fVoVt29k/f9SQgI4AvqHPCW4EoW
HySuVu6JaqvZ6biM9cYuJx3wfZKYnTd2c3MixaWc43La1F0a3eWuq9zp6iyvk9wVH+ZJkfea2Yaf
QbDqmxIsQtXX6ZVWqlDYYPYzKk2NBxST+nOozsqdImo9kFM4PYB6Q5LYmfT0Im7s+muoIuWWDt2t
nFIihgBgbdPCHcrYH83FOcvhYLfbslNQsBzHGtCtEM73ZtB/x0Kv3pDCWa/3/xjmh47RW+v7OyrB
jxvZdmUVf1tTuyv5j/8c/vEf7ct1//wxP5M7IASAuEidINyuqg5EtJ+QBPEOWJdG+kYDXtW0lYn7
c/EjrQTZm9kAP0EWtzYXfi5++92zfgckYoo8yhL3Txb/q54lQxZm4QAjyDtBth3aryaABjTpREgo
KV1yaZVGeqeT/sxBbkfiJpnSbIfZGvzoUmrRRjfLoQWmENLeHO25AMSgdFMOEFL7Wvax3KqTlj7K
eUYcGnz6fCU6rSm8USwIvuZmrpxnU/XZiYbpC+x7qwqKuE59WzWab4Zm9EdC2i/wc6gpGPQlCTg8
3kNDCddCuboYJ1iepiWf6Hxrf0/aCv4VsCY9V9GZaLuFdqpYhv4e1Wb6pq6+yI8o/pyu2g0/oM7/
HTvnf6w0FPibt/bQZVl07bemeepe7pjnH/rXjiEocN7TQ9cZpVO9vNgx9PwBRFLzgKPgl//aMdY7
5Cxox7GREM1eRwI/N4yFpgbaCev/ZDbNWf4nG+ZVJ3ylzaPcwfiUPgJz97W8fzF9GZyxtSaRTkFv
6e1DMlTLpziFNGhkauGjCKpRT4z6bV5b5TfQ4taNVJbprNAT5ayKxv6TFaXiPJVpf07uHp3SQszu
GDaht/j8WP+91l6kI9qaWf4+Hzl7yr/PwveW2vozP5aabb1bJXvE2px6Pkr/tdRs5x3IEWGoz7nB
vlCSgySewfgPyihZwzOk8+da43DGRILzHNmAZ028P1prz4zLF0k5mhhIEDDnshlzsYIPW72iw7bB
RS55u2gqHiXovconRxo65y5LdPU7KZAyahm0IdKrogqttUU9BJDdkSzKmAoytFAhAfnMW2AjqYpm
TKtGUnhZZLF90VFh5UGOBv0CGR76a0+P9wSv754zux/mh8KF0uuFVd0LSqEh/VB1dlRsiCRncRjn
dzPZeOXXnW2BjYwcdDtGpOUN9AuYAvpZOM2FJ7CUiDYLE/8QTWpTf8wbV9WDAmzWRRaK8iP+cS7w
+NDiBoUeXjtZWQxeAfDf3CkWFK9dbbbaTTuquXsS6yisW46CZlTsdkvt1ana536O+J8CYwSEE4Ww
c1VGGlt0ENr0LdLcqaJCzcmmEkeFJJBmua8uWnrKf+Y95f6sfaD+Fl9sdPA6z1Rt+dQLvLe9WqCY
65uRieNl14sp2WhLrz7OEMo/wH/L5cm4pO4XWyIhjVy9aUOHp2fsq1VWG16nI0cd9Pjxkv2FveLj
SsYA1gbSfVoks4YxCV0O3W+By3+s7FZheBCjZuEtQm1XjX1Gg3AUtDLyKYeVz+6U4NoQytA0ttEy
OJtGb+ynUhEI1OSK7D6KXI+/hiHr0yutKrwWY6lJJM9FowcxJdJnraZc9VC2c1g7hM7lYhjT5CMG
xa7fWoMzBIDKEzRJy86cGJ8o8nNj4BIO78BsDR/7Uv3bUPeT9JkDY8syyCZBpcCUHwekFbONFSkC
Bv2sW94UirHYIlIKVaxR3DH0hzBu4m3YD8at1epTvou7eIRNZ4wM2JR8oex8sdt/0Sw4KGnZPRQP
/I2ujG6Q3R+UtEnZWiqfK7dwJIqN5CV6bGyx7VwUJN6+1OumLtOYtU23cgNoGhyAD6CLZFGj2cmW
ocWNYi9JgP2T4jtmo2xoO8Muq+VwgYWbe6Ml6g8X4n+f9S/PepW67Pdn/QknfSf3Dvr1B34e9No7
Ch0QkEzmOZxZKD9ycNt4x6TEpswkRUB564UenqCL6jC0AI2jUxky5vtXSgEGn0OZTIRzWePP/BEI
//XaIWQwDgKzssoSHbpsL06jo5of2xBOB8DuspTlTqaOe1rOEpZZJNzy0h4G5dvENOwaz54oCV48
qv/KRnHXOyBRNtbhojjEs4ikThG9AhWKyFy6bTgkfCNGcF+k4RGUCAH1ZZeJj6e3hKAxxEZaW68w
SWbdKGGujuisa1odqLQkMTFCoPLt7/P6iXIdCAS0zcBI0jHcz9FiJ1NL0RvGhmaket2Us4oVVFni
2JConWpsRZ51J3VdKFfW1JsfhqkUx9p3FI4HXxQ0CDgJsDACVPla9r1ME1Gzru0kEcYGE9B2U1mt
dZnNoRtMWZvT+TULX1dD5eTt7w0W49VlgV2tDUt6FrzPQzUhF7eROlMbc6MW0DW8Ei8E9RRJE/jC
Sywqd+NOaH2fdo2GAG7s1gW9bNWcKYaqtLyOOsV4qBZ1xPojzcyLorJgU6qDVT+lsnMjhF+iSHpJ
4+rntbY0BJFkSWdYkVjKrKXThN0GE1CIh3OBx9E6O+92jRMb96pT5qjDra5jXmMn0vgrgStX+w4K
KeMWJe7wIdZl8pGXldzZCN5/cdIadbOZtKg7yRONfMKid34Xza78vEA3s247M85y8PJTRhln4gFx
4vSK9SkyYbRApcOK6CE15gyrlWQZtk6RasLXrIXsSe3y4YM9xrLYaJPhVld4dIj3EZqurY9BSPKw
WEuv7VwjMwyyrhifthJTtmWDml7/ZNWJ9lWPTBXuNiB7AEhyQhh7cq0V84oBjV+rg0YTVRvsSxxS
2nkDPwivEjvB08rrk86EvOxkeNTlLAp9WyRKVQaYr+J4NHRTD02v60Tl5eVYx/h1VdFp0UAchYuc
61AObTPfSlzfNFTVZwDGWdibV04sp/uIGsP1tBzjG2/KFufCxs2i8Rtq/K95NpmpbxCTcl9IzQgW
8MMIHqWh5s0IQuGKxEbpd2NWfVNIKd8vqUgwzpmS0WXckOd/1640Yi+ap0kCL0uHm6IZvpSJxJwA
7L7RexhCxFAUnIlOVReCwsZS6qRRRppUodHJ2wwjkwu3tdyPTTTE38ZGAiECSc4E1nYW/WOmD/Wu
arNuZ5PFneeMg4fzRHGNT5B+shvaYiWpXCuMs6J3GWzYEzok0+Q6pFKL5t4OTLKaAB9Gq/S0KRLb
CPcDoNjCbjdhN6OsMxaqsaBnYIxXkxaDCjLyqdAQZu/lmh0o8SMWuEw7sjRTNtKo3P4kCh3M47KV
Ce0kzpQ85ojzYpkaSTu1zvo+bmrMgXDkOZuMJFwu3HSC9ViJ3L2TtoteWqygZuWXLWo42BMqgy9w
8K2DPixwgFh6BUWnNi6t8gSAUfTFGGbLwN4pSypPhJVj+d3QGV7tlsnXCnEKrBK7Rc1Rwxq6EvIu
DgzXiT52dNML5Jw36dRi4mcUHeq7ebjczf1cfnK6RXyNOgj/3lQr4e1cJs41pqy25WlmFT3UPXYO
XoIF1TcbvcMbFwlkFdxSix+K1Lpog8Jv1gRC5km7dUzFfDQUNf/ciKn424XC43guc6XP7eKEXzSc
EDGvc7VY88yxsGoP8nauniCWbIbXQ9bM2Fu5qtR91Y76HuubctI8zvLM8VV1GiMPBx72CemUe2MN
ZtwFYii0D2GOc56vFT3s1Cg3SyZtshBXapdgqIc0jtYHaT93/LpWVMzxBJhpD6CGJrZSLStjVaa3
10GXu3yq4YDHWBR1xROeQhNVStyVybbI+4nZm64IfVsOQgGpkTiNCKSjxzHgrWYG3F/gJEdKu2QR
aJg2aX2d4ZcTWE415rt+0KsYryS1qH1IN5m6W6qpybyOvUN6r4H98lytiDkGVAmnnqR7epr6RrGD
tLQrdaNOFd+ss3WqAaJ2FKE01ehjMA0jMoVGKFPTr8ZEL4IxdYonJzLym4XViwRaHQsYGk2Jq8es
ICOdOUP41e2rxNiy3fpPWaSo97ViZghJkgSo3mTabeI1dL8Tv00qbVVTVxvHpyLSbTD8TYpiUVuY
93mZdPZJUepJg8sXlkRnY9+xMqe0sR56NIixN8NIJvdDq021I1HtYBLGwACYhAtkGh0g2v0r3+tl
KHVKTqC+yMyNUvfmbdbeljhSnyUQiO4Qa8mPZPK/uhoDaEC9jCUYCxxk8gvK8IyOE3Mjs1K5gXK1
BCNup9tBz4zLOOm+HQnZB6PGFXLkcuZSNTD0JlU5uF7TFEvDEYI/3hL1t7Ej4X3FZm9PPnikpffM
pNAbf4wTBO4SBXGVB9E5CkDQgYW/6dy6zYLasKq1xGiNS7UvWpjYkR4xSR+gbV7qblRaQZ2BS/YN
9CW7bwWRz/7ebvot2Fx7/T1URBJR1NQgtwGHO8Dta5bTS8YOzibrRyXyjZZW3BcjHloCETWydU6u
NInTOsnVNpg0tW1Qc8HubVtzWv/o/P67IHpREDlktb+vh9asv/jHf7by2//6u3kqUOOXLUsTOuUP
T4n1x39UR6AY4X1QujJvg6m80hx/1keUBO+YTcBp/kk4/mfHVbHfrfU1ZTUkgxXKtHavfvTBFGG/
c2nFAvtEgJh/A/78gxHd87z9RR/MWR0m1ukcgiTgRNTDgXEH3qOTyThfjrIPt3WVtufdmPTXzrBq
8zYjZLGpQ6xO6xwP74vlDHfKYiPUFN2aBsOVxKwAJWdYd6pGrG7p90uvX7L8rLbw4Jxi2d9LAmmQ
FMtjM/UP9SyfRqxd78O0N3aqCStQUZDtf/FGflF2He6ZFZnMfJ/tz1lD4+Ww7gLW4ZaVXUyXWbU4
p7U7qJ+rAYHxZlF2zzeq2iOaQDK+MSyJ5ENdTkduQV9Lob0nu0pq2eDiHGhbTEt4hy8PV0ta+PlV
mnq5xMP2o1PPxU1RT0l5MqChUTjNtNXwC46DCEXgj1qYxBXJU9h9oH9W3iZjQT5WWrRwvK50lxM8
UtXVTMouPiIskXwFUp6TnKQ9ikWtreEraCaniE4JD3+F5JTZPsSQhtKMysKl5dX1CTLwHGm4D4nM
xT2tQ/vLT4GYHHn0B4Wosy5J6n4DPJPOijjE6jd13BOMm+kyp5S8y6KuJpvUXKX3SqOt/9ZkLCzy
A+SmaSyQ9E5jaKCAp13HoibBHpcWufo5Tz7ZaqIf4wcdKvFxd+yn52k5sC+XALj/VhCnwStyRMgz
ASPyRK8W/JDdAro169n4pKcjZsxpo0fXSVRNZ9mwItIhAk6eRZu39BWHHiqwHWiAbz+210+NpuA6
mWGgRpv7kGPTytbFrr4dLxuZfO5S12UxHEXjGgehhG9P2GW8j9bbykI7LN+hc0RgmOvlUi3UCUL+
2LH8FPauGb9P67o7o9+3fNNigTbXoiJZkGcYJeVVl9/nVKjSt8ous3gWQ+KhBhAOAciX1VFMV3bk
zsN9p68AJrR4kytCvQTNO3eQlArnNteUpvAprJ9ms6TghbagrpxJabw3Jif/bOfNZwn9AbFMmacY
LbVxYEBSDsZMAlaRjOtF0NojF06t+i8WXhrAOMuKI/v2kALDM+LY4OhFAAI4OIng/gpplhEj83hS
L7FPpPGLc7LjmXMBXK7F+9pHNrfdhhZIavI69KuW3kZ9swYO3tq5JKu7pwHRJNlfb6+PQ8DvelsI
2Kk02VatQJrA+7fVtm2XjpU7X+JZ2gLlW8RlOiM0Fwq9P81HdfEV1FtPF3iqj8tS1qjCmfbJnKX5
xyN3sh5c+wcbgErgDRYzP6bsa8/v5cGmIZuTFBD6LpWprBH3yvAKMhadl5S0TJrdVodwjXIltuDA
MD6j9tIIr2x5gOlkltUmtdhLXo8OUvD2nR0kmMgIWHDUmEeDCVhFAA5O3E7HqjCDe3trp8VTJXhM
FM1A/UxLx/riGEvhcMdytVXDEiIlmC6bPbX/GJTJnBpjtNTbdtLrT8aUxds8aYojKfqrSAbkgRSB
nhPMbfrgh+2u1SQ+7etIu6WDoHtDS/Hc1nl8voSqE8xDQssl1z9X+I55rUsDJ8nHYvf2cz3UMuHB
8khXVxHydphhz7YjLyaziwvfsC36+baf0O+126LajobabmzBKkSy9moA+AXzOTmxQyE80x3CS9tJ
r3I+1ytD1649FWKWHxphdSzcHIZZpM1ssnyHoaELSewQ9L0krdkLnNNugRuMvtUZHDq5bGGNMKBZ
klr1rbQuN1XcQQpqadBEWm9u0ix0sAaaj4FtD/qjPCnuZsX4kbbBmVlRVy/3hoHK7ZSrenar5Vq2
MyMU0HRslgMnuOoiw3pv5gawUD1Uj72iNW693JSHF173xotXZIiix9pZzW6nMW8QE2jVzaTqiVfn
Rf0Q1vQdZVHRjbJrddNXNK6kXmydxI2OrddXm1DoUCNWFCLJqQBftn8jU6oZUzEp8a1dNVTOZMVB
tRpMh3gz3xZJUQZRvIIfUdzG8eBTaXafqIO3U2N1DyP2pjdJLzEMWKZlO8Y0Ro4s5cMISM945c9D
mkLuwQHps397KKnqXUiX9FaP+jiYQru5HfUF2UErAnU6csg3an+VJJ17bg29udXo+x25h7Wq3ntV
3AJjM4ZZNlk8mff+LVCHJjGOk/JWNcKrejbVOyOCpwd9BieeTtO8sg/jK6e2q5u3v/yvXg2T9ZWI
g/gVKkf7F17nLrjIhlyYse9W71kemNlKH62ReGtlUXZkLRwaIqywkRWHJYj3KxLgUJaFGXbeIWKa
3OJ/3DKlTFabTcSBEM5GVburZ69qG7HJe5SrR2vqfFqxckeHZ/F6pVbOJnX8XCdJv6XVz2x8GAs6
vxHTDVqiwViF8+c2Ro7FnLpHq6m0bWTp0RG3jl8+s3XCCSqSGdarjEnKtRvfy1vR93KjpAjbywxt
GK1QaAYbxpHs42C48f2JMUcjjqF4Ael6/xU5k8o0G4vQ2zq278M2HXZV7sTI88V0gxEidvXp2AG6
bsj95chWBY6A9jDvibHb/iXNVC5ZrCKJmqw6h+AGPqpNG56O9L1qNPm8RdrdtknLO9e5wsLlSo6y
w9i33zXAPzbCw1FU2/7pQgXDTE3AwAVNAIgY+7dURPYQKyVnCPxNgPCl/SjEcLt0sYaIavmDUvP7
BsvrdwxIFhQTUDbKFbCB+5dbhgowyEwTvVAWM0NpPjF0XzEjocKuXZq/jEK7Qf9luyiSHCcT4O4w
wnZahEzjZTdIRe08gSRsNJsPDlKeTzxu84cB4m/v8vkuDt4T0yekJVa3Dqx6DrIbEu+8luOS3MJy
0q+HSVseumGMTxmh0GwvKn3JV5kuJjY9zdGEukqmm9JeReo1K9Hfj+bQXwGHyr46Ub3CULRBeilc
B9q3baFfFp1ZX0SWMt/SERQf336jz8TXg7vXgYnxMulrgOE5eKU2rjDk+kV0mxXz8uwGhsVxtpwU
7oJbfK/pAam88PNeCiTCwJ3PjH/mdp4/WqHmnswjHd2+TE+wsQGcC/kkUDU0mSra0VZs255w0vFM
KPABJwWVXzzEfMl56k5hGKDs6XrlYBo+pe+3CLnOM7O5c6wifR+abhUYDLrWNh7CzJ24iotmovE8
VSdjnTvburAy0PSuOBVZ0u2cngrkyLN5vQHZePQo6MKs1Is10XwRulFMUiN7WpSbuYpwIQdPFADS
l0esBA/xqBwthk5BAwMUsycy5IPI50atVmpTHt22dj0HhokcJSqhWZASi4Km12DNp3W3aRXs1+BI
A56pZX8NpPoeWf3lErRzeZa52eJpRvUk7PyhT11a2aZxb83Tp3DM480S5Ru1rUd4B124C/Ei9gxM
4P26yesjQXR9KAfriWNrrZVBi9qMMPYfmqP2Mz6GmnKjo9ngLY3Iblxo0V/ffjWvs+9nWTHYFDiO
IT5weDiGSkWXiVnkjZRsrHCwSWqjiepYL64NHIQSzHqRxSiqwMnVS7Mx8yPx5xAVyWvjJOQLoiuz
SnAcoiLVDpT+NJv5TT3Y97La2eaVsoKXviQGmr2dvWlRxtCW1R9r28zThV67u3HqL6v470jgkJG4
RzoVz995/9FzR6sQA91oWAfqwVZe6ixUGEQxHIk6/UQP6T5pgC23cP0zf4TPfO6UUr0f6jrn0GmL
XdEht6CGQxlA1J830EqGYCyX5C88hsIzFIJXUrnZbxiTJCRcqfPHa2UNJhQvQtcgwB2enLY9GrWW
Ms0ZwMBu5hERMvy1j4WR13GU94O/Bir+zDign+6vyEyN1W4G9Xfj0Jrfpf0Y+Zmmt0E49z94Ar+N
Ba8D1mrYthadgKL45UHIjgdpqeUIXXyRiFaIubO8KMxzT9oCWxxdPfbGf/HV/nU9NAAPAqQwkqQZ
LJkiJuecSmfgDMAkok0BDRraptLjy8KpzjIAi0pueVI5qYdiN+K97Qz1GbYmb2/K/8PZefW2rbRr
+xcRYC+n6rJlU3YSp5wQSVbC3slh+fX7or/vwKK0RWQDC+/CCy9gRHLmmafc5arGQgcMgqYztdNx
0wR1fBEv/bRpqh7bhHMRe8GqAPABay/YI3ccHFQzJkcMMeomzcfKQ0K/+f7qN7Y/qHnCNEU/3Tqq
4cvljUpkSWn00TkE5YdWflV9wp3berIQGgmkSEanAsczQJOw/nSldQ7a0D2nqHCfMsGgGjepbEBH
uVIOvswIJ/PU/iAVAwqaTQRnWvE+3//B1+UGCKhJnQ4VX3Dd88YRyhCeptFEO9fjoJG+MEs0RWRs
somYjX7GuKstycULd4n7fyN40rqAYodc5NQ7mODmHy82K8k69ocXnGngoaSWhq+gA8YvQqj/ybY/
fm0UrOq1StbWkRMChk2MpZHj9cblF0w7BZjxRPmbhSq17FWTxkNwdur6NSsq9VzVoD+6LMsW3vJV
YxkBTC5WqjqelhJzrnI1MEUsizZnqT4/RFbR0SvG16GV8vrRSuvnInNgfYp2U0hMSApv41dOsqZh
/wyKYEnJ4sY3x1OO7JmkgtprLhmkdhYoG20Iz9rIRN1r4vrZNmPjRbXHbyG6j5WZpZ/kNIkWLDem
L3p5NZDE0PqYEj38O+fispDiy9JCLOPMHHmCGGs4c6nC2dzf0dfhj685tRfoisFWm8P68lr30F7I
gnOEFt7RifxuTZ+v2I6m/qlWhgUpzht7iCsYjUmobIRae/r7h/RML7F9a7I8Okul8znJqng3jPQv
aSR0x/vPdV38USYzhSe/hzNEona5UqWWHUDEJDqLTvkvbwZtq3hq9Qb6+3cyNPJ/CB9YC9Hs1sOx
qMLbBLyJPNzlkmi8pEAUpBDsrCad4F28+Y4pHRJT/nP/2W58s8kOCooHffXJqOlyIQh8Yqy5m90y
VMUOFxLzAJjoT6t2xeMgS0ux50a1NDWn2RukKLxRa3ZFKkXi0WtSFXcMMusJflK1A8Y1PjNdouFh
hJvSjsQhiK3xxJTMfgAAJ38D0YEQeGkdq8BTD5VvIKihVZb/u20aiChF/1cL+vg1KuEpp2McLkA4
b3x/QtW0yUghHL7K5TtSg9L2TD3X3Kqy9E0hiuhFyvUTiJXMzSqJ4b6T1wsNh5svCrIFQ2ralRMB
6HLRwQuLrGlL1TXibD/I/kNTf47bvwB1/pBQHZpArEDS4RgGsl+AJouAKVo5cJk9Tmer2BBf7FFy
iDEIrHrKIerahZhy/VYIJnREQJxyDJGsvvyB2GbBA+f6PKu5fG5b5xW6gvZcqni7yFX62mVl8M8F
2VSnchym4oJm7mzvFEU9SmXp+WcaadEqdzKgF4nS7u+fiKuJDhXTx2XmbYeMjL/D7N4/myXSfc0m
dpIHYeC7A/72m5mM30a72ae+hNdP/wu30aVxyeIPmL1ZwKk+KlWOf2Z37KBWmSsjdJA8zpNdW6g7
4cRPUuJ8S70HD0OsFMzMwua7DgqkJex2mMLvCkGzH4CcYKwLLSf6lFq36iLWGtq/iq/nm7T+ev91
z4XPKaSmEpjKRZvEL68GaAiMRWGoyv5ZK6NXWSEJSwrQokOGhAOki3ynD1H1l8rFf5ya0d8VubQf
G93MDnpNKI6VAOsG2EunevDlv1EDgneVJWi1rwq7/FPUHj32dizf6C90NVZe/l6yYhQtdL1PHyUn
CGI8lq1iY9F+3oa+aq7TPhmeIjtwdio05WcwbcXOE6n5S5PKZN0Ug/etgctysvlIC6Hm1rfnRNlT
MOat0J29PFUe1iJOXIThGZ1k58FMxz9gD0vclnA/E2r7YFiCBjzeoSvV8vMtg2PlS6EVh/sf5TpP
YZpJWa1M8neM7mZ3K4hxGr6VEpwNtuG6i+K/zliGe1F1sLJFWG6Upv0PSLn895/XJYEAe4M4NIYT
c3iIavSjn9XCP/sF/KqIRP8lb23/FULPWSaJQ7fJrA8Z0LwFkaDrURq6nQA82YHYm08z1Mv3nktt
W5bMFM6yyugOltpf0LzRJtVUMMulH6JQnXTeg1NIbzJygy+DivQyonkAEhoU/Yw6BIdT6G5kWy/3
38mNDHZSjLCpXenRWdo8aQyR5Zp6RI4bOerPgl7IuviqMob/ZtKpZ4AafzKb+NSaVJuA9x5aK/4D
JLF8GmLf/PcIPHVcaHWqk5z4fOCYI5hVmUbkuGEV9z+dfIxXsjXGC7vgOvmZeCHAMdmAaOTMZ0F5
gqx7OHq2m+Yt6NmgP9UYX+07UaEef//l3rjEoAxQrdLCBZc4V0JQs1FDWKTz3JR22zZGqxxrHj9b
lZYpNmCvsQEt1H/VlpxCHlsMOu17pgxf4nKzZch/mFUUODiZxcCJdEyy1zVMOZA44fd4qCyUTfGy
TVoc7tDIwWy+G70XbbSDg6OXZbxqKgv6WlNID3C0WigFtvy3bvW3+y/nVjACIkdvhpMI7Qfi/UWK
PXZSKQBe267fmekhV0GTY3qKuV2ltl8JID8zRStOfTPID/wq+2jjobWO2mCp2zetc1m+4ILN6QT6
Ay/dmSepDuqvSlN6xbkds+KraSTJkQISXXcC0mZgtrsxKdYOqul9gYrXbQV5/EYA7y+kPtukxbCF
yGicOmmIVs2YhLu+CPJVhkrFY5IE0r/ennQfyBZhX+GsMBl4X741xaBrnhNMznLZt2sZHZsVsuRf
HBgK637EWOj+V7rawiwHlpY4TTJGYj1d5h/qoJhSwetQf6GEbiPggmO66yW73Nh4Gu+w36sRx9WS
hXh5VVBOi6LEQBAAzAv35nLRii2MBCmLdnRi1vSmUXtq0mHhGnofy198eOS8OJVTo2AyadVmz0bd
auayXDhuXEd72iS0tbNVHkertj06ISZIvrZJ/X3X/knEYy4de8hPQnxR85w5S/GIbuLGX5W/+7Db
52W0M4ovnhOvdCRAPSy77n+HK4ASqQtnmqyX4AXrYo6jrjJLRvQhl9yGwcHWSsWrNVbRfqqDPoNX
iw/IZ0l4Jzqv1lAbDyKNp0QFePsKQdmMVr9sHUK0f48Lv+vGBuFuo06mdIFpO89nqcjjrh8G/9wy
Td/5lRcefIqkYyWqlRxgGqYXTIMpGfxnW46ivaNwqnQ8VfcNeCX8yW27RWOTl9YM4R+faeQLsKtx
f/9nTp/y4lPr3G+E/AmgODVsph33YRvrflE18CfU14HR/C7NfvnNS62N2SpB03OhUXF9pVJTkWhw
QBl+wUScBTYs2mKyReq4AiIwdDndtULMNstIkDb6BVxvs1Yfp3xXz+3o0QwUlG9T+Rcix7jhMG/c
3X/462oP6i4XnTpxM4CmziEA9tg6pCCqc251hBj7th6DDUUfTUqwQ6/t2IVPlXC+26qh7jvbrtDj
KVVpg9Q437CEWVwaobf2jLL+bIMI+l2UEt1g2Wuqcqu1vrcaHPsv6GDkMO//8qvPxg+nhcgMhlsN
EPzshOpxAQ0J8+7zGHTbsQ+ttaTmLwzouC4YAP37YkAk6WWRhEwLXu4R4Fi+nlSGfk7jeDhBKcxQ
PWfa2EAyPdROoC6sdxXleDiaLzoGO5xS9srlek3GBky7lofLgmZVqE6ysYS8FOVursIuNEGeIHQz
R2OkqVmUdmXqZ5Qz+7UoSgA4jlYu3ErvXaqLA0YEoAPINYqQDonHrIsFLjlKEqm3zqmiipMsNe2X
PPa7TVt3Bn7mmUzXM6XCiKxRWtV13K0bsI3WFioIpMFWgfSyAiolzjnJib8ag8H7azWD9c0eau9T
11Yo5PiZbDarKWFdJwHtG6o4GddB0Vf2VsXL89mK0/gLwGowPmFf1xVMCak8DH5v0CpUJUBzQx4j
++AY6TGq7H7lS/z/NZDJ4qcTiAN6uaB98YBWq/Xoq0GxKk2hSOtIJOqGAYnHBQjWMS5MTogiNdsi
7pUdZuSAzAs/7P2VsCADwVYy/IUzfHUSuKlUItgEUuVGnOfGVC1j0BaOfNaRydzWAG5XTVHjAiQn
MdA3cCn3D8Nc8RsDJ5IMAPWkRiTLV/yTJsW9q0n60VWE/GBb3xWh/WhaG2c8iKOgMfzoobR/5MHw
2mHjqACoLqPkoMFk9Jw1DdOtqjUHFe9gyfpTt38T/Q9DYWbFKnNheK5lsmuYKoeetEnUF40ZRRwF
jwWDpIymXSp9scXQrBnHvLSVs8uVDIsyadN0C/Pxq2JgekrmfxDFYUOBkb48gy3Jeyd3xei2g6DS
V6v61Ptl8l84is/3X+jNleAk/L/BCKPdy5U6jLwFxN3RFZE1fGXI/cjOzo5j0yTb+ytdV5s81CTU
gEEeXATzXcbpw2UHIlDxTKcc3dzoQT/qv5HLfLFNgICoTR1CkWsrfWj+hpW3D4waqmly7riU4wBP
OpsGvlwubKb3FPoiOky/iEuRPFKdEq6pI/DhF8WqGiKbHYxuUOMvH7eqfsxVEaysRvf8FXC5Ygv1
0dyniWKfIpEyqzExw4YeoPVStrEUuiXCLOxnSyuQjeyS/y82+L/OVq+i5CQMg0AkqTW/kbh8+QNz
meLPyi3FxS43Ohp2SQYY1+eFD3PV+GAV8trpyzAnQWnvchXROQ1sB1V2Y+q+naJ2KIAOTmIcO3JR
fE49+3ubO2ctd9SDmYT92htlMHIwQfZmGCC92hSt9SQC778umBBRYRjwKWMlxhJJTxe20TsC5fKj
TaZv8Dq4EoEjzy2R4kgvFD2QWtcyuQWFE4WwiENjlyqjWlJ51MmDg/PXUwitdVXotbyngg/OfYZO
u+dr1TnBSmWfahUKsxiVvCh9FsNFrZxqpVTtgNNG7RxHBbUZwYB9lYeWvxetJVkrzcdZQOQ6bTMZ
a8FWz9M9bPidk6X171jFEmIFFMQ7lobnb7JmaPbQezPmrh28mwG/L9oI6pF93m2DBoplP6jhA8PH
PykKtntRaM2ncOjsnRQGL/agOGzEQgl/dL3suE2R5zsG+v3WE8Yzt/ap1iJn30ppt3AqJqGky6TU
hu5FK26SFjYmEenL7VDEVSjHWtO7JuoKSAYYjf/iw7ftfETPG6+UN309vNVK5D0zfbfcUNeHR+CD
4bkaSxuyLFUn7sQhBgh9vR81vDsaqI9QTHFSL8CXPA5ebKEEl2obGv7ogktFfXDovi5s7KsKmgeZ
kn/+AflDu+PyQbAyjo0hCDq3MjplG3QUImxfsa8yRf7D7vpdNiEGEM0gml3cV8oSUmE6N7OdqgPK
R+YM4TMwtrMonpbMOGo5Fa4aRdabAjMTUERvP/QdGSkJyID4eFh+aQ2//lFLVCltX21qxetWfmuH
m/un/H20Pvs1MKCAXCEVPwFvZ8Fu8DVVtEVjudDloqNsluBc7dGwTjiov452Kwt+XRNu4kjgJJ9E
9c+0zdvfCmacrwwc6s+a8MxVSnL4FFWy81KCZH8ctMx6lhANcAPdiXdQsdKVXcjphtl0tGtGzOHN
iaCfOkPK9VoHTNXRITeOatiYPwCAB5+yokAY6v7DXqUlE1oTFDrZOb20q9Fvrvm0PCu7dTWlqHYY
mEQumJtoDwJYWVdlVy10Bq7LYGeaMdOGBGMM7uZd4evDTdKBrS8UNbNdxZPqnVVk4w8KCP8pdIra
beMK4cVKaXfsfrHX+xH/0UQX/7WBlf8EhVfhgigj1z/ATrv/Iq7OMg0EBuDMpcEBXVcqg9CQCPDp
XRYlQ04R5+axQAR1YZXpGrrYWkxNpmKbWTFlCvLClwdNU7JIVsPRcR21eRK5Kr01avcAaVD5df9x
bi9EpYjOE0iK+SA1SgMjEYHpIO7dZk+mVeZrywvqfVGr0UJpfl2d8lCA+aZp+3uTfHq1Hz4pUlza
YKuJ7SKylv6XZZH2Qg0qfzertHadaAxOyRB+06Sk3PQlljiZkjqffHlAIWVM6x94N0UgcwvzgHc1
FpCVFH0zc0kcOopwsdJoKaLmZTh/7r+hq7v8nYnLaBvRGNT/JyX5j796aDHDykVjuyjDZKteVuqV
GeKnAQJXdKfYHpwnyciGL2MZBws381XLhaXfFeygMMHifRet+fDCRG4EFHqx46KFEm3l7tXqLXnT
IdpRNWaA54O31H269bAWR31q8oDtn4e0yvBDLY4l2+V0xptRSOZGFJn/zGdtaYGlcXCymS01Kwy9
lzpM16Ulj0sPHaoyKBv0A2elZV9FThDnte02aKt+kjN05JAobzZjZedPsWiVXVh7zm6wqwZ7LNse
N0aCE1Gm1f4u7EvSBr8Up86oGNWVg/wD8hA0mdAcSxjzbUoZWQa8uhHqYRs38mk08IQ3okBslIRb
K/AGqdoYgWFuRxiTh6bBH2piJPhbNgF6xcGQ7ERdDS7SrWufZk6N+IPUiFVeVNlWYE6xKkKE/zA9
ysJDJYfhQzCOxdoYoenqtnf0srI4Rr5oniIHwf4c7T1tRYMjXKd2P6zNVtY+39+87+rjl4EEY4QJ
KUTVDx/FmLbYhy0UVYGCKmGsubmkGasOY5/DUKb1U5iOlrYyGjVeN7zaR3L6L2WTKOuoMdH/NkDe
kCt+Chs12gZKJiCMtuAEvLSrnyxPD7eyoi6BFa5jEb8VjALYRxpriPRe/lZFmK1U40/mRkmt/PTs
bKuNkKf9MXy9/1auLzOGEIj3Ig/MRIJNd7lQP4YFuJ9Gc5XxTLIKSLWzrEOjFp8HU1lIma7vCxaY
gKPcmYDV5gEWwes80BJDc0HLiWelbox1Knpp889PxOXMR6KVDgRnDvRBIEJnioCgTTmo5F+ilTEz
DX4FusC91AN5cH+5Gw8Flp3RPqEcBI6jXr7AUknb0taZU45Sx5zTaj1Gal7XLnyna4ghTVqeCxdp
m8sJlbnLdYa86lqT+sCVff+H0QYA6AcP4l+NhMdKNovHcOjR+OyTahvVqf6iBvGn+086VxKdvGkZ
iQATIYMH1zQJXX88QEnfjJ1SjprbjHG81dKkO+BYaJ8bw3sBTjF8h5HHlWBUefKmFGa5Nuna9w4U
6zYatKdKDb6GBmoiMBjax3Lo+p3UyPZes+N85xReffaRqVwFoy5wvuho3In6cUjQwPSRz6lrtVjb
AuO1GGpOAmA73+JDgBIYVOFN5YfBQ5Qp+VLuNQXaWdDQsLiZXLImHN68SK4C/DUcp9XdMG3N1WhZ
/SnJSbG0OFFd37LLrwhTnulIEfGYFABrUCzx/f6Lvyo1yAbg75FqUURDTp29d+SwaEqnmubakJOO
rWG09KVT/TFP7XaTZs3PxmgyxLyEa5aDtr+/+I1INGkUs+2o4yEPzQJErqDf1VmF5iaBcVJFoyJj
lilPrV4BSb6/1I2jROWNxjJCErDA581oxUL0G2cs2827IfyF7PaPUgTywi6+dZD4jOSRXLA0JuaC
3pJZyJKksYo2ICulJhhRS7iqI86hTCOkOjpZksjFqs6svZF6f8oY3s79B71OLZRJu5AsRldJNScJ
6o8HKY4kzW611HE73zqpOhLnQ5q+mHSt10OZpycn4kpMC7GQQ914v5AYpn4P+TSkyFkIGZsaMbKU
BDdPY2VXOL6y9QtU/u8/3M1V0Fki1rNZwQhfPlyq4CFatZ7jShBPz0konzSlT17uL3KjJoIexvme
ePDTvGT2Co3Wd+q2N223SLQzU0IcfiHwPGhBUZwKUy9ftVwfnnRLvEV+L78YQWrsvNqqd4k+ubFY
fvPQGs3CBXd9UJHAZ1IJUp8Bx5UKZ6kMzIzAZblCH35Iom4eoxL6oOfkIlojGxmvNbODHR4Rgh4k
T7cX7qLrfcXt6rA8Ys983zmbsLJlJIuRQHN1hOoeuqzLNzWisSstfinrTSVl2Yam5RK0afqglyES
jgCJ1TRvQY1gfjMlAT5AQ6lYrjXm35JYADdDOCLvoldGtz81SYiFkDTX5OciovQmJ1d5xGkuMPv4
sYgVv0Y9zSU3a/dDZYT7whnDCb5ZPSmmv7PsSnnUozDfwFVIt3ZrKJsOHMOawX271Im58fzQU6gT
iFtQzuZVkSwVHQUq4bktMkQzIy4pvJGi9EfMZOWxzobCbTJb+U92fAn5gnY9jPHG6XugRhDItTdd
RstG9cZ0W+pycC40jVaSxr3+zwdThazO7yNRIfDNCb5RmFbyZPbkKnponk0ne0oQHlw4AtcIl0n7
FXQLDWzNAP88+zaAjtsInwrF9fN0TFZBUAfrKGz6XTo0j0GcZhujGYdt1srqztHaT/VYtHRSPefv
QoS48Vm4LpFSZ2NO6eCsb+BJQ0saKyluNyDT7Udjfix0gwKIFlIkcG4o9B9eMIiNmbXxPqmt4Rxq
5bGFPvi99gv7ySlQjKHmqyhrhqxMj76apg9Ou1RVX0cNUgusAGjsAIVHa/YyYJoMfGspUkwXKbPx
j18jVJQLZZMhX4iE3iHooy8YiI0/cjSmFrbEe/Pk8uyyNv1DjtQ0cJ4ja6R21KLO6U3XcaIVPZFT
U2rFKnaQrpIexvF3lf5Xiv43So8rAGrHzGwfEOYE6TOS50FncexjHz1ZTb0S9mNkIirQBGjJiz+S
Yxzvf9DrRIS9i9gCEFrEruibXL6mIMB3EK9f/Tmw9b+ZCIvnNPGLDSZnwcJK1zXRVD3AgJ/SHXiX
6uVKWK/VUlp02nOhDPqu1FJt1yVWvq0BXGynwn0hHbgeXrEWElJgb8gyUSmcXcyG3DAQaRLtueoQ
60BQXt9LSQinN0zM32rmGA9miaRfN+X7RmzzP16wpSWif07MQPrh25G1qwSO5XlkLiUNV+pe9Hog
itOLYINMkKHpu3womyWiez5ojen63jOggKIqtvkQ/A70b1KqbEIEjkRsPoosO+Xo9q8Rvlnh3tYY
44vp14+1dDBttIU+S9InX8I/wJGfK4yO7BdTgLgNEgpxbVM5zMaRW+pB4fb1ocn3QrKWNvuNzI8n
IYtGqlslZXifTXx4Eor7MTP5hwZb8BZURryRxqpaNVFbvCDQGm9qtDq+taZSr1GAKvZ1IS0wbK5j
EpUEelQMDN5rxdnOQm1LdfzIVF0Tq8JTkUgvKR68bac/KaIE7Rd2X+4fmvfaYH7A2VUAn5m3oC8w
7fUPz+wrjVkFvU81bKQPulFtBYOKwMg3cV1v4/bVBu2PK9+qk8PdOGTrNgAaaebHtMzffBkV4vG1
tzEjMDBrOOVIiSMz7A79tomDtd2oh0RDwLNBUXXRbnXa9Fe/HN4UYWSyknWmyuzDLy/l3MqCWFNd
yur+OUjz+BXPn8i1ilpBlXa64C3hbw1EZPd1rRtbL1TDTT1ZK95/h/qNAE2Dh2PAAaX2nV9pvRpm
tghSHd22EdyB/hjZk8WdesZydevEr0r0krbRxpaCQzk0Rw4RSIFhKxnllp7R2Ql2aiCdRfHW49+C
jnP1Fkn7ykAbzv4dys8G+nXFWYvzz6ZfHkonO3SW+hZmR1OW+E9814rqbSQ/txXduYzBih8AhGji
355q7Et1fIFT/ynJShp4DXOQUbLeUDZ+mpQDKF2WOPyTkOP8u1AHv2u60GGBbHz5Xcx8KlYLgSY6
2kyTwnKEvYcZf5X6bt2S+oTWeYg+0/CrGTZm8koLXaGcgv7vqH3tNWXtC5duWt8Fu8KHNQ+TOs/k
Y2trP9DCM1dWlryg5+CO2a5pvuTICsnG4f4HvVE8IC4BM4ISk9CmWbOthW4M6m1VO7p6YIynQFKR
PKBaPKeFhyj2qCb7qM67pzb30LaWKg8wepwO2B7X7UYy5OTREkl7DHxhL5EVrosnAAxkkkRahOvM
d1m7D5u+E7E2FCCC3b4JH7AHD1eh2RkHxU7s1ahZEs3dtPlBIjrsSOLE7yabrCnGSF45Tv4599L+
m6jqhSByK3Ay9IVbC4qBwcX7Afn4q3rV06MEShu5kPJQ6+p30tvgGDGlfxFpEO5NE48KrVLBqNFp
frACbUnO8Pr2p/WBqN/ERObVmLPbX0hOZOQa+A5fiw8KMgFgBGBsPY5BsJRoXPOepzYLTT1qGtzA
rxgjhodsn2i8wa3tQTygtnUa9TJ5wAGkfPJjlOjKDppMlcnBdx8wbQMKKGXDimB85BZON1mUcCsW
Wtg+OULFh1nyrYNa+eaLPIzWkxZ68sK9cj1Wp5XAlga7RJhXEc27PJStEod2WTq928rpA7SK3kVI
t0AbTFbpB4bGKiFCr8ze0l9qeQge5ZDBueeE/UMjYv8BIcJwpdrB8FxXae8qaWQ/dzjRtIXVnKo4
KLdUUHvfr9EvyMr43DbSL99EmGUh1N7KvLDFQrQJfABIjNltlbajDoit1Z6jCvVzxfc2wHhcMWrt
2in0hcWuzxpZF3UycywgT9Y8sQG6ZwdGWWrPvdQq61JCrhr/8D/3Y831voX1w7iYmELVg7zx5YeJ
oyEqgKImrocbhlva9esQOsbTGBf/XPtPCzEipa9lcGnO+nQw3z2hq3XiWr6UHZxS/FclzkPUhfgp
KfEpI/dfVXH6zzJOwNWxr0Ic0QEqy+67fD6Re7ETyWnuhpbjv2mj8V0dgs96EQNmcez2EAe5t7v/
Sq+/27TkpHcNa4Z6YHYBebCyrXRschelaPOE7I96aowlcNR1pjYhAKlfqTbgi06+ih+zD7nTRIrK
B7kO0I9t1Aw2Pdc82lomXkS9qvYrCQ/khWN8nWjgF8ycc1J7oBicAx4tO/O9cLQKNxuMbs8VLL3W
hd4+V5H906n0E+NxtOMtbTjlHi2OhfNwzQ3gW35cfvp5H8I8nhXSGMV14Y5ytRLpi5c8SaCyOuFs
ta7d0FT87KXigH78IW9/5bagmYZ2UJV9KqOGQdmXktw9bvZjeRKWtKKt/sMuqrODI9a6VV4DZ0mu
8dZOoN5CzY2hPQSq6e8ffrAjZ1lhD2FJwxip5sZz1K3t5PHCe7m1FZi4UP9wBRJcZydLlqFIG4Fc
IIMT+8ckDHg5cfY22Gm2GqK2OlujvpQH3FgT6SLY44Rzm4ebfQq1HMx6NI3Uncb7JuhX3ahfDSnd
hNqwjUpvXSGi3IpfiEs8R8Wn1LFfcyGtubwf1C4961qwz7qlM3EdncElTGgjtiZAvnlntx/zoS1i
JXOjvPvamFZOR0Q2j6OeoqpRFotl8fVLAIFHdCYdYgZDYLv8vIValSHP3LqJ0LOvcZL4u6q0R7xB
VSBXagg3PdGj7jmuVe/Y6M5rxoH+koUl2ZCFzmDlgTFbOaavvaaYRB+jwhp/po4RfL4fkG70vCYA
PYGX/AjxJHMWLHDEAAhWFWiJk7wcakv1Tk2nmfVax6utd5qzl9W7KqfFt8KgPvtS4qK+zqk3Fu6A
6w9EYcvNSUYLJo1e5OULi2zF75Ia9KJcIU6KI5S0a2un3OeFwbRQyZeU2q77zaxH0jGFSmbU88EU
iMMyyqFkuaHwY/S8ymJrNHb0lFb6rrF75YQRgr9qw37JbOqabjJhUBiIgsGbJihzPwfVGjXJFlbr
xqGMzUJWq3sxGNKDV8PwSJtOegn8HspQ0SCRBqX3e8hfwUiEhjt6Rb3pUmdJLufGbqU+BAgFKIpN
8F43fQhGsVb1csrQxk0b1TyQyXoPhlFmG6Z0+XfAts5WJP33+zvvOgByV+AuOTWeDSSzZrdvM/hd
mYe9oBFOSWorsbUeFTTP7q9yncOAVHoniSB3yvxx+vuHJ4tKQ4qqpCpdxDJq8INpvbeVQn4ZAydc
mLfeeqCJPwQ7F4AA3/hyqaJJysG2vcLtQ/IGD0wLPaFqXLhn30cSl72FifoLvILgynubK1jBB6Wc
yWTvOaqZQptDkh1JoE5ZaphrtQ7LbZEbv4pB7x8FOnJ/nAZKu2ZRYSdVDHODKcJWStJ6bRrjz57M
aNepXriCQq+hJZAgB12Y6XaQhP77X78E+4qyBMIw2E96hpevpzIbawBA4T2LoKVPE8Pby82s3ncV
7dv7S90o+khCpoRS5tsT8mefok5R8wUOU7pQPX42VHmvYSW8bRf7/i4NbWeVELkPmiwxvMd3CS3G
pl7YeNMSHz8TtqhT6mXStcOLTZk/Li5WVpUZTfNMv1PadTYeoKEz2G/CTsJDhy3TQRh17YpAO+Ui
8ZfEx64U6TSUnKYIg74xZ0ufo7BCbLzCwu6s5xbJ58fOVstjWPq73puk3uRom0Wc6kDTR2rz+HvY
mt5REtD/GuqN10IS6jpOymA3BOq33su6A/7X7fb+Z5pHHcRMQcMxdpu6GVzK04H6cDYd34czMujh
WTjlf0HXGfRc7OooG1ixaRWAWS3M2m/317yav02L0kglRyXh5F+zRf0M0XM45dE51XT/U+c78IsM
rOJwx2ge7R7uNXKqwUHS1Gbd11J2Qqs8XcfmWBj40hRLBcH82nv/OeoElZuyE6qty3fQAiUAkmeH
505yfkVq8y3VjH1icyKzMhcLe3J6tos9OT37h8VmR5CaOaRdb4VnvQ3tRy9uPJACaOXef8XXjwRx
cRrlktySlF/drIrw1aEX4VltnPSznXjUIHzlddX35kGholw47fMQT5tDAbhIGsNJQ5lnFuJV+jmh
l/FUnW/8Gg09PhpxU6yDQVq6Jm+uNM1vKFG5ueYRPtcl6jfcX/GFr21jlaHdtUp6oeFUNS5aql4F
+vfnIusF1TtdKfLsuboYJichHvaA0qwLLdpp9jS9CpEQ7Pp+XI9e+4proY88bA0Tx9oa/nCQ03FX
pPHTMA7wK2iKJxQwJDYrZFV2uCKdUJN5CP14IemfZ1PTb50I5/oEyOM+n/1WZPQsLzKd8BwUgwoB
JLNfx0bNtoVAhyKXw26TD4a31Yt+qe689U0YdBlIOVLNMge8PEBZbGMh1bFymBp4prWR9hgmHrah
sp4tqHxeH58pYCEBS1RHYN+a4tmHeCWN5mBUITJcQWil6w5rhDXGvt36/vG5ucqk5c82I0ucjzW9
IJaaSPjRuYDXyLAgJg2DSbi7v8qtQ8rVQHnG1kLAZPr7h2cxETmEotiFZ8/xnhPfE25FT/ahlLr+
OURH7fh/WW7i6aJ0gYPK7EIGuIO7SMEZheaBEKn5lxSz3DqS/UtN1H57f7Hre4XvRH+cORmOA2Ri
l8+G3KpaRL1MmOsFfn9R8KeUS6S62qjbJ6l9jtT6H3MbkiakFniR7x1mUK+XK4pRLYJW7xiD6ya4
4qSvdkh/tiuhld1CdL3qdExrQdyh2UGAnWDWl2vFwoBQhd8okA1tp9be/3B3Hs2RI1me/ypldUcN
tDCb7gOAEJRBFpnyAmNmMqG1Q376/YFVPc1AcBibO3tY20NZd1YW6YDD3d/z9/5iO1IF9UcbHzRr
EJfSICTfjuxvRvmghup+jG8y/a4cP0T5XdsAOdQvFTDMakQ5NJu3sTSqXmMVH5SFF64MYmtnGkpS
5ZnHPrln8tjU96hVLjJ9AHyWZf9qwQ1VbI4O18tDiiONm+RY+qFTTu4aJbaf1kb1KUEx0DWFMG8V
ue8vewWVl8RyxJmVf3pg8CA0wmyuHgapwOpbGY1ozCRFnBunMOVqac3vRymG0wp4+8xLL+90HG+t
xUEAmAKHE9eQVbUPGX+jdnJpPBRRiGITqoHbUW6KT+8v99OtfDzK6oXKsKrMJggnypg22HRNxcDB
VnapRlMrCKvd+6O9dAzXL7X4nUFNtxBLeMm9X31IRUJ4x27a6RAWylZqg8fKVgMvbSEVRngCXNbD
FykJrzvlukjuzOEyqf+Mk49TcjCCa3X8HtoHI7lT8Q/NJ6+re68y74DJHbLqqU2/tc1lPvwIRejN
MgI8W1X9Yc/f5g4pezwGnA0lF7cLvgzIi0/OpWOj5yIQ//4sqrtwvI6db4OjYVLQwLjeJ1LiOcqD
ZtxL86Msb7jZSsO9cNALS3ZG/dPpLwblI7L5PeVIzDdcK/opOV5p5HiO7M1FZ+hbEX4apNQtsB6V
rtMICkv7ZMXPRfEzhyFvBzppxuXUXirqp8q5tTsQUKpfICUsgd+2sgtsT9z35//kbkOyDGpsUTGm
Lk/5YLX/EUOIx4i7FOjBjhZl5ygfkeE3vgtnDK9qNQqRh8+VC+gS+nUJrM9Fd9c6Z+jykiavVgHX
igUtSOaOwvcq4OfpaEPmCoaDaCrMB+TLpNpPhnjCQoJCUZQ90wTE3DUzvit24snKUzJR6SvcDiBO
jWeddtnH83XWfrbHH7Py7Cj7zIbPId12+pMEsqKcq5u0vBrFNimtT3qp3hv5kzXSPUYZA5fh/Myp
cJrAABHmbkqzg5B7QvU15CiyBjPTDmoM/1qLHiUqp14MSWerF0ZxhWa/qzm1cWbYk3au9tKmAw+6
uLABclil5EpdIHFmjNOh0/lIidXWu3FG/DIzArHTExB5aA/3yudYC3YiL7KHtNOMm7jMqru07PUb
0XWBZwKN/eWATVkGXz70RsE0nwAjyzTFXDoJ5UOLIG2JePVW7wvbo2bm1gsQ7f1FfXpQYvLCWULZ
T3MWBOhxcJDtPJSnuGQ0JG+3U9UVEGDHc2CIk+Yok02U5uhfJDQRPF5tHQt6rqpUKrT2XLoIOJHF
BVBmN8se+jxnDfYRrTQD7yEMPJMQdOasfEuC4rtZVppbNO0DWqO7Js28foRzr81WcyZzOT3KF2Yd
UZ26BRen9W0wTvhrMSFvUFXGgMSXJj0ajhRjK6vYD7RYtJ/vz/tpLOQXMvVImYJEBtZ9PO8Ib9Qm
pXH5oEows4UTtdseO+CNZp7Lnd/YX7D0CVQGjcSF3nI80pzrcySFwBYs5M78MAbWCO23c4Novg6j
HUW14PtgdB/ef7/TKghfnJwDFBFgawBgy4S/ClZaXoItirL5MMAO/5gDUryi9VUiuK9Mh4KC9iEq
6gHTG+74uiR9L4WEdlU8VZ7QQqAU3PN2PYzUCxMGvIsFdI9d1JB+ff8xTxNWm3jKSUAtZMH1r/KE
GHePZGpNtDu0oITY1Sr3Rd2at5U+x94QG8lG67tz3c83vj1FEBDI4K65zay1JQuk3JpgUPgi3Jjn
UbGpduMHARSgP7PKTjCC7DuY5iAgod5wfVoLOU7SBEzLdsCsqInpK71s3mXN/CGr0hnEpSP056lF
o8upsns6AK6JL+WXyjHGnY6u4pdmTB+1sG+2vdC0X87Q4KWY3OV4PKoVawqZmuVN1I5Vc6C1EaKN
ZEhuNVb5mePtrWW4dPpeYsvynVfLMKsrgDNG3RzidgZVlEXTlY2An6tAHbwRmqRvk7HeyKqItyQi
ph9bA1LgRXNAK0LbAMoqtmUnf4F2NnvZ4sAypeN47iFPD+FFAYs2ABwLdugaC24JFWluo6kOETSw
D7oxVLeznXzOx9j5bDRRepOY1pPi5OJPyer129aKOwCebX+POPWnJG7oUdRydi40nLRLtEU5j5IC
TUw+EOXC4y1siw5ouNmVB9F9jtEhu1SDprnUM2P4XBQgeYrQgZsZTMb1jEfQncAUZiPnVfS5k4fL
IT/nPPnWLLFc4OaB74NTtnqcTmB+07V0VLMwqh7jtoy2fZHOm/dPhLdG4e5K3QcqBtxh9filOzDc
ogZmf7DsPLru5hjVX3M6Z7mxLLvjJA5k2MLNolG7yLyszp0sA+Ug12UNEZ/7EGTKelPbxuzjDQ/I
fkx+sUGyfEnGohZN4qgBZD1+qcGwq3ms1PKAu5i4kjuZBHCwzvQRT481zhmavOQtixXLequpQg65
eZsVIh1hCLG8vS9HJfvuoMD4/id6a2FSdlpaWOyXRfbs+HVUZY6sTHLaA4EMEY9OCfaqlezMpJ12
JZoQP6pG3cdCTF/7cYo9YK6d16lailK09phYxTl9shO8LPO7nLGQhJlneAyr9KYSYDASDFwPbTTs
O91w7aRCpgtT3wAyc57KXpkP2kPEjvFLR97IYnD8We66T/guLsxP3Slp1peD60To1jio717zs7ab
5qLfJAOCuMRGo/9q50nnIi05PfbCkS/aEqdCORPN7EZaDHwuy7Vv70/2kh4crVS6OaQnC5ybnikf
93iuq26cUfuc5IPcAl/RozlGCrB0LjsFnZA8t+OLHjTmY6lU8UUsS/OZmtzpt+ZcRC6NRrm+EN/W
RTk7izCjTzLlkI15+hjYzr5K5nEfZNoWpCVo974Ndsh9fS2qJPWMsjd9CzsHdcYub5qH4kwT8GSR
8zgLY4k2O1YEJy42oWIKmku5cqB5n11mahhdT9D/nuo8OHffPDmJlqHoN0K6Y30hf3M880EXiclw
SoXqQjnfSYbVeqNKj/z973uSHjKKjUsrNRmYEjBJjkeBWpBFyNvLh4Uc7GWqyPdaqQzojU3jga3V
PNSG0W9qBNfPhL0TjgAhj6IuN9ilhsfQqxcELF73tiPaA9bJ2MrlaftZwiXEH/NBvaqFMu2tyPhU
yAARkzIEO4nV32HqIvthsrCUpZncYx0SBg8ZYuP7qsdXt2zqr2DW77ily66SOuJycsb8IEUtcZyy
zE89W/gmCCSq+wrZrK024so6VNK2AiHhZ4UhfaFtom4nLFvPLOWTXJPXpQoLWZV/aJasEvGsjJ0e
d2k6j3WDLCr1K9+a8ftMJgWjAM3p0LWy0nNFo+VoP96/jLq0aIAS4gp04qZpzXaa93p7QOVvB6rD
aj8aVAClqgcivenIrWs99dRylzeP6OK4w3ApIGNIxecwARue34dt6y/HbKXr1DrvgwHBCLVa9M/2
UoKXlfNUDeo2FYmflbciknBA2CLfHHV0P5R8XwUaVpYI7cTCs/V0E6pMf4Tu4Q2c8zA1PEmUftQP
28RKtjDx9lY2bODh+qjh5cATogbJzyLaj3qxaZPMXxLFDFHEjB8LMKod90IPAXwCVwFfbG80o9kW
NsbT/G84yNgt21s9i/1AugC9vcssxUvDbzJPM+q7TlV3bTDtcmokCEg1fZQQGKHGv7/HTq+/FDjo
j1ncK5e68bolXZitTK+qkQ9BN7uVNPduiskg2m3OtaRN4WFitnYjaCZfNbMG7ks7I0CZ1peTaf2U
tLq8yIzC8gNaFB7G0OFGgnHgt42t3XB9OycqfKJ5AZoc2S9KXawZjv610YaT2oEiZSolJkOU+6KK
62tUWhWKhoN0pc+hchvJWexGQLqVwdY3ciOCTZtpyhUe01+AOBwKixb5IiZTe3OaDNtAc4o7LZ/P
Rd7TMxKMAS1+yrx0HehDHp9e5qwLrZ3ASlVUC/wpH8PtpFr1/fvf761RFtICzRoST1rXx6M4lWz0
EAM7qH42VmIlQrimjELb+6O8EerIZkCsIY20lMTWSWHTFVEga213hw2SdUkn7IuKF4Lb5OrzKMPn
0/Qc38d+R13OS5sWARsrmR03D9P4ivlV/DPPs0ze8dEBHIw2OZc0ULpINxy/dpk3RhNKaXXXOIXm
aWU6HOwC1e4iDo1tXEdPeBT3mwGAn1eUpF4Y2FtenIqH95/jdPYXGAfzgcg19PP1tBhxOCb4vhR3
s2M9OXqCo1ool2fC4MkgOlB43C+QcaLHfNIkKZw2xOwjkQ4zopvX8BGp/rVjeeY0PkmmllGQNWTx
Q1DiAnA8o0nMMtWUSTpIejlvRNZXm84s+71TgYOw7SjZdvFgXkiTbe3AB0pnMvQXLYSjL4pnGcDQ
RZ6c8gx1z+PxNXUutMQYjFtjiBFjx57VVUbcauoyCn2ueDoMLeqErhNTwbcn1NPi/Mfk9Jobp9md
1iJV1qrp5CGI8ynpe4BEodRjr9hY6t3oJNbepu18lbb94E4Yvm/eXwgnAZTbH5wuhL3wnFl0gI+f
vhzzXAhhpIc0rxWf6lMBnyqhYDSIXaPEF2bcyef25En4RHCGWL1oyfLJ+HLHYzb62DCNtHhyXJQ8
gZ3J3ZAgHWKNpf7dirX4YiypTSvzbNzgh4HPZWBWF+0c27sJeUfv/Rk4yT6pTbIJFs1S1Mao7Rw/
jYPGflDFcwXXwsZtxYi1TzWCwj+lSdLP7P7TDUHjDMo8TGhiyckNNRoNPUgl4Aq1VKRbyg7AlZBR
PDPKSfbJrIHShYWyfFXaKscv1MFvmKhdJIfA6optEuGDmiJftkXmPPxY50P8KS2DaNvQ9joz8mlb
FEEwjENx3YLnuNwij4dOxyHQO1NUh24Qhj9GcneDA0OC/2CyLfUx3YbwOt0mi8oLC4+DHrFGLyn0
/tv7n/T0SFjEjQi4AGgowq/RYoE16PRq2vxgGOBEkBQRO2FYnpJMw32VTBMy6DR4Sn1AYjlo1TOz
cLqluFQhkQ948kXkY5WTDiouEbM85AeoNZFbQJja6Z3R++zAP5M+tTeFkpzzVDutyQF+4PyxZW41
1FjWFWnkUGdEvmz1lsClb0hQqw2ZXpX7ItXDL6Ek5/tIniH4l0ieupR9IrccO+TYQzO9KapU9Uox
VzQfNfmrUXVs+rRKtSstk51f3W8LsxpJDNjVNFyBlR+vkWQuersaR/lWl9QPdMl7Kk462j1Bfyb8
nHwH8BlcgoC3UKaF073sxlfVcikHL1GVDDRLByvPv1jYThYl0hNNk34M8uBcL3n5fUeBYBmPzsNS
gHqpPR6PNzd60dDql2+hngo3ssbYM8MsO/NWJ8fVMgqS0dx1KD9TfT0epUizALG4Qb6VpBwdbLzh
LlRObJcy+3ymwnWaPDGWDpXlhcvGQbI6GqsxVvJ8buXbyFQftAVYi7lL6ukgop71bux3fSvfBJX6
EJutq4Kzr920CZ1dmNMtLUb7x/vb+kWlej3DOjgHUgqaC6SOx++udXYTj04t39phNfmFGQUbpECS
S6XUOjeTA2eXyFG6nwM5+VmZOGO6cJKjr446ayi3i9zZYKjV7prQEi7W48U2oFWxM+2s3qM0+WM0
s2gPfFLayanxHKRp5deNOnFMSdqVMaT5bTyX0VNtBtPnBu32fVaqxlUX6+ahLoTicZ5jv6r39TWB
zHlUiu6su85ydh/PAE1MwDnkGzDY8I8/ngHLKpOkUyvYhUpn+uYAdXzolfs0UT2nHAxYyfzrdmjQ
7dPs0KsbqT6TMJz2yikr4NVE1gUyaCm3Hj9CYFqJGhZwQdRCutQM6brTwnZTN9Z4laPVd9lG2dMw
98lVIaMhiMFkBe8g0fDaSPP4OsuYUC2clR3OtP1PU2S6H7QNBs0Z9PukCvcNSc4uIWRvarKfzaCM
8nVr59VlHWvCkyWk9715glE5T5p5UwSx7tplLl0rmlLjt1hw1ltoNsXF3fur740jFmEQ6uSLng+i
7evzpB6lKunqFIbNpElbHSX6wNRahDZipea4jEV3nUtO4zfpvM+G+UHUmZ9pWN/KfWtc5Ak9WJJA
ETzQ/3R8ihqHzh60M6fr6aHHQ8IB4VpFjkEgOP46dgiOqrFbCay4Xl+2U4RkYgZzKbHBqMRNMrpt
r8lnIt7pyUellqYTJS+HwLdW3kuwIqoWPsahDsP5Ac2w5kaOknMtvmVtH639hXykgclc9EAQQFvF
VfSba14CAQWZ9a9O+rApxyHdiCGpAZSe9SA4Pf0oKtA8Io2ivg+kYXnrV/HDNjlpjWxSDklaoe9d
tSY1kW5sP5eDLm3qoMGZQItvp1ZRLxItMry0RDdelcbWV5NsfAD2di61O/m6yyMh5kVuwcFGQ+X4
kYoWDRBrQkkH+bnP/JN7WV7l3/MSmEqoy/GHKTgnxH7ybV+GBNGOeA/3nBf93FezgEH0aE5loBym
2Ag9geypn4zl8KslYFSQ6FkuIq80iSiKH7+YLCNbndIQPeiNEm7tObM/d0i373Op1B7e38cnySGZ
GcPQiWICYYqtdkhSDQmyw8joyU3a3cbpVec0GAE6jpR5iAtpskeLfaOi9n4JSfjM4KcIGUy+XsQj
qQbRblljIuYUP7PYFPlhQP5uh/RisE8Nq6EgoSgQN7G3kjdDLT/KdlRt+jZTcCko+01OUdytBiPw
wtCczhzpp2n78lDAjpmXhVK45qzbaS8R2KP8EGt6e0FRW/bLsnR2adgYbkrT6KKX1T8jY/RSOUG1
KU73gZqdK6ueYsF4DKoji7wN1wguEseLQANSicHPkB2KWrmZ5Di8QWtT25BlA2RS6tLP4HT4Tien
/lhg7p2lxZnk6nR/kVVwdeDyQDXhxCYjn8OU0NLDEe/0B12XwguRoJolRZXw0fLaZFp9bku/8dbg
tABIw9GRMcnRl4Tv1QbLkOsUbV5mh6kqGmRYK+drE0m40YmU0uVgy8A7qBwkVMxYpG29aUeHIsH7
m+J0lx8/xCqvyKkRpU3TZQcpjaVtbUrJJiuT8MMvjwK5nx4PDVpI+Gt4WC4cRUrzJDqoQwTGTlYk
fyggMb0/ygsb9ThQUIahZQhtGxFAaq7HMxpPsl6LqYgOoTP4BHM3Tz9mWuzDVdqOxmdHvUuMS6F9
1IfCsxLdBUTrOlnnTxJWw92tFUzoMcf4FMquiJ/UOb3ViktDf+5CHcP4BzX6EIy4SqRAL7vBs1ug
JnW2JzPf2sXwASLUtR32H6vma4lH2qapvqF2/OvfCwIgMRAQAYFgzUqG9NOFXayGBzxVruxcUvGK
aM9mPCfFSkAKNiBCpAQXksA630ZjdiRDqaNDinD9vjImywtg6O0np9xGkhVusOhovMFOHM8CS7cv
MlVxATi0Z77oG6tzYX2BbwY7y2VuFR1aRD2cDn2Rw9AnGs0NzAblpUL6/ro53fxwy1g3ywmAXO36
FKw6pw9jqwgPxdw8DvLsPNStJR4lDipcUGKLKw4L+M9fHpR0GjgIeT3grXVCH7WAqCIbaaFZbrOL
GaOIK4Dl+K8E4zZLpd4nEz3ndHr6olyJmUiuqthpQ24/3h+tPkZ0hUWBqgr4QMNMjI+yPQvfLkbF
ZxmFV3GdZ7v3X/TFhuN4VzIq4CSAJuBxUKk4HtXJ6aPVU1MchHOYy8BTIvwNjQzFsdwtYRjMw7aD
o108jmBw5eExk7jN6ZtguKiCfUWtykxvRXeBcItr2fd9/FWvHc+cpn067RUNdxroX3Cz8nKrDZGb
aA9KfqNFt5ZDGTg02ntzVraTDGa9zdB4bN2YsOrE+TYQ+a5FKrNXhC+Qy7Ta9CkH+LyZMjCzdgNg
MRK4BQ3NsH9/Spab0usZoSRBhQ63WWtB3gCQPJ4Ra2Zvy0M8/FkQHPa1jC9ajRnkXipljd4cGgrC
6q1N3unnjsiXrO1oaLRuEVohaV/8HCglHA9tO3k0E5SyPxHKVF2BAO1Dlxl3jSrCC/xbaKGFzHVg
58FGS9jeZjfo+0SAJM/NCbmsPldx5TXjS/R/dI9DaNrWHJkW5q0Pc47t1hh8fH+yTvp9SEtw87cX
2UFW0YnV4ziGaaQ3pnTP1XuPiEp1WVpSfKiirN1IldHspa71M0OufGkggZlG2d4EuqTcJXbs7EeB
w3FHSd2cVOzGe0V7mOy+8UUZpne5mqhnlvtJorcgdiDkY07CCUrzY7XJSsmpO6tvtPtACbkoqHq7
hUhQfgZh/lUKOlTIEDHwZDUob8LZNtzadDovjfvOt1sr3WKp1Hu4hye/GIKB7dHZW66xC4ODSvHx
h0/LWSqdclTvgzKMNokptX4XRsGZytH6wH4ZBYoM9mZw8OnSHo8yVllUDPNipTHF1Rb7PbZdXYuL
95fEiwrL61UMwA/gFdBuEH6k9Ou40OdKpohMMu4Txam3ZqNPXoXSK3xo+QllgMsh1dJNameP5qLR
MbXdpuiTajONiP46tmg2ZT6me6dwlEvEVj41uPi4XfQQRXGEVLL9ITHk0e+1orykzm5yOnADQlml
9tRQiTaFbtXXTpAb+yiqCk+ZpXRLcdbwdDm3UO4UqL7hU+0Vta4/2qmZeXpq1ejH2dmZyHWynZkI
ZoGOAocreejLYnyVQ8bVMDsCm8B7cp2NsUXv3Zu8/iLeUOa/Gr3yJvKh+B2qr+I5fgjOhLBlyay+
woKuB7izlCO5JR5/bISWhRo1Qr0H8LmHxak3lm/qO4Xrwvvf+4Qs9vKaoC4QpIKIDtL7eCSsF+2c
3a/eV9f2ztylt+O2ulC2MK3dcKO48jb3tF31sd9Y98bOupT9Yhf6kStt33+OdfxcP4Z6/Bij2XVx
L9fqPSrBroEUXGZ81apdo5rAN8+s8fVOIlcG17LkXmQmSImsXlnXlmpKhNraqBTGjWWHH9vCcc7c
vt8eBOw0ZT0C81r3loSqboIsBzwd46ZYxkm8wUAuPvMqS4A/WifokgCBoNe/SNcRfo6nzRgipFzn
qjiYXYh7M1xr5KDLcGHmBz5iGV9pDeR3NZg5T0rnc4vn9B0XLOFf1RzK2mvGHsXhCR4qo9dyasKe
nMrlhnXOuHI1CmCvBWWA/+7SXqeEpx2/Y55R+ckRnjhQwc07dwZ2vM+4UN+/vwLX4Mi/xqEGjgYI
tTD2/PE4aIwE7AY9P4xyMl5ExTjQqS29skwtwrkiMBcVVeM1gdH4doqmK2D4+bE15GCn9HjSibwv
XVZCuVG0pr+aoily5xTqd9105i6sxosu2qd9/G3A688TSnNlV+kDtPBkV6rV98kM0jN99FUy9Ncb
0Reih7UgoNfyCROs8UAUWn6onfB+0in3NnwnAyKoi4pP7OohGpWVItu/tplfxtXpEHGCk1HRnj2e
yQkgpIWGOQWZVjE+ZHkWX1YdVzqh56Gb1dantjpnB/3GIgGRAkKZghqvu0YspDqBZKjj7CAsPdoH
02x7mQY16mWN/MeRq2T7z//kz9/LaqJ5G4nVH/95qJ6LB9E8P4ubp+o/lx/9r//0n8d/5Cf//s3+
k3g6+sOmgDs63XfPzfTnc4up0MuY4XO5/Jf/u3/52/PLb3mcqud//P697Aqx/Db0xorf//6rix//
+H25/vzH61//99/dPuX82K57+vGcQQ9/Xv/M81Mr/vG7ZCp/YA1Ca4Ay9HJoLkDz4flff0XeiIft
C+Z2Mb35/beibET0j98V848lfOH+tbCQlx/7/be27F7+yviDBB2lHVxeKH4agMz+9XR3fx1tf804
k/H3n38ruvyujAvR/uP3VaA0kEmCP7sUHRd+BGXc46VmVtBWJrgvgDGVT9DhURdnKfjD2I5upJ47
itbZ0ctwC6Ib6A33WhBdx8PRjgywl1CF3wQ6aq7w5sVG1Z3ha5hP3eU8tDWIVDtRRtcIrehH2VGA
4qKlKRdyOgvZNZWY/nVsdZBW1Czbx0Ug/dmX9RS68I3wtSnAf/uFZmQp1SlV3hmT1uys0JC3WVDb
qhvX8eUMvOKSpo/6iCdgVXmjcDwwmyrq0rl8MU3zuGj3BILqi2HVW4qbUejmFOEcTHX69H6IIjuF
q9gnZ47QF2bpq3D0Mj20alkkbEI+ymrjS0FASJ2X6XGy+mvR5NUHc1gkBk0JOXW1tosKmc7eKpGc
l77y/7iFqXoWLB7QwmkXx2A5dUly/cLC4961UjMpgEaW4Yekym3PSeO4RUs7biZ3LmbFRaMrrd04
6WnA93OvbJTSVH60fZ8AUeoc83Kok+kiqxMDUeHC3I+ygLwLTsJGJLRF3o+2E+o6ebedrZnfZA0q
bYk5V8J7LYzSz0mRuXMQy43/apO9sWzXN69lpiDpopRD0gWseK02N88Nroem0/ryCMun7ylKG3Yo
cIvH7wxFfiWpro26lXbKYBJ8OsOdu3Ajolz21FhRrwplHB8EttQ7aWLx9C3gAzmVP1ILDHd5O561
IF6SotWnpSYGtt1GMpaC0ZKJvEqHs9AaQDRkwi+KAFTwbAf7fnQ+Yzk8uhS7EMxXerw4Rjnyi3gW
23x2kKlJm/6MIcXqoF8mDuYRk7cQkGhZr5aYyIw5To0QszghtI0hBZpXKK117vssv+bkdQE5cuyB
CzgBbCZJXdtZivAjglAZmv/N6Nv4nPpZqGMGJ7RxT7ZibgzKANA8w4DLDv1iozRDD4+5cnNmuZwe
cxqOaYtANzgkShzL13k1+zj1FJZallzG9am+ViH3XoRaqQ5eZAwDFMkhv5e1wFA3RS6qp0SdLydQ
HFfYZxYHSxU7rbeRnE747RRd+gLb866BWf/+U65yeD4NCCVUZ8lDuZKdCOaNorbUJpBbfx5M1c+c
+GZWikthDvJlh9cfci9/Tcv/vXB8FJwP/XMjuub5N+J2+9u2K348CWLlccz+fzKEL0De/z6Eo7GH
Q3zdHUXw5Uf+HcGpglLXBtLJtZ6OyOsIDqCKBBtHaNA8sPT/HcGNP4AzQIXmMF/kOJZb0r8jOMEW
FUZ4Hwu1H2LoL0TwN2IqaT1VOXpliynkukWlyEMSCfr9PpwOeTsnS3cm04ndATIpOCZ2mqA8WUVT
6+rZVDhuhD21b+CI7tdpblVIZcv2c1okl3o/SbWXOdWdUozqrmtNEyuUXC1+qqUkgxRIoW66xmjR
cFUdDla8ltur2JSm2ouSEKV6e+iusbiZPlWlWqobbPXyj2anqB9wSOl2XZnOl04dj1fBWJW121RN
E3s1ngibMZox1BB1t335lL+0xG/i703Zlj/Feqn+f7K8FyHs/355e923p9e56fJf/72yLf0PECjc
fcEjUnR/nZva+h+L4pMKfg9ON2Bs4tXfuamq/aFyGeJkZ2UvMkAs+n+tbOcPwhvsLVLKpSL6S6np
OlIBX+YoBNqyyMmRLK7u5mWNi0ErRL9rUVrfkgMCXV48Fl5NxhuZhLEKVMsoiP3rUL0oiZ7Ubyqp
tCpkKfodTBnNxb0GkowSJX4s4b3xPxtqFXqpWQ9UJvN+xxN9NwSAm2DRNwmbVD5zcV2VNdAMAR6C
GsCCKVhwf6uRbHvIdPLbbleWUugrJYiovCe5dlMRVbvecSpyHLnFYklpvwxOo7GC/muFvTGpb3w6
+KEQCZeuCt371adTCGNOJg3dzuxU05WR58dcUzunePTGp6NqwgJehD1Yw6uUqq0iHMvTutsplSRd
zQmpfYgAgduIyTwTmt96IbohrEMAZguA9zh/UAaAq7NcdLt27O2dpQXWJogQwvnlaYN0wmJEomAx
/VllKYXWVaFtIUuiUho6ZLqwHrhY/iK/elkcXPgAtAAJRpZinQF21hDHWaWLHQxo/Woqx+B+ctpz
ta1V7eSvUeisL3kM1PK1NWYpVHsoB1KnUC2ai1rRhVvVsn2Ricy6DIHAeJ0VOX4ey+Gvfyv6lrSQ
ONXo371oJbzK9eREshB0FmLXdRNdn1KvNkN8FqByuvho/1K9IyHgYWlFH68Ia5ZLOpJqtSsCrJXL
sQbtN8amp9Rzc0b6762hoCMBcFzyEFCWx0MFjjHJLZF3h52sdTmrnXWRl2ZzW1tGcfH+CnxrKKoN
6B0sPAgW+/FQougjfc5xNyLZsfwCvwevlNRkK82q9MufiQrAq6EIS69Tcq0eJ13kGUMJpKRKPTWu
xjA/90KnG/d4lNVJ1PdSV1XU53c54cpFl0hB2idM9/8H0wbYfZFAwc1hDX2I4RXm4Ax5lxmFSCNS
IXhLRuwnch6fiVdvvtC/h1qfRH0QCWSseaFgQoyMysa8M2P1+X/0PuumhtlpdVXOTrmrktzeRUFn
udEgKX7bYsv1/lDLZ359UaQgzUWU0hP3M7pFa61uamfBFGAihqmO0ey4wRt7JFQx2rHz75yG2Zkv
9eb0LSR3rqYLXJg0//WqQyVuToRtlRBEARVJIiq8VLLSX/5IizME/S8SqIWLuzrIa/zJijy3il0a
iY+A0tNN5ejD9v2ZO9mrEAkWfd0FfQ2xZi0pXopEpc0lZzth971nKpH4oUWi3gZVY57TVzmZtpex
QPdTeOTGsu4hEK1Qy7cZq+rN8SlAzZL6lxGXZxbDGs/M9YprNfh+i8STmuS661OiP5oDl852sp1G
txJ6p9fF1A7oShv59dwU3UExo/FG0ob6us5StA4RP//UdcWceIpkly7CYvON1UlwJgPkNYgA7QMq
stWZZvLJql2ek0kn0CxUTnm1jAK1iw3YztkOyBPYOBEYt4pZ1jsp1C0fA8lfzj9oEqGdw1JCpmHR
/j1etroa90UbWtlOVaSPkzxofiZbvyimuEz+gplerEpxvjmRREnnIjBSuc52aZA1Wyuv+01gYHn/
/rJdN4ZfhmEcStuI4SO/ujr4s7pDFryT0l3LZ3qiLa9NvilpqHWAOanANCcVmoVDI3vFjGOVpkXO
roZt/chJrlKUbqsHrAzU62GqrescNpDl1lI/pIDj2nkD+K7cDlWJNrw89tX9+w9/ug9U+MeQPSBY
knqusxpVm+aSIJLu0myy3byDNt3A4jyzs09yp6VdxwVrERen8LAO+FLoyJ1d4zsaNFXwZaoSxaPl
CuW5N+Orpm+a62CYnq05OkfBXetI8W0YGXoaOx3B7JPqoFZZhWSbqDdaUQQufxzBLBnzZDyVVYPC
ytBZVu9SYhvvp0ROS7+upjr1KqxP5uvKdth2gWidr2gX1l/DyJxA5xqtDE74/c9wuv24WywNE7pj
XEDXIMAOYY5hDON0NyMo6A9Z8tWICgTkBIqXE35QZ4Z763ss8FCSPeBiVHOOdx9+XaXTyHOySzvK
pTmi8xtjuXr8L9Leq1dyGwvX/kNHgHK4VVVJO3S03d1j3wgd3Mo5UNKvPw/3d/HtUgklbB8DY8xM
A80iRS4urvWGkz2kUYhFq/nPmOd22CzYd9yf6d6GYyOQikko7g08NdE7dMuSMQtnFGOpXw9YEJjs
v/ujvKgdXd3CiMfSaUc4jADPk3uTJlVpjedkV2RhmyH2DG8JVUt7Kuc/+n42n5y0M56WRUu+AHiM
TvUam4+inSLzPFXD/Ajpw3vrNS1/j3zTAbAigm/vtrReNRy77TTsSzVn8ysw5FJK9PenvbO4gHVQ
5qNWIbmZ+vV37dYF0ZsCf+gxUWYUK8rmomXjG3HM8kxdjbK5KzQUVsaG6yIUi1Necu5zX6/yIwDI
3tHl5NJ8p3kEa3rbfo9qs3XHxUxCdGrg76vIEKVxV/oWNmY4LTvt2J+adqHt1ih2+ldRq+MJ1U/U
tdzMVh9Tz64r/qun/0KbwvjdzE56pIa1t97YsVNXIoBKk6Dr9R7qVMG1zYVKNYrloVzd9ZNJl/ly
/6ve5kVoUkE24rXEW/1GfjhvVy3O0jUN07wUT5bXtr7ijcmFzP3Id1Aei+2xwdEazgS+vgSHzYQS
/HT03B2SkOrK7zlzPvapmfnF4Hxp8DHIXP3H/altWRHsJbjaoMgpVoGVQyj/egUTV5vWbq6SUBna
PEQojd5VGtHNaXnCf9S0VaDOYA/Pc6bWID3iKmhqI/nEp7S+3f8pt6vMyeHgwPmTzOItaE/Ta3Wh
nZiQERbrXzY923PizgOOEnZ5EAxuo/31UJvgVMOUTLKJoXTS6sDxyvzB0sYlRDYvfmePrfn/OJ68
Dl4VEDSzB0kVMZ66QImX0qS/0jyfwdDZs2/Dwzu47m+qdYQHicikEAv8GT7Z9Xiwf7rBU+skNJJI
e2hz1SxocYOtANk+ae+VqstPAi1gdGEG9+8ii7Tf97/l3rZiiSGvcp26YG+3+9jIFbi67OO41dvP
nRjrrw7YidMYRcaz4CtfWgf0dbGY+ZMXt9FldBMv95vpreUHVgIWnXS4k/WprWJmMtf4BBZdEs5C
o47HscPGbIRSbBdH/MC9/Uv9CySbLJRScLte9GieYHWBNw07rJ4hb6a5ny/4+BV6s/j3l3dv/9LM
NCUGi17GdnWHOpvdsXDisEUD+clIZnFBciXCsyNV/AUR4IP9dBtmKbnyiMLxhNDEjXA9tXzqAPqm
Rhwi/lk/V92k/VadqjqoSt3GPknLQjKGUh9TexEXenVK2jlrhr5V41Cto+kbbtW4UsSGFugOIr8z
77Jz02VHJd/dqbFDJacdEMwWrxdTayTVrOKwMNTmz7UexedEM45A8DvpENgrFZlkim5ks1s0lKK4
81wAjQ7Xwiw/52u+/IwJC09LhruSLloHFquTXDAJaKiPZdVpAm/xCcAC2Ii6OhJQ27I+ZdRHXVcK
gVDXB3e/jfrtSgDJACZQjKw/5mRwX6tkVbhBwf16WW78obqVhYrXYrT/1plmIM+5mA95lGXvGz2O
UcTKk6O7b+9T0OHkqf6CKJdtpddRslQ1oaRKG4dd4xn/qmo1nUp7Ekesoi0X7f+bPH1NuJi8fLlu
rsdZhIFw75DEISQe+wdIP+9SdF3z7KH9/9wgq/O4eF3y6MW9cmmA83xe52U+yhT3fwWgHMiZEj6+
Lc2zF7wxchQUrZds/R/uieYpq6vxPAD1P7Xj4FIC9vLzsGbZhxXGjl/iofu/+3FkZ8UpOWjYHbyo
BW4fzhPQfa0xXSUoVSf/rCD5gKFl3r399pPyi3SOCB0ARTa3nzx2iV1hDhivw1dlmPv3aVIGVYtY
cKt6f96f0k5ohL/Omxz8P1egt7najbQx1nwalGDO8jHgSepcyCesT1ZRuc9E/fyP++PtLSFRH1tf
B5kfQDDXmynxMtcai5HJGd56xvpWnJTUyd+IseG8whqlToDsCbjiLahurASJ09gpgTPWhd/YGblg
NB+Va3YCMKPw/LX5B+jypi1AkyNZO9QUAtQGs08xjqMXr5dnX43701i34pmueHowNfn1rzNeObX/
f9BNZTMulm4cVl4v2bAirNyIAQXHxUN1ozZ/OAbU4R78VRg1kfP2Ww3JLry1JKDIQ4j1+tPllUI9
J8Xlw4sTM1Qnoj5qxEc42J20gM0IMpBZ8gVf5D5e3WppbmsCsJIXaCXkiLlbY0BJng4AXctOb96L
3GNUcPHPgWq1fQ1NUacVAtXTIEkm94srWgzCm0EcpFQ3SDk244vlM9tdPg23LR19wF0StJwHF8WY
g9muk/KiRbgMVOms/jQ0UYEZUdNfYPqK9TRbU/yzNkcNZVU1RzU+n84Ld+4nfLeV2NdQ5Nf8hkB4
6icMJJLKcs8o5h1x77WdwPAiwgf98eUlt8lhVB41kROlXmDlRfPBLATqryu4cDf13XIsS7xHxmTx
qWYuf6TFaoJTUZP0Z44Eyh96bkWfksXRMV3U1BVfRj45wEmzNqrTIuLxSKh4Z9PI1FlWoyj308u4
3potTFBb0UY3UKZKu3iNl/qLUIqLg6rPQS55MNS27agKL7a7YXYDt0/nj7Rd+0fspsX7dl6jAwbG
0VCbo75MIoqcenCDJHf7v6q8Ux8ceifv2mQU/2VWCO1Ki3LZCdqEZXBBcYaGjhuMKozvs9FkCcQz
o/P+gO5nX9587tDipidNQ5XLdFv1Uaj4IBfducFgIfauJO568YRzlLTt3DSMAndFip4BYdlcowXD
L1nHnqByD3IKmQy/SaryIIbs5SVXw2y2Xo6YuDoXrRsYU9t+beeWtnekYAbeqL+zIda+g2ocqQmk
1kkdbegftt3nb4/MSLtAn5GBEw0teZZfxUzhFFpkquivKl2poDZrLH60COtgqrsLCpIU0jc8OaT6
rkdZVy/X0rxh52upFvK/EMaryvjhP2wOcgPk4vCWRq/mehR3yYB4l5UbUCT/ncz4eWpVOx20QHZP
Fg9t2QHhofYCA3+1YCNFHN6bbHdQieaHJFGKr0JxrbBvoqOS29FQm/nUaCl3sc0hbvOhfAbg6IWD
KdZTNqPDdn/p9oYCEiYvT55OnK3rpdPtKZGgHzeYEIh/WFCpgIlbpWdPDEfScnt7ge4EeYBDpoqi
3vVQPU03apsc4RohfDK4usO3ajoSnd1JsAB92tAUJNScOtf1KNhyDznkTD6TmKyndknTpwK02oN0
I/dT3e2epyppvt1fxd1ByfCBNWE/BVDnetBp1JRqym0nyCbRXGQH7OJFpniuh2H9SNl4oNVgpAeh
fu+2xfAK1B6Wx9BUNmer6Txnchd2Pdrq9odSCHzvUOq7WAUq9U5iHAnG7Xw/dD1leZ/qvoGl82aS
ubU26sBZHuquOo8pGs+I4h8ZW+wsJXVwJDdADwIu2J5lHh7qok6Moqk5+rWx6p4r3hRnrWmrU5cP
7ZfWG48u6L3aAf0aKs8Ik1KB2e7NrC6bDolyJyBhyEpak3r/WY9xfAzssXL/HgtiJFI/1ae4b+yg
SWVHTQBcf67yWH9UyFvefrlKdSqg9BJVhlvP9WIb6mguC8TowKuj9AzPBisBNWoDDFv+y3dFxAEu
LKg/j4rX9VAmIM0uh9kSNHmXfp6ElcCRm9yDlHZv92CmRIIO/4kUWn73V+HTVmqh9gSgYHDYo6Oa
lWcMQ440WHdHAb8mi4RSEmETY3BS6rMoY5QGWQ5Uy8fvazdV4f3TvjeIVOWUHAnUbrbfJncmtSlK
zQnSPlsvxlK4foc+4NuvTu4zgGMgUeQberNg+ALpaYERSGB4XXfy9Nr1hZuMB59lJ/57oFFeKLue
7FtffxYDKfHOTnon6PvFfRBKrD1FSlJ+BlF/RP/ZG0ry+MkU6d5xxK+HwjajMMSSOAG+mkgOxnZ6
kbrdQZWo5sEX2hsKBVPYs7ScIdxtLoE80SZnnWMnALHQYLeHb0KjOeU5VsRhMidvyM3jmjYSSSNd
T3A220KxpmXgrIF5BFpnPaY5tojg7i8Uqf/nKEMMtcn5UmEoc2orlZjR6/+Iof1xf0PuTheUCRsF
5Rc6ztcrG4kUjUl6gUQvhHpry6WqlyPJ37XoFt0fSqamN7MlO6Z0QYh2tpIv1uyivqgudtA3uvIc
15Z+bmI9OSHspr23Ur3yZ1G1F/iS02e37Y/0RvaOHverFPCRMPaXzPpVFIk9mNYcPTso3MKEglUN
J1QIj6ADt60V6QVB7JXXKsImN47Wilct6dTaARoXJk4AGGn7EFqdX4rW6s/WqmGb20f2pauz+guK
JlOAJXv/ycxWbFjuL/jNjPkpBE2gMqCXaN7JP38147XV9DmfRzsYXLV8Nu20eLIn9dv9QbaCCOTF
IIcggcMmluWGbWNQNLMCWyoyA9OGvnlZ21HDAaGT3tHqNM7oUWnLr8iAifjUqgpMz8YRyQc4z43j
O0ZSdL4wU20+DwIljHAaVA9NV6uvftfCybEHnR1u1S5qJvyNijb3xaLl059zp6tfnJ623WXSRG36
FXy6yldAqRyEORksX29bKSkpK7CsI2ooQIGuVzFePNG47TSFDmbh73teC6eqclH8nIUUpJpIK9RM
V/69v6zbc/kyKkUiyRkCaLeFSTZWnJe6BhnC7tr+kuVFfLaHCdWYDrnV+0PJOL2ZIFGIywjk0cu1
cT1BGBeR5XLXgQUpvWAy9eTTuprOaY51BfdxUw3y2HS/DxiOHNAWtktLVZScCaVQ0MXEni36z0uU
xNKrFecDUpbf1GV/rWrTnMsubh9y240fMO6cv9+f7XZhX8ak8kyKKAfeSkAlDvLt+sTnNItOP694
EPhqgpwr8LojMa9tlk0FDvFOQI0EVwL8lgJquZkSG5Xdhmi0OkGhMbWxxo2GugAEXrvyDpZzG2Dl
eJTy2apo6GORLJf71XnX03opp2nE77Qy+hCBnfUR1/N2RvsWBzctEfBQCfWPM/f2My325EgddRtw
Xn4AD0GdaENI2FY40cotkMkv2hA1QSeH4aplfqnOZXoQ2G73DbcHjQmpqC072JvMwx3hxxF5m9Bz
0xizgEqffs72JCkHdZU+utqIrBc40vCtW4dhqbtLNhTX9pZlY0bontu0ZMJ8Kv4pXFx4u6b9a9Wc
I47SzjpSLoJwRYmM6tj2QxqNKxR8hrGOIaV+LFsb/nesLA9vng6iHcBZZTecp8sm4V1x0bGbqatD
aj3imzCkk47uVGe1UvKjN8ntjKCVeXQ1UQuUllTyVL7amivKjl60ZFWYKCW0RKfXfIoxxfn+jG4P
HJg9lDt4cZBf3PBp1BrBTooIZdjGY3b2tME80VwLhanFp16Jujem2QRMiV2g4se7j1x+8/qZs65B
CzitQqWevBOgoRi5vPkICrwzKR6uqEnidykJetvPpOXZWiZWHY52/s0uV+OU5eZDP6C3LhR9OljC
nQ/FR4a+KgViJaHr+kOhwuFYZGZ12M3q+tkYajROPfWtsFpWjpaZlMKQOnzgnK9HMSPFmrRWq8O2
Kcx3otDmr0attgff5zbUMwoVAWQ+IYwRg69Hgfu6dMVgQjVY1SiAAUWZXpvMcC6N/iAi7S0bTUYA
aLyEMNPbTChT0VXIFbUOp6YbfRX8H336cQ3u7++9UdjdAFh0gCyoi15PSKGQbRVzAU1DCO2kN+sA
4UA5arztbTgXmrM0B6G4uxVXR7yMKNB4VSjy1v0fNGLtMi5IoefelJ86p40OEqy9Wb3w0rg1qM9v
sajFqJV5i4NNOGZ0rVxHSU5lovyHw8pGANvBnqaM+JLGvopA89gIHV3fKqzBFl2qvgC3b2O4dP8L
7Ww5GkIQJiAKcBlvXQ1RIohxrDHqMBFT+cAjo7ysLBuAUzRH7g910wrgEPFwhAVO/VHqwmxialMM
aalk3BJUaAecKV1AysY3erU/uqT4XRbTczJWf9aL99yk3UFbeOebyasDxC6DS0Lm9U4USHUJigt1
6I3xcsq0qQFxWh1NcW81qYTBRuZxjFftJsDqhMU+MmtGqXsAwRiRBllffE7d7ijs3aZOFP8tyS4l
wQd2vRnJW5EbhgxRh8DQExyD0Q9xe2MMo6LPPqBXgTUJ+A4cGkT8R1uY/cFVvLec9PTpdkDShKIt
//zV5oTS6zTtmNahU3vLqVN0K6AZOhzsmJ2DTQeCKxgsLuaB2/uKRKPE8AyWUjJY/adsVQB5p6vZ
8pLJMW2vcvWtChdyi7JJIDNK2hfPqOt55VpZKRNxOCz6pX3mfcjrL67N952W4VO9whb2ARi03UE0
3j0aHsGLsI+YErjZ63GtOe4x+UkIYfNKc2pMlS9xV+VPbqebPzHGSP1xTIxPQ1p1TzqZ4tcRlM/B
j7hNUinovMBBSBbpP8qv8eqbpmYptFH1ylAbPOUpm7PivalS8+7x3jvVmT69BxHwVowBCw5GT94O
CE4QvjcxAcL70ImGDKgDOfaw5InnO8iovn27WuT4kpzEUeE+2kyNaO1apV6GKkJMn1epTK5QWbjc
D3Ayi3/9LpVz4SMi6siG5TvKM/tqARPHqcaqEHjjtUP6sV4b/SN81eo84+J2xvFF+FmLLWXdjvH5
/sg7cQc9PN4WbCDexVusKM5EemZ0bRmWjd76Kg8lfDyXOkCuVhy82W6wfi+z5OHE6SedJBm6niX/
L+Ah0ZShYts/taZ6ZynD+yH1zlnRfdKH6cEWpUdG4T62izTRyi6tgUFJU3+7P+edEERZmpyZQiTY
hm35W6/auBq4tGBRd0TAssKhKcdF5P4oOysLB5jXvnxJAX/exNncQtFKi9ciVITdPUSCSFqJ6Rs+
QsvBN9wJdiwor44XTTXeUtfrOiwF/mYVIOa50lK/d0b3DIrFX9I5KKs3t8T5ipJIx2YlwSCP2STp
Bjpe49Dg8pp2jXou2qr725zE+uH+6u2EFPmIgrjCpetRCL+eU+nEIjW0PA8tL5//SWa9vyzr1OGi
lXlPRTtpT8hLYjp7f9StjLBsu8gcHTcX9BBIDDeRLFm9rErgbYRAUrGyVsa8CEsYO1i62kOIp4y4
ROWif161UjvDSaDlrHRFIHqTXq2F0mzcrEZoRa1zkIXc9N74Zdxm9Hzly1u2Oq4XZFEKLu2E/Ko2
6snPlAjNW8y4gf5471wz+xBFeK/pavzRScp3WSU+lFITLrPmX/eXaOfwSLcIqX9Fckmp8Pp3ZB3+
cVYLP02xB+1p7FECXpZxOgiIu6MgdEBrjz3AdXo9CqXGebQqJQvNVvQgou3uKRqsn/ensnNCITTK
Tw0aWorFXA/SV4XbmIudhRFoO+zzkvXk9XCkRm88GGnnhNLSYSPTpeTwbEHXxgz8ds0WzK/mNT/F
KSGud2K+Hsn/+g0bjKP34E1tnu0CXUoDgiERhcxyOzeRF1MK681d0/jJMuaqxmVVSf8UQ2yFyDYX
Z2VOO1yHXc+flyV57pY6O624ZR7s3L1PiWqO5BOjDUex7PqXyGRp1qIyCzV16i4r3lFYCjTiALK/
9y2pzOPERNvDA6tzPYrroPyU1GoG87aOg7Gc2jOSTgD4zEo9CE23E3op4FI5QKeSEuQmAKpLYgon
KssQDpbyaEbzjx4F9MeDvSkfuNcpAaPgKy4vZprb2wlVLX7DuOmWYVOh8HESCxbGn01yueUCzyzq
T5WosSzOk9nF8Xpq+tbnStU/Il5sgJGNxPqD8m8xnXqQ4zo1IRpi5wQv0M9qn6OAmSd188OqnfhX
nkApButfRsPzavfjcvZIV+1TCdz+1zwY6V+i7ObHpS6XC8Y03UfckDvDVzTMVAOaGlUZCmdZY/hR
xVQ/KETAr+rQizrsraU7MbB3XiLN+KdFdTVAkcAoL43dqt/TSBT/Koup4kU6iNlA/d9TfyStsmgY
y47Rg6lYa3vRm7pc/Sl3QG/qJrK0GP856UHA2cmjWW+eXoQCCcXdFloXtc2yQTdgiGfN+m3qPPtv
pCGVk6sp3eemTLT3Gv6pKGZ2+pNTqdFZc/O3NmTJZPkN1A2B7lFb2b4heIJi15ZZXDn2GgezPq3+
3KCfOJjO0XNlbxPLjUVDiwHRTLw+L6PIR7X3UD3QWzu51EuUn3ngvP2xh/Ms2SXaU5IEtvX48BrD
qlqvK8Ikj4wHqxTThwJq3cHZ35sL+SS0WqnIRJP+ei5mnLOkq4DE1dR/qRN8iigqj4yHbwMMwjGv
BtksWKIvaZIvDJKnGW1ODN7CBhOnE73zI5LT7lA8JOkYUd294R9W8TrWTjcV4RSrPQSxNgoiAKv+
OC/DQU5+ezExK9A6LzVdmhSbsLmC1llUu+ADdU311DeDDp+2Rkm0GLsm8YtqPiK93CZ2jMidTkFH
Pqm26WMWdanXZYxotb3x3qHqf7IW4Zw7t9ZPUpwlwHTm7bUqBqX+KnlPwF22aV2eZ9QyvaQI7SkV
T1Nt4J0BQYNLeDlq2OxsRggmbHjec3SIt2wadxbTWlVeHi5pKd4XpW5/z1tHeXsVli60bILRNqVw
aWwuIQcLK1XtDIaxdPFB7+v+76GKy4NbaOdjcaLIInhbSC15+eev3qV9WZL/QyXBr72IT0nTao9t
qmrzCVq19l5MqX2eOsc9gOztjir9qnk0Aezf5v6wIkd7aZc8jGGnBa2JUQsS69kHVNDVoI7N7Kst
FWTvX7h734050gBClZ+y5qbgjPunLgtTeTg02vSQevjbtE76VoEyIjyGSrR/yTcl02MTRVhKU+vr
IQ/F2sbv5gYbAL+2pvogIspju0keroaRk3313ZYhsc0Z8b3QGtzs0SbPdfx5KH+iK4NpRtrbYZF5
EB2WMnGfjCEyD95RO18Q2yHawADzeP9usV99pS9R0kZZuFbm8GFC5Os0m3F7mqdRP0+92T0qZRl/
vf8Fd55IdBGpnfKKQ02MhP561mm/YKXetmhZWFPaXrhovA9p0zlBEvXGb+G63c+pU51n0qrJ11Hy
f0gURQ9xX6veq2UeHeyonTBOExBwDA5sZONb5H9J7NSliWkItV2c4FwWl2rR1HObGMnBOd3ZvGgS
SmUTNi8Q3U00KN1o0RFEzUOyCkzVkja/VNl4lCPtTQg7G2rHJKQ8ZOSfv9pVZqp2agTzMozyBEb3
ioF1pWbue8MSR53A3QnJhi35L4+X7dPMqdVIay2GSlrvn9h2qyc1TY4IX3u7FGAEhGLuQLBam8M4
zgmkF1fPQsONUmDj7XxpqiV+h6G7ckpi234E8nn0MtubGVViMi7K8HSiN8lKFpX16LFsiAtEwscw
TPwxo/L+5f5Z2LnXaQdyyb4USb3towtps8jUSx6cjpWKjwhVd5+qLELfZKy84TREhnUQcfamhccV
Ehjke9QxNzswW9pmmOKOwolWu6GlSP+lRT20zpR/zSaw8ZJE3Iyle7FUu96CBcbqk5lPWegVk3hS
EzE/ilJL3xnNmH+KYyjbJDLFI4jy9Hvfr1YQJ+Van+4v7s45YGnRWEMhizLIVmitz3rQzmtMnHFX
86unZKnfqghXdNF0RKfYWVYOGy5uUjzBZKtez3cUo5jdcknDqlar715qsjt7rzrfn9DeKGRjNM+k
vRMWGdejZLoAw73kiMUo2j9tCTDTaFEquD/I3qoB9ZC0JC4GSpWbQVBfjPMqScM5j5UTZb0JdXZ7
8UvdGA7mszsU+Z608KEzsr1+ylVUdtc4Saglyt9tPEfnVOifFCWL/sNOAOHBO51Fk5WW6zlx+zXT
gqtIWDuou9dLr16MOU18LXozL4TMAerOS+mNfviNHouJ4grCCjoaOGZL/a8Dwophqnu5/5F2EgfE
pyi3oqPvSfjq9YSyzsJqDshfSB8Q2QjYE1EaOE1u9xe+6XwRi+0spwgAzOqLApIHj3HFOuAQ3QQv
3j5UPmRnR3Jit29TCSEd4p7zhYhm/TGdsv40Ad71yRSdc1lW0UGl/mb7y/EA28vSquRgbUKyh98O
kldVFk6OUwaeKkbfNYf4YP/vjEI/gKHAOckq82b/mzaqujy401DzxM9WGaezqnXRQeL1wvC7CpCk
qdT8eBdQZwR9JDtNr+5ode4oIadtGirUEhp6AD2YEAW5uyLpjT/c1Ms/2CKLzrrZKaGTaSPGq51e
vnd0ZAbjvs/Lk6dNeF70cY8fD6qvnSFmNMydBd8tRTl3KdbbSTuuyskx2uWTsqT2QSJ3c3zlHDxZ
hiGLQwB5s1IlypI4I7JSJhY8/bltK5MsGYPw1J9JaM/3t7x+03zDm4CUiU3Pe0rma9dLZqZmnsWK
QJlF19F4iJc2u7gRJdIn6Z4UPfWOBN0W3Qy1IJrbXx0mKx+8WtQo1yy14ruR5j5B2q5+JbahhPWi
z6Xfx1b9Pq2c6UOSm/FlHKP0fb0KB1TrWPkT4oGnyljNx2HI3LCa1O6hFKbx2EbKd1DVR3z6273H
FJF2gLUJ9Yoofz3FVFMrDWQEYk51YX1YMKTwc7NJD87RC+voevOhtEbeASIcQgacyeth7MyItSIb
kzDSU88fVz1QG4ys2wHgu/e1H/Vn04k+ocRX+GZpBryKHz2zmHzMtU5JtXyaq+mvaKKzIVSh+p3o
grYYDX9Brqc25oPSx+2ayIqU5KaQYAI83JwU2N+eYtJsDMxqWia/qs2y9WFaKAf76zaaMY58AAAg
gd25bZjEOZIZCBi4QRmtxp+pk1U/asr+Jb36ovxjpYp7MODexCStg+YmaDD+c/0V8t6Zu5GrIYi8
SXn0Mt5dxpwUb034wM1JtIPk1snu8WZLWV4KK5FmBxSHTjyaI85KUmnvv8wFrAgJuqwGbDnhtlEP
a1Myl2xYkvexiodSU+ZHVnm3AYckCzyxfDaScW+JiYmr11MuYIYMbdOe7TbxJ7f+twKgcjCdnb0g
szkAelI476bqOhjxUCe9awfYcC/Poi14ghsOb4/JEl/axT469/vjcddI/CEI8M3NlprWULZkWVju
FMM/YkRo0y4RgRoQ3ryIWrMOIvfO1pNEPACp3Ntw0Ddnas2rQUPXyw5cfdCfo8TKLtSM5uB+xN79
XKRC4EQhryEdfr3BIe97yJfJWRmghxIwKQ+9seCrtdhHhPq9BeQuInBKpBtwpeuhjMVFetBYobhQ
/X1a19b4OM30O9Z3Vpc1b33FI3pMwQt2ALROYPubeWFTV9dGlBpBp2P6m3Q4WQ1CMQ5SvNvVk204
WqoUQ7nsXq7DVxlCnVnrzDB64Lbej9XOtROOZl7QQTk5qOPd7gZGItEnO+ZRCEr+evGGdiqICLoe
dJ5SAJS3xnMZF9GbA5EcxSAzlgAsrrfrURYjVkUcGzpt6Czz03zUvii9Nv711j0HDIj2DKg1iqE3
7m4eEpRJHQk9aBbkD9GiSYOssdQ/e92KDobaWTbuTkmyBX+gaVtu72oihly7s07e3T72k2k940Vz
JAS4OwgfB5C/Rk6w3WtzG6lIFDOIXVQL1X7HfUqFctRlui3JyayDHU3qIWEV26pqNRVovJalFqxu
1f3VJUOB0IqKrORnxSSx/6RFosfbTW1yeGpR1ah+A7c6fqzXfkVoakX287La1nQUGG+nTxb0Ag8E
0Cn5B9ebRo3LQaRwKwIztvN/C0CX9P/V9qBTfBs9KJurVLIl/ZW2/yaz9Mql7AurUllk+muuuyAz
HxfvpqRtTlZZdAcne3c46Jx0pqWW+VZJG2oWTJcyVgMOzPpYNaYepDbaTPFUJv6slke6rDeLKDk4
0jRdwiyp1MlI8yqSTFFq4npoWoE52Z4PpL+6qCte4PdP3s2sGAWYKLcyTzPYhpso0qgrAnSjawX9
kv4yp8E5df1iIh8w/FQUqzx4e+7NiSIFTwHp7Yz/4PWc5ibN+rZTrWBuzAI/vai5xJ5RHET6vTmB
OyPpBDpNgUL+ilcr18JUTBvFNAMvseNw9ugCmNMqHvvGATZqJkcynDfi8y/EW5foJb3REZXY7MR0
pG0zopcaZG1EJ7FZpyHCP6QvutPamsABTLNpEkrTOvru/VroOKR3sfiKGYeVnZGeq5uTMen6eHIT
MWiXotYUg4ujrQd/FAOg7EI0uHDd//QydF+9J2gd8HAByw4hhOb85pSOGZlUprVm0MXF/K0CdHHB
HNI+Gw1UNnST3HczsIGDQW9j1suoqAxTAZFk0s2FMs7uqjox75N4TYoP9TJ5zx5iH89u4U4PSYt9
hJ/btThbcaNUrIHtBhQC6w9mnUU/JsMeH+6vws6WpLABHg3itBRz3hyzGJ2Hycwg6ntVYn5YUBHy
1WLp33qNMmsECRE5oa4qvUuutyTlsgF7mQF1jMFc3pmisaliOfrbjxcQC+4DTSpxU8XdjGLoGHKK
3AwWTDhO1oQC9miyw+6v2N6+QUUBkCJPe8hRmxXTKzV3DOEaAcYOdXQq3WI+ax5EKb+zl+6BJ5H5
SEXvza1fWfqGYAYpxoEmtSWYz7mzaIVB/qbQSPQBI0DYHbzuYAl3Jufq0mRPEgVk4L1eQlGZo9qO
qh6YUtnb0xjngtiado4E97mfEhR9kAnD1/trKsPs5ixiWM4OAZVERr0V/rOXwkRvcyFh0ObYH5e5
+CsTs3PRmsWlpBWNl9qN1M+Ru/y+P7D8WLcDy2YJ7A+pynk931Zz0C0n9pAVj/1lwJD1Q442/eMy
2trBSXspUGzHQhtAvmCIOahXXI+Vd2PajOOiBVWqwrPukqY4ocDWM+u5UfJzRMntZ2Jm1hnEtnuh
ST1e7MzJzJO51sMFSbnuiSvDOWUDRZ8+M7Xnzmi7pyJO8H5xBuR+Fbpm3linzy2nxE8WvTyNqdb0
B5XpnaBB4xWULoGDDv6Wduah0KXyfbTAszr7QZnz7BTRODk4aLujICOiM4Ikk2zWqy9NlSrKoAWK
3X3s+sj5NESZdrDz5F+y+ShckTL8MwJ3wSYBqHsKmrM6akGqrETddPrhNaWO5Nj0uPS81e9vt90p
kRM6dAWpBmzB4VVqJGPUN1owYITiq4PhPOYrBlX3R3mxidtOihI7NzKxkHr+ZlIV3kBdMTdqoFZW
ZZ1gSHd/YyxGWZBqiPsDr97ka53oWXqaDbTcqCfOog+KiUKlH2cjlsmZq/W/W2OOGr9D9vNfw+nX
7yLqptyf3Tw1L1AisKBUOtMqTh046zREzI/LqzDHtUFw27O/4xHteWfTWNA141+Qb2tDevU2RmRU
eCeb1T+liNxfHp29fzXewH9Npiu+zIOSmsB2DPNvrBty7LSrwfpmxj0UAmgwg+arsPZAt+ouELbC
jNX5VCJ1+4ebT6p7wtKE9gj8zvrPIhX533HXzvHJMEt9Ok1qvXYnrXFnvJZt3NF9fvhiXf6PWztO
4vaVFkxRkdm+HQMS9tXarX4cfJqb7QZ2lgBL0YnLFnb1dQzw3KJZAT+pAU8z56LPRePPStpgEDUf
qTjdMiJ4SVIrxSlVqg1jv3E9lmqNXd6v7RokPIbaE+++9ZFne8XdW5Zp9zh32aSgFphk47kYY/sr
5iPND70W5fOIP/h4WgpBldTMq/rnm1dBijzRgEHqiI262Z/z3DZZDXUJvGarnzxIkWcaiJqvN+1R
Af42wHNXSyMQMDYE+a1iFrEv9jorWYMu0sQFtVwzUFRXgBmcjhb89u5kKPmA5yaTgORNGjyqgzK4
tbUgvRnx7tTaqPmsreYCptSMlU9TbmHDEy8GOlb3l/M2qlCZQDmOZiG6EwC2rj+0NVhFEpnzEizC
W5/yOvrtWUI9yAzYNbd7l0tL5qySmgHj+HqYZq2Gbta8PohqkXsPrTcsyqU0tTW/GNEy/2NaLfjh
/8vemWTHjWxpeitxYpx4ib6pk/EGgHekSIqdGsYEh6IowNADhs6wiNpKLSI3Vh/4oipFFw89o8Y1
iIFCIuFuMLt2m7/RawyiQ7cP3M8jjvQ66zC5oG9bGcebtJ4LYzM6ZWaGCN9qdih6qxWhYUxGup2D
BidpLv/Z3qbO3N7PwVKn0RSLOQOjjC7DAetAelZtGcz4yxcSPrqDDvG2KmJlHZYpbfJolrRbQwI+
iiho8mZJJGIaX1dNWWKEopbCy6LSMZOvrRp9LWr8MfU3QdX4F8DQEvvgJi1oUq+rg7DJJ/NeH4YW
o/Op1MhC4iwZt6Pblfk2Tkpx44IixgHeS/w+ehF238SDnqxfupvyaJVfXeecRlxsLEO5TWjGZvlV
qD6+A6tf3Ix+4n5v40G7A5WGA32rNcad1xrGl8EafC2cO78YsHOqqbFbWTsuwGBzurQLwwQx7MzB
x2ro6hiDYS9zIqVqb97JtC0QM/a0pb4oUQpirrrUkFlGoQ0JUzefgqxt/EBcUX+txsej0V/Tu5Zw
PpZU/9SOfiGivLHGHNmLpSzDReADHgoLqY196zZpCYvLjLMN80Dj1p46YW2nwsTVvky74bPlpNYj
w9AegY4V9S06d7xyNS0tQj/h1HyKRYP5cbqYy7a1gwn/+CytrX1fN1UV+XrubjJ/Lv3QdhL7R9DF
roMAjqPAltlpYuESpoyP40SIDXMx6Z/xYrG7HTlIEmzZKt1NUWtjjaa+gX2SsZg9fRE3DfrQU5l2
kC0TyBBRRy0myi/qIZd5y6L5Guc0HTSFm1YjqcfGoOEMC8E4KYit4cmPHfubNrg94hilJ84Xfvrb
mLSKN9P5JG3TkssLOiSLtWvkaN2PY1AM5GB62nPqkymIXHM2XYy2hvRHZdX2helM4prZIUoOWuGL
64J09NZP2oK8MPCqcdO3Pl17PTOapw5v83o7eMXEV9NkXEcEuwlp8cEaz+s0d77lwAIYbtH845uV
wWJvkyxRP5oud+7MaXQ9pNVNgylU76ppM3lk+hGmqXQdscBJCVK1PywHcDayjOI+0a9HV4On7jKy
5+6YErGtobSflb4/g3zJRIO5tRP/idpP+1D5MAxDSVV0I2l4W5EZUEoC6De6S+l+9MbkohVNfD81
rfaDgknmUTsOsooQXvWeJ4gDD1k2mMa+CzCa35mjVZYfCtdmsSeRdU+wk5wKo7rUT3fmkOYi7Pwx
u6pA2GaRZyv/sWnb8VnQYblhcWLoAuyhOdLRPn2ug3TwIkjmWhVOuGc+oj0/3Cs16c2+RjCZ/+sF
Y7+xSsOqowEl5zhcmjy7p30oikhnvmWEFcT6bzKg17FV+FQ6m0HFbJC8cOKv/JgA1zVg7J0nmIpH
wmm9LcA/l5Tc0bzbXlOoxjlZ7oeWIfvrwmoQ6MJZ02NXynQVbxcBr0BWXtqEFnDUD8Fkxu1ZjBz5
uONEBR/dxPZxCZsVs3HbqLsklK7JUFEgfueFtMame1KhpQt5g1NG/mRYH/zaVbdWmenRlFkQcydd
2eftEhjsWSP1p3NpTg3MVkqgPkJYNSlDvuCEWZznyg+a44qb2O3napNXhYOhyqjbd3Ealzdu2kqX
V1gbeHm5vXFwaPpf14EL88djUEJ6hXRNu5U2XgNa0FcA4AZxsSCCet/aprHsXK9x2vMKu7kWpI4G
L6SbCKWRGPP0YrVvYW/Ykzvvak7buFvmvq7245A1Fc2syq8OedONwEZECeZzruXXgi6+jFKmins/
TmwCblOh517Kybnwhw5KdmG2xpUOysmNpjIbLo1WoulVYny4x8qSKFrhqCfO8UROeoxG0snYO+5I
zGxhitx3eVY8paY2JXtH+HOy68esEvsC8SrqIPJaay+cKSBHbVJCU5aI5k8eMNO2TElPoJ8Gxh0O
GDkT6U4jE+jIxCqQq5rKI/TYzS9LiV/ovhtGTz9g8GqmocNbzHkxAo7NHJSzE1pD7Nch3Mb+a+kL
HamCTIccU3n28hWLalzOlrI3b3wzL86sgYF/KKa2nkPLgoG/zbxEyENMMNY3ZjJ4GopqtXeXoADu
hgF31mXHofPOPa/RdDTC7aIIzawqngsxdAh1oRL0wMS7+1Cj3xqDtTI62piNRx6ulkZdx8GijdjB
VCUxvIudOfSyDOp0ptlVG0k0qc+KOXbCmmpgP7SeHi1JfwHtSF6PvH3uInK5LDQx/JI7p2lGlgDF
B3y/ktWjkqHwcG2LOclC0F7Jg3S0coicbgQAz0gqO9cHp/le02KjgHMGJwszWyfDJg/Wmk2RVWTB
sVKtESaNW4uNUp52MZTIe9JUcdIHy+7dy0W1k9gTKK1502gm91lqZFroBRkmiUNpt8TLNpuvnSGT
D2UdF3Vk1Z5QxFInhyw1GU28WcBp5GE9Tc644cAUwTYpx/5xYfywR1Ja+edTKvJD23F1bDKPJPUx
d3J32Yp8SoyztNLSPz19tJtNM43GEDGYEofazYZtP4t6J0UD98q28taIKtWUF6xlRh0mallHYtGS
JjLRqrtaCuim32w102Ad8t69bzrHek4DF4arK4tJ3xa9jyZ8xZcdwszgug51vyM89LUrP+Zd1z73
LRfdHjFBEFuWjBXFHWFXPifT4HMr6fRlq1hXXwxrLp/HxTDJDtpO2ff5qE1Pffc9LXZGVi7fMWL2
H+ZiqcjoGrq/c9yDzjCBEfihNnpuu+G9OYw/MYa8aQe/f+qHYvxSo2ldhC2c3c9i9sbv1Cekd41r
NFOoTEl6Z6MSWNyt6clNOigt3Y9FigRkgPvVGILoh4/ROf0wRYhgzGm0zAscGz0Q433Xmd6Xxnf6
r7kv5HAFxb96gvmbu5EvDa8Ly1jrrrxZih9OX5lfTctuuiix4/gHgY2rWZo2bRdcVMsk5PdUt4Nd
GZ9yvfTuxlbpAGFKDUV2Jv9Fu5kFKdiG01gEZ2RR7rzNa2M+cxe2Eyjadffk0ARQG0lhjPpJ793g
npUX4Zw2KexJRLJu9Lqwks2k9dVDE+fOcw4fjyQ6G4NPmmOmFix+p3yWcaB9rDpVXWaTMW/FaORq
WxlduZoXiOGxLOv2SbU9lKwyjpvlfoKRxpYQc3pXTwFJu5fkhodhIUTBcIwRFOQ75ApCcFXnn1iw
fDwfUUb5nNaaKCA01FpztbSdoW1GnQblxiPeNyF9Ky6kLBeOt28Mg74lugqJsymS3hQUKrLMPuqT
q+pPUhA0ItlZ9rLJZx2oI5Ggv0FIvGuiKvBUH5Zs1auq6/QbKOkuzhL6RHgj86pU2NAJLUMjxSM1
9IcsUGEeIPwXMoRzkoMZYOuG3dvciZCBbjNs895PPmMYG3yvmTGBmvPmdAl7sG93eevigtO7uvZn
iQPJQiZdpLeTyS0aCkEnau7seAnNFJRMONdJXYdazOvkOFZJde70xpziEzFaVyUCueZeuoP4MffV
QGVt5vEmyObSg+I1r7VHZhl9hEtEM0Qdmpra+YT/lECUwU/vM68YbeKf0ubPOPiq8RD4S6+2JVUg
doi62zKQxmOUayYwNYcOpjs0OzdeRHVowfNfmF3fq01uZbSLlyLId7Ewa4mQnOX8WF2WSUWnynfO
6qGevwO09Jrz0raSLpSaF9OaMZMyyqEZfLWsmpOU9x4XSd0Ns/xo4tlbHpJuKIKomxyRb4x5mT9X
Vj88xkAQkygfxlRG5tQ3jyIQXRKBUPSeqmzB9nSoqsUN/YL3FwlsrJ3Q1vruS68zHAMqVfqPRT0g
tweXlH5TWTrJBbLrrbbVe9fItpZsUozduJmtcAYWnmwKN9OTjbYkI8uziFWfL8mXcj+aJYwF0xsz
gS8JUh571yuQo5jcga5rktXWdIVuRDVdj9JzP2ke0jGRMfVEbV0X3mHsrUGGeuzTtUI7FsE6+CEK
vCh9sMhJxlY/tLKwzIcCs5DhSpOy8SNkiqrLVCVtfRbkKr0qyRPccMgruwqpQ/sHZHf6687Agjyc
l9rJokAjGY042dDVFscc4qiizKhJWBgkh36rMrL2rMjvUFwqrHAYqwBTTDnIKXQRWq6YQQRy2ve8
bn8vApwuIj9Jx/SDWVmB+kBmhJOC1xj+WdE2Omi0Ck3VqMi87q4w8uFHlRMRN1Ou2tuJCdFNOeTk
/FlCefghi2VB7IBVgEVXU/fphdZo3Rz6qmtG/CHLHFVsMXPi5nSquxD1HfsRKrhMN7nrNNfzjMfI
QSMN2Oc5E8RtPerxnypnpTcdqV0e+X2r3zRDS9JoTXqdbcdh1Lp1abzhhv5zHWz6fOhl6C9Ba4VZ
ZbFwvWUmDfmkXg/kMDMbiR4PY3DAb47xIRcEnvN07PqaDCRpvnia3ouzHOLOg6+jMrBZlqRbNmVQ
YchdTAqdQzKoft8PdD8RDo4x1+yVNz+XaBWcy9GheB0XPLNCuGGI7+hNW8aEK78cQ6jtyaWEs3nt
p417Y2o+Idtok1LfKr+NzXB0yZ5po2a5R6NEpAHPGvImClI/oCOwTPqTP3bIq5nN3H9vM+ZOBxhi
8a6elyDeuJWsngZpdfrm36x0rBvsw6ZdvhbEdW6SPLbarDvRvzUuJXtbMoinPe+RsveTde81dJ4S
B1G1CCVZ7LWQUwjSkCZ0YvPerOKOzxyc0q/8temGYCeYUKT/UdWCBPO6U+TiJz36ZkFDKmGIS+Tg
LnBrXwISc05pW/3a/GK2CNeY1h4UpV+GfgNIk8nIGrUT9cjdPNjBx3RKi+9/t8VGv4tRug+6mmbq
8VzMEKOqLVXNu260L9HTdMkvJB3jv93J8zwAdegdu7DyaZG+XrhMDdrYGPq00+GUggCG+lTp6pTU
/q8zDwyLMVaEQ8e8lCP0+incIjJNEIPHEWrILsssLa+7MijOjdixdm3tWydEGt4Yeq+IfwCxq4AC
ImtHndFFtNbiOMm0m2yc/hwiU9mN3NfW/FlDACX0q9aOWoScQ2ehHCmzm8ylLuj+rguiA3nIWvl7
1jq9AuL3+ot3/UiOkpg9AkTZdJgafJsqlA7+9kvkKSjmgFXmGxvH4gq5CbEmsaZ+B1ETXnXnSRIe
HGTe35G/nDEUMxlagcXXVxTDMXiVTl8h6mREazyexsuswEaG/rKzp0Aoovcf9csRw9kaRCmzoVWe
k77962Xr575JlrEod23vyahLK3EtZzGdOGJr0//10ApGDWAplPDoMSOS8PopfHi7lLwXXk7BXGck
eXWzpzke6SBqDzDOwHefApX/sohoe+n+ypaDNURL+Oi8FQN+j73u8KqqLI+MMtM2Hni4yAuCv03N
g2vAviC54giQoh0torlIZ4mdXu1s3GpCQfG1X5DoPrErfnlVL0+B6gFBg4H2sUdTkZXVNNgtM4hG
W7ZUBEu4GPXf1vVan8J/q7k6sfcYx5SU3uQZfaUYpcxu6NCX24kej8dFan9pP//70/w/kuf6+l8b
QP7zP/jzU92oDnfe/uiP/7wUTzju1T/6/1h/7P/+s9c/9M+P43PXD93zb5ePjfxtN1TfH3tRV8c/
8+pX8KS/PsnmsX989YctPr29uhmeO3X7DCuof3kcn3n9l//dv/zt+eW33Kvm+Y/fn+A/9utvS/hY
v//1V2ff//h91ev+959//V9/d/VY8mP/+T+LZ/lb9Pif/6t8rOTxzz0/yv6P3zUv+AesjpVUtZo0
Yqhs/v7b9PzyV77xD4BZGPMZeOgGJKhs8qqmYP/jd4OfgoYFnIRiBczHKiMm6+Gvv4JYgG0nE0RA
J6Dxf/8/n/DVS/uvl/hbNZTXtah6+cfvL5TQV4d7HUCyJRHc4lP8cktXCDBXFY2x3ShypK7MpP5o
rrjBBQsPQ67dNMsQD7Zuf/epO649fVb7bpEbvTWWqMlH6qakDg56T5c+6bCTBYXim9uxXOJraY9z
ZIzZ2eCOD4WeG09Bqowzd4bY89PC//W1Xn2NFQ5y/DVQGmJ0v+IG0a5+HaOYrOSiIxPbLRbbNMk/
eSB2Q7OdMNWibByulFKwilVvRmbaoIqUNSjPUCSC7cLZ5WNtLs0elV73gqTNOsdxsmcAVdHYM4px
uOv8vLmdl+aLXpwSNHzJUF59dHqrHFdI3JAkoYschVeTqX2bADDaSaayVKh2d+8z938AezySi3aG
HgFDqR9rRI1um3b6lILqu6wSY7gSiNhZa32bXY962XzO2qVQoSkD2kWuO+hhEpTTM+i+4KxK+wdV
d9ZZqafjo2Z1Jnm7Kqub3h9q1HpUBRZW9866AHHcMEjpjYUoDTF9KKpmp1LxBcGQGI1+mxI61Gi1
g/0Uffbt5UX+/6jyU1ThYvtpd69R61VYibqa+Pj8czx5+Yl/BRQiAwwL8LcwrjC+MddM9F/xxLD+
scKtETRGhAHA+oq6/iuc2O4/HBtFGQ8MKMjkF+DzX+HENv+xiiZ4oGxWrDJB5e+Ek9e3nAf9iIDF
LyKDBbmISvnrY6gXbTBrlUgRDalk5EqVbRJTnsIfHR2Zfz0GqREGB1QXKzzy9WOKybTGOraTyBPG
cOuaUv/c0heiD2S33W0818MnE8Dhh8GpwZZXiGrO4agHFK8Mn2D5i8XTv6RSJXmoqtFnKqw6Skj0
2rUPTuWW92j+FOWHnE4iDWyMR66CaUyz0KkKTYSIvGb11jJHfwrBMGsPJf4ud1Mhss8jfcFhj7BN
m23Ssg/uIEd5OpZRjr6Jiyr70OZGzphI5v5Hf0Dq60RC+LqAeFkY+umr8hsQo9W15PXCoOdUOYB0
6UnGS9RVwZW3+Hd29SlxHn/akm8E3BUX+l9B69cHHb2BJaVnMEkehBD9F1CdVy1GTy4au8Fkbcm8
Q4Z85z1DiPcf+xrJwZ4irQGih0sJ4yKKBq7FnxHUCT1SGJd6HCL6gUd5HUzMUgvGr1ir7uyxJOQ7
/Slp/yNVvX89FegI5FpuXFLhI5AskD07DqaZ4aM1BFEdjGKbF3R3JlWa121eSpShAAHuptxcNvAe
sTVQTAgKDssJrMeLytxP645eBQQyjj4FG0qqQPBfL4AsK2dKylmjD1o7zWYcUueSShJnHWHNNGFE
rWMSo6QdXPlJMs0bWxblZSsyRxySsQjKnd4P+gWUJJRurLhTX0Q9xbd2mw832gD17RxQBLolY54w
d2MEpqm9nQ2q2bWd27dRtijrUvL/Lx2zER+8NHavV3ucKSwtSkPaK57zbY02QNxKg4G+1dmuWr2A
1G2TrMND13BKGXmOYoJYO5Ih51joIFodmf2J+o/ebt7fMutOPF4xUiuIkVBrLPzVXq8YWVbC0GfQ
GP/5dDt8t/2sYk19a2bzr5T4VUb8cxZyhLdno/B2PLBGPqjttZI4elbZN9JlAK+Fg2sUURP0/jqv
GPoLS2vEddbrYFE8F6dhz9SvNGZf27Jouxsnq5dDN9ZVEWmTNlw4VlqfK73LtrWVZZs5t/vsRMJ0
FChePikKcCtdBEGiX7iPvsf8QtUyiUDWT/syC9BlkIsmNgTM5hbQ71Rv338Pby0OhBigdUBJQD8e
+44NKWOSXo1J1HLGbh1kBJ7B3FTjn6rpElg/mQbSrtXT4lAqNL3C1C6VEVmVNL72heUk0ajF6qxd
BOODqcpxTpqccvwkPHOoIpB00ty//4mPLrN1jehcUXvSLaOUOq6uFzX2WWzzNjkct60laS0hbMdh
f/8xv8Q0h1+OPgAtH5cm7jFxV4117haLT3SxbfWxH+Z+GyjzrtUW8AimZH5F9/FE+H7hIB2dCs4E
3CxmxeAe19Lj50DqJJ7FCBXAm64rww2XWC3Z3glap46yemge7EYtwBKQK7VCz56LcS+Vjrlw51rZ
/fvf/41lXiXMEY9AVAXRsaOPYitmk74Oo94iG4/moWzARS5i9/5TjjR+X86mAwCQCp8sBTT7UeQs
nQLBKopvsFSjfla4eb3N82kgVbFirHxEYtt/jtNcnMVmYzMfBOlEFCzTJ0gw4qou/ByJWD+ew8RL
zROMsTeXgMyNQg/8KeI9r9+GqnFATa2enVak/cYZdO2MFCf5+08BSY24EY1FmHnHBNom6bQaWUYN
JDHAMg84KbhO0/ry/kK/7ha9rDOnG7AjoHiMY46PueczCgI5rdFETEsQ4jLft71RHmJajVezmycH
yx5M0BDeKZuNo5xkPa/knQAhoYCArD2WwzLFPDpZz0ayM+n7XIUrHIn9pt1ktgo2Wj/Xl7rral89
NU0iZNad3bz/3V9sGo+OFTRe06FNvPJS9aNNJpNWH2x/vWzQsY6EVhWbLrNT+KludqsNU3FoOiRG
JNiwM9trug85WhyH3GBiDfyxPzcYeVw6iYqj3qdVfyLSvBH0OWHrJQWeHobm0TYbjFoMlfCTSPM6
42NOhXiTgF1sALUt44WPf1d34tS9tRm4B9fARur2yzUzV7OwKgswKHEW59hSLh/sSau/VUlQ4Cdk
yY2gF36ppK++vv8q3oiq0EZWtT3IA/RYjrp6NND1EuwTAPOhJRXrLDZkM410K2yGzbl0422Dud6J
WPbGU9mAWFDQ5iOqetbrgzybCQKe88Adp+MJhhlC8oDifGtsO2tiOuUYYgDaPzIBff/bvrgWHW08
aLa0cNAZ8NcK8PWDu7krp8FtgdSqxQa5onESDsC92vOkqmNnm7h6o217MrDzZuXVnFvloP1QAIW1
cCrRaDq0o67/EKBHk0OZJ74Rrf58sFScJGs2IlDLN1Fai3kIBgDDITPWpgR9aLfFllJsmXYGfmH3
fmIzeJMzSc/BsAdHnUn0yAAolQuYQomgd/1B5ko6O1WL8kDER2yhBVHwyfRna4hMzfSufFCAwd6I
a5OIW2XuEPbeAJYAwiQgPG/Ogy5UCIXPoH4meWok8sYhoRCGJcw5Bpx+3Hm2IK0Pjr5whAOz/xAn
07TN6AFZZLJ1uh+SaoiyMtc3YiymC82xa2iCs34VBJmNHQWzZV8NzVmWWsFV2+vmx9GaKDBPvG7e
5vHb9rABQ4eMc4V4wOu3rUwH+w8UbyNTr9zvGeEsUqj9/Pn+U96IpzD4uSmAsNOLPM6c7aCbFW+f
xCvF2G8s/bTcmBMo7NDvdbHx41pdgHq23I3f+zNoOGBj73+CN+5F2PCUewxU4M0e05l65IqFUq7G
NF0zvhqmklEWmMkJwYK3MtNVKJYzSz8WNbujtJ0CroSPg9Sp1zjuDmx4HRog1oAX2+VOOQAmQgVl
5qxmtrp3zE4gojCLa1MuwVkjcgBlpeoqIDdEbFB/OlpKqZ2syADjxIL8Gk855Csnjj4N4eVYTU0F
ei76nMu1hBYb9ZWVbmHPZ1+aekquFhUYZyrJvsy97p69/yaOJoXrtc6AjmnW2iEyaTofRbZK74IA
ERMtBKvnHAozcT5WY1Cf6SpxDqALk9ATo/vD1SoLxflEnq9EtKsOCMvGqdL2VMP3153BxwEZzC22
pucvH/cnKrUyVGzqZUvSqDndpqwnAKXKPDXKM95Yb7Y+s9iViLj26V8ftFSaDbPeCbx/avZbK5/Q
peoUMCSjHc19aVTL9UTB/7AYetxEXQbAJWlw+pBCr+1dAadna2PlCIAqc8oJIkL6zfQWb1+12KuC
WfRPHNk1zL8ODDBDX0pPRt3wNY9uvSkXJSKItAemqf5mZ7VswkLXgBA7c96fCEK/3nVMa9f5BRq5
KNMda0lAla41Q7E2S5z5H4elg5yQFdYn4HXuJ4FpfFQgzfLt/2EfolwOSw/R/1Uw7PUbkbDF/G7W
2YdB+smzcX3XY4fobOZ6FRUKosRWQ7Y90iip8ihfVmyPhEkCYApxKuG4zQlBqbeWnAqaZiftBU7H
0c0LX2AeJqopIGdS3yXtTBNKa6auBiA/xyfyqbc2JChsVNVXISGC8tExtFKXvkDAopuVZt0O04yS
tYWGKdlGAJw5P9SmZuWbgDJ8OiQiBpyPdB4Q1LTAOClCvgsgOIxfsffcJZ2/BkUCCbVw0z77GLTA
l3Y9xBIRKcdNT/Fs3zhMjJlowbw4NfA1Xr+6Ev90Lx/47N5oTDdjlmWH2ldBWBdjt687u7g04wE5
OgTiTsE3fr3KiBW0OV5a5izc0aMzY+noSgQ0ZnxL6pFJCva5z8o+i3QN7OdNHxTyossSx3nWrWm5
n0cjO2Xx/kYFyodYnclWBS1oukfBRME+m5vR4EPYFe4K+AzQbUm8sJudT77s5GFcIBII3eq36OyN
X4GmCogMhso+tZNEfduBwn6Im1Q/kfO8sTogKkESQJKjg3/MHxOq0Qs3SbAQTYzlAWGHDAvz2jQu
BQDuZQ8ToUu2s2jHszhQljhrKC6aT+8f7DcCOu917Vxjw4NA/NExUlosA+mJhM41fm1sEGywVHKq
HnnjsL4gP6AtOyQWxzGr8pWCCUj0mLwgaUKnhRNCmumVoVa784nL+s2HcXHScUCRFBr76/0O1j7o
0S4C6V9DexJdhsV0VX6dzPkUV/qNxaPByapZOkIfyGa8flLuAeQ1kvVkVXBT0gpjnhzNyRPN5xdb
gKPbhRmxiasDSpO45xw9xisAW9nDGuoCF+h2s0yf02GU1pkA3/4nfKTUPPNyE9+Pwihwngb9BfM9
+W5OWG6FY188YmxMPw29wh+lgE4VwvEeIn6ZBY+vNtH7U55e3P3tnUWCwL1Ic8BCGeLoxqCr6PjK
GrWwmH1jK3oQkUpvTikr/Vo22HQJ6ReaJhZJ9Dlfv4ICD2MDmKsWahUmKpKIuhemND6B0PUuyGPl
iZvghbR6/DJomvEaGIHZINNeP7BNc02SDGshdUAVNnOrfTHNtN1Yixz2SYdagyjj+YJ5INZDBRoA
fQ6+HtaJZW4acJhnw+RUoZP75cGVfrJrsQ4MgajaZ7VmXdhQgyDN9bI7kWy/tVWRHMGGjb0aUGi9
/tjmUs9G44EPR3m4pSztxOG/oRj95lPo9oHyYkhqHYu5oCSqDU5BbYuilHPeLU4aekbXb9/fWW8d
cESVaKihyQFh+uhWgeoibLRBIesgdLnpZnCeYRNY2abAJ0xEf/9hqE+jIQ6yFTbx0QabF0cvu0Jp
KCCU6YWY4InXkl6SXSfB2fuPemv1OOJAiQgoXAxH70hCX5mqlq0F66cPoSfIs6Iv7Zv3n/JG/ojr
DZhN7M1ehjOvd0KeKq8bZ6LJiERGRKrf7eqlT6NK3s6y2mSrmP/7T/z1ezGb4bisaFSo/i/qDD8V
DY7Eu84aqPMSClqkUOfmo9Nr84kd/uuuQKAF7xtkHl6K1qN4YxgVpA7JTTYOerHTgeynSJoZ3tbA
repU34c1eh0EVjGYFfaCvBM3zFEQGDKjQ1SUZ1G9YTHga22YtPKUp+EbWScdPIsNgcwNNNVjMVPA
8krUcZVE8Si1J6hoczgbZQLVtp0O6DVhP4iZ4y18iexqKtP2gwNg9kC72Wb0DUc7zyARGd3wlE9V
cAdRqrq0UR7+LPUqDk6UJW8sP1R7hvJIp68DjqNDiReVJcqAbYWJJg11DX2a0OungHFsbD68v6F+
3cJ0C0zgWDanf5Xdf72FbSemJ2LQIZG6Bz20YtKnNLdE47eb16uvS+6ED2vhxFd8I5N8/dyj7wgG
fZjr1ZtFS+hjOp31mDVNseOjLBvPL517mAXuPrMX7QyCjvsR5sNjmcPZD5WW17uxLwE+5FP9+P5y
cM/9uh8RcAbBTIUC9OEYT1y6ipFysAh4cajd3Ui1aNonvVmK4rxLSie7W6rRhJmYJMYPX3IeocbF
brbxuj5rbpwGAkXUdZp+VblN4eyydGipD6zER0GX1wBhKCi8vUgS83PmQKOiMzh3TKvHxNXIjANn
GyBgoaJah+8GK6iGeOU3cYahl49nWpTJoMvPx2BZnA3jLIRLwGPPK7p5MbJNP+cWxcHk6s8Sj/jb
IaCuipZpGm5oUqGMUOGx+wS3VsgPPYxGQSbT2DncX2t2Ij6lcqJ2YntfFB4dT+7adXDb19hyhyBC
1BfLzYp0C6QL8dckXuqOdTKbD/QOWwUz29cg9C759DSbLSfZB2jS8YOBcwG4pUeKo8D0M9S1qbgB
pTI9d3oBrkTOfasuHJTe5BbzF3SU1RhDSEQegbRKr6X64pAs3MYGEtRoN1nt3koROico1XYT9dIy
1WZC0ecG8RZRbNMWPdJIjuT8hj95TuQ3FNNo4oyLtakr03rwkOb+DqWmMDezM9rnSTzWCBg447iv
mkrbzIaO8ww9wo7UQ3q5F8ayX55aa2i+uJBGIY6jIgdR1QwHOVMKmmSsYTdZMgDqa6HG7lRg32G4
dr0NsKCzg9AwYv92Spn9UC+lzbQXfmqPEeI0qYX7gyhuyymbv0Kwm77Oqryx2iE766CFGah6l91z
K03jCWmR+gsUvOV6KbI6j1TWO+AaZ6CAOUIN7VXDRKHcVKY+6pGNWIE8jy1Kxwg/p5IBeZL098Y4
QA4vPGl8roou4d6vPPaOlyEdjuB13hiY2075h9gd8ZGzFUIRIY7pyXTAOFDduAZa33rnKrAahq99
6YXyn7Kms5ewght0Z1Xr1Pt/U3devY7rWJv+Q6OGcriVZcv2zpWrboSKyoHK0q//Hu3TPVOWPTZ2
A3Mx6IPuBgqnaFLk4uJab5jGpp43Mvax5kZPB+vbVNhW7UlOOT9biD1gdAa/ZGjNGRZzHOdfhMhi
zcOlpeg3FgxFxWWnh6bbG2bwHv8yFR9q+JP3g2mWmZuMMv48U5z9SJN8eMx0q/2RLk6QBwvKxkFk
pIJzMZrsT0Vp3peQhBTEFOLYcKnHwjZMtVG5m8qytraG2eEeVmllFS0iYbK5jRw5SbYmSJByUwSB
NLqT00XQw9tYjrxBVMF3fZwlKMRO202bcA5o07D/cjeCou2PyFZBerZm473Rw/jeoAQJqX6yhiz0
9NHGVw5psP5X0SQgRkSjpN5cyV29KZWCMgiFrupTlidFiUttg5aMRKPyR2elUrjBVLHuNhWE/XnT
5JpuwpRuzNytBqeotyOSQ/ldLC9Sf4hRzPle6o10OYeT9jmtmxLRfGXS7qaAzvoCFuv/wMUsPigd
QDi3QzSi21g4IB41Or2WN6vQXdxkyGOEDhQk5i1ZCr6YRVjeowyeDEClAuebXBb9FxQeMkLETMHb
pbqFXjy1Nfh4Mc89YyM7Xf4kZXmpbyTKkB+wH56/dEuZoqtNpQEogWb1BmhrFnlRO7efZDGg49RH
RvM0KwYq5wHkta9WHwXPMVG720RN3L2jIDC/OFOYFew8nVdRjIfk5ANR4MYOtEnvj8LW44pPXqNO
ESkFoiZNmf1sGyXqvSGZh61RJbrphbE0vMzQp3+g/dtAHC3ryK30Xv4xCFwd2LZDKlMZF3JCIbSq
cHyM0z9dbcif0SuDTp/qTfgCmgvNCCk2EDDgFBsscWXLs1uWs6l7Kn2Zd8hYUFZUxh7ZmSRurONY
zW3t6ULvHrKuDUzPgHM83AVSly/yHHH2Ab6HsH2qXPoHRW2JeqZIk3eyLaIfPNkoogeBbn8Hy5R+
jqeufa+r/TjvZUtTK4oElDahs/btZzkqgtfwgxDDQKCoLdijbhjJM/tDk4I/5WhMn1vgEpABtTn7
QvB27HtZ56mMJmBV/mzxMYv2VifBn+yHCZxua2Yf7UzM+S7gmI7PZhgb7QZXXU19UvqiwEtHHaAq
C1mDxYzKfjRtkpEuiAuaJL/HwKu+F+zl+yEcJRw3QzHbhBod+7IZY3EZt60kAxoTYN5BDaJTv1MP
LtBBSIbwLqjTJj92iQo1K8CZ20ucWHls8fUc3NbQGmWPGjUY4EQL0if61UHtgSRaFG1EqbduRG0y
ATxE6PQ6WMQPGCIiVQBjcKS7ilgLWgi52gAkp4P0PhcieEcfFM5ya6ZNtIvsVim3Vq1FHwd7rlU/
AL1TQ2l0YVFHx3DgrE1STT+TkIYKS2ejtEDbXJIUr2T3TfvQnqXHxgSoDLWsMH+IyMpb/kwVT0rF
z98qXRTtjRZhEtdmx4SuPiqidecIwRYfYRvxLi0UO0ZmQo/JIKxCgEESWg+fMLOCnyEB9tPMw/2X
LlmpvC/x8KTtiLD1c2uqeObqeleqW64lYboF3aUYNnQGqK5pDQSVea7Nto+5g/1FxUgidiWTi8Ol
b2E9j4pCL3aUA5wtpALxVbcMLPm+rsZS8ipZKp/CSXfiTTwareyrUz2E+07pnS+9anfxIRH1+IC7
ow0lN8pK5zErlNzL1TZ3PMQpAAw1RqE/jUMJfzd3KrB5Ifi3cqMiqosQSjrjFB4oBoSv0GlxmRS6
FCeuFVH03IYNukb3QWw5v4zaGr5SxdQzOlmB9R6ScwInExdH3dWEyL+TB2YqSAcH3aK+1+GvKsag
fUcmirsyIs+TNkAV5dg1rdFAeEOyCbVB56iVZzqJ+ojprPMkJW37rgqi6NHEG+8pihRrOhYNx1Wd
NKRrck0Z39VF7YRQihMdVmoPjnGDvvT0jYTPrhCUSNUEjcaBS0JWYmQ8KrRksJ4z+uYlnDL1ayoW
7SI0hVLdSzvTesyaqNg4ejfQzY5kr6uE8ydpTOl7p9LTlOcpWpjPQos3Cpdm4MoQyHcqmkZIvmgT
oipJPbRbNEcAt9RqjGY3vWnxzmzkMfGMVu3Dd5yPqNqMbYggEFTiOEOBRrK/DsjzZccqQbvjLtP1
vnftuJuSOwuFJnAq0IgxZ45gpB5SZOoeuiLHpLeyRGdsJJII4aqgC+oHAwURwf2Wp/lWGJmjeaIT
Reur0tTZvqUWcXUc7SRVqQMmdbiTAtnAPauvdUBPHZx9R+rGj1ktJe/LGBb+tqafkLlZI+kGEgNF
/VEutZQcaDZ6hUQlzQlDLcz97YhYzuR1vZN+BhGlq27glPInAxWID0Y55upRhbF/LEdLmT0jrfJd
mzqgwFFCU59rC21CUKd2sodKOyRHZEOGh4IyGW2qESiBC2Kjg/A893Hr9qOVddvGbKwFgiYcEDPx
PO6L1CZF0xyIK+6Ehs89qgRKvrWyJrfusxI2mUsy1ZGvRJITboahcd4p8KLsHZq+wa++b0ML1Zos
RJYjM9Rir3YGOOaitKM/vZUE/Daykwf00eVHnJfmZXCADF402OpPrsvxE4fJGDcaEPEXeOoGtZEq
f64UKBOHSg3qr3LlFE9gs9Ngm8uD8MuhT8EtqDn9SSQm4cSEZPPbugvpotMPaO6JJW2/MSp5yu/r
GReP7YwTXr2t2rHaW2aZNJ4+kAW4Mr6f8y5rFhmW2sxT1SvBpBmcsA6pTz2FFOIlGMB12yooxk29
UE4MN+0ywr4+RPMnsPLi0QC5ru2jeZIqt3Uw/3lJhyitthgRB70XKr0QbqDAWMZTUNOnvQHBVrj/
K5zrVAs70DylQTblkhWKTdj2ktjQcYG3f/01eaHlTEnDsq2FUQCsZU0KTbPMmXp1kSyYjAoUcvur
i3TedlMEUMpWAtYBkQQrHeQfTd3Vx0jum2NWjcFvE8rP26s6qD7Jlk7TcYGELs2tv2pHqAbIRZ0j
l8CeiXxUYZvfVloEm7jQUTO7PvPzWjLPe1wdAZGBi4LtcTqWoQWk01rLxHmKuVHvNN7QJM2fQkKg
m7a3euPdfgG2BvFrwYQBlFogukud46/JaQIMQ6VTRtJN2sS89AouSml2WrQgxl9BlA8fTKMgBCq5
+JhKdvUkJkffdoaKYlswJzlJhlMJN5PG0U9ni+b29RW5VGiBfLqUc4GjYH17+gOBaMro3lTAlUN+
5dhHPEjRDqk20Nml57YCc9HhZXdjB543LEGMLgb22FLRlXJWlTwr5HbkRDGqVnZ30qgMNpT5xPGS
0pl3DeZvKB9p3QxDekz312d8Pjabf8GpWrIB129dg1VDJ0jtgrHrOZmOZTrY+6bPm6+NWnwnDQ6e
x5ziQCNJb6ZY4N5DhRRSMRVMej2rSY+x5GjlYJDISEN35L2THzU5ENuZomfkFlP2hWb4Le/r8x0P
9BUEDq1ZgKmwmU+/r1QrTjbPrxjgRDtCYuFlMJP8lEYc3fMH2Y266YUdT2CBbEc7ehEFWPtxSnLc
oXUKFLKRynJXtri0oh6UoUFEjsmdZgaKZ406N6XN+1vnQYI1IqpVUfTOkUWBHlYnHxUE/UGbohC3
GVSdrPj6FriwKFyDREDAJ1T915i+IentKlLRyFV6ZNmHlAK5XN5HibaThfLr+ljLVz0tJAO/1peN
DtQFkPCquzDgG5ePhQUEqi/Lewcjcmmf6JJjbrUI075N6+jh524epZDiEeJ9LmoMSGFf/xHnRBvK
N/A/aGAq4O5h2pxuA7B1hhkukBI1mNr8CCnTtKG1x/r7XKmHd5IQyjd453PmFVw7ujchLJ+Btojt
XyinObf0Ai7UWW15gTthXY5kL+DK098Ta7ZUvVIW+qRWtwJNcChAJBjVnNoveVRS1M6jyg9LYbtw
LyfUejWxE13Q7+sk6b/21P+2XdUE3vWFOt8Zy++i5QQICkbLGmNdq6OjTS07I8nyzBtnIA0IncGF
Cm1pn83iFt7wPBgBaaXPAGMEeCvN1NN1aNEXFGxEeuXFYH+eaE8hD9uioNo6y5MgnMiuk5Tyooax
7nDjGCx/+enWZIYEIjodhEQabaeDm12SaFUwAW0dptqvRTVsWp5oN/behSVl53EIFsca0z5D1pko
SikL1BDDUiTSgFA/1+qs7Jpibg52Zk63GDjnfQpuFBpgi2wJVZx17yClLoFmP1dah/LFk5HLtlck
BXKYLSCz69vlwlAWPTYYnguHDfmL0xXE27NWWh3mDcDa2UNkJEHRl4ogImLjrcB6HkgYgc1CfktP
momdjhVacM36SOaSHqP8zuyK6jNEHrT+ZqOwH6IeQXM3kIbmPnckeT/M6h+1R3EIUKW8qVoKxp1V
lke9BlQpOpQSKNEEO7PTKygZqTUcM3CvN37zxeVR8cCFV8el99r9+iv76Z0R7GfIaaJYlfymY9Tf
KeWA8Lw8z4frX+I8otCM5lujbE+os8gkT5enhx+XZjZKezSn5fyp7tLG9tpSjL+SqC6gZJt99rVA
TKs+Jnin00VSY/jaQo3SdlvPtcg3NsKY9AJoWagvVeSEzo3M4xUQcXLggElgqYWABAkodK3Vb9SQ
+woyeUaQj3bg9DlE11HZDNA3kKaiXI2zkNRPmW8qRYS21Yii7EcARA0Q4dQKvNEy0H0HBFHTqiDE
70QlUGy2KtEhmZWVgMfp/EiPYdaq9a5PBUpaQkcBzcVnBuzc2AXFcMwNrX7o8rhJt5hHjdsGKczx
IHWBTM9BSsfpsRlVXOWvf57Xa241dchBS8+bFcAMYBVrggBdZopcZF2kdf4gIQbgZbKdfqP2oJUe
xlR5sqVgaKVeOulZteNOHUoPVOD0ALFnnFDTReQYgUnTet90VqJ9y+gvvNfiZPppWQnVwsRBfG9j
tnx6l+yr+5bkJcLAcq9P2TbBRrihmxhHbwXBULDkSbEoGPEfa51OijDIUvLNCKY/Dz2E161NVU/D
DSzkeVoFZoD3kYZno00WubaTYaVsdOMw7ky6oEJzuXNGvykmNMeyXK/9eLal+eNUBwW17bjI9+gz
N90mxp/A6ys6mviBGo7khWMLE5tKR4CShD0m8w0k09mVspDeAMjSp1z8htdgHZPatjLSxtvQuRn9
sGtob/HA217fTZdGwYNdx7GFnAZc1ulZpyZiJBxWikiRhQieA2Bg08/oM9/YtWchF5C+im4SfGge
yaz86TjoA9pqk5sx6p2YORmxqbgBlZLtlLcFNsDhaN71taIBQh715lgjCmjsrs/0LD/gF7CeULIB
P8lnoJ5BLnpNzPwCXS2lXaPLqLvBNLunOxv2lPDacatLiuOr9AWfrw99dm8zNKI6SEbR9lh68KeT
H2m1d3Is0U8dxLwZYJ48xKIM3hF0lJcxwNj4+ngXPuryCkWeCKconuerxQ445cBpKba0VSofxkz/
NcGxv/FFX5F0p3FoIW3zElq4mUtGfjqrgJdwm019sonN3Pic2jXscsSKqezXZA3RNmnSMPUaKYJt
Q+O36Lcz1NGpAgmGBKkJAKPU+qcS6dSfkq5gp6HTQLyzOr3s9nQWss+gScYfARKoxIGyoareqMP8
Dvya+phZVmvt1CG2ukXrT2tc6s7Wt7FSHGnbpWmve2iGGSaHRxoCmE5NTrXNsMruqZyQIHQzAJH0
+AtJeh+DAQx+25km+j2sGTPc5Vh3OVv6sAEsXsToMy+VAAV4rZ6385bCc657Torc/46LfkQjkpvq
sxrAq0aVsFJfeJMM5YeS8s90N6rpDMp87FuxBXY98kxpxgxJ8KrNCzdFMP3LDBxL8aKwMkYviSII
prFJ3d5v09kho5i18kmSAqv1+qmhU4XuivkSArTSXGjb1U8H+kuwj1SoMF8rWs0Hw6ra2OUZOP/b
xu//hfJJ9bt439a/f7cIKv1/oKK0aF3931WU7tFQcr9H3/Pvzd+SJ8u/9B8JJRUJJTDpCxWb0oC+
BNL/SCjJ/1q0EFQISiA7F02I/615olr/gnpEhu38W3eJP/q35okq/4u/BmAuhB+qi4sh7xsklE4j
ggGdGJyLBtF1gRuCNlylS0Y9NBOg6sp30IDcGFSEsZAyqxsh9rQC9p9RlrYOakFUZpY//ytJDY2u
07VR47EZBBts/Bw3WHglqaQPMA+mwmsLPXpTrPv3mBi2yYBnQbSt0TxYfMzzpJuVnxPXt1Pd0GSU
q1uvk+Ub/fXA+2cYjcSENwrAce7k06l1Ydk2i/mSjxmGoMVPSdX0IDOUXik7bU5BupSRLG7j8H7K
WmlCY1zKjlpRxGjrKsI4CFmMQEmy/EesLkLvQ1F22nvkKLTORwQdeFo0NdL9hHq3+twpRqjuFl5Z
cqfD4n2AsKs/VUqe7ZumlW5A61dF7GVyAKEoNVG21JGhWCdeQzk7Xef0pY+6gv4sqZipuXoRqUjD
RurHzuwCdxqqctO0TrBLarnf67x1dpNCB9eVhHXLWnvF/P/nB0EiA/xug5ND8+50tU1YXLFtidKf
6ccdySzGrxCnB3eWy+nTJDnZszRrqU+Ob7qjXWgeUnL6m/Kv199gcIHCYVl0Bemcnv4Go9SDvi+s
wreCbPgcm03+0FPAuFE4ONtXvHip7/G6BvIJZ241UymWCzkcwsyPqx4V+KHMjpDBbTeLpfrWhb3e
wgQf1JUoHiyKRNAYTiek0/NTADNGvp4X4i4f2/Fzyx1egB0pPsrjKP1SYAbfkg47izyMumisAgBd
WHlrwvtUaWJi34R+aPDixq1lzI48KPP9X/H4+Z+0429Zk7N1pFAKzgc/OdD/Fto7p5MLVasXSqsI
FIzxC44gIG4zm9PTYlnz1ojzOhTym7yMeXhqqyhHQxdUbkPPTKJI8QHvpDskr+sbnpenKSO7j0H4
TmSqvHEN/ut0PkmhZoMGDMWPAwdsFqi/vdqO/VNeOzUwEsN6a+iGaUIQYCh74YetaRMQerimppFG
oD08qxpuGwgUeAjKbhHy+WmMRXVj45/tCwYElwqUB6kkSAnrVSQKzoVpE7dtM4QXmQQeTFHj7d+K
UQDaagvwmKN8uoxQstUcykXlKwV6T7MK/BA0xNvy7deP5SDW4fB0hZ1Eyr0aJW5ZUfRo/KEWwXZK
hh+jgtbp9R2+Kjz/exRO8NJoQZBrTaAJWtELdiVz0TVeEbCPNnihtG49K5/AfJn3dpDgCqFSFFGz
Lt4JtQi35SCbN+LIpS8H11ZBpYEyCQSG09mqOGcbasCXG6qmgkXiaLu5MG6yCC+caFgRbA1EB2n4
racbi9TERoHpOrTtYG+rLZ3efqvmw/sp7z8A3Y3Rk4LyLpd+GON2U1F3D3HfDWtcBUsgjC7egDeO
ycW5E8hYf7q3MBFP546pVBoglFP5k9Z9kAIVuWyB7tT1L31pECoUBGl2LXfzEhv+SqM0OACmXDNI
VbWFL0k9FkqYwN3YT5fWF4rU0rfhUcor8XSUprHTMhHYRwZ1Ie+RFI8/pES149hYyY3gvPxV/+el
+M/O5SJH1oUlw05wdfNMfIy+q7vK70v0Y4LCzmnjG4VXqXRHuzGVXCMXCHDJU3VjkueHBn7xotej
I0Smc/uthg7MMEh01HF8c2j6r0lnFAB3QsmvOmqBGtnZXQf06TeW7sbDkKfZMdO1ALsB45a2z/LR
TtaAlrBG5WMRGoGYtiZWSrQsyrZ00GkPxR9ZlpJtNfXZNmjBm2F3kHrX99BZKr48GWgHMX3iEk3S
1dcNbJy4MqkAYJ8jTlwXIkRLnu37mATtAvMtA9wOqOd9vD7u2d5dtGDJZYBD6BzdtYRwa5gDDPOu
8AdeSw8084EhO/Dwb4yyRNTVavK8AP+1eCiTOK0i7oiAJM7rU+5jL9p+FPjXH5wp6/ZBnUt3UyV6
jAGm4QALKfJbycoercbWtnlOMmB2+fyVhZsOyIkvujLGYFZAV5JxG06l84ECxJdcz6aXVOIa5O3S
+wBS+EipEAcnGVpvrMPqqEkdtCN57Dw6JN0LmuHwGYG2u0XWy3dFN0d3gVy3ng1wbau1VDUjG8cn
0J31Lg27wM+zMcVWcDa9aSau3Vig8/WhLy8vKuW0OF5fo3+HEMnBn0e1psKPpsnwcpkUXdDruz7I
q4fu6iu8dv8Rc1keuOumxKDS2Z/SsfDrIPsZVvHTiJoLRdNYQl2ij720L54jTXpfyDP6JIB8hsD0
oy7cqVpauEpR3ZdjjVlD5dzKLs4izsIK49lMNw700BlYpAvivrTFzPYHi3aYlboGf605lO8TZdND
Q92nuEL5OvD2GwfvLKyuRl6FVUM4id1RbARXiZhC1xuDW6ST5eVxd0ut7sJZg6ius/hUbmGVLD/l
r3si7Gegt91Q+MCxjW1himgjTFCB17/yxVFoOVKLgBVPc/V0lFTDcTeRlhPddIqv5XxXbQ4+vX2Q
RSsGetJr0rsKV7JkoBc8SrlfK7bw5k61Fv8r5ca3ubQrqEuoXEV0GpW1s7Gp1aEVVAnfhuRiF4Ca
+BIFg+FNzVA+JMlgHgegYm5a4zj2X6wigigGvWHOJZXL01XsU1RBs2LM/QjHoE96JheehPfN/voy
XrhkeK0irb4UlGi7a6ejzDhsyYYd5z7efuZdkRXDI1Ex8soQU+Q61KPv18e7sKB8MIovDEjbdt2Q
VsdhFKqZ5L4E5843NODmdR9qfoIbpNt2ReepvcU9U0z1jfVcEvdV6KGmTmXMQYyOd9iya//a+05m
Z/1Q9pk/T3ntGY2mbWbkPTwtrZP3Jh91G1pF7YVNLNyyqpQbSLsLh+Jk+NXR69hEldQ1mS8JHQPp
Eh4ETJRb5PwLnxOxH25TpkhV7YzSOCLzFzQGoywegHjfKfuEQhNWVWq3o/l4iyt8vqgESwIK3SDy
JfQrTxd1lkay6jLKfBCqMp3+8stAVPhq24m5cTqTO7CM9CcpsspNPvb24a2biX4mZ1MzQDegP7Ha
vAPmWn2JBJifiPSJGI37d2dJT6Kr601WYfDFJpMfLQg218ddKTVzIMFuUPZaMhdusjPNQUUT+JOC
gfaFiNvmIc3rBQ+d6BbtvUxov1U+Ly+QWhLNy4jd4APPAKPZDBOAv20ejs5njOlsQAEjYcNEpflr
3Si95dF2k74PCZbBaDdPIOHaxK6xo+1aqqAWHpeQUSVYdlWHWDMuhQGo1XHo8axXaTl+Koy2O2ho
3H7rQgv4f2VXMILDobGfeOd40O9M+yuEPsgD2LFE32DJ17+vL835NqdlRuK8aF7gW7MWFR7afEyC
Pql8CyDE14Yb223juryRR5znqgqekzymNBI5UBmrG6aAs5dLiyKxRIEjCMd7ZQC/hM37h8UnCql4
+xb/9rzAaC8vHsBS6CDQCl4/foSMxRQEn8IHCNEdTJzkj5Ncjh7nIzw6CMy5ATTgpWEDvQSjv+Sp
sYZbSdr5vJcfsci9ULniWlht+HxssGBqApzGnCU7z5xeHDv4MQdlDOfJBa6u3GEfNv+6/lEvTZ4L
kI0OUHjB766SZxMztXA29NxvYyvdJVUJiFy2JU+3aoR8h7Z9jKPE/oYjcONaZVPsEpHM/vUfcR5q
QKzxJkPqgpuYLsdpqHGkqEbkH41BtLgqqMBWfAiBa22tQSSbLowQMqWWn9wlUTtgIp9aN8a/vAh/
/YBVnlY2ZDL4a+V+B7f2RbRz8jLqRord4SB5iWFUd8gRWjsp1bJND9PNjbEounGJnR+v00VYFumv
SyxoJ9kKAK/6AlvFsC3sd4Y+Nzfu6EuDAN1CjIHqHv+7CuptQ3m7B5DNLtOi5wYOjIvNpnYj87g8
CsjI1y/KxjqdShSmQ1fV5DdWoMseWqowKYLpJvjyPLtW6VVQYkNDFbHOdajQgJnXuo0JX5QAw8mh
C7wfm6n16CJID61B71l0Y/9cBDznaSHPpHZj+tvW8TQHF2o+FhBx9jCNUk8HJP3mpOD0x63WoDOj
Evu1hs9pl7Ovws54oW3beddPzsUlAP+8eAFR11hj8qJogDYM8cEv9Cr7qGmiuMcWMd6C+73xyj5P
P5gPaEZwYMA3idCn3zRA8jrt9Cz3pzlW4EOimhdZToTddP2tRcXn0/WJ3RpuFZYkwJsjlwvDQfHA
FhfNRrMOgwNo4OTgBJJ0YyEvjkeHB6QRJWLQ86fTQ5dkEHGf577cB+HHXCsVX2pArUXCaqlKl8GN
WtTl8UCg0OulgLtWth2C3LTDifGCopPu8US3tuCzcE+xm8lX8eF6+3jg+OghL0gnmmir6AI3U44G
qLN+FBfzxsQ4fmsb5fdZmZs7a87L3fXP91rlPk3J6e4ssncOZjEgYZf5/xXNpHBxKC2l1Oeu61HD
TP+0GFqGbbsrw+IJNDv6Sag7wH67TyRxjAPbs3J8HJV0J5XhfUmvD+ZbsovNwsvKaqdlpU8q5kUZ
jOzrv/XCzUtZmY2Dxv/SfFil731A76Gv6CDqmSW7i5Gipj3RqYf1O7UwFGvlltHgcvbXi/PKC0G8
mYO7DlwWYhJR65ipr8n14GsW9Eu7jdON3CQPoVmYx9CCHxLTZtxen+qyi88GBidIeeVVdXq1y/uw
nDHsHFMMPzrDk6pEeE0Z3aIBvEprroZBW4pMajlMFv9n9fEteR7KIEoBrRT2JqOhtbOKqHkaW8fa
D/UcH9XAmr+DzdQ8R+nkR7kfnYOR1akHCdt+jLPauDHzC4FShwy1ABFoCvJ+Ov1JaAsUQT4nqW+V
hnzQipYMR44VFCrsW03Oi0MRScB/mPi9rLe+yHqb4i6zT1tUCws54eEbtvkBoObnN39O4hXtVJLX
pfSzyptyVSA62dgJb5Ug90pN1JAX7eTG0l0IVcAB6UDwqLd5Za+XTp50xGTLxM97do7dK8571Awg
oQbBjC5oH324PqsL6wfqkwEXEgMpyipU0VcHvqVpsD9DRT/SABl3VlxPRxvC1I2jf3EoZkbfAx8u
eo+nuwKOcT7Gapv4wNJmbhnIntiFqAcg/PqN+/N1h60OBVwVhe4jO2PxSjsdK2+UsoOFGlOEV4YP
joj0xd+39I2qr70aSd99Ldfyfi4mZCmEqT/MklkcNBqId5odBS+QSvTtREXsl4bfLyoRo/G7nsLe
KzCj9uQ+TzdmSv9Ay6TkzkwzE7J70D+lsxp4RjA6m2aqs7fCIkCjWuDQeTLTbQetfzqnTjZTxJuY
00izwzMX1g/qw+mNu+s8QCPWCp9jURJeJDFXK4eXfBNnfRX7pZj7HfLv5rY37M4f0Yv1TVOCEM67
fvfWXcilwO28zIrGmLVKQDQ4m9iSR7FPtSXdxeglbkUJXsey+hv7/cLrg1cPIlX/9PftdVI+Skkk
R5aGVnddSv7Q2fpO0Vr12JVC2w4RKoOiFO2TMdBBGAZH3Zio+tw4CTpf6nR30p8BEEYTRuNuW0NP
ep52kAny2K+BHO2MMmu3xogcyvVFXbEJluoKw6D/TTeK64G8fbVhOgm8hONEfgY2jhQglFCaT+QA
x+3FqKIOtH0GQuS+ysviEAXwTCan+BYGlXE/D72GT9BU32nTLPwbP2ypKa/nz2em9GBQduZXnv4w
hd6LBqdt+QZScMAWedyIMWz2Rj6rWG4V42Oh9u02T/rcy9TZ2s9VabhIiAABbUBIXf8553EJyhKg
Dy7PRVx0XWoxzHHQRYkiY9iYxtdgmuQdLsiqF42pccNj4zwX4aszX+rR5GtnR9houJ611kh97JVh
qacIMCcdnasJjphrFjoCGOEINnUobpXaLu174DkqQnlQGmHyrtZc7dq4n6Dy+moCUHccUc9fqFzU
Xfph387VvT5JD4EB7naqJtW3I61+/+Z1XvibQOu5RUmNV/HLQuazi9QwJQsXGKTRo9trWC9tagT5
bhywC0EM6zuoRjpOI5TPVlcNfIoICaXlVlPV5ihFpn3MF9Yyvy3dNgayP11bvhmLAsaTEw0CFeFp
qjyrqxThpWpKUgadVE3a1JJSezQpb+Z7F7arai3tZerE+GZY67kVwi5moSc+F9/jPCKuPeW2fMCV
HAUjJcU6PanawUMhgEReluKD2WhIMsR64xZBiIhVbkv3tA7ulEqpPr39E8PCozNAqx3kzyp7ibQw
M210RH2MJh9TWxf3id1XLmBN/QaX5EIIBdv92oLG5Rji/WkI0VOlrUx0nHxNQM1zzTy3FyUGJGWu
z2j5xatQpS4dFgjIryDX1aYlGZNmpSpIxVD22AQ6pG49bn4nqvxE3MpujHZp3y6dPtgD+EvQUDqd
VVurcmSAJfJ5QQa7udHJmWOUZyY9FztoIpnXd9lbXd8JwOTpNDnADUCzXj+QkgzT5GF0SDmLMt5V
FTB8Ez7zTuu1W33TlVTk65W0vAlkck6uJhRETycooyIUDXLABpGU99Ei9la3jySg94EBlyey9okh
Dk1KbTRQXK233smITSCd/mjHjVeEVN2H+lEPxo9W1e+vf+lzLO6yDoszIlcPbBtjdbAsNMAmkr3E
zyh9bhBvtTY4qypIw8aDh5qGsRuSunpELKs8MMUQW8G59y2pM4HThLdqCBfedcvPeUU7kSzTCDhd
KtGQE6XQ+/2kn6ptDDP6bszr71lXpc9hM7wbEtT9QIPTGAC2uknNdjxmvVFvNdE2uyilMXZ9gZYB
10cBbsYCJ11AkmeC1eA+ZHUg8CSVpR+AezhQKWSxCQpZPVS5Rvc4cszPpRr1+2mu/oukiY+yiJCz
cxZU0el69JZVIuGx6NQMFY95Bev5EiDXjdzk4iQh1oA7JmOinnI6SlAWZL/SxCi0TTYRFc9Psj0p
HtVow8049pvJ7lErG/T8sSl17cYav87ibJF5ZtJZXfT719F9TPIQGb+eV2am8HiJXrp+djthHgYl
3VSyvRUaLAI+sIk6klYQgRyRPFET/FAPlT8je1LJltc2CmJ0QC3i9Kja2bHV07sGTAp26T8xCLm3
wv4e4CLsnPRFroY/xlTdFyqNLjXeGkb4ISzH50kOH5VC24CRQUMLRoGZJf7opJvZUZ/HMf2ci/Ln
krVatdjxOD4C2d3xlHvQbM7H1B5SKfDlYXQFgJyhWF5I9iEV1W7QjH1i9psqDu7G0DnCwnsY2m7X
5eohl5TnyswX35CfUjrcRYO+lbroSU0nFbGwkiCYedzdm8Esv7SStu9tww/G4oB8JeJ4gzhIjfgv
8ha4INQO+QfO5epSs7QuFMPAQYwK+qGxNsq7vI1ifobjfLh+xC7dajy+QKtRxsPBZDUUHhRz56TL
/Skpth852DeEXXYL5H95FLRvIW0QjNcauCJ1ElBocuLjsyWOAzvJNSW1/C9uaAhwZJwLkwAo3OlJ
EqOWqZk5JL7eIfYUBnLiSTkGetdX7EI2xEFUuVEoKlD8Wq1YNRppVtDE/R/OzqNJTiRMw39oicCb
K1BUtVOrW3Z0ITSaESTeu1+/DzqpaLZYzUUXSZGVSZrPvOYMTgrmWVXNro3wTpBWRx3ZnUiAkejQ
09LBCGGLrzOGRo9xiiO8M+3lcZBS3ZPT0r7TyjTxkxST29sz2/lKxHfw/MiISYy3+h45pb6uV5lZ
RhX+oR/75B2Se0fY5v1RuCepVq+d2c19RxGhz2WiyHPeN7mb5YZ5ilaBp/8wF1zeEKtZA//tXrCI
UsdsXbvCnOsHUziDT76XH1R9dvcCdUe4XiBwIINd7zhe7EXV4j45I3wdBXqH084YFdXJsKrodHtC
v4pVm3samBuesTRoYNduiTvDIAuolFA6kLJGd41+Rl57tiXa8dIoVfzcS3m5nIRqpU0ANKwzvIUi
8Xjf6LmduE0cLg+WJONlwTkphc/Lmn5pYrX+CPPwHyNclpM0dcbnSZhYqKWWBFivmJ3sSZkBOLh1
ZSGs2xuViuSqWXcfInnEVjBWxmHEXdhMiPUtBVEMnczuhwUaNUgFopnwmHWnuOfE18pLqDaoNA1D
PnxFZz/pvazJx+5cG0jYIuqW16NXKIN5zkrwxV7YlOpfMnk7rmulnt/lyqDSztSMHwBSjMnVcjoK
hVWiWlDPgVqoigWjuBcodNJPez/awDEAHqrZt6pzcJcvrHm6mNHCT+0cY0i91s7Nr1kly6+YF0PK
sruu+RLXSvv3stCh9eI+rhyfNzv9ypG5438WvWtkhn7SEDruXafC1M5z1MH8S0sT7bUhDTJAQY1p
6hWDidhqjRMGarMopr00oD8vfa5Uid8uvfLImvXLfVMl0ac6tes7rJvr97kZN6d+jqErl4v6VI9K
H8jGnF8cYaFHEQl1ctymUqhmWma9fNHayaa5AG82929vt528YG1eUSuhaU9JZ7OzEUAK61I2xBnT
wuSMruG/vYaSo90k7+Wm6u/L1tYPAqG9i4HAGy2AFeFIm+76MDWxVpBXrk5AXY5mc4vYRizM+KCm
uXepcopkZNwsYP3bS66POtaT7vF5JNcjllGN4bzAxkVLLJyfllGpg9sruXdHUELFfnl1YTa2nVVZ
HuWxNZiW1lENQ6OwRUyXgsyY259uj7T3zeD2o6dCERqs3mYBiyFfKFZN4izMpAukSLNfpQJbayuf
x3NNpvd3Zi7hwb20t56QYYDVUAMmfF1/1G+dwKxXh1CgY3wuxgmxxQlZRC2fynOZTD/or8kHm2Rn
NSkSG2BaeKNAIW9SpibsLaUwW7JwbCc8JzVKv6rEPwv0o4OJ7WVnq4j+SsyAUAuL7npmtro0bVqS
8KNsmn8MMx4T2W4UvwZK4wm9tlwFGMBJaxNEpMPIfGjUCsXzheAzGuQjNsrOx736NevC/LbOdp7U
lhzSy5gm1GHLsvOMXM/9IUpBAqdSfufoXHe3N9TuYmtgd9YmL4HbZsyu4560sEo/t33mnHQU0pEm
nY1gsUrt4L7Z2UY6nWub2JASE7fO9fS49pGK6gpC3iXNLpiZYl2GKKnX1Xp7kltq9LentkMWoVHz
24CbMGS0k35SAQifrQWcXpRMQI8inSphg5AprtqDR49TuiuTVWawGjWvyyznBG3uIOhaD+XmWadg
DuCCkhL1ta24zYhbrZkqJDorucMfmq6iKF18U7NJPiWOlZ+6Vq/PcpNKF7Xqj47TxrXnV3kElSGE
dVYyJeSgTcwM7GkqEkvlzpCLlKZTeSod2xvT+rEz+38XyzzpswjMtPkcjskdeJRHAjiP7YB9cfXX
pJRfLTXEvTp/tmRUhrP+o9o788Gh33kZELcA3AA+FuTmloU5QI2K6rVDNJotKqlJ4ZzSvvwzXa9f
S+EYOFFz3MGKQY283oIpkHe5kCJ6JLM9uj3Su+fUTpWDuexsvJVnzPW8CjgCqN7cYHKmwVlHlCbA
EgjT59rJT4hcppd8mcI7+sHWoyMl1WtZZOFJbmLjpJqNfM5b8fP2CXh74tZGJUmfxd1IZ2RzuMew
R7U1RG55idXyMTXa8lJLmnomJSy/17VmHVS7jsZb//63C0zu8SJGyCIMrDmZfT0ByTUtaXSqY1wq
KrWpD5juv4jj1ycLvxWqWZRWaP5a5uZKUR02DQ0VPYAVFb9WWrwYaBSkkKBDu9MsF1nQsX/XVkP1
EZwGMp4VJhsfRdhqnauVYa8FNWr6CFE7czMQkBXaQxdjDO0vYCpbv4rM0T7FQwKSZJlbCzkbDdU0
d0hD5TWsOC7IFwuE4Z2sTNRHu5nrmgJrn0Ru3Ddy67f9pH3vHaPs3DYvUHOUwSL/4xTp+B2Cc/5V
WGVHwAueokRBOGnQJFna5a6JdbUOkhZxfr+QRztDZpe011UkaQnQupZfUfuXZRc4c2ff2wWSM5fQ
wGjdEyzVI0rGWe9jT5KTpUjG4ir40COAPWG57aG0X2LHaGgVlLUcc3R/ojr1MqVWL07zLL6khtRW
JzkMp8zDNEv+OoeD/jLZokb3GvH17IGW2YRyXOmP1tAqQYbWZY689mKCBhry6YlfnzwOKNfqyOgW
aeilvawdoW03uk/rWSZkXTGnWMJggaZtbndVyhJweZaDgoF6l2qrR5ykNyisdKWGLvE8N6e0nOeA
jkHoKi2OIPyuikMvxLNdh8O9wJQj8ou2rxF9OEKj/Spwb7YmYAv6Yogm/qq+XJ+FZGrUTtS2E7RW
O7t1hLD1SNCvFTgwxhZ2G7n9Cr9Rp2E2YhVDv86oemaA3OP8ukr/hWH7UFnFB3bm6Y+vBUjNdJOQ
11jTzU3UY1X1rIS8RYHVxY/joiHVj//NSyFK/YsicXxvD/fm+SNWpciFrBuOyhSHNjFr1OF4GNeL
OOtRMXrsKNtb4mR4snUKgVMSgZ0I25NIlb9Wa4WDoONNTLUOzhTps6xaUdsC7zLlGl7KrTjD6ccT
S4vem2PxWUlTHDj66qehD+9vz3Z3QNq+hMoGXfKtaLOQFrseq4GHbKjCc5YW3QdzhrrizNRZ9dow
MRbo/rjgAqif5iCvPItMhL65BwsJblw8MEu5N4lgxszBBWU+2tNvrvd1FGIY3hINANq2kOikE7yB
iKnVkVLdRQYuf4uEuVDczv1pDNP0IDZdn8mrI7SOtzou0wDl2d6SXouJlmUW12seZ71Dlro6U1Sy
n0ITY3Yav5Y3qJWxti2OujZvgpHNwJurpR6iZuotEp4kFzKeRdGAXUZ7hPzdWU5eZsJusPuAv7YY
u8nU20EVM4CFsujP0pJaGOFO4mTK8/SUGofMv7dhCWTlVW+Sw7jiErYwMCmKJDUJ6/gcVqp6MftM
e62iSbuvInZqi93FXTf32XkejPBBiazSDwXyy4mTSB9vn5Gd9cWhVCfuhbFBX3sThlVTUktxEcUE
xPOPwtCid3iJyne3B1F3ts/VKJtDgWiR0Ug2jOEQryYXNkzi4Z7wL1Ua2Dk8Hy59mDunnoIkoiFB
ic+fyznxVs1ObNgTL+7s5kQvTfexkjmF5kqhmuPTLOg4CF70SZZf0Eh/jwnGswbgETMbC6sBRX+g
qGKe2q47shTe2zFAD9ZeIkgPzuD1m1L31RBaahqfEbPUXbw021Nqyp+ApQ2+qhtHpLy36TEbBn0V
jOYg38IYWr/jb/HcZOVSsmAwc46H+h9L4L2VzLr2PoVy7ueh8Wpoc3oCMxY/cgEjWw1vOJhNeFaD
Zvwxxnf9LTbQdZAQXHHGpslbaHZXwvSPzk6lJSdJG5E3lNvFC9WR8kdm6oGdLUcFgp0ttHYA0BxY
wWuwa64XgIwxypWOjSra7qWIEvWjE/X5BwWMwEcl1ms0RykOY7ZjhUe7d+cdYWhKLpxTOkTGZvdS
/EEbWIj4PFrlAx7JOBaFYQ2KJ6OPbVFC7FIBOX36Olk991T4gobenWbWP6hn/FMbBF1jjU5yPvw0
8Vlwu4xwTxq+0/W4RIiU+23TP0GhSBB8qr9jm9We+rzoTlElebfP4c5hR+uc7HfFGa79z+s17PvS
NGaHNZwKtQscC6E/R0Go4T+MQvLIdwJUgZz79SgUOYWAXRCdR9JInx2twi+c7YMXafejgHmjJQSB
gmNxPQpKhCkNRNSPAMMsHnIEsh+nmXKXm0ytW9ZMggrawVbYXUB4G6vKBPiXbWctlfGWHCwtOre6
86PuFOVkRCI/iAnfVgkIpDnl4F8oCq+9wuuplU2oJzaQA5QekupZr1H0bJVFPkVF3AdFpGU+1ZT0
BPxP+iRVdefVTSafwG6KD4DTRm8cJp2Kt248D0uHnmKSKsSwjbU8JBWeOhNS3cimZ4cidburA74E
wQKq2JRfr393kggRdpLMJ+mdEYc0JI7MIf75H3YXdde1Tr7evJvDWKVl2Ng1g8hm2521JDdOZlMc
iaruTYUoGcYF6BlKcZtRNKtLR3pafOgFgYoCr1qvX6OC23N5mzjxpVeozCr2A2VyG6HmferooYWN
rxPJyed6XPS7TKa7ZC4CCR5qND74MKgTI6jmpZpe0HGxQAgApcTYp7+ME+5uZdqAZimK+qCCsBej
ULTHDIC4AJOEbcynRjTqI9jnAW9J/x00meZGEL88OV/qe9loExJp3hZIBro7mxlUw94MkqQ68rre
e/voH0ACRKKJRua2Co0BhCj6tJOCOS+dZwSp8T2T7Msi53pgJFr+XFQjHiRO+JOmVP4z1CMCgGWY
XioDFdjbn2xnYyDnR2RPx2QVnFzjgt/e4chpx6a1kbmtsrn2EdhS3DiEWvOno6xtVKJtIFSr6OPm
sWtLBYbFgvKTmakTjixJcxdn6ZGgxtsrlFFYz/UG5TxtmYW6PJuYoC1hAOBPRV91ni8CZT5PVcV0
UcGXeHKhTv7tqVHiY4mucwmGpXXBm0pfAT2b6yVsxaw1xtRh4NMjJiWUxwpbvx/0gmz5JGO3ca7A
JTtYaZf4hPZ5m70aoTXhEJobk+KO8sIjXFnyK0C7+QWcmMQjLD+bieN8iAYdse4SJNzJAWRLF2hR
8494hKrYj5rzgpdWP5vYxgj5W49N9+TXuo2p9pBicH03NZMkMJbRUKIOw1Tt/Uxbko9JM2chrEax
miTmcRi5lgZm0G+VxJl8YZRR6GPhJzmeLalNAvYli56GuROPTd6Hf02jFK8Fn+q7iPoZI7AEIqOr
gpV9GfpK/6SMU/6z6NTi76SKaoG8pWyMtCWNge3sCPICSfyd6p3zTiBwZPptITNUSJl7YpebExGY
NVZAVkwI78uQxj8Su+YElGkrvkujo+SY+UziS6SW/WdzmWG+Q/74rJRLtbiNxh44J7FanAe160EI
gWv9MelK/2yKwgF4aZjNZQZf/ZJjQo2jnKJKj0qjixBrkFG/xD06266Kgci3WLLHL0Wlty+Zriw4
A8nti033yIuN/DHtcwlBNbuXCwBDFQWXYgw/mkNtPHC7WB8zaqMvdZJgmkW5qMVW1ZkfStrezqWT
EqG7KXJokt/YbSX/XVlpZ+No5Qikxh2sgJHTTEkV0GuTWjeX8I8M4HlH35RiGWq/V5T+HbYE6Xxu
jErSvf/JugRxnVoFRyKsGC52pTsvUmoW7wa5MD5lqJTkLuqb+OzUTvcagb+KsMlMQU8ruWRTIMLs
GvdGU3oZRZ5/vn1E1tO9PSArcZ12GOIwb+gDUeNYSFcnYRC1SIOGMQINPdaGZ6s1P/35SCB3VgYq
Ghhk9tdHkciiVnFmpjqO2MhD1cY/uz6t38lO+2f+9ZQIGQWAGLbrBPGg0zexQZlEUTxMMSORGgR1
lDcPSxUaHqaOX2/P6S0SHngtymQo3nB30p3dDJXalW1LbNCgilpkmrQl/yhZdPq5G7QLDwlmbnpL
px+AMdLQAzzJND+6Wn/NZ/MN+RH8ALwf11bP5pIbKw0oHQ6vQR6ZWLZNeB8akzMFpV58Uuf+AaJ0
45qhPXpG2H4vEoyNkcsvHxqp+zdyviXS+NB14V/CNh/MWDN/9tUSXVqsUA5e+Z29RiEJbiGZrMyV
vFmsqbYW9NrZa53UDucmtv/BSa8/wY8O/zhg57OYK0wLZgitt03GbEchwC0tC4PQMNH7zw3afT1G
uRSyZZQgMm1ydZAgBynP7vzYA2AtkRd+I9gehfi1MgylaSuSvw6dMruRmowX/q35H5YSlhP1Iw4u
ks+bw2Qpne7EBUM5aSy7vUixHrVEjZ5ktxzManePE5Wyv204NpiJXB9cx0j7ES0PJxiaEZgMcurW
yZGM9tQuqnPKgFncjTy+J8lQBr+2qwJX58On3H57T1F75AVAXgoR7q1yM4a10UylwgmWRMkCioY0
yOPJDgSy8T6auM3HeiI7yYzi6KvujkxbBbknLhT27vX0DTmPEymjbN5B7j4VRYO/YVzb99KAtGoq
xugTbtbNSU0N9eAjv43/ANLhbQHnkJqyso3/7Ag5FZy1naAH5X6aq0qhv+EcqU3t7VqF4JuPa7Gb
tijhsaZNI4rJCQopFH6bmOH3HmY76DrroCG+Ox+yEBAzFFXeCFTrBEF1lqpOoAuzfkfXsGTniiOw
0fo9trchtU7Z4JHBr2ErbIpfZO4QcDBKgZTT0GhtgLFr9iRXSYMD6KH283prbcfDzJDAFuQeyfrm
KA5NEk+gjJxAKuL62ZkRvYmqrjqV5ZBzywyqP3Ra7mqtFj8XzXjU598JrNc6HXkCewXjlc2lKowl
i+Wc4UPNGu+w1nXeq4klYRKOLAv9Lshgspi+3H739s7Eb4NuJabGSglBujEoJgjyj9YMkwfNykUA
Dy9/mR29gdPc6L5kmR9vD7w7Wyqh4DKhBpGVXx/GzpyWBlwSH5f+GaIhTenbWpZd5K5uvLmLyw9I
cP24PeZORZkSjApUd+0lkUlsboDeNBKMZFtOiBJ/LzPyF9Lz+J9BNyWv1+YhQChladyh0LHnTaLi
HovbyI2kFrvtzuCOnvGVRhxppnlifTEwm37fGp35DtMvx8vZIgFkXfNS6w74H/rDAe179S6juAYs
E21V5OAK/qvW/2iKPHq9Pbvd7bu6MIGvBJ6zRaTryVTG2MY6gVHgNOri24yYausQyOOU8ENk6Kim
ShQ/yBiOu4qDEfjt8X+dj835obrL44IHJQHMll+HSbZFtsXz0pVN9yTLInsSk90/NZaee4tWlE+y
MeSPdmc5bot0PW679fheIo/zCyWVfTO1sru8n+zLiLSYi6l5eMKrzqQJXRveIIOo7BZ7fFClRXbx
L/dDxDsvqGyhI7nk5pPIlOiEvoX8ybCHyW2r1vIdRP5OcoSZkKyCRpn4LZ65qMoDEoOopikareVJ
LHS4T/iVU6FD4YsGqh539dnOl+JJR/X/q6JE6d3Bar29bFA+RO4X2AOFr20QLfdZLckNe8ro8uGp
sgfnhIOTdhA+7RzvVeqdDhWK1/QzNxs+zg0RqnZNQInr8QlnbcROKyXxo6alVDSnma/mXR6UPCbB
7fntxbIrbgXdT25vEpP1Dfmt5lEKZRgHInxyqiS/q2KtHh4gqqu9Z5v4mKPCWc3fMiNR7qqIA4FZ
Gbps2WSdYIJNM8Z9vf5XIZr+A06tZF9IPsmPthyXBSrTbYsEs1DEXbxY4x8zmlaWxcpk4l4iCt82
KtI5taVMWtesULSLhOeYZ6mYqjVxjZuXqvc+rrPIzZFQBJLTH4EId15xjg7ICPhMVPm2WNQIrMc0
NyVBWg7EdlZD3e2qNrsYSnhwBe+84tSkGWtVnAbMq11/IdHaFjJ4TFQRQxQIGw29SI6OfCDfUtZY
T4L3NQAygA7/KtT9thEmkYu8XRoivGYcRaC0wm5c8LYI8E2EapknhmT40DZN9NI6xnI/4nGfXYSU
CdofYDvJgcq5wzdycsSH25v0F/J1e2VRMANbRUWJwtL6Sv3220rHkrCpz5xg7Ey/lpxvUwLSUO7z
UxEZl6pMH4Yye+eE1Egi/TXHNTodlqdqzu+jpnrp6/E0VsIz5OLDQGG86jQvtaaLpJQnFSljyYFW
H7Fhem3w4fA0roq0zMER33lIKfqtsAHImtTjNlGLyMw+heJgByRIIF178Cl51eteqxuPitN1vrUC
Qw/Wbd0a23WjsQ9egVyZQH5zr2SznPbLYtrBbPXtx1AkxrMDbKKg6D2lTLfuHJfsvfkb4rr6FcT1
iO9w73yXGkpSbj2I+XmGbP4jBNvY+Po0PSVU53M3NkTylyopCFzOKKV+yVKji92mREPVm8NQ/ZqG
iXLE5t15OFlBWieoKgJ12uYFU4+GfVzMdtA537MsXx6Qvs3vigpEmT2g1NzIqenGdZOetAjmw+2l
3KlTr9pMBnAdELWro/H1FsxCJbQq+CRBQj/YtZL6QQnbs5Q0H+XIpvWtFIHUZx8KR3mNTemnDlVG
Fe2RFO/uLrJoHZEf/Xq+r3+FghxyhK2iHSyR804Z47V+v/BeFiI6OWHduVb47+2J790+oO1Jh9Yo
EDjT9Yhjn6H1RF4cVMqIBlFuW14ZcwXdHuUXcma7U7nh8GCAXgyTeXvChYySS8/z1kXzN0i7dlDk
DcQUAOK+mubCrVKa4RUNlbspLZoLiOPec5TY+GSHE+RVYelnU4nq87KsjVtRjBda2fHjjGLjA2KE
WpBVlG8nM87eoer+5w3LVVR9xQStIBO8ha5XqV00qWgrzQ7qQU0faPGpgayOrRtHanN2lkR6iiRp
OrhSdj8NMTKMZxhmIFyuB6UevqDMstgBlZmECmZtArasjwwA944dhUrYUrQryfLU61HMpakaLRzt
IFPsMoC1ZFIWHZ2gXsrkk2GI9lEswnnIi8H+0GR1dhSgrBvszc6gsOisygQrefh6/LAZaieTGD+d
E6RWCMeIJVNxV4KM8Lowdj5YmRiJAkacHq2U6rnZqwc/YnelV9gXSD5ex23zExdqoFcD1Q871hV3
Di390iG54d8+BLdHceTNUTPAK05Uzu1A0pr2sW8LFAMcqfsvcwEvpwAwA7a/dVWkajNTYGnZqkqP
1UCvWH6Ej+nBgd6dC1gW9I4IaYGyXX+1zEi1XO8H9qaIIy5k80OBGuLBpby3NQHhwReE57RqoF8P
otpFh2Qwt+EUF+pzZi/i3eIQiEmznVy0zEIzZGoRfqhL9eSANjuY416eSq+LX4CCH9zSLcs/tLS0
1FFb5mjEFjpTSbPA8057zA1q2/7WmU7yVdfSqXQxVZIX7BwNKaWdG9X6PRln6rhY91QRLjtF+LMf
qLm5DhbFtg/QyKLXURgojyoz84iwvERtr3Fg+pqJng1eWlvV84JPXORpPX+6UlqvnRTLyV+5PqNX
zcnab7c36F6aQqxN35gYDGT/5g0ElRFXQ50Rw5TQw4G4G0QPvApQNMdLQk596rTe8CbZmj/cHnnv
3VtJwnQUuYNgWFx/6VRVa5OGOq/QEsXvG+wg/NpMvypN88Hu7dfYWo5AkWtotL12fh9xs4H1zAbg
IvMOoaXs00b5kVnqcoH55S3jIh2cyb3gG+8NMGDI+sJr2xL26qYXfdrzymajVHzNm3Kq3Qpd71Pd
olURE3k8Li3qs8UsfY7NzrkfUaf0J83GVNvu/wFd/8cGgZDLedZXdh9ICfDE1yveOJLdSzRBggjV
t0tR6MP9/yPr2PmuV6NsTvAyxE0UrRfrjCjBGTVxPKWzwaSr2Lbv02gWz5L8H/IpNNiwZl+LWqTd
2vXM2Luj5KzXrFYuI4nAMnvmWty4vWPfCnixgOjoYLOyPpws4vUwJr6ESglUkeKSOrwYvRMTr+S1
P8VKjOe1Yn9ukm4O5jZs/FaftftSK/Tv9B+HZ8UIs/s4lSRv6YFd3P5hO5cmicCKCiV7likqXv8u
1GL1bihRqIkXE0NXC5A0npNkSr1seHma0zzTJCUYDO2LLTfDp9ujvxWRcZB0WtcEiQQY+fJmWXIS
kYVmRhiQMg6N5yTR+BSHxlB5Av4GEn34G/qp3UavSr1qp6yk/tgVkmQ9LF1t4PQIZti1CxIUX6Jr
fMKMKYuDpBTZehY4XW5qZ/rBz965+SDTkhuvpFCAkZv7x5pUQ0rGteLkqOPT3Pf5fS3V/Wcni5EX
GdBLsSh8Bbirmwfcm52HlHYEvWKo6kBGtr3VVFYonPWIIlA76v/B07r3kmGxD9j3O6P8gkBy0q1V
+da43hROkiWDudhWoMx4tbqOXWmta+hV7t7+/G/PO3RTgJYrT49bbltOljOr0cp2sIKwdTJfltL4
NU6axDP0yTpPpD1u7oTp6x8PujZbQBcBhVlBMdeTYztWVapgXaKHalu7i+3M70tH+RKaavNYVkvx
o7Em8yA42LnSKRtCwlwLFuiKbds8eBoJ6k+xFSCeHWF677Svs0FtwY4UDW1V6qW1UoXvGgfMyTSZ
zjvkQ6qgNGlitjbda92q/jxhoEzG0aeWuUJdt5iguLfDyG41M8icMLtoad2fcbitT7eX++3LySjw
XNHjA9cFze56uatMjwXeZSYuzzQKGuIJHyURH0W9iSSlPBKRPRpus3VbzWk7dpUZwAIyvVaumpMz
gOCVrT70VTH8eZTO8SfZo6OmIUT567v/VosSmdRIizSbwaRVzXnq6MFmlTQebJ+3Fw6jrAE6dzRm
j9suU9OaGpYOrRmYoZr6WthOL4MWaUDwJMaTTfXRAnHgLWI6Iheu63Ud+FBoBIvNq09RmIb39efL
osrJs7kyAxDQkjdnLXJ4elbfidQajloRb4diesA5WFCIQ9vKZpUhj0MAaQSiHNU7GHnhnTyldXJw
6ezMaBUAwiZjpbK9AWJSM8gjSFdGkMVS9JCKRL0MwIiCsrbKg9t6ZyhYtTRqViQjLKzN46r3MWIT
RQyvW0gl0nlLjXl96/hVuRyVgnaHWoXtVq8y4Fmb7xS3sWib0cFM3RBlII1I4EajOp4VeIQHm3Hn
1sYTzJRxvVgBAVs4No20posXXQ9wwYZnm4aIP8aR8U5eRPpFaRT5TMluOfhqO50JlpFToMOohgS1
pczLCkkT7tQaOrYkwfWItN1U2X6YWfr9kKUNOpiD/jpG6o/E0cSHVANGiBeMCKbFcc5xaij3C1oi
vpnpXRDZaRZUbSO7HWJGj1Y4fr596+2s0a8iGfEy7nEInV0fGzKSkCRwodeQ6zaXHXdD4Okg0S5N
HsaX24Pt3HnknbSfWZsVJ73ujd/uIHp0jo38kx7giq49EHoYZ2mWBnQOMUCZpXz8Y9Q/YRbwHrJd
pDlBWF6PN2bVyBEGkRsuwDYbBZZzbufiYFY7O/oXWwlD51WWYnt4rGRI6ioTjGLO+qvpZPMpypYO
uX+u89sLuP7gzSVHIgtBneYREPAtTBVH8qzQEouq4Nwoz6HTRogSiKNQewfsj3gWtzgi3DSzaWlf
r1udW5OBZKsaYFYs3UuOHb62aVTRlULHJHWFLpUnu66mO9zHpn/zspmDYtKnuwZ9iGdaNMaDY9IO
NURdLojuZBn6FEqK94qI3d6Kl9YDFGm+N7J4Dv50gWgOU85ca74cPmtzkXVaXXZmZatBalBkz6rw
h2030X8ZZJVyQQxUWyPC6+VR6iXvEVFWA/y8ByByZfvNjOri4+2pvD0s2CST5qEtRZGIvvv1KHoe
pQliBJSWUdhz6cPE3tJ1pAnAKFCJFkfOfzspzvWA6vWA0gjJO5lMC7ELqbufs6akdhnn/45lKu7j
xxiun9IPHumZhdRLTyYmpjhAFmr8K8fpCja45by2bVmfLEGNkxyyOLcVAnu31+XtceNngkNfy8c0
VLYNP00sNaA9ywpmkdZe3RMIVqPcu2ABtIMPvUM3YCy0Ayjicl/xlFwvCb5FDhgu7LdFhBQi1LPG
V8pS8aQ6mYKwqKiUI999J1dl66PUNPtDqkueWdTFwR3z9uDzQzA3WCu5JHRbap/ukKHB+LACHMmG
yxiiLa/NzlHxaAfCxzAwCWgHQJh5g1GKiiVrQ9rXdB0i6P6QlS5RGPdubddkV0aF+suMZGOGC9lD
BRoahUhFOfi+e1NdXTXXfiM4ui0uq0xi0h56/kEcWTqeq3HpaXKv//FNSqC/goyBL5BabFuMcmUr
5WrIFIhutPxwHudLUljF6fZefRsOMwokXiSEVsGP7f6R+2aCRaOulDYLEKCtTBdlsf4dY4ukW1Vg
PI1pfq8SAxyEPnuHZJU5X0u8q3bP+sN+e2mRlO3CrNZZxKWyHrrWCE9tmGEVrhRHQ+3dU9xOhN5A
TBEn0a6HwlNBk6qZ7zX2U+EPCR0tRREJrsodj7qh/3ki8ytFo0UEgnYl4FyPp6B03UrTaAWmOpd3
ai8yNxti+yB02J0V9/t66tcLeDOrQZlX4P5EZaGwbI+uSUUaLoqLyMdP2lRn729vlF8UseuXnVmt
jThKNYSP2wMuqPvF4AM5eYCaTmVRT17o9CoY5DkM1EiL7hZtoIVEJQLwqpjuVbwhIX1U2SWf0OMl
UOx8Re70OznRUI3Ih8zvJPEPTET1iU6eAuTXKC9Kp1T3XTr8tWTQKxwFbMIQ5v1zUVjaCdJD5KIF
EvkKUux+p4BDiZKwAOm/xOfbE95bX6poBGcr1Ufe9qW1uteqeaGiIjWZGmRZGgaUHRgPTgDtR005
wpSuH2y7wFxrq7cmfQCk/q+3TUoDUA5j2wzmrizQ2e8dz2Id/RhPDS+KtMptocdc0Nw1LyPxVwDz
BGOAsYmfhT7al7ofNFeKljkwFgx1sl4fvVmGSTK0ueKipT889Zj+PEa8j/RN7PbeCe3pYpvD6PfL
CvYco/nOWpzGAwIml66DmvClakL8kXH20FpUa83SdhnFNssJ263EOKuzljyUE9oC/1MpTReJprGC
NIdAWUlLe58lvHsLTcYvtz/O3rX1+1ptNn+l1DF7jAZR66i123S59tnoDOW5DhPNq1GkPyMvZ3gO
oCnv9sg7lz94LoTkHFJeigjrtvnt3pqi0tFbS3AtD0b92E9oqytZ215uj7JzO4KO40lHz3S9Izeh
FSjZKTVhNwdD1mH7mBnVRWjl42RM7cE18ja9wo7rt5E2uy7PNaTOs4hrJIoMT1OLEUsMQNrSAuTI
krDMbWSp+S+LCHeCGHgNUrfOJhJ8jq5uE14do5jOhVNJ9AySP7awIH+jGk97bG0AGdtCYVzHUaVX
FArTpkehRpYK9NJG9b6TjCPM3N73+qV/u55blEw2+zGWGhEZSmYRbKa1XzvqB9i+yaUtQSnc3hk7
7Q9mxcW0YnXWodYN+tsGLPOsB7NrmoFkGtaTY8VV0IZl+qjDwQomJ6y+SWX2M7GnzjWHOr4XNrFe
XzSWW2dy89AX5o8MwP9BTPR//Cz6H+jE7VB3uqFw/pez79quG0fTfZVedX3YwxxmTfcFmHZWlizf
cMmyzZwAgiD5UuchzovNR01P2ZvaEk/16pt2yRZIAAT+8IW0K0t8F1oly6GlwDTTG+1aVf20lk1i
g/sFWYpUjFdNOemUREbL9rbQG+a1cMDYmGMN6Bl0jtoveScPa8XTCykjqu9zkxPwYHhJLUWDIHCF
xe+xRHpiQnoiCZp62E+O9VVxpqtEAqpKVpDA6GC+Jdm1xodNryZHMSOeeZ5ej420NZXqsTY6d9Tk
E7MkV0wQoP18ed8fL4j2ULjDxQM2DMTBzleXof3YqbUxBRDUj7ZQeeOuDB3AlU30/m6bR0GGPvsM
I0mcW1m/7SE7kg0OMbIpMFjSIhsojlEenZSema4lg+r5V98JtxFK1gAhgdfyroLT8Cg1QFRSA65q
bQAyYQESK5MePh/lLexe3J9z+gGGOyIiVB4WL4UikTWxAuVxW5IiIAO4GPeOEfd+l3ZQ/oIfVVCq
rNnEcD4hzVSLDeztWg9xceGPgyZ8CZYBfl6O2UYqCv3k8Gw6mMIE9h3Xq5+Zk/L0f0DHUICCN2DX
3sD0Wq4s4QPXohMwptaQjRegcdiyqPZDH2xGEC9l+MapHWMr181g1th7HRtWE+jr9F4m69B2j4bO
lbReDSW1nK4TpwLo0klR/ChLY4PG/irv/v3exOOgSDUz28H0WvpwwH93GLPMMYNkxrYwWkLFSI31
0Ij0kmTFBMFfW0rdctYnlAvzB+2rHsTzIieI7HsiqMwDChrryvaa1/XduqOYAig58k5cmOeb2ZGA
6ikQLAQsiQ4Iiao7M4/bu66HmHEjyz/M1Go2JSi/gTZBofLzXXdpTpClob0HnS4wdRYXtSr6PDOz
yAyQKo6ekg4TzIrSNX/o998r+GpQAkW9CNEoVBnPX5ErkWAofqPRVsOd14i4OFRj8aCDp+FnnfPX
kUwYDi5xwGNayM+WEIWZqsFTapkBTyLLjwYt9VoVStqfT92FRh6GgWeFjlo0Ms+l6FfJEk2RBBpM
VZ5zAhmlwkXJ/WlSW8cb8f+/ihGSG5QaOy2uoTttH23J8BI+PH7+IO9nFxbzkJmEFBIYahB2PZ9d
qjLFjAuhBsNYPCNZVV1DAgE6dgobkLSqW9mv72MFDAfOGNYTZX8orJ0P1xo9nJHNSg30SZI4QQGJ
k74ok71q1vpfbgSdj7XcnrhTofqYoxAYycPBNPvvlgo5zX9j/mxUERAVI5hciosUdZQb1AQycxzB
UbW5I/va2NS+RTvkpNa4Vhm5NIEGyNfzJAK4r88h7W+3Fyx5xxkwrASD1XSkhl7dFcLIymeGMvif
v9qloVDAk1EgQU0b3YfzoSq5hKIEtL0AT6hkn6eAkMmdDes1K8pXhrq0C835tXCIgCq5bH9C1xcE
crhCINXU9SutbpodZH4bPwYMcB81VbuyDeddfX5s4i5GUQQMlZmcucT44bge8ySt8WqTjJKgQFnP
T2H9ioyvK/1IbktPAivRGwpn7Qt4f2hiaBU9AjBxEX8sfSgBOE9VFhdKAKN7GtZwMCEVDG5WJvTy
KPiewSqE+t6y7DN10tgqdqrAzVfR3Y6jwgTtgzV/s0s7BD1QpIKQHQK5bbFDGk4byJdi2WZXALC8
xgnWnQ1MZPSWrrzQpR0CUA5uXiROQKwsPmZIaStglrVKIGesIFk8mB5NuOrFyPxJBxLxSmp4If4A
PFiBrRpkvAxITs3v/tuHNqP0JiFB5rpQuvRasiEYpMuxQXJ4MvglNlBCNOiJe6YTqRu5laetrrat
SyuLuZFoqpUd+/798TjIfSAjM4u6LVsnEUOaiqa2HKCSZPpjbXOg+HKYuoE26oNu9fJXv/3z4RbX
QiXXSo8jCL6HzAYFSm7TQOC+DMAyvv98pPc7FfE+PvxZMQZx2fJAY1BSKMsKI816H6HTRsIvlKpd
sZ55v1PRSsTNg3orMkgw085X02YVJHZrZ4LYHKu2CMnjoAL8c4vS21qL+Q0hf364AIkG+SHoxwIW
hBbU+VhO1ZYxsk054JxFmivkIfo6Vaqhea2A8g/pJRblniiiCVEZXNX3GYCmTRDTOuE7/BUR+zVT
EymUorzpIUwo0ZtxsLXnXs+01p1qa/ISePad2kTwCgYqE7DAndlRqNRWqc1uVYm/GlnfPMArLFNI
1PDpKZsiKkhHOSiRSS+p6FBkoiiuElsgDyiVrFWg/ythWnIK6Otg1Q9yIRTw3TShfzUYxxk8zP0W
768uv4l8HlAU1A1m5vriCIGrE3qmZi8HAyu7kA6pjBw1SZ4/H+WCbBbO3LmeiY4FiiJL9YMEwSmo
aNCQjwYJfd9UJKeqmigE9KCKkB2MZpQy8BwqI/NgZdaCYmr33bWTcQ0110gbD6lkiH3Oo+6qm/II
zEDgrNYS0/kMO9842Dcoec2NFdg9LcEXE0hPBW2UDhXlAdryZpO46H/Y0BwW9jR4Q61LEzEk1ZbD
ti9g1xlFDiC9rDANgTqI0DvPAS50j5JI9GIwmpazOVZXbBsz0sqN5XSIEbKu1YBtSJlvMAsyoVrb
pC9oFPdOGKcGBkggIjsRpsE5EpQsG8TMGtiriiCZqRQCCELTujqro43WoQoI5rOqnkDzmQ6pxaxb
WR/gQCa3XcW8yIJjGIFaWVK5UJvkvqJCrMRVIsMZSFbLPdhdvcoOY9YUbga+KpjCZV69MKOCuSuT
JeU5RYByTGs4rmzGckT1Bgrzqm9D+70GZARIdTfKoEdMWEL1wStsg/cHzSkZMi4tgV5KgnYkKsEo
y3++od4HEEDiIAADagGIJn0JbRRynqpDlY+BNpjVfua0eppIyhPtJABaSicBGZxVV2Y+rAnPvj8v
MTLwGaggInF4x7SAWyrawA5a89SQ+40KWKqn2VW/shcvjIKsUYO7Cm4+C6oV52cYgkxdEhmKJB3P
BKRkJ1gf6IP5lwGiMK2Yv/2ZfYnAb3EqK0ZrQZivm4K47tK9CYyYm5ql/W+8y++jLEKHvAVVXKN0
Armo5V7ZjnXgaOBzfb4j3t8weBeAPhArYMKgIHE+Y8LOhQTlK8xYXrWkpqlG9Lya3Bgn3Ery+GY5
uDgoAKQDVhBnpoa8bVG3bguq9e2oAtehcxQXkqEsniiyKrorJHXCiSAV7YENclztpZyCNZ1oAj4z
sTzWEsk0yTb9btK7l6ZJ+oNj60kU6tHYPjioeycubSRw3xqQAqHl1ToScejEYdpXV+qpi8CZ9fpW
ydaqyBe+KOy2uZIwGy8A73Y+f3kOg6gR1dFgtHN7N4ouRhuHzcRaWa3cymaSL5UjKvJJYv3lO2hG
1WFgYKwQxCyJWEUlMjjiZFi6WJe9IgM9HiVk+d8ZZUYMzmA3G6ni+QvGwPVa6WiPARIh1FmNUniS
Fq2lF+/jxJkYgHztf5Ep56NQmZYgMeqgAIxa8jgZfRcCp1iENQSA3NKB8Nzn2/4CxxIVPjRq5ioG
8ILLwFRMZkE5erFBCeTzvujUvnaVdHqKtQjC2/i4ydAgGnZGxXgEW8q5hot8E1rAShLN7qtbWk1s
K9dxDysweDdIvQz5t7QGpkmo7UanLSLwJvuud3LyAPpQtXIEvZ+v+fTBaYoKCGALy06yyRqLy60+
BFRXRCBolR+SMTXvImNQYezLzZXA+gJoZe5sgXMIYUooP+iLcwLBTR9B2WWA5pMDBHeWxrs0YdFu
UOUHc9CyACIlIJBA83CDnKN0lVrnx7TRHj5ft0vPgS7KHHTPnXpUNc83SjtGmSkPnQBgtWq+ALZV
gByE7t913cT0pyShKAOQgCgrX2vFeFMpFrXgB2e9VLoo16Qq3h+eyO1mrTeEgTMXchEyD0VqYGu8
qXmjp6hRix8MCM155Viof/k2AFwIJQ3c2jOi3FjcOVaWwDSqwFB9L+Kv/ShxjwG+s5JvXJpeVK9R
D0JsMHPLF9MLHyzH7M1CBChw30NUJ3KLHt3acYJgzFAcps7YDZbQXUntt0aXfUO5YQ0IdyGFRaqI
pAppFWJrgKLPl1gdDasvxgTbOoeGkoGdBI9FNb4qdK0lqO3VaAI4WjBUvHQ7MbJdlMHLoU7jzi3T
Xl85KeaNfX5p4WlQsUJ3B90XpNXnT5M3KH30ktEHZWpqtw1rJk/wOl5hE17YSdB4h5ra3PNEtX5x
jSitDXoEwyhSq7YQ4o/ZXTeZPCOypLGVN3rXdZkpi3OxbZYkReq6rOUIAUo44ukWdLayhdeoU6ZP
RaONP001TRAxx3SqiQkJZY6QteFQy4f/jFqWXPfBfc6Qy7V1rgO4F08l4bEmHmnVK9IOboIZhVJC
USGCBZPlprbl+taCws/3oq9h71TBEDfrZWwZOH+Za8nS8iqeXws1OBxPc7sD4NzzlZKbStKhGwYT
G4DNfGSd9vMAaeZXXmmw4esS+6aIjOKrLeXxVq+FddQbqSGQcUbzKIXMdaP3dE9LSx1JlssOXkqx
NoDfAiGdgFP++UG23Fbzw6IMigoN4EYzYOD8YWnTSGY08DYQemW5yTRZiFrEtBLdLa8JjIK9BBET
FK0hH7Vs2kcWnQUCsjYAaAwsUY4cp0iamkTp+LUCkOTzd3oH9pyHQ30XxDJg8GcU3PlLIRizu2RG
NUG++NWIzS6YWoQmiiI1O40OxcaeDAZMZavd6EOib2QZpqZOmUkbZrTfMipwm6ox850aPA82lNa+
HOStw6Vx7Zy7MP0qusozphc63mjKnz9pAYBd0iMaDerETE7W2KYHrUicG7Uz6VaRajSHOi2iMKKg
9S3omONtZtVz0X8ERCXTs0Z1J1ZrN5Ojr6miX3o0HMColyG7QBlmceBUI+zQjaZsgwEu7WDxaUmQ
1/GarcOFjwXhD0YBrwD1pWUBw2plOMJEDXyoR1qcoM7OjrCZ6l2eVsaxiSrzCBna3E+gq7uSg77D
g2KXwEkALkrAmwMMvmReRaUK8T1YnQSFUT6WZu2QWJOhw0Jzmd8NcAg7RQz8V51Fz01uQpw5H8TK
+i+PW+hIomYv2yikg1KECsv58sPD2VCFpfVBP8GFPKUm27UUpSsoaaypi18cam5UzYpFM/D6fChI
oEppZ0NmbcrtHywfte1Yp09m2azxIN7N6/xSJpIBJFfICKBBej4SpMLrsrHKPmgj+JDKCVx5rDzX
7syRxn6bQ6llgGqeF4mC3udyNfm69pe5BHgGJMVzZOYglNeWV4sZY7aV3uHBZAN0oaVlh8uiWzs8
L8zpnHrbOqqvMnySF3OaGZMD3mTEwXStcuAoWeQiQ+L7Esm/9/mZdmkocLLg9Aw4EvAdi0lNGNB4
Vm1yQE8KnGR6XOzqemx3g1jTwlt+kfPUARKK7wLFcpCkF3tyMrRBJDH67YklV24soc3CbSPfULhm
E23S2C3Me7sAIKE1k8x3vmHz0NCTQqUZVwXaZouXhF+bRkVDeRCnI4dnmKYQo+Hg1DsxJUoyVSjU
JlV7x5I5+Zan0OQAnnGFNvsxcZpNpCK5xedmBJpW5rA31Kf7NqqylaTn0lrMBuwz0GaG2sw//723
gRZGlABPGsgCiAQTCvUhjZveB1bYWFn25SEMxMSMsUYsgSMCbfxF1otQfuTwlm8Dp2tkd9QREHER
rV2Yb8ofvweXGMZAXQx10xnuBl7u+Ruh4Al8RFzPVfQhT/yaOs3XCMDyCbztTNmhv95Wbp4bTvxc
jSpVCGrZWQpNTU1EkME1NS9p87GESp6W+3KRqKEQsdIRo+VgkjQ9KOykrIseRDXU2AfAQ+G6QqTS
qiRwb1n61BkRsqIMQv/XdYZCM8rrnQGsVUZT5hZmZX/H75B/GDrvHhpdi2Mv61lfoa0KDhzBbsJB
wyT5kRtdh7AiMxKATfVByny1pEYZOJEB8Q67UviN0Suw1lXloVeIpKT1vpUmGrCqNNwWq3AoOYNh
IHoFceamoNU1pMTncNXpPUw9Pv+ol2ERph2CqfPdPzM73x//TqYLPTOaoKj7wZO1vAmFQ+DD1Cip
tTLWfBYtlhjhF8r3SNYBpDIXSwyNkBHQ7LIJAHGlXumokQcZ3xzQGrSoG0uKPGh+rt3ub/pf56OC
ombCe3WuECHuWwQRvAHFE9DuFG/IJMBDU73IvdKks/F4PzlXRls4HE1BkQHrG+HHUDik8qthJfCS
nkbwUlJzjL5ChGcS/mim46nleW2Eet2xJNBVKNxGNDJzNKaKqfEHaOaPW9Oh6e0Iom5PpAQsbj9t
u0glFbwd/MhJoJWmIT8fXCnTBvgIIflTPbRpwbG3yi4GKxoRIw8sEac5hCIUGerz2P85gTnYMPnC
TrVxS/NhfJX1skdvyay3+mxrOcqwwsIwOr+X8FHDSX7qnRr3ggGWyec7561/ejaxDgIzfCUQ4MMV
iwjy/Iut2k4upYblqHdgOTMpQ9+05Hy6TqcmL0EqqXOiylSr8A3lSbfpukbrUDHrpK9TAVmqrTz1
9Q+NTynwbSiVEl6W0Gkak8yySNT2/JYDOnwlK33rO2xina8rkamEULzCPJW9lguwuWf7BlGNdXn9
+eu9y71xDGGzzFYwGgCAWIDz10sSrnU5p2nQwQ8b5KRe55Ona1J7HY2OZMErMnUaN5cS3BMFWHPU
64fGKdxmAHnMr21dQaU6qv8nZPyP1+E/4x84WYoxriv2z//Cn1/rZgTwNukWf/znMX2lNat/dv81
/7M//9r5P/rnVf+Ddpz++NvxpWF/C3j1/aVL62r5b85+BUb615N4L93L2R/8CkDD8Yb/oOPtD+Sk
3dtweOb5b/7//vBvP95+y/3Y/PjHH681hxATfluMx/rjXz/afv/HH2/2w//x++//1w9PLyX+3f3L
//u/4uX9v/jxwrp//IEk7+8IiEBSRFsCxdqZ6SF+vP1EMf4O7AH+I2QPwSqcG9UVtGwTjGj+HXc9
7BuhaI7eImyY/vgbOLJvP5L/DrH1t7sPWhswMdH/+N8nO1utX6v3N1RbrmFP0zE8zXmHUJoVH/A/
nLbnu6mHsIskDzKMTw7K1XCwr8uNep2rxNx3D2uyQefn7J9jLNMlWODIQ5LHysG84afkkYhAWiss
zI/565v/9avniO23eMNyckitTPjV2sG6jQ79U32oA/lb/FNf4ZEgO/5giMVxIoRhdZPK5ANN+vy6
s8bIt2IIumecUr+zjK7GlUGHHaSQNqPK2JaPabQRTB6CQgUEm2StHkJ/GF+mAB0nL5qWtOiQem2U
p57KNNCvZ2zp2FLTNZJW8eweWN4us21f6CqDOGzW+GgmUzd2MnDX5UR4qFpYvtlENuGUzdhq+Bkq
1LSfbKUwUEmx41eQguqfwskBPm4MfVO1HNCjdIjdXi5L+I6aOLWzqoUxAKQGQ9Mqj1VSya4S33as
2nRO3/gGYi83K3iygd+ITfJearezLpQfoy90LUPau7ONGsEJXBLv1BRafoCp2Xcx1fSw5zonXSu6
73LNmR9lehmWWRa7uO/rL21ma3tGaROqNagYBuy2kVIWkldbZR2yXH1BRimFXWenkEdnyrFPzOp+
pKPuAwcr9oVDm0M+0/ulCDaN8cgcDNENBGB5+9WCR7hn6IXsln0LDzLoKGxzGbTUVDOgc5lEwlUj
MRIHohVuOROqIEfe+BDN1LYAQjyXkK49Zqpk+xUkkMK/dID/2qtzQPvbXs0kKE/ToVUOlnKQ9GNq
7em0SdqWDMyGFPrenJUKt7azjeEO/vmY54nLryEXMbITQZKtlgrtUGpCuHA9Ud1uzDOX8gYtOLVV
w4gPvS8lCvP/vREXKRLXa4vzER8kXnBjerIgWqh6+Zr874J38OuNFrGaNVpxO84fPOXwSibmMeP+
cF3idSS+cwDivk2qPXDjqEKjzElAaUOhM90hmJ76289fcdEs/fUMixsYyjCt4UjOdLDb1Hdidi+s
0p8gm5G02VHXU78qnVNVazKRs9zLLesZgsmZDyXzekcnHVCEMDUsIpSnBAzvlsZuIWUgSVj1s5Ca
PU6UleWfQ8lLp+OiP211HcQkKjYdipZ5iMeEkRLds0oIVLG98Z2vGVK8EaguDbS4RUw71sxEjadD
Bt8Wet8LEhVQT+fkiyUIVGE0fU6X/DrZWzsBaWbJVWvSPljSdcchOHHX5CtR0gcbfokbZB2rpWmU
xoMe1rbH4ZOuHczmGwwffEdsP1//N27mhbd9x0RVUOJRinw8aKTz8v0VWgKH0c0845Qf0XMJGAFc
f8u92hU+nBKJTgBCck+t54TOTRvclaTajv4dde3TrvBVwvdrN+0ClfTn1lwWd2yZVzxDCeug2KEs
+45DFPMI1QJXMK/+qYHpYLqV2EESnaQKab99PiMfRRHm4qsfxrrqJwPEjjiFSxppGWGD49fIWw12
qh8qdKf2pr1WbFiEwr/ecnEIwKep7BhciA52GG8SFzk3yV0H54y2i4O1ufzoqFkqufYxdCpsB6OY
YRTyx2pLD8ytXdRS7pyHatPvIO/oRn5yjHxpuyYT9WYacWlzLY9sVA5RQ+ymg4zMYzJe0uwq03xq
Q98o6JITOkPgr94nDip3lHAZstgG9KSJvia38GYVcOkBFqcbnNvqCrYg06GCSGPHi0dIhp1QNw1s
IyO2nLmZte2dPa2/stjx6hZpXa6jUGyFLfhzXhYXfop1MQQYyd0LACU26QzLL/N9Xj07GvWgZxbI
w3SAUP9kpyg3mB7IhkFC+0DrO4BPtzbfStmB1bd2da9aPSh2+3aC/169k5pHJt9yqLdX2k1qPGUj
J/H0KGRov9s3Kp6wVoSfpzBmViHJN15pAkg8M/fG9NUC+4FF22j6wm04sKt7paivszrejV22T6QI
ONQOLekQbhAeSvoQO72O9W47MOGlFZic6TZmx64yN4PRk0HcItwRw1GY3G0ieWvUKRZKH13DvDMH
5alz+Nehx03OxORrnXECius1UfixRXvy88/uo2N3aQDk2GnR8QnHrh2me0Ml8rHYK5t8z1O3ulY2
nT+92K/yYXgwn7qjuFMPa4Taj84ZY/EFpnzsOWo/+OClaxUGGoJUekroNip887FWY5fF/lTu5pka
26OsfR3Um89f+o0pfmF/LhmHitU5dlfS6TAU/Dhpjgugve8AVEB4gmqj3V9PmbF1RE30/hFunJ4D
6CEQAq5hhyg/xKz9wpzbadhXlH2FDx/J0skfrHsDZTcO8zFZQXsyj8kkQ9mOh60Mt5CYQI37wPrI
G/Q+bFpIN87STPB7suMkqEV2xJm7y9qcUKlxlSJFWf80xQclgqI/SJn5Mx0OsnkVcb/R7hL0+ErA
DvXWNxN+4CoCVhWK4auyHh8kddriDEnbKOn7VlIOjkK6++HO2vRP0g8Tl8ERGmn2Wmp0Xqv78xhe
MlQSKa8EXDSUQ/xYv4jbaSt+DgdrY97Jr/W9FLJgeuR3xY/P1/0Nq3ph3ZeaugmHwaTSYDRQ87B4
xwmKj68F33eJDzs6rmQuXF9O/XbIiDN5IL1Om/62d2ESk6I1/qhs8+JZq2EH48nXkUxYUKEAFJ9s
cc1Bd+lWQq5Fo/XXpCxCIbhsAg+gR8pB7EZIw9VqwCbTi+MvgvsayqS19sr769SotrW5L7hNWu2a
b6FcKWCYskY1OK+R//kQy9ahIqAdkKqYq6QPZcfThxu12hh34IIRjg6AfpUehnZvyT5LYzdfiwLm
j//CCi2FK2VbGoBtxtXFWQ21yD4cFC9RAEivMN3lUSmfO/RKcFk55s5G8dgyBI5riKGUK/ysjx5g
MffAFKWUFbhamAlt2MGrxAFcuJWVfes8Xni9Jb03R9jXMKdVDyltZVh6JNBXBqTFB0k7Ihl1+sDq
IyOoFTl1aTaoOwtMvF2h5A7eVkDASYfctlrgrLSnHI4lkWltWASSSaNDHAKa1NDbaaTSZX2dB5Nj
cl90CjD3mj3g5IJkwWveA8O/8joffLxLIY6plEy7izFXiJPHHhr1GiDNFsmH18+/148CGWNRNxns
glc6wLGHcSdOUC90DV9yIc6Ia0nxf0rf0yDZrXFZFnz5Pzf8UppxTBtFF6wYD0kcgtf5FZV+Xy5v
kPJHFLfTbeUYpO+83iE63dfZFV3DmX00jep5Up8mQoH7MgLuFnyJhhSgHtbSFQVv4vNpfDtML+26
RQ7nCFjFxMAvHkq//Sr79vMr2wpvC7z8Y1DurH0WFKQhg29vKnItE+qq3qvidqHl8W/5NwSL3z9/
kLez49KDLD4us286GM9Y4yFXjrp4BdZZqTctsdKv5SO76dPADK29rirEJjSUdmhyp/fZUZJDivKX
7AHHo/wsn3s4h6ok2fGVo26BmPpz5Zei9n1MYwlAovEArBNxsq+5/dhlQTn14fQzz6kLRy/XaV+1
UytCo9lN3EuTUB1HEjmoHW3Z4BlsNyUQvTqmKimNlYboouX/67kWlck2lrWMZ1i3KcB5IL3woPdL
T30ykSysrMgHp/yS4IT+/jSVvYlNf2B+dxC37NiGiHerfeZVG+dofmmvoYXuNy4nalg+Gh5c0wNl
JdV+66dc2BBLgxvUreWqGHGCjMWTk4Qd3MHh/w4ZZhdtTFMNp0pCKORp0AWwbPCKXotNFj3OdJOC
6Fs7Iqy90dNn6Ix41CTsmw3NhPHAN5/PzkfxwhLpZJhTUg62MR6iSPYN6Qh+jdGdpnFPod3TP4CF
XGs+ushuAoM+qMWHJvWNkSRNKKcnDS5SCRhxgDA+VvXG0HbM9KRKI0Ulb4v+yIydgHpP2l2z6gSG
CNHrNdj6R1/8EscLNTJHAghxPNBg8KCQ4OLo8tCA8ywyeTjDPEZMVyKR15HSjbcFMbemF+ZbuEm5
zQ4pKYHP6UrR8sNFXoSSvcKMEaw5RNtpsqfmEFr2czltJesmlTejkF2unWArRoB095vSICM9tDPK
vVMBY5sgFQ0t0+zrxHG7jAhBwDxPooYYJhJZmFdpN0KyXLmX1gQ/FniJX5/d4jzOJau2BJ0/O8Qe
wIYHCqozsTd9a0+Zx2sia5BjI9VJth7ijIASrwwrwKUPv/jFSd1JEdjuHEGXdhU9QDHvRdmMzzWa
q6fMX9nTHwQ4S/xQRC2hOjmGGAsSn9JHLWhvYf6+q8JxA9uH7RSUL8W1sjdJ9ygdzes6TB/gcfro
7CKSnBDqeTAjPyJT39Z3trvyUPOFfuEcWPr6JFpeSYOJh6qHjdmGYFjWkas4AVoVjdcgtkZ25Y/S
T/VaDkAVgCB0GnvQxEerWvHpMesDp/8pq9ci90yQpZ0bCG+35a5pAtii1gqCdEBbNiBt2DCdXGsc
fVAaXbpKaiVK472Bh+YuhJav2lAJUDfw+UPsP+EWDYdQD+RA2bH9WgLzUT1JWwREFpWGmPYYMtvq
BRkO9b4IARbfah47wgoF5R0oMLvWLt6O14pfDG757fMV+uhdF9W5XmqKqZoHNnfw5dibHrh6m+lo
rUTdH238JUQGNIBarud0E/xpiXqm69w2j1rpKX52TFdqHR9FeEsKYwfVSWcqMIhzB6lqC7n6CRae
LhTqzS+yV2/j6/xq7e54K6Bc2NJLvSCo+iZ2RmP1IDsnnqMs4Ea21yLDHMkgkSrFUXcERhdQCKBg
zSuHHqX6WpikRVjxqIq72PHRd7BiUj1CJF+9GRQYz5EGCqlAE0uSB3ACKJR69tzWJGaeDPSYcT2h
kOdsBrYZBGlNEs/tgx88Ul0L+1I8guVb8uu4Q+/sKr6F2qoNaeNpJcxceAT9eW6+nf+/NaeAtZLM
csD09l7ulzsnUP06hAR1UHl2OHmmB6+623Hb7XWvPXRucuxCeW9cj+HXwm8ePt+nb/WJS9O+2Khm
rw59UmLajdZrGiK+jNKWlsEY8p9q42qKj7qbPxikvbN713l+QWnFvqIPuGoyt1RJ/5iR6dSAJIp0
KsUXplsus904v//8+T6qei2Z+yka8lYKt5G5zG0CtmV5gj4yIh2HDZ98dQsH+W6PrNCEEOPKkf/h
wszB328LU048gboKxhx4mIB7xd3S7xks5D0IWGRBo7utRMy7yX7IQ4xrDE8ohzeu+BFzV92Iba3h
Qr6pzSuJu+apWisTfxSlLElnc8vQykGkPRjoZkA7PnxUApRh/N5T3QQfZhKgJ0Z+KGh5MK/xbdKE
rd95D1A4DBWXbRNy9/mqvB3Zl3bN4sovm6KV+VyGqkuPb1QcCO60g/872IlO4tnbGn1fAjrvI3vK
T/omC5EFQhgHhAn5Cl5f4wbUwOyLso87f7gbffOuvCl/RidTum6yJ40BbbVyU35UG1rqD8bFIOfO
fFAm0bcGpojsiMpB6jJP7UBj3mmJV0BG7y4JC1wHKUmO0hQ6/+YB+nYt/baRZK2J+mG+8cBv9stT
vqvdrXHjq17h31lrKck85xfWYglqg5khzfV5t1Jshv4A++Nw2jR+HsrohEWec6Sn9Fr/Ai3TYxKa
oe2mwee74KNvc0mLKrVesSMbI9uh5k1evIFmHrpC2g774Sr3ql3iryFQP2oAvwWfv02lDpBDVs2R
XnrqtvrO8Ir75mDvSpQ3JLe8h5dwCOTlDlfSNr6HYeve8daYpR/c5W/Vlt+GVqF4DaTQ/Jo3inc/
EP0KGuHrO3RO5i+t3xx4/v7rY2r2VODXa0G+kf0fVtj7Tiht16buo/j8HZlZhUU1mzcILBLIfLOw
0PTs+9RtCLDbboI0Rwq+J2un5wflmXfyPxEb7f/m7D2WY0XaaNEnIgJvpngoyqpUMhNC0t4iSbw3
T39W6d44sUULceKf9KCjWxRJ5pefWaYW8TjeUB3Zv15mAxh7/SLiH7PJ2cfEkI+RoepgBJqNdYvM
0FA3Hr6SF39NL/9ZS+joq1B9xbMTXbQyAzm5tdV6/5Kr/uk7LWuNqaGqfP9OrV1j0OHMtorGD6tX
Vu1lVnZJTUjq2o0FRJEr2JwOuBJu8pOs12+8WdghQp+0H3eYS6NoN7cIyQuhkv+bRXxliP+8sgiR
9pb+f1kEa+X2GHS3Xu99Tse0z4td6NlZotOlemI1N07Hbf5ZBOGxs7NgtFrHRf/F403FgeYVNvXg
Ei+yt0LTWvBdKjOVVUyL6X55c8c5GCzZEY3yWBmcOeq815iRMXjKuTqVe7phsrLWAV0SyBJmZLLw
/sQyunt9Hinjz/oJfvCkARzJjJo3DullZsAd0VJFIJa2Qv0KCmJJaFH6KI25UeWC+YN5nq8YbKEc
r/8gW3jrAUeAVKhJZn3yhIfBE9+rp40QvPbYRfoG0GrZ1vf3BYj6Mn3OZonQT+67jjOAUcMJo+hE
RWa9tcD3qPTDKWAX0YpmLVovQMsGM6ZOf0PhoavOCeaAqQ4DOxNpB/q+UKYxoS2j/Y854FIolu/T
hqbg1wXT+Y7RNrPGJn/61hj1jke3Qxdea6T6iXKZ5H0cb3QT11500YUZoMUYjhBiC8TxFWx3La6Q
8m4J+66hN5YCCS1DE6XusYwSp2eyzu+jS2kne/GBfa5xQG6/b4+13bEIWeM41IWcysg/plTBSIpJ
9Iqwz2ULWj7sYZyiDFEijXTjcWvjmqU9bahISPEonlfdlE6PD90hvFV7ekxw75jdtXabYPZjr9bj
z8bl3dLnbcwOzPaRoLL5/ZVXIoC01H8QYjrPTIfNMnxKZrhH2S880xPN9dmBT335KfjlpT6Qs3z5
Hx94X/x/ArA2Sqkcg3wbRAftQwuvHcy2kQAJOsgT0l/+iX+IO5NApP9PFJYm9/L7Y1cSIiDUvz+W
wOtljqFNEBz7h+LS3te4eUyPg5l586fmRw+502Nj7QormXUZ7arqWD4W7u9P//lwABL9/eFtyIld
mIrAVbLEGPoLqW7gqWwVxj9nRNAb/f7Xq0Gr2hE2d0ABQePaA4LeALrpXmOg+0re3t5Yd7Zm635d
bXlyfrXz/hvX7tDub18xzeVo6ke8EdYyIDQQgRMN9QwNv2jHn7LXCsa5Hi6sI/sUPil+qxp5eYs9
6TIMbp/rQNzMmCrG+JHxfvwUbmmjl776Xkrm8CS3+A7knG1s8bXFX0QmaJtE4wTRmgAAFCu5xht3
yc9pLtTGv68A03Wa1jX4s7L0HIIEpLyO7SV6gRgSLGS5yfl956zMtMAg/P6YSMnBR/yKfB/xBWJT
nmDzkk49ELhCK78KvC5fpb16FPXoUTZTHVcKmnQHAEuRr+xhY4ZBF93qH98Py09ffTFgg80oEasG
O22yAJ3F/iIGa6S25IS6bP4VjOZIrNjeIr+ugIegpvz93ZkpbtSxxOMUPbZilGezTWzwymzZPMG7
2egtAClM2e9NLMU+2shNVsYyoNZ9f2w6NSKjTPiynX/voPGg4kAswkgOBIJ0O+3S7zqH2/Ev/JXZ
Qx3RFM/1R7Mjr+UZuSFqYtC+JZt9bv1sXx9HK9yJ0cZRX1n/pVSI2PRym8ctrsH2OVWRrgP2wwNu
R1kWIwqy8RR57TGLcNVptRRR8EyDVAZEjiS9MavMvmFiK1E+QnnWFaruWXhsAbneMpUFIw5dhWn4
XLzU/UPLMxYPiKV6R7J0LhtjswJA3CbvSlbqpE8B54cQWnuIW7OljyXaIRDuOzMAMwmJaszkHYKI
mRQZOfqa4QgjgmqSbE6CIbZqa+JLn1hDrnohy7+lmIalPUgALo1uGsQPAOIF9HCcXmt6rTk/lNlb
PnCwrpP1uetLXeP9hAsdmj4l1TEhcPpmUWrItcmIPdr+UrzVR7kHlx9OirqIyaVMWK4bGqTyH6Ko
w52IeQdzrX5ofb5zsg82hOm1VTz9HiRWStb/uMllXQoxVGZGWsu8j7WZMqMFvAF862BH3FhjfpJH
t9mnMiiTIHF4HXNXVwYSoNQh3vv7b7jvjZ9eeBFl2bYGKTTET+hq3hghJETtu0dTW+UbD/hq0Pz0
hEXAHQc4IDSwgEbjpjcnK3EpMsDW7d8ZS/Q+6OXesEsdfsdcgV/5/aVWWjZgfH4PBWI2kDqPOmS1
zmQ1h3HH7ehD5BOT82W7dcAVmXa58/vDVsPdIrqmJAUjWQH7YuCnqzSFnhCN12mG+ugkmZBjRGed
QvcSJkZqacyTYI1hrHPCn0mddaEV3HLoQLhMzLZ+FQEOjWXM0EBf2fh1K9fokiIFmdJK7CYBvQIk
F3vhRXGFh/5I0ds1hexVLgKopUD9lQSw1wslq3sAJJezMzhuP4aAmwNSNejZxoa/Zxk/bIX/6Dfl
LYUcJT6LOr3V6rXTts7tyqW+1ASI1aKgY1giI5+MkPNrdKRh/dBLXqM9whTUyrakfX8uNcDV/76x
Moo2ZDviDRpgpAmB5qYA421l106pk5J9M37+/tm+2kg/LdUiEEEMGSr1BTYVhlLH4q3yh8forFjp
m/o83/rXZOOLfGkM/fScRUIIBHZTZRJWTnSaQx2kHjFSUzVnQ8M1LQMQgJKi12Wd3ZWPqQuE49PW
fb12SJd6zz1GuxlH8Oj6JIhGD5AxGjvRq3LJXZhRfQhvaquH4jb+fe3bLQIRV8cjle6vOhjMESWi
NZujS+wUbZrJLp3YfFGMyBitrcHi2vMWQUjr4mkIJzxPwBxD06+tXgVbbKWVyai0FKUXVaaTUhZ/
vEVLejpA8VWn7gjKx1ZXX/n5rC75LqToOVC5sAHT9FUY/kjnyhtYk/QbfYe1qLmkusQgkw/RPUT3
duHDG/YII3mfmtQG0nbX71qrMIej6oLc5MOtYtjRLefTL2GLH7b8V/r0TyUr9c3QUgEREV/lObV7
VgfAfQ6dBG42kjuXLsMZ96m5yzBQwrjkqdXADe0lGvSos6adYIEWWbXARUwwblcMxYyPwmnj2K9c
x0u6izLQqgwHrHoFsLctG8iX/sAihLmA9rWDQpHZ73snM+t2I2leS0GWCgVVXdZqBdGeoLjNQfIK
j7YYeAFlPzvhA+admodpkXxonfgl20oIVureJftlQqKecPdHVlZ4Ttz7144xTQHh4X8MaksBjyrh
xySE9gPCGTp2w7n1Ml94wijVTAIwa93SnczakPz0LUdxDfOj62YveO3lFkEGRmPDUN3zKUmAktW1
gEAxnDL0cjdSn+zIRkW3cpH+Bw8NI2BGq9AVSUbemErBSAf39x241iFY6tvSmeFbGqOKKlKTvkSz
kVwEzqiPofCSTU7dQQTZ7HornA2pRQf0IRIvGndGiq889sOVd8Ndnh66I+iJnWDQM9c6s2hFn81f
EiMZMuMQ3tWGT9HrcKUR8/SH33/3WkBcYqjFKIym6R5tKwstIj1yqM17QCw66uV/fMI9zv8TNzIq
lGWl5fdu0EeYQRgBIiVDpeeF2U86WGPA2Ny2Ob0r8XcJck4ruM6rxYDvAAKo1T8rR9RAl9bL7cSb
z+QWPrQHwOHKt2LjXK5cV0vKzyT1ySSz9N4kqHwu1yVLApbo72YD8X7t/RB2l8QekelnbsKtAq4+
ttQTwaio3LMmgpr+Z+MLra3ZIpmhYQyHHQaRvefMEkedWk2fwejYyVFwlmixaQH/oFaovX3czrZ4
qqcEwBm33jiWa89fFlPw6mUrLsJMUNKHz/Sh98PU6LdmEit3g7QILVzETqSsGDaYj+MxfOu9oTDS
k/w4XCJ/GHTOGaE+Uuh0NuT33xd0Ja2WFhlMKEcjqyZ4Yt/BmlFvkQr6hdfGRnHaQlmvlCdLaVMK
VQHClFgy1Lvv6Y5sec+sLNYSvK1OEtzma/zdcIDDU9/oPXMgla4lWxfn2gMW0aBktVIrRxXiDTH6
p/lVPUdoewTauTfCgPMZJ7eyI3MNtyhRKyFfvO+5f6JP00V8PCUaG6RSAXnEcyVU5gBNbPkQw4Q3
hJCnO8KLRjoUVyJd8+78+xZY2dJLKDbHz30s3dcRY/tHHJh9tVk4r0yHYP34/ZUYCE5nY4gljA7T
jZ6Km4C5njAZ81ty3Kp/1xKcJeY5rTWOAhwMZIwnWiCG75Tn0Ut8vtThIQG4ONXJrjri/lQjHZ2m
31dtJZaKi0AAFY+5Y1msWuthYFE8ck7qdu/K1p9f+yiLSDCFPR3ZAfmNoqE3xUow9tXF907Z+PVr
xecXPf3fvcb0zSgn030SOUEDrjP6wZghiLHT9Hm+hHaV2h1ndu1Gp38FgSl95SL/PA/2iVWVQMIk
UJg99y7tYZML9dvII+cwA50O7cMAEMyNp61EnCWoeGpzBXrduIfu5R+4hO7vn3zlmyxhvyo7NjUH
165glhu9nW5MSXXpJsHTVttAw37xEX+4QZcw3yLra21IFFwvfgkMnASWTuy31/yk7IAy9qVzbpbH
BniQQi8NFnh92Y5NApAIMLk3dddYna54WxiUlSmo9AUg+eejYTyjDtBSQ+cQWJDcZn3eSdDRC6/l
rgswyzAmi9itTw5wP3Y7lzGR/5kigFnSy+8rvhKBl+DgOJTUlhtQQdbTSQZdIMaIbrIYnInf//7K
IV7igssBovoVvKgCTRcC5gABFZ05hZff//iK0gB8xL4Hv67oW1wg+Otz+hoHpN2NoaO89tUt5E2C
9jhwHR3Rt+ZRa82WJaN2YmSm1pgRJRGYCrOlnikt9ZrzZmJgeBcjvUxglQYWiJHeyNaIcy2QfO3k
f/YIDDrZpLmPG6vh/U2obXj29bJdebQ0eSgLuF39FL6ivP99Tb8Owk8HZNGJlflWSsscj6OqN2ue
xH/ChiHOLTGxCslgixkkG2RmRaQnFURcRJ+fXTbxSqKj+VmnPgMUU2YmdRAD/C0lcOfm/GIghjBD
3VAxEt6swMLrKuxsJgDBiLYvovCWocUMPm5VPv/+GivEM0ixf98aLaOEQqHgW9FgBgxr1HQIaduQ
ITLr3WCPennFUBQNOvk0fkYv41t8bCC8c2u2mhArad8Soz5Go0IjyEIFow1xx1t3iHzhgFGlKVlF
QH00jj9kYG3zC4wn/sfkdokSlxt4xCr3dtAd6yvtCh8u0OdyF2NECdfUF3bXnlsntDZW+H7Iftgo
XzHtn33JK5Wmlj3uAM6+9TZKkn17rRx6iffS+xiEXhEQt/CAo8fsx4kMevh/gOqudAiWUG8Ilwqz
GCMhAazU5XrsJ2/OPSXV58Igk5VBWKjakrxeuZSWStdcmPMaB6/VgAjGGFv9Q5i+jNqNf/p9Hdf+
/CKGlVUXKk2DjRIOJsZkkwZVjwvIT9PW4HTtkvlqW//zoaC+BIU0iGUGnCk+zh7/CF3IzAlPwtM9
yUYjDAhS2LgaAF/jXPj0/rGc1xwV0Jb440revURWwx+n6mkLo09epL3O59G+aPqNG32t2bJETmeh
ROHFgNdTC6LT0suvLG+jtBM9QTNbze7Vx7A6ydVtyM0ZEODSqi7qZOTVU1HdVAjw59mzSr1R8bsQ
yvyDZGBgk89+j7YNikIp6KGHKXrjXeE0YlyYx3VKtitrG0r/WtVvlL0rF+XX5O+fj1TIcHDjUqSL
87GNHoX2MkGbJLYF6KNsibeu1QpLELZcwniWi2MuYG/kKrgtenkjqns93SO9MX7fzmu1wte///dF
GrlTmq5FrdAp504QPzjyyGNcL7mZZozTp6glRjJAqrfiXpo4u3QSxKeYU8ODXyoVx1Lbyg6+ujw/
BKgv2Nc/v6TLVYm09w4mm+ykCdQ2uBoW16q7VNNRhqwqJFYN5Uk88pB3iClEyJx6mu3iIJeOAAAD
gQzW3Jh5eheqaXEywZ9gXXrMxL8lTW1I9VGKvwkmEDxdVCsrWJ0AtMY8dZpORSeGuXoHYza8VmpE
oiXzf1mQGriY6mK6pwraf0OsC6Kfx/u6Gs0uMqHWYfFgPahtwIqvv3+PlXvoK5f5ZxHSZtakssTk
mDXqB9n/2/u53ztb3uorB3uJF5/ECWJbYY04LH2w7UsYbRzqlbT0Kxf651dDSTCCmSI+3ZwdMU8o
iKsVkx5tSlSt3B9L8PcM414ph3hsMFBPCs3ssfcFn7NQeIzIT39f+bXE7esY/vMSkKGljNKj1wmV
fBvaDXrpcS78O+zQRtNRO6UbR26lGFvCumGgDCFxMcFiCcDLpy9KTfS+835/i7Xh5hKYrcE5gcUu
wgZCFXvkoBoJlTqkUZlbe0Al7TAFsLDjaze/Abfst7faSa6bqKuVsLgEafMqhFjFgqCDq6eZgSxO
vOU7NYhBqL7PVzQjdmaLWIAVay/Ky++vvIYLXQK0i4QSxA7s6tSDlZXTOH1Ar/Eus1RTclQbmijq
xxQo/+M+Ye+H4J99Mk0smkM5jujgj0fVT/aAFIkn5pLqnME+aadpo1xaOaxLPDapi55mKja9mEa6
AMgUla4bK7aSxCxh12PbtIIaIehzXbdPhAYNYQL8S3hUBKiJSaMlNIpRhI8jK1vVjEl4KJgSA8pk
1qDSbgMoo1ti/7nxa1YyU3aRUoXQXJVmirKwNQeruXT7bP+3xWLypur2e7KRbq9tTf77Z0tIVcKu
FZ+t5pKA5XujGQurr2ZYriRmLWZe3owbh3Ct0GUXTeQB5kp3lMGdPiX64O/5wP3oAeMUYItIGw/5
Sp5/uC/Ze7D8Zx/yBc9pyh1hl3u81Tj3h0RWsudfRBOIQwc02HoHFqUTPaQOfVROjEeg+Y6SQtv4
BSvzJ3EJyAYCCHiN+2sCegKKTGXEwE2APGxsxWTtx5oFkvLfX3FSYZ5Uc2iSJbVdZbi63QY+OTYH
BmTrd8TZ2IA/nzTYjn1/TD1DMVcZsZLw5dHhsYhPBh6JD2YNRCAmMzlu4abW3mcROmZmTjWBR3Bu
GwvwkxIE29iLT/V5C23088GGDfX3N5HCMIPxKB4g+42O7Pg87reA4Wt/+r54/2y3tk86iRb404Ly
KIi3PrSFBHIMx5JstN1/PqCitggD8MHp4LeHB0yc011CiFto6FJUoGbD4G7j7l1B5sFj+PtbjHNO
GdRXWPzMgrBeV7yR1ID17OxDwT6ZDhwKjAa6L5Ee5aAdV5+8ZkINOdagz2P/vt1Weh2wdPn+G+Aw
LcwDh9+QYKAM1/fsqKQBYI8K9O7gk8DeVLNgbkU8mHR0uvZZnVwZCg/ZXrV7oAZQ+5R7JoAK0J/f
f9BKuBKXBnRTGEdZOeAHzQ+9yeyKA2/FZ4dzJEkHn2KjAbG29EuIdE1kJmYHlEzt9CQVXj3t2AIS
09ATnOXXSp3g4ujGpEB9Z1KMYQnvF6o7MTtlvLJv+aDHcAL4/YVXxCPg6Pn9CzC5okQwXmEDaeBP
XVTb8UucT4amyG4v2TAb2VNhHwvnieoykgp6g8xaxnlsi1Jin7GQFtiFOdnYkysHa4mU7sqCaGGF
H8NMudG1oDvxkDlXQKiGFCfZwB7dI8x/LwtRXUQeVKtZrxCEuFJx5xlTO+lSwdci27gKfs5pxSWG
uJsTyH2XeIe8AxuJq3QG6rhE2hoE3kPAT79+EXvyqmda7X7RgIPplMGs9zvh0BsgXFpA66D98fu+
WAnP6iICMfDAaDMVj+nt7g3K0vqdnsAGW3O5ldwctpPftx36qb3I3Ys7OO5BDvVhMtJj4sum8py9
9U/8swIFBujsRHvOSDUDmheJGUFjcGvGtbYHFnEn5so07/r76wHdkoweZNk1kpkl3ZgyrQTwpftB
SgVmIPH99UAOrg5IBwwVE/SNY7LSqYDz+vfVa+aIkVsGab4Kw3NeH265rT5AFN1SB70zZ781lOuE
FqZ0Tt3f98MKy1Vcgne7mcxFca+X+cGE2VPsci6cmVMoYFJ9xKiJd2tqyhEapsmJuQfLaePJK1DB
/9j18nnLxgUMkILxA3y7tDY5YNIw9LYiRzymNmPQG3RD8KbaPrkm4OYj9bK20pQVJg9Msr4vtRZH
2pSAWY6pW/Ra4GvOtmiECJAPkRua00viTPtuD4ysCfJOfmHOM5wD0ZeiO9ku3M4AcJH83fgG9935
w9lXFilNRDSR8AIi12DkZm73u/nc2IJROo2/Jemz+p0X8aXmxEQlEiCI2UF7znusptEHOIq30KwM
yCUHoS1ZImySdQkgro3jshIzl1hgHobKLB1nIVBj/pNpgT1UJ0gNl/nH7yu3ctyX1jYTOv6kkLFw
2pGAjNkEW4jNtQRm6bKZDBDkpCIKtjzg39AEx8l4aj8EG/2yMuhP1T5+xBa1YgdWOAFfu2lspL70
wgfTxtKtZSxLKLBSQSX4C9dcQ7znDWrBsK0A+6Bh9Ld4MMa/qk6irYb8Sn8BrlbfT8PUzBWp4eYF
NR/QqmhvlCAP/GFPMPqa/Rl9rg8oZTdPgz/48mZf9r71ftj2S6zwqDBsON23ZPuc3SrQOJCOfsim
YIZea7G7xN6k1f7cXPuPO25fCtxcjQBudBcGeg264oy4WfN9hTC3UXuvvcwinnTq1HNz3GKkrGad
q/LDbDRJVW9c22t16BLQq1YwIqMc9mP0BgUwxuoNyBpFxiO3BT5ZC8dL/C7cXibSdRUbKA/RBVNk
eh0+xRsQSbApiGNQr8El5E6Tn+8HM031ycz3m5459+zgp52wyEoSkf7/sK4ZRYBf27NyzBzNyiFE
ADsyatVmtXGsViKGvMhPGm6k6Sx2wFuhGT6zjT7JB7WDe12+Jei8kmEtQbwKVepo4u8IgBCeuW7N
mBOB0GgGRBKTGzV0guhGNbm6KRbtkQlmQnOrIPwpw8MYm2H91ikibDN7ODi/MM/M+BxviUyuJD7/
weGGmpSKEXC4eWwKYJqWXpv96TR7VOyxSc3/KZwvJYbFjFMlNqyEIOQI9wa36sxIRwpZknqA61uZ
af1GdbQW75Yw3B6ukxFXdnNADDoAVpxQOJw8p6HZARKZmdBgNgUoOxWVXuSeOJt9/5LXxBS2Ttva
dbyE5cI4skkV2s9BH/pDsesmVs8heZVbLIiCUF+FT/EMLXk/Hr0s9KYPhP0u+pulQZmxG9vnC/f1
w6lbQnfDVsk06PJDN7S+gieocyU1h/mFVeC+GdDRmkMI5qnzoSsPSfs6VSGSBtHgiucstsOqMPq0
ehzG3BBZMDdhallOyoWmrgCJXG2MrLqrrEyojCx00emAimaKksyRofrKZTu+LK2Mvg2YROU8JBtZ
i4+vjfJn6uzf99LqJ14kPDEMBKsxwQozu9DnP/Mr0BW+Ykx2eqhd7lxc4UL4QB83nrZy6pd60rE2
5Fzew/ujMyKXhYLTYGHua0d3HR+IDZI39HqhtQx5YX3jsKwIqolL4HDBhSoHAyro1YL9zV+bBp2k
PD/yEQSe0sdGBtUkOokSNH7ma04lh8hgp+eJlcZ5ICvzsaqukCWBUQGOAJRhZdmKBKAViJ7R0YD+
WzeZpVjoPZfDEWHUFWKJ3WFq5Y0z+BU6ftp+i1pNVZJ2VoQBHkBhC7kJjFNm0Z4lN6EKOhFXFQye
psG5RIum4yeHJ38S5lAW9R+oNOtR+jEnb13BOVP0V02fcg4NLW8QGb0W3ZY+MfTYQaYZ4r3aQwj7
WnT1YyhZSHTYZTjlMkSWGwDAwtSsuCcZgxxWyo9i4cDDXWfYs0D+QuXEKAmk1gijZ/nzWKf7nnFS
zWpglDHhz0ERRxPyvaKphlJbMii8Q7ExIl0Z1OEjfc/HmFipklaCKi2LXgBnMhfOzU00bG+VR4C7
YzaGmitRfQmnpvIkd5UkToEKQL0IRWA9gg0GzGt1bbpq/cvvh2MFwCUu3cFjbKh0kCBQ3JvDHr4p
mp181g4wqJLLO7h7Gx3zwZlTjc6hgfLccxYcrSRF541iKHU+SNC8tC/M3fqocXtidA2amdDR6A8t
FEPUjQ25FjGWWOyO40SI9ONAISAn+Ts0sXficbbYuxRR8qwYbQsiPLgyBkfNrUJjhbYmLpHYUii3
bDRSFi3hEnj/5izOGC6Asigf46dSNaPyOHPXofzoGps9V6ExqfqoPovcqDdt8cSDYgkG20cXzqaA
qRXsYfthP00GSc0MTT9pT4m8UbGvlSRLZDflwYdmBKSIHLzVo9nWKNYEQmmQWeCsJnrRwNoH4Lt+
YautlsjaDl1E8blsyzFh8UhIg11SO/JktzltladrVd4S0E2nvEnyO02hB8HCQfXNH6QSK+z17+IV
bXKokUNTcTftpKt2zj/7S50a84mDBrRT7LamXGtdY3GRk05wrC7S5n7Yz7JPX+A15NA953Fm4ve7
9Jjt0flgIIuZ/RHxU34/kxL/tcN+iL//gYOrImAdLQ81+IxeRVY7s9NzySTved+dC0FuFaBCCKdz
CVBFMzQKuO5Z4C6xFPkwkjbrJt8XVWTyiIL5eQpPamwX9bkvHqgEq0AYzVYYO8A6URfg+hSN4ymE
9GicTX9I2PltNB3gJe2qBabztIT7D4X1CA/DmaRBAlSj2NRCI6tgQxnXuzls0YUZrCiNrAGalymx
hBBUX7a9MJw26TWM642+sDWeM6tRNCHkrqu8l2dB2lX7QXuoQPYUWA+YNqvNVQLq3pELrXZUDYZ/
w5VntuFgd2rx1sUeK/UGh9eV1BdKRUByIP7P6mH3nhWw40jTlwluubnyGTWaq46Nkcx8ZeK6SVq7
HJ/YzGZa9NQLtaZGGkEWIYFTNz+diJjCK5krD1FGoOs3DcA5xUNpz21itd3oI1lSaw92Wb4oya9h
lO7g2/nU09TUkvxRIqNTiuILgS/v2GTvZByO7Ug8TnO6Ekqgbc7ClljTQXjgGxqUcQ0hJRGncOJp
DgUlMc47vSkkBC5BtvIZwvqQuOJfksTJeJ9Gf4qmM0UoALGqqBOqIvrmutKDqiv2YKR0Jdueq0F+
bVThoNUadWqlkzNLyWT60Wd89d4VVQZZlgpS/bk2YgWhpgVTJ2bMzQgGkh4TwVohqxpFxypOel8r
+C97XrYmsYclNIIXiP5WrsHfhqmfiVxHz1KRP9HstU3bPpASyeFGySz6RHVTcXrlmil1C0FqngmB
Rrgm5p9zUTnz0EA42aLtQ0iOQ/dYy0dCGoOBp0FpTy10knsXou7I6JWcnEhtJKFmCZGTcAYN/SnP
oNWfwWJR1TpMaLyawLD1nFQTqGZ/QlHn45MAOjHZ0cjLqNuW/lgfG6TCJAkNoSvNEHJPow7NPAJL
59aEWiu2LkEcls2McUaIvLdxIHYBOxmdeIa1Tiq6KEQhAKcyl34MSANIi+xItYEGtmKpKicYYXJj
5z3MDrIBKMmaNWtOD5lpl7LVPoRoSIY5CqTQTupMLhoMGycQUoryMCQPJfat8jyxsBir4G/5IKld
UNR/s+rviDMn1nB34N/KEZtE6C9NSxw1EZ8wrgNDTEFJwoxmLFLA/VgC/erOQJVuEJxxrrzm4mkO
r8XAF56Ss0eIjRzTmtvXfG1VcPnypjZ66jjVjmT0E+dLwh0yENvG4XVOih1eYxowm2Qg3NPcwmo2
eq3dTWwE/LXmD0KoeW3OPwiTeIGnrXBVw6FxM1jhMgSu22O6kyiaEji8ZZbDOSeHkBW2hogBVg2t
J6qXBWuI6ZNQEXOc6BXq28OEb05gTVspdlEd+nmuDFVhPUWwsj6zxgSOF7WdjfNTX4GgDqu3XmOQ
i+pjdOhe0knGombHfoCHLgM9KdKjVR4DXg6PDibCIKu1GGwVKY1tlGcgjcLRZLiOHLVrZTbh2m4U
SoOPxFYeV5k5b7F3rhdUX4ogZ/IIwtx7RjF7dFVYiGpbsO8x739HhCvkGOQSRKJ5zaGxpNkV2xSu
QIBo1+TypSrFU8lPYZBFD8Nw7Kq/La11OA+3k5NUVxVfXY7RLWpN8A5wOjK5MJSONRphJzNurObw
re8OM7TJ1bgKGJJ6GZr9EQvT8zrWriHMhc0et6HAyA9820BCm0l8LPDgVOkenSctsrpWrwMFke3I
onWtnPoW8s5gLpH0zMIyPn0FMl/VHmB9wfbvshZKOgO4xmuqOezkwgICbGMqG21qcO/4P6vZo61R
whlC1bnB4ABlxEBA0Ht4UsnxYYCRTBGwsx5ll4I7xdC8yq0WBUxU2Sq3a8MzM3+SDBS9/IPLIN8B
8wYFKuxJFz32NXEZmnoySR9bWkFpPSl4p8l8gkFH1WSO2hPFFsDCkzQ4AI+y0+C+6gQe5gOJ0XT1
aCSQoYUsp4QrTUIUvEs57iLhikgeT/C1mSBZ9CphlBBJOw31lZgPkKBQSkOSXMLOrZEXJZ4Qte2+
ypX4nXuAJ/soWWEKrp9s8PfxLPCWmSMoigMyGARuR8Xg5FjH5rGiRjSYAgiUGDyk6DRIvDkrrc6o
sFJU9g2cYtQIQXT2ss90hrYLaB+XEt5tCcS9vVZOjLaARx3Nhxex6Y5jC7V0CJL/H5LOa7lxZAmi
X4QImIZ7JRw9KVH+BUGNJHjv8fX3cO/TRsyOEUF0V1VmVibQx+KV+ZEouUzFrowku9EblH2teVLs
NRqcMa42Pf+uZTvxlPSsWPDU7kl27nDqzhiLJnYwT+W60zJmSfGryTgNCHepzqn8WqzSpgIJ6Pem
4SkdFEv7inVUoHfHSLhRzF5gMzzp1bkevQ7LLgEQQDBqQT5Rf1ufRgQ+af/MKmYZtiTnlR4u3Zbp
DQlpD+J1WbiPytk3WD3v1MHpl5nAaneQv6z0xyTJrmeM8ZPfweKSYJO24p5C8IJoFoN4ZVfZmqOq
vqJ4dvvSRq96tdceV8XGGE9VeYCNioqzsXgtvr8g1GJTmU5dc899SvOtWF8qhhYxuGO4U9lpG4Ky
39okf4LxfazRAf5RcDjW+E4Mkm+p9tE2mhNdHrm9E0i+qfTe0BTcQ+nyXC/6LuIbrSP5IphC8zrp
jym5M2XbQkdBzzmiWT17nfcp5iNeJHeUmCW7kM++KZXYSw3jbn3FrZeUKy9t6miGuo26/IAV1X58
PHwQXWvK/IGE0GbF6b3yRy76mu8C5Kaf5z2+HY7SDG65nHNY+rExr23v2P0+j3tXnZtgGcbSadrm
qIMDGCRpC625NP1RlW6hlh869U60crmEbOf341VLpCsrJ06DQSguky+DCaYk7Q2J+NMGi8l5UjZi
dlIrPU1zo3E9lQYZnVV7GFSzcux1obNStmr0MZhARoMwaarkjmaPpixWTX8p5uJ7HSn4qam5aeEj
XsYn3q4CERn+IgZcmDp3WLXNAPoPaCmfzJrzm+0oAqZgibxa92KxfLVkrFSNIG6myzx9wBdvGtE5
Mt6BbTG5KhmMSyWcWD/auY4uu1wO9toQT4ylCIUtMW711PksVpIfSZosWIAtFcQny/FHGZqBFN5l
IAPQts1q723ziZTTwI5Ugk8fLzOLQGEpNtZT2wZ6Ee5r2/pbtEhzx1S6FuUurOW7khIklPBV62MT
qPXEEwOZf+2hndbAuiEk13VrY5sHBN8NXcjafi3LHNgtNk/jW2F/qfJbv76JhbbOq/OnlTgApfcX
glSwmg53MZ6VtAKOaqTPk6r9jux3OTJRgPi+DajSikuT1KdqtNWNVko7o+aNldqtOfpqFchF+k+Y
jRfbPRa6D1qxWgmPJ5y1LQ1vyo10w/b8TOBPdGjKYjpORkeqW9nHu3iZ9yPJKhuWeZ/HSjkZ/RJv
NXn8rKjhW3Yv7aBq78qaemVq/84zGatV6ozGW2rQviPZB2dPrkS7E8qpFN9ZymAyFqS3TTi+jI3b
5ci3lmFPN7trQulQKuk2rsOAmNE37PsOQkjBMtHijGXyp9lEz0SEpemE2pvWl7yYNGm8dgb55NyW
qCSq8kxxPmioi7v2uKZfif0p61wVZzOz403GgS9HQj0x7c+8GpCp0ztParhKxhmbHejuQ7fOxDuz
irVJ7CE+zr21bUPtUpvtUYd0i+risM42K2wMA23o51HqVkrJ46vlregriPJ1Oc5R4Sdr4ujLuyyM
r3pmTFPKQ6FwoEBcU/037T5jOqS+qEmMZxPAa3TdW4fuoia9I2t+rH53cL2WVt4k5bnGPKWdXslE
PRYiv859xKaBxd9EMOh54F9Qu4UYk3yhadPeu7b6XDR7W3XZWxlPbyr4zKxem+E4l/EvySCENxLd
RcjTuITURfibQmKZbhPWLxHRjgpv4K0nYIizkHlZfeaGrSpP7Q4ZJLTiL3ZQ5DebcYBe43F2Rb3v
bXWrlIRvUf2bibeEBPEXc2h2TcK12+juIqEMVe6T/GIs7pCyOSSUXzUfPvTph5fQZR7j/nDCovDa
OHXDbHbD5p9hEjeu/Vajt5rNcaGR66bkqGjyRup/DUvaKKRSl6+a9VQkbmHiwg3UXWFDMYOlauWn
pqdXO1SI9JCy3cI6SWMs3HFQqFPlqsbHGuf7xapemwT1QFdsVdkpZAytWaLJdde09yZ9ovYvjVzu
1j77EiYPyUlYw0h5csO2TjyRvIRs15YfseZaGHjI0tGSt8U3BGOrOxGxpeXnpH3o1o4uYZ2DrAPJ
UPbJRLZHF+9N29cbKjVjykGfh+s6WacIwwz2jeSudCXo3r6npcUwdTScETerPsMzlZ6o/5lXMmCJ
u9A+wiVI8Y1vWRdPishT07No7gbrS9aYkuzHaDf6snHKQG4xwSQwq8/8xtwb1Znbs6XCjOlRY1dT
flIxlpw5P3XvWjJBJITtCcu1ra8IS52WZGx1p8NBhvflNUaY0Dz8hwvVN9e3mZW+Lnd6QCdSAJRd
zYFqzqHm6+HJsgmMcph0ajq+XnIH89xrBXfRIe9xu13ts0UXLLLGU/CDAhAe2sxVsoEkKa5suuyu
iHYRE5dmZ17EtKBmHGsZTu15KQF9e7deohNGd0HXM1HM/V7qY99W8MxMHkBCQkxq40X9b0gsZpIv
fjNW3HHVJmmDMQpaPccJ8rUVeOwEheKZeciHaA9pHrlVqtEbJ64hz5epMnd6BN8utB85woyqaLeU
9qs0CV/K/RCHxfkjZH+jLfPdInuasa+KP5OrZy4ZOzwFuDRMdyrKyo3F2jZMzm5ovkyxGxHXV8u9
q6+CrY9yA7/UE//FDZBv6L6z0cuXTflLhNGmqYy3otup8bmXPkj3DqSJkAoLkwDM5Hj6Vu8SRGrZ
JyWnMwoPNqV2rFhSS+sKnKzSk5+HNSTTsmkOT3E1TZ96I8+fImw6oEprEHtJqnxtmoO07D3wicaJ
48w3SIcOeyZflZXvtPqzOGtR2WLIPol93s77KUoC1SYTyVivq6KyMZX5/TLuSqX9WQ0jOdECv9hy
VG6Rmjg4Nr30Wv3cFNNfFDG4CewUwjA2gz4un2uL/anQsp/lxTY2sxEzvSwhMazSU6UuTkccNZ/L
lZfh28rHOIhC5U+yFK8awp9les6a89o59ZfW/IMjHFj9YOYZXC138n8GBmPp2HrL8GjgzP5QvUsq
ORW40WFRZwUPssViIhOnOmHBzzMl0stcZdospafMfl/dq4SffiOUF9Ft8tqJxWM9YceJFZWX5HtL
8fUucsLWJ1MIiGEpPvCnpBEskfy6vXxQQOzqhjD4HZnHtn0tKtal/4xv5SLetE9p8Qn3VgJlcBXD
rTs/T25Dehr0zoE51q89xVqPXMAKNlnxxY7jIKvOLb+a8/Fm0LZNl5+GdFdivTk6ZRo0OF7aFy0N
DMKzERWXptcQM8QUHO0lGp3q1cBUKnweG9Ubis2Y/UsMP0R1ruzESUOJWK24LX6babbJQyjPt4at
tW6baoeiqHepERACz6rr1H/Hg6smuzD9leJ7uL5E/b8xW3e14re4UdUuo18JTBi1mARviFTtGs+u
L5W5cp0iZ4vAwLI9jdxaV35q3e0xPec6nsIGv43joRN0UBP4KkpnTnk1sl120+qICfS5ST1qyZK6
aokFVhqfUBMHTRcfhXU0Lnp9ZIvcwkgH2Uzt2v+ksWHK9iLzrQCZKC/duFNWEuEzqHpswxqDOfzQ
pnvaBIm1fZmcA5Yq7dfC3tX6R6ywgJhPz4b4Z2LQmwIwEVI/cZmVH6IlnFAyPNEci9KN5Z9Oxe63
/LbRzxV/9XjVYf81dssrD6NPRQfgOKnFJzhTH1/CetfotzI7tfqxYnseCXjB9jziJlnyKHpLu1PU
HQ3BWv2UoZeTW54Xrglo13vYoW5UsKp07h9riDjCx6Phxn+UpJCMuFm8lp3gmvUHCaCFEN3hRDtS
s2X2jx7PbeqtgiXbe1FtrG+KSvdW/eqNHzUvubET7OSTc0/CR89mB5bGvWaPl7Conojg3Gg1D5Og
evnZDgMSGGPrlc9iVk/lTcRv0XzBa1haX1uNziZOnDQpz3XPHM9QbcQFUqYhMGQ+3HoK30tpZWWa
8BZ9J/CKy2qQm0Nu54FZppx4LAJtV4mv0l7gIV3iHH4smurNoErmNGFqzDCbv+nVNVo2VfEU9rzy
J4NxphR8A0gCZYH9M8GRixNZ1yW72etK23eCWR/bC3K1jWkel+paaq9NeNZpaCtYsNzXQndUt0V+
SNizHjTAw8wHt0rLXfdccQ9iztypvLLMNbe69E3ja1j3hQTGGzRfXbadWPw17xrZbzJFk7XB+YvP
ZcbBJBNzpvwrxRZwc5NXez3xMWEhBt02/eGXUybZXi+2MKATHch6TczXuvwd8rvRdE/g7agQtO5Y
947I+O4++FnL9HPW2k3TQhmaz4hFbb6+zpa3MVhEXT3NxeeSnFccQqKProw2hfaUhkHJPB5tTPtV
zC6wm31OW3AwLdDKHeosx+SmGhnEAIFyMtjNd6U5GMiOsvgw0spyjxhO2/G+H1Pq/mAwzivcKavk
Ag3RUrTljg6IYTnhPJKqx7sQzmxUb3BmB/WyWWSz/ZBaF91F9W/KP7rWEewUYUJjX8qqdLDoNcBK
lENXgaMYF0QMY0laX2CmV2anUqVsGvnG1N4s2orQqVZHRhHbPTV4SRYUj79Mv2rVtcgdIwoi7Ue3
c1c3XrLIydNd3AaD2EJyUIZH05mIc6hf8Q1Oc2zLpNNS3jrCoOvzkF7j7l0vAXAPnTR5IzsDaf41
2ztN/qOja6TIMehSVPqY+JCtrLBlrjSjwXGahlSMTck7T/ci049s4tbaTaG49VUEf8Lnw6iFfDN9
0/1M1ZaTUsdu2gZWum1bmpeXjmC4LvoNjYMR7ldEsLFr5sH406S0ajg4saave/HbTJDs7Krdhb1h
esGOAU99sUHcjxo5vhYjCuCSzFlOKIGBAUoipbsmyt28fcsM4rwLCI9DOtA0mjupu6+W6RjJvsDv
kBh42dyWSJxJ2lApp4F5zmZPqG/rr5a8q2SCSwy/7yFr8tzLRunIBd8+wYhuVLomN1ZxQkoi6T8d
cOvLIiyw7U2BaXzLPZqT7Nr7EguTxHXCCMw/s/D6A27ki4IECHjxhQpkhjjYqVvV+JfNH+21orDE
2wTfFtq08NfI3yeUwEBZOVetcLQ+dNHojAbtObAj+Mdm6nYLaknd/Iy0UydwzMn8KeYhza/qdOBN
yBswQkdjHa9x7e4s90g7AXtdVbwngA/mdZxd3J805kjlTYLvFiDJUmO44wwkhhjD3JjNbxWeJ2yl
7Z34NMBzYtrm7WJdKgIjh41h4TvwNkmVi+5xsy4/DzzwE9mvKR/l+WlGUsToX1fB0nl16suTU0lu
2Hldv8O2Wk6+rHGXpaU7TzBh8vCkjeFmNa0givCZ757KmRPG+KmTbIBK75LWz9HotfW2mfbta0Mo
Kw7zf8yeIVJI8R6hVrS88DYgKP80/4bMjRWnknGo36r2hi0fa9qO+x7+YPBUavSvlu6V30Lg3I+Z
YBQKb4i+rP5jVp7Ei4YNgTo+dR/aElT8RJq3LitQ5XMZKVt6EKI4Hab4MPlaNdnRkGxhnqCX5o6S
DC7DtMBzCLIHZMfVe4n0u5JwU3p9cQCst9XfOHLz7jvJA5BWIp6t+VWRDl3rZvM2lAMGPuNPZKbT
fqbipx7ugLxkHm/SL5WW+paVFi9Z/dA0aFVQgLzn53Budq1xgsfeEDgvqLrSAArr1xr44HzTtfuA
A4D1JP9V1TOjRG5sRVRtmvmgV5Tpmbl1Z2b/GuVH058f+D9GUNxsanH9D1h6vHJikx6TeIt1jO3o
1RZ+ABWXDDAUr99GupOJNJRfc77yiT+8siCd3cCbN3CtZniTb/AmHSGHxhw086ue31LeqbjGTByr
2ulZ7Pr6XGuBubjh7IOWIAgjDAAT7gJ1I7MMpwt/o6CVd43i876Z89dAWYiOve6ZoTNEQViXLhG9
1XRbYywPDnZzAyqe/g1R41QfQtz42uXOzXEqN4Kx9YGqJ1YevlfjkIbEGhhgCYPT0NRIDd/a8qZD
zyRvnfS7EmDPi2Mu8B6HRxCBeOjYHDsqHK32bKVyh+IHtwcz8tLr2r5rAnxFoRJivf+BV5yUbemi
68Ub0UtJlH/i55EAENTXfhMnbOuHXA/SbJsrjk3vSkSOhbtYH1gWd7SfM/pyC5H7LRXbbAg4mkbh
g3BLpBgCJ+W+bL/F96VnUi/gplRnjLe6eVaQ+amnvtna6r+JX1x3o7mrs00pvYf1a30v1XAfpq8w
J4+hxx4Q6bfYfHUf3UkA6bez5mj5U2sclJFirrC2/GqH73OMKKRy+BLo1RQa7VV3UygxbuKOztmA
IR838vgwQErcrELbzX/tlY6qfhFzcZgNhjbhT7xbGWuoG+nFYNmh+BWa8lkp7N7mYHkzRAbbVa2q
UTkOS+n2Rn0y/1/eSWyoSIBapsmJSWmqqrsg/4DNFePJbNQPCQBiI+nDg8OuCqdrYe0pQxbIs15k
oESk1UTdS6s1+26Jd2pZOcZQb9s6/JPT+sserW9JTYIGanmTGYkjuq2RZX4xCc+0PNUYKSybMvIF
0+wVIRMC0o2luFX8o8bfKmoE9RBaASM4KbqttlPqwwOGi13Z+IOyL36IUd8mGqbb7OxVl+Y2NJE3
LH/DqLkoUDoKF5jzVvA3y5qnrNoQzH0TO9i3+aPutYq/Wn4J1aIPyd9s7FWok9kaPkvhMYw3nSOs
6ZQ1eDD342HpOcQFmJjKeg0gtZqcq2e7+4x02U8nbN2azI/M7AkIwM+GR3yX+jyOj8EeoHYm0bhu
H32yjL0/JWhuZy9quF7r9QSmFq7jp2LdEi19qsJdyu/WdelZSDe8RduMMoHR/TWOT9TNafFXmx7r
qP9F0++E0joCAdjQ4GNBYbqKOExIFzXcsiIctRyu2kfTCzPcP9CHBeC7v07Rthz3C0gsZBVUghY9
2SX8BTzPTlcOqwHkrnp1xi247qsFmGi3rrBxJ6pwMjiW4Yv5VuK33W5Cw6tY0AxJMQlGudtVy7n6
MdFcZeZ4BVwGpRjHqzTspee1PxJnwQ7laH7qVsTTdXM1KMytXUdoG34NrFKqi3qbtV2R4d23I+Ru
k5HPza03Dj4Dt2hfhP2M2gU7aeQEknpTefXpk/mOJuHO0SGly5BpEPBrsbBSgzCKMJIqN9PIbwS8
7r5z83OYtqa6W3AqIq5r/hnRBBYQeJeRu1wMdGuFl0EThzN+41q87cZLkb7ZxmmZzhksK0Cvvhc9
ejvA3cZtYZ0bPx8S0P4PrHFgT240ebQoCv6Mr+NyaZRb/2f/5ImxGRLPCP/VMwBWktxmY/hUqAwL
f3iI36v6nqMEs6fD+F/u75T4kKJa70qsd/WjYx2bUaGV+MzoHmkjcx/8Tps39tYmqSq85FmQlzd7
PLajJ+UXGW55yA4EF1ua9b58NKCevzKzNrhnUP9U4a9uOZnN0I9WOZMdnrusn9fZ1Xnes4NzruEs
gsbVKd+SibQkpfDi5LNuTvK3xe8ZMm8ufsLqbcDRVWRXRkBISNgjIU5rlbq9oH6yMdgp+6jqDqKF
A8SRCIqxkHfryCQBcgzU53OWe3qnk5G/ZSt0OnKWAXFA3vmCx5u/Y30zi+XQ0Mephmv3x1W55I0z
T5g+Bxht+OIQmo/sbuEtzecsw/M7QvtdHnIKFDW2x/ShIVtpaDYe802m0ligIsmdCsSPlgGlj82i
b/rZvSiMJrXTa9t59bRn+zq2b817aju8D4CggBVKBLkl/eXlF65kdeHbnyWNpvLRArNE6VYubXcp
NxEK2cLVzE0dy656TUrocPfRu30uix+GWzaBZOu7IUj8AnrOijVM0cWmHFQKD30KRL+vByYam+wP
9dAM36zkHk08v8XqS9CY63c4opYoX6ZP6eEE0x8lVBptTaBm7ydcGvJuZlSqVoz+TpGGKvZRZ2AV
1NoLh9ManbPls0k+otiz5S8Zii4R70ZmB/pxlr3ZgHs85CDwNvQPwR1yYrzaivw9FNIhaqg0IUaP
bxbYvlR/GCnXrBsPdwUT9PGOZX6cucwaJSpD67joWFwZfDkI9cXvHO6LVApk+Os43MkTDyi9DWPj
20UWNCYcDsTdeqnR0kUQoAixx2Mdck9ErsHRrqt/aXxOQKajyGkRkUTt1moLZyGdjYEhbr916UUr
JsRBE5p81j05IZFJ8470sYz9dC3pIcC1DapUY3hmNnmLjh4njwAetOzS59OmVszTAKOPv7PkaOrT
EN2ImITrjmwEUhv67dFsGe+z57jGEWDM9RYNFIiJWm8zg3Abiym8yP2YWRHmGcSkf7fqu6UEvJcM
40CK0nRqq3tu804kAC50p1ZcnRVLdUrrSercx6Men0R/KfgHo/zO32amyBitp1z8hDVu2e+pjDxf
YQBXXyTy42Pdn9cemyOGXfrkEFU4V0WxVf5UQHs79kFGmmVFDhmqwi2Nd4m8dftQcxWu98r+7qLo
8UcOvP8pqhgjYkw4CZO+O3FU8TzNMcqv4pOSbSnAiaaxGZFoF2b21RlAqPmMp807OAhrOgjIIAY+
5O5Yxn8dPPzCtDv+raJz/xOqXFb9PECtR8xoDXeibFkfFS1R0n6MebbXLDRZcbpX+cEjyzwQi3ko
ZuU24Ekw7UvxEmZXgZYxCt/kburc1VYuQz+GXqs+us3qM87ToDhI86etgF8jdHMGPsrwltjPqjr6
c77vVniq8KmMQJS0pz7aVyrM4bMibXXLW+3QNcbftvJi2BXD3InCodvVy10ivSbqSKf9z6i+BRBT
0u90Ad2ySVsSJ0uQ9wxH2OK5n/pzWqjPuQCrJr4sLvY6NorFP9Eil+gXGdaZOPtyvU8dhTS2b9hY
c+bm9tuYk1fJhmuvV90vlRH+CeWj1la7ZuCE94POvWb+G3qQEiqwMknWdsisexgve3L6XqJhP6uv
JrLiihWCpHnXpeipA9RuGTASUxpPCew+cJolO2UCsZvRtPi6Jsd+rerPphElN00gEGoievpyrXbC
jm6VSXiPQDha/VOjzFN1bSc1qBmL9X2VHxAQV04kk7qunvMYJhchlAgfykDmRmG374VNlJ5kjXsx
jewC4Ku2EaW6Hew4dJrUzJxBbsYg7sV31JqRDxOKamGJT1aIgERoI9mhCt19eQklv8+3QrHZb3PZ
O5i06U2ivof6dRlfGD/b9GBb7E40iVuiSCq/dUO4JkEI60ZvGacyzPQtNmGcNvpLpGeNkCKGUFZl
bG16IqIJEk5B2JAp7JjNvUZMYFM955Z0aBRpcixJ83R8OVQOqu1a/W3QE1cpt4t21y34LzXIe94G
9d7OjPgFaoq6hCuBs7QeBB0uxJXmmBgZrXVzbuP63TCUW0TdjHrVQ8wu9qmiX0aMN4EJFrpYCwiL
THfa4G1iwBVonyLGozKOx13bFcdxGgSsVgjbhcFwbAVNI/NlsjDnmFYROqHUiU3bCMWLI563aUOT
DGq6uBA8p65sr4VqOxa3iDTXZ637slNCzjEaacahIsFJd2cbHaqu1T+6dDSrYpdEA7txQwK+XwRy
eNFHPyUFxWYtSyOSepEumoWhLU4B5TnVaJwdukhT2RJCoVEt5ujEnlJC17kUr4uxl1pftfeVHkTz
bbQOgjRT1gM4bX3dP/FaR35PYAd0lljB6lMJPFJDA6YgzVK8dNbA/RXzlVV1ynyJSVOyfnVzuwdf
YRqteqdoX2pSMyKmmwv0tmQeRPxs6F6H1UTn2gk4E0RvQmUZmCzydcsEYLMgxUqrZXkDGw2ah/zB
rzCwHRbT1SI+br2LGms3LLE/oEAYVAbL5i2evGYYtk2u7RrRC7g3WqYUzSGiZ+7ft+a5Ak4drH8m
9zbNbz/e897GsEb7rNsfgLOwLc99lJyVapur03G1f4UF2F0wobTqftE7fzF4DrW0s+JvTRDaIrms
n+EWtc+VrnbsUr7LdkDko9vWyF/sNry3ZUOAThoiIkGNNyvClSrjnpjKSudDMGA3vPeKvFXT+LaE
mRM2Fml3wtHDBCVEJaHDHbsl6FoTu8+5Guyfsa1lb5AXy5WUKPEUPfxVKvSoHGpt6AiUrHtkw6lM
3kKhaxX/A/ogrqnkayEj6exIBDMj+4AEW3NhADkd3VD4WZpuh8Y+xPMMk0f4DSqmCUK+miOwsVqf
nbirfKC2qhJIzkbgG2ss00M6N+BS8bVhqa0BHhmy8iRBxmmjsl1RIs5D9Tkptp9Y2QV57jlL0qfw
saCogTsNtPcreysFqhvDMGRPHsrBN+qHQuw86wdZpNbzirSzmgzbLx+iXXTuzhRjkx/GO2PcrFax
tZH66zRUgukkZTepQqWg3XqOfAO9FBYtLVsve8Z4H9cv0WxV5k4NOVmL0iamPWFHT3Ij47lTz7Np
0+vULsnWoapv1J4f8a+rsf4LjWOGAqGlUS5NunTjnkkNE4xkuHPxXtbZq2ItxmWB5gZLyBnNH+pt
JdPcfLyY9dWI36QWlHovl9XjwJUJvpOF8V0bvGjaB5oWf8hYR5NREMda81cj5c+c0fpIoijQEsiK
BhQuk4XtLL21IzaI5KW/Dk+YbqbHsW9IONrxMpY/Wfgdj8CdHGFr+UVkMNFhFyn7+D0oxSIrXmv4
6+B3bEfI11EEZvgUKmct7ONrxuamhgrxps/rT1KP0z7t3qw86HPjVy8SYlbGQEcuRpafj1K+0i7G
RG7AmEOsuH3tZP1LYqiOgT+sOTk5atxM67f9Q3mH3zXakNlG82t5SZ8DMVyr5rTECJ5Qr1pqActf
uEbcbo0YJbaHvZ25kOTA27WZMJd6NLUl/IQMsydt7VxiefKD4ovsBAlXiwpEZuquvxKc/QqF61V4
bTmd12mXhAfVunR66kRcMdn4NrbPkE5Qy1MBkerbJcgbolObtVxHUnR/lClrMDTxmH2NUnzJ6MZF
e5ilr2GyfS7tp0Q0vjS9Ck1gvTqxm6C5ZSbpTzq9XpEjZxg7btr8KTIsfdu3Kx4gtP9eFQ7wpsoT
f/+oxg4iJhpkDm2V9ceESawo1lOk4NQNTqEBAvVjCq26XKzceKiYlKCQt3l1XxccP2bhtKvqKMpn
H1Z7e875HGzBZnfTRDvFH+wecCA8pPJXDAhg1W5jgsn37GpUWp64gOHrYrByCtKRr3ub/Gp1dYs6
hiDByLuwogldAWNvKv0WloGCFHUjQvskDeLIr/GHqQCws2Q71ovFfLdrrPE6ywvbLWOX1JiqQmiX
OcS16Bk/GwxRjG4Bc9D8cfyLG9N6RhnQbMa4HK5DDKLPtT/Da0WxsriyzJ6HDVCVHuUhbZyxFm8m
MhQWPCpDv9alFiTsuexbtpJZXJHKrVUQ5yjReA+LxYFdEVHOahi7D0enj7rG93dZ37N1lBBvbJVe
LimAoCNt0gdqdJpJcqpNYW0aNb2UkpcjEBkqDOY0jXHRlGAWZIutx7zdqqOEpHUGA6QRexqk6BaN
ubvMmnXs5+U+S+CGmi63rqWiHq5M+7lRiE6z52cQ16x9bx+TcqdGf5WNy3yiXDUaUVFPmVPZ5lXt
YJXzixq+oFLPvSz9aggcmd+HlqJZN7fQetIwsEZPOMgkCVhvc/YvZPj6H2dntuO2kqzrJyIOZyYP
NvpCoubSULPLN0SVbHOeZz79/ug+OKilLpWABjbQexk2KZKZkRHxD1EWr373phDcfPFUm6+9QVdX
eZZpGoYTI+g11AGLNe7jsGwOdod2wPWL4s4aAJlcI1bWVuCr7y5q1QTg1BvB5DLXdWySK7ldalNx
1wCcu2Nh00m1Nl0Z6e/1WCw6tUDQ7D71QbvWXMtJol55ksUvt5HmHAtGEQQvUKSYy2BCyCi13IIR
3EkfpeyhQAnfqyr57Y0+XbLXfKw2Rei+SLQX5OYp6GnJ+iaEm8qIo7Vv9SrbB1ZvJjsJy29GHBKG
pSAE8O50cx3L58FnyKDQ4BVr5yQQe5oXzShk4GRyE2Q5UN+I40ZGwLRWafpHS00AxhpLol5pdnLv
K5gFn7Pu1WzQCdGT13Wb8y5aVUOyNuniec17hkt64z+hxILuDgux5XUTHrrnpoMaqssp1UroGHRU
1BF0yNKDdU0aTQed3lQ3PU1YLtPiHlg2ppK3xVtlyQ9eav9M8oQEmv6lOSQS3ILJ3AHS4ypJypfa
JL2j4Raa7R5D4lBawhv36n5lIYiCwawDiAinLKl2ynCiqTMiY+ZLwBsA2okG68UwoX/noeH+oPFL
ACt+m2r+0fJl4XEoPtRRzPaiE0bGtEmkB6k5CMbSzCvqC2coXvF1hM2iefOko8uJW3KDrEtpiJMU
c0lm3Cf8rxKNi7qtN40MCWQUO6aczpAV9wqkllLM4zpYBe7AHGPaM9Lr4PHFCmWfW3e0IPdlS+Nb
mCfFy9bQpxOvK3/0zJFNmwz9EGw1HJ6tmv8/Bf2gWB7GFfZMm6pkYxlYG+Z/OpdGXtbbP5qoBHr2
qbolFM6JqdOX0fMl4oQej9MDtPZiU8W2WI92QfvV1+/SkG4fuZDseJld7LUGpplQSsjG8tZVSYbD
yglDg6rOYxVWckteihKlMuCm+zZooe7em51JA8kyDpIlHq2omCvuIRvKO5OMXhP+shI0i8WcMLaL
bPIVADCvei0iyCldv8507chQQKC7Z3DIAY3Fqut+q4W1S0J7oQu+MPgX93uiu1sm3dpri03Az1Iq
OPztc6Z0SyP8SeBfD1myC2xr7VYrimO/2RvPLpydPGe2N6yVKlPmLr3d0Wrn0LC3vvvmlkRHFgrk
Gj8Y73LPWNag23rf04oVzzkWcVnHVBrzZEL1Rm4N9CzPi/G3DlOrdptNkf60mcWE/cOUOXVw49Jf
dvMq6Y+N9QsemB+8ezJACjy2xgmk9w6fbt20eVQ6GiWjI6LB6fIWEVkIexzMjRZ/pJ+08M3tTqSn
WU0PK2cXQ7qQrKVcS49qVq5tX1uW2MfPhwmL0XpvQ5W+0gQM+CFbt9JrV0QrEydbO9ip/UuOGElt
meumy3MRVBPMYSpxOY9biWbktOk7AnuIYUtzto3OX+uqu4kM66fPfNu2iFe9pTNWHMFbivAmgZCn
RiYsM4gJprILyIN0xJtu5e2r9rHrglU+IP0z862GhABR4AJDxUkH3+i8KakF7IR2ZekzauQW+XxG
t4wyyTP6bQTbw6BLl/iPpfkhBY+y6aAvgr72Nqgfan62wOWVAlfX5i1LRzSgYXce+gxtfZ6+KVl4
ygNMbCutPim99eyPMv4FyTjP7WEnxbvcxmKuYrqd2Ch0xUKqyuk9eD4/00KCWPKdELTInv8LUhLn
8Y7eMXuL6JlZ0crLoJ9HQJn7Jj/57iPFjJ8BCu8Sb5JNLosmXNRGeDZonHaPg/RMvh8U7qk1gK56
DABkr4Ns7dbUG7Tkqf+3dQQP3Oi6exlK6gjT1h7adU1xIkQQz1SRHtRicEYj2Q6+oT4wLwtOrFaj
mQzqfiEaGLiK4hG7Y2WVG8NZFdZHqr5b8WkUzTwuJQguagUlK7G9gzD6dxjsWWQvWhcSudvLdJWz
KTvK3ORZKenmUwI7Xlg3rIt0QsIndwcymz4fqHWx3dBSoKyBmjj3rLUslkrJkMUAdml6YF7OslbL
ucVuxhtfF9ouSgCXa+Fu+0h71EN/GRma49k9QoxVHq4UCWYp1PZGd9RylYYHSbgPiCHq4Nx11r03
/DC8X0h9gfKpQk1DclT/QTHuQ0k7VfTZSys/SL08N3WxzEzZfLD6CCaUb2lLijgMnJJuiRTxZ9Ch
uupwaEtEqL9bboTbbFswDDTu/p2uSzGkUiWiPBGFBHBWIAVuGr6T0S9HH84Rgsk+fRXiHebfqJ1z
wAINykPr9BI5DAElfxHm+ETNtDE5dVIFbMT25EOLCEqqP/oxOljxbihAOrzMCdIYaYUFaWhYR/2w
8oV3kOAaFH24N8J8q3oGGpneWDa5qjrofxaxUdB1kreFS9cgyP2XMpIX+PfyCtCdBDCGs2pZJ93B
q9y5B7ySjQO8/DF0NGE5cdbBoasK5T0fbdOntYLFq/RaWeW8sYmoayY40LjeqJDbOqYBmKjVnNij
SXvUujcCb6O8imGju3y0OTJLkv2H0ce+Bdb6Awl27j2yPnT7Hj63qDY2JbMrnvLUBI15HM1ln93V
ZBJKQdNAr1edcB/ZX6mMnZ70O4Mkr/XRvNQbdkmcQ0y0c6hSYS45iibqeeBVvGAlTbZx1eFFR5M3
DJ2Syt0LnAK8pui6rZWbDwzfyp3KyO6r6nHwV5rm6IG2y+kQK9pzXWSk0B6FwCKLXW1WFEjSsqUM
6qqJfh5P7ktUK1p6DPsG4fgrkraNLacrT4nU1aiM59586MjN8vFkS7+S/hU4nBJ9UoQyFAdjXkOM
czcLl8C18WDA2xTbAuaDqNayr3y0VQ7JONn2NGLUdCvaX542Qj8PzpYa0wuXOPtsfMFe6izY95iA
M5BOfPgjxZqrjTsdBH8kl2j6I3oXuijDYuAgH44SG7uVDaQIyixo+h9Ihmr7V6D9Ucz1WFWnxDiC
ZAITD+iNpeLgl6mjocgPjXIfj6dSj1fMfF2UYEdacl+mb1b4MpScg2jNxS7u4LKX0MW1Q4k3VVQK
mpQTXrHMLKRTgRNPLETwWYOkFRZaNVr7UvqjYZkboxs2S2QwE0mpCXK0+WKBgsjHl66q18wZmieB
vwDiHZiYqKK4XUJ+Vk0x99rWycaDbqb8ZRA5F0Ak4GyVClqLEFGRJKbxesjvEvVOJb+RV/W4xTOW
xv5sxAfJ6hG0ji8T8OUtsnyDQjegK2lsaBjp+qpuj0UzT2hzeY+6tyhSkmzY2frvYpqNRWNERM8S
7A54EjCV/DvI5LNI+xDUz6AJ8KukFuC1RKErHRofKgrjbyPIeDZFuarxjUAHgiOIpmRwvMKsKNxk
HlTpshu6u7wC3NgHza4a3gbdCU1jrka7Oryv+r0JYVQNjrkssTT96C1P9I0lBG/vbOenUkq3pgXK
W9qwMpFGSh+kHRvKctp9CLXpIy2q2HfGWmwz22YsIMItStysBtfujRdZ/2MkKbwucxt443NYvNtK
k6BbQepQdIqDOtUZ1Br6Q7SSQgiyYudNT9R8UKbz5eFL0Z1G+tfo7iKt82e5be4C4JjGwji63Emt
h0xMWvil9+SF06oI7g072Ba8adVVlqAuc61sNrW2F/Jg4IhKCht6FdP+orVcVwfExiR3T8LLfiDU
gAAAILBkDNsiVDduhFFya0AqGcbUGdoPw9BoFzW0B7x8hS8W/dSSyr9rcCq35qo9bBR5GJyi07Hk
TO+yMMaZxScLS9ua7orZev3SFTWz1grK3qJvViMTwrSoRN1J56npq+egzNjtlScz4c7AY0WvVfXk
SYr5PPn2yY5Jfe94rdFsbIXGgWfTS9BteJuihyaKBApJijS8FuMRamek/IjKbD5WOBXAhy/Ant8s
jvbeeywAgQyEE3a5dMPyXa9PpYlYYkAP1vXJ77RC7DxULjlqA7NfKV4sRg6XSUP61dVnX1PvykLZ
iskLIk9OOd5FZiaCddbelzSOwdRGJZp5NMEEwLGlcCwimekNY1mYvxhuhM9R2G/c7reHRNn2KeB8
995uSZNSMeTHtISkhr6+pfJk/qyBtq9Tju5UPeZAIZr8FivGD6yPpKzZJHH4pnnocdNkeLCYJfBI
13RN6lnr9LzaUxdDfFJQNSwq9lrZPAjseqDtB/55qDdqIC1kdSGsZgO6ssoxesrj5NHHL4u8aYSq
hrcgKTqTGWD3DfpPLzomieNBz4YVGgywG4ZTgKv5jDwb/wCov75knZJxnGudOw+rhV9VZ7XOV+wl
p638XUPlpEXS3AB9tGKg68JdqXSG/P5RH0jMzEdB19Wp3GGcW0lMio07lpS0f5JpwQVLxpatNPMO
wk7hPnY6QxlFscqn9IKuW5H/RPLbdEsRoGZjPpVJj5xnRXpQqEtIRCIDpcbPKLOOMhy+kPpCiTBz
NtEfu2Xfk0ogeUO/6AexM6Yp5/hYHaxOmjSR93R3svCpKJYIb9HinwLA0IHq7Rm+KP4BMk/deyq6
MZoMSy95Es3CHR4UPFmkDdsSSWtuL0vpZ1dDrAmXjTHvy5/wvj3m+8oPlbv1u6dB2bTuOvIkpw9O
bngXwz21nV59jIvl0P1Kk4Wdvgeg8ubPwACceqlBUYM3n1jRvcjxwmIIVbdXaXBKKfY0KfXsWFHf
J6c+oWMulInkGdx5FonNMSJo2O29aThpf1Dbl1R/FK15lDzjZ87ZGYsDObAjtwegyUpungt/29iv
GslyTh88bt1sUdmmexRNN1crPlqAxqNREYFRrDDyT+8a62gXmB1WsOyz2NJ32iSqLQqB5Sew+LzE
4zxRKjLR6mAbUHvGkBA1JvQYE+1Yl7CxtGxYN5IAicqqrWtlhIVmUFctBKx5gexKSV4L+RyHw6pA
SzLkTOktxxEDnDbgLxm7QXM3SlhuyrxYxxJqqVhaKYgABI4wyZ0/zYPpF/74yxdz4YZHOattWszm
NldkKg8F9jRdzY0N6F/R1su7Nz9ikH2qksCYYBvKSrOtxzYji4cOvCsNEqIBOV6R/MR37s6XKaIz
NMGhf99aKeF3WAk8cvpkVZtHTT2q2kbQEgKBlK27mFK9GvbCUGZGUZRb3fJdJ/SNH2ATGI4Ac5c+
FlIAiz5fvFX0s6eKdYjGKxpBtCMY+KAcfquxxbWZqaLJwiBLDj8SAevVB5oZVH1F+zbXSWrFuC21
aJ9o1WOgQ/mV4mfJC3Yu3AxD8g5GFWgzkSNCq8O1Lfy1OiKIwGGtzwYHq40WADC9x/tnppUveYie
oVtk0p3bYBk9JMY8n+RHESjxfcNSbQmu2qRUNiMCXVGYsLtNTeM56we620Dz2cylWvTVHrFAUCWz
ppB/SIX7JoXAwiBTponbgW/8Mjmsy3ihQMy3q00fLM2AdMUf/nhhuEttGOwIFcigjIwm3TAxO9NV
YzcLCxqbr6QL17z3vWBfw80xZLoUU34eo8BNTXurlJg6PakWNnIWXKCIxi7IWl04IZp4ZpgbqAsr
6cVTS8cGGahjH8LGvccvgtYdGoUzjmC76fCrsKGBSEAymL60A4IokdxZdA1LCKZNAKUIVuBMAw9M
4nRR6cWDm6VHM/ZPjH/e9Ik45c0+7DBVaprfEGlCaS2koxcZDpYbPxTX37mJKc8jH3ECWT4wpD2j
h7WPXDhOYQ+h+Hs7KmVyev3KjOrC8C7y0jGx7A65zUyef4yvCJ5nk2XifTdDM3jDMvGKHfXljOA8
CltDVg0YfPrSl57y+qF2X248wBUP78tBwYXuy0OsqcpOlrt8Ioiq5X5Q/RAqogE6pAx58dZEHdJY
ozTI6H0w19+NJ4CV9NGHfXDjd1wxuNWmEQyfZphEtZqWrQ07Z+wPk31ujJ4dCHA5OvC70CmpiyKe
My8dzNOV9iH9BvnGra1rr2D6SZ9uXdaaOZoWJ0OvY6yLd5fpuTKCvH5BLw+29GPEeE6wG+S1SRPv
Wm3TKRuzee9rjA4qFphUrGobrSJqkKD+UcTqIpTsX5xilb9m/9KYS3mb5qyg96BX96oxzNWBTM3m
oYoHf3hNCcPVu1Yo6wD+h2wjMg89893vnjlDET8hyZwLFGZu3jN6olmHhrSN9Qp6Pc7vY0NGi3Ce
ha2hxU9mpvfERBKrxOGsYGe/yy2yynRdNOVaiept6ktwkXSGtJIV/oqpD9Riq/JnfYzyTgPF/f6T
/v10X+yNy4nIbR7FWZLKI4MY/bujk2zdU7YKZh/OS7WO6pm8gloiz16lOdI6uLKzbTd7bBwxozk9
91Z/vPkZDdJehgu9+P4XKV9/adqP//zSqdm5RqMryX64Jx4jITR/J/lSJTpNcOGclg4Z8ff3+nrP
Ykj6z1tZrp83qcStstBXNiItkXrijtFPLfLv7/C1datmXoSeWipTzwoC3tAffSEdTJjQ+R7W5Q3r
7smp8D+/nmZMt/20K3ToJZ5CX2g/QA+Jx4+4uhVyvo6Z2qVdsmtXmRlXWbw31Fl24GQnwULq23Be
/hmedE50w3FfvRvjVa68JuMisEgZ9l3BwHNE5A4v5ZP0QAt2MibMbtxANa/FrukVfnpVvpDUSrI8
7c5T2zXOZzLMIan4weCCH6WlznJbo+ntLWgIT9AqXGm4yEHYoXvTqPYwBQUTi2ty/m0DCNpS0KwL
xih8hNVrQMWX4JNrnAr/ZCvx2kI/0Hh4+Q9glx22uLKhHiBPn7qznD/Hxq7/YwzTDSxs4MZ1kj6E
2ouE92a+gCPlHWUfL7SJdHJQO4Fs7rWF9ZmaW1TUerOARHvPHPOF9QjWMfrPg7GUMV2JMKHdS6TJ
jWNRWMBrIFBtvbdaQWcAyQzJ62LUUfIv0w4gZYXt5cMk0qX7/6ezYFAhaJ0zL0jea2eMDfNT17xr
nPZkRIScJNrFwIhjfgTJ73PcI6QtNN9S9LMOa7x25uIwltJVo1fZvVivkAIM7U4jOaIKado1gBgy
yqrbmLhRNdFh8n5LtKcei2bIieqvKie00llxIakwzW6EhdN9GDosd79ZBsl4QPhK3uL76kyWTcKn
d4pLD6WZ/hKr+ikI914G08o+JpBasbkIaTxWi3rYVKoOO/hRqIfG/c2IpLo/an2xMIqPMd0hVIP/
8FKi7DMZF5MT9rHnQmul0B9VHyMCtVI8lnrQ4OcuHtW8PZVN+qFGlmNTSSskkklK5wD3QxxHhl1k
2HPq06Bc9PhP0MKgLpiJ8EN1U2w98qUPcs8E9dxbJ+57JR9SyjOaQbkucETGUE3FIwey3DqKOcu0
A5nRCOajQehO+VVRt4KzDNlzDHHHySk9NEbvaa8DEhN0gGH1XA7bJt2p8FZKGPQwM4sQM4Eg5FQ2
mj8CK0BXRkSrd3MGnZsjPSbGL6KMsfpTo++T5B5vIcXb2CbGS8GCAqSzdkWFujFCb+m9VWrwQ/j+
S5SuU3lu589RfZ+nqqO03oNENZG0LUJ6BsylYu436JUqzV/1WTSDUp9DrG2S7PH7uPp3fMl/Rj5E
Qv/cziyRVthDDlEYjx/ET/iBSu17UFE9wYFtoUeb4Mg+ZcAYK/eSfkwUvATwI4Vd0fnlDOpUr6Fn
jeikxe6+K6w/kg5rPqknic97TuNUpllBddhi4u/fQ2fHdmPnQ5NHsRM10GLNcg47uLDIkdke0Uap
KkDAfSdt63gviW2bbG1TgbTzFIPjxlCu4uo+H9ZDWJ1a2oyxDQCUN/UqBg6YGb5/bwT2OXONeSZ+
Ve7OhUQmIxpJ6keQhkVe9/dR331obrvW+2Gu4crQx5hQq95BH3/26Uar99Y4/ncnl3GRcPWi7FId
K5A9pKgRCuHBfFOfoOqP78YN6+YreblmTMfyp5AcFZIitJBbeO/9OT1Hf/Q/1b30QKFVKytxrvfK
rTtNucN/rhbNuAj+fHtL1SDA77s/DI0j+oNwQqt+UHUcy+fl1v/d3PAxvnYiT+fpp2cKJdmUhStH
eyklWFsLW5NufBDl2qWnh/t0ab9z1SG2xmjvS1DxMg/LuMpo0BFWMa6IlQyIHGCSkSajseho4jtS
bTHp0ayaQ11l+iqL62yrpKN7I1P7OnvStYtHbfDVjZnJpd65EbslkDhFCdxwszLsGr/f5uLrZ9b/
+tN/euZUtuHvx1J/B1CHXgwrxhKLPsjJGAYbXjgTlY5OPF7CN9qnsGjy6E4Kzi7+9JI7QujrnaQ9
jHDFpd9RARIRRBuvAv4rpaVIt35EmFXAB3JUCBV936R1jMR2NOjTwaT3KNKVCwhMJY7TYlSJBz8+
K8qjH7YOndM5h2qp7CsM47SKdnkUvDXpIYPEj6OKHXNmKD9LJqU2/dKWXnL/rETyfTkC/oaJ0/qw
NBX8uO0Q0EZqmGb4Uuj3LTPX6+QA5abPGYXR/8wDzOuZitEAoA32VrJhe1Hz3HXpuR+f1RLgzk8O
ZY+MiV4AWHkIbBnEuTX//hNcycd17SKFlWtaMoZZATLVK1/C4hBV9g9J9551DynT1k1wHMYOob1R
kXydCurq9Oefv3iadgPkGnlXe7n5aJVRdQSpRFCSZJmND3+aYiITWw70uwgDPWEZpxsPeiVDVCeb
8E93lqVRJkYM2k6qSlDe0U2X0WA+Sg15SwprMLV6Dynl0ZBreqS/k0JetFIF37ejrdLQBc9ortpy
IG4sfvXaD7rIijs/qVrPL7Sd31USKt24djWmDaTSW5DJuH0FoMK/OhUmv95aQICmKsODMQgGeh1j
/mLp/bmM4olYFecbE0d+/FPTKt3VHZLJIlLL+94ic1Ezt3rqbDOEHd0p8CumTYdNRABZMx7x/mlE
5d6IYn+XzX+GYv3vw356y42ihqGMM+3ebEzcGi06ctkyw3QTGd28cS3gWUA8Of8pwX02REZpg8fT
cPS0YELrYPVUwe+0SR7zeFjpENYTqJE+s0gFEyU9WMdl2ay7EjAPnXJX5kA3WHtawSLxzO33K0VM
S/+rZ7g4uHrddmU1sjOswTpATBhXc/ndfcePPAQkwiRHaGhDxdrQaCs6kGZzmPy/jcf8Pmjfu2eJ
GgK096M7sK2wc1qNOwkyG4+P8oAHYigNNkofZokpy9oK3+lmYz+szuzX+k8U3yE/YB3+jrODSduN
Kum1ZMgL5eWZnFOCjzNQMkM4k6pFtK2wmED7zrTCFRqDOsVCb1b8RPJeyrPkhIup0BdRdY+Nzeh7
MEh3gC3pjUkTfyd8ffWepqj+6Vurg1JkI7Zfd9j5L7V1tAXAuoNzO/OZMy7NngRD4vS5uWXa7txf
2tBlZxJT6vKlycAuky5D5LgzMtI1HdjpXznJHHmsg5HOXKeH964tkD+u4jk61COCl0O8Ikm+wxcb
GvUK2HgTr5p1s/MXYono7r9dwRfnnik8tzQznop523PMGVbqSr5HtIwzOHPhOweDrYW54TXP+pnu
4Go7//327DnRktp2hx9AcSPVUKY48NXrvUgIgrGJeqK+ymg/8GkHndF8ekXmjEbJHAuIWbD0n79f
8sp0za/udZFvl4SHKJru5e6lx3TDAIvTcMaKfZ4u/ssOqnpx0Ng1lKFSHaw710ZOUEQHocLbTPtI
vfHlrsTTvzMSPi3HWm4L0UeddadIk0i2YSZSEWY46UtLOy5uDge6Eh3+jmX6dJtUs0uM+UdaauDi
edc4+vBMfQBBxVp2JvMtqp2gVWPfSpKunJh/l8en+zVZ1xZujDyibRg2gIepVGwTWvTYD2Kz0zm5
ymya9MZCuJL0/Z1v8ulmGhi8Hsdgqxwcq1F+13AEMG+9uivZnnIRVz3dzIdI1xir5Fn3bYF4ExvN
7xfwtUbn36z60w+3rERkpt/Quy4zvK2iEu5F5NtmPUdpgyF6b5I2yxbC6hwe1lHp4QQEBnZkjHnw
F4nhk3My+Rc7dA13iaao6XhktjfrR7mBSa5iHzNAm2WqESb6shTszEqVN7Hw5V2Dt4jT1widWjT/
2JKl4k1XcfNkJrMLHTEYbetOJApOsK6LWVos278a7Ijncd4j8oj1DIcLTAu/fxPXdsFF+AInL0eY
qEwEqTBLwoWdGDLHb2KmGjfi/pXCTv8bRD6966A0TCRY3MLXomBVwqXEt903Fq0FNdFQLHnR9Va1
V9vcPQZ+2WzjBA0iFrwh4rd8dEIC242z+tp6vYhb/pBATLDMnu9WUHkHWwHlbQiKG9nxtZd5EbMk
UzNDufeGO6nYM+9C7ZfCxtvn1iCVr4OufJELV62rZ73G6IYgLsEUcOut9q0qL/6rhSBf5rt1kMQF
rOU7U+Dxo8v2zwoDW7XqPuI2vLHYro0RlC9yWMTA/qiOMjcZaGU0IZz+JGu3YaKT0fk7YY/HURus
GZ70jqpDF/r+2a5EEnn6Xp9WYIH3T1G4ao828blJ3rLwRh95ejdfHIPyRYQSFth4WXBdT9lG6WRy
CGdeQQPrL8zxRt5/7bdPf/7pt5tB3RRpNv12CeaAWAZReuMAvHbli61f4hRilQlXnlzs6uixk2/M
+rqyDeSLTKRhumviSgoXjh0MoAfFgfeNp+H3H/PKHpYv9nBZdZ4nqVzdsPwZw0hcFdv+1ffXvvZB
LzYwlKneC6dfbqPAldFxTZ4B6YPQ51Bav7/F1y9Hsy92sZ+43tjGEI10FRm+BqhvYoRxpnf4/fW/
Pv81+2IfB2k3ehgSZ3sT4r4nj+5MsSx1o7eYHTKpULBQib12DNchU3Fl/f6uXyef8EP+uUr9GBrc
qKfZvgmajyzSDDriWrKKYswusqhBgYLD8fe3uhJENPtiN5tNk6GDGsM9qqjoID+PCULxuXTfP2uz
W1Data90sbPzIBA5M2HDfa1lJOlpEeDoW4iP0IKZm+NlcGse8tcrTrMvtnfcB7aiuRWmuEgMUD3F
wYvV76QBiWD1o/XzG32Ur/e6Zl/s9SKRYl2HfbtvZRE8F3z4nWtn7vr7T/L1ltTsiw3ve6Fne3kZ
7nVv2QZPYXuU8xs78tqlL3Y7uH4tuXoc7iUcUxOrx714UZQ3TtRre+Viu3cWGZ3S8laSFzzrU/Rt
+M4pGDzOR2xzb8XZK3cRFzve0MIWsuz07oG32lX5C+wjZHaGO+uxPPn9/Se4tivExb4fhFK3Q8xd
QhzHSidsGVCBl8UMXWIjbV2EHMWNCHbteS72ehTUEUOiuRM0a3QKNCzRMotqgQN/ycCMGw905cOL
i11uMwPYjTJcNgf7tY3f4rjCjOT8/cu6du3pzz+dqXVi2G4fJAlGEqcW7TEu5X4d3Hg9V3b03+b1
p4sjh6s0FZL/Xt9jmd8g96PTfJKLhZ7diIBXNrO42Mx63bRtm3KHpn7BFQ615I2ffu29XOyHIc1F
7ncSApKxx+f4XKGfrW9EoCurxrrYBalUdiHso2gfqg5+IDIOHVjrTbINp8Bv8Na44yvvxrrYBnqc
D6mYYJEM/zpJPWrx5vs1c+VEsC5WPTQ7vTSDJkJzmbBcaNVZOt13yLRGqr58f48rpZJmXSx6TaHn
IcIg2ndeiK26mbbDUZHSBh404Ujx6eeN3mRpbWfhAlZit7DHVFuTsXxEtZDWitd2N2LjtRd5sUds
w/Wb1MzjfdUfJf2OeU83FtkVCEGzpjt+2iCVP8SiiJN4n2OpYQOFopLASGDWnN0fFXpihrTdog9d
e4iLnZKPSuOLpIj3IQT8wnqpqxsR5NpqUP/5DA3A2eibdrQXo7TSscspafsHDDywbp2p07r6z9pC
+0t9+/SWmlgvpTzlDo3E9IQaH5qTK/2pS5xntdD5fr1de4rL/e4FdPgN+EghUvRGf4xcqAKwHLLx
1oj6Kx/gby/401NEZjaYSu+DgKvJS1zVsKmlt+9//JUXZF7sdD/UJLsco3g/ntsn5SP/4/5AGvz9
ta/97IvNXmt1G6N3j/f1YBr44amvpS7d6EFc+90Xe7zGLuffJLAGEhjjMV/MpX///c++dumLPdvL
UDKL0GNnMd4DfBDyp6rj2jOGJuPvcIJ2Y/u/fEPTm/v0Ya08MRuv5g2hRGJ4WYN5xvfPcOX4NC+2
bFowlw5HQFZMDZFmly7lk53u8vdb59C161/sXLupjFR4rHnmmypP4P7TwPES9fUMBsf3j3ANmzcv
ktY2zwJfnnh+jTFLDtV7fpIeODC0n9rcexPrubuALv39va48jnFxK92sslrLlWhfMEcWetQP79mY
uEszdAbf3+FaZmlcRIlK7lCuM8xwn57RekN2i8UsflXP1r37gzz5+7tc2XGX88HtIrNkRirEe8un
90gzNCvLGw9w7dKXgSKXOzjv/H6ZXm1iMdI0dG/86isJk34RJ+REG0r0PyymEXZHKqHs19q8xymy
K5zvX8y1W1yEi0y2sIcY22jf4uaFTh5LD5PG8K3i5NrlL0JG0qQD83Q5jJMElGU3BKvOv9GJuBKN
9IsQkchazUhJLt3dY9nNQJ3S6d+Tx+9fy7UsQtf+GYD6IjAk0UH0YGZj/9SeYFxM06CP9c/q2P6s
Pm7cZlrkXxzDuvrP28RFgP1FxEMw343ZMcM0O2KGjZmyCsBUGNqs3VilVzayfrGR+8C13QDa5B5u
AR5cRo3Z4KpzZ8E5v3WqXdvJ+sVOnoZX67jdcWT6jLdl4AqKH+LfwiqXQPp4/ItbKNSVPXepfyia
pGLsMq+tqHGYktYNkfD7L3JlwV6qH0JZ6Ue3oAveSli5MVZZesswyvr+4td+9sV+1jqpGW0U0Hc1
zm8yx4KrPPy98v859//X+52d/r1kqn/9D/99zrBVCzy/vvjPfz1lCf/3P9O/+f9/55//4l/74Fxm
Vfanvvxb//hHXPj/3dh5r9//8R//S92ZbNeNY9v2V3JEn/FYAmAjOjqVCqu0JMvucLhkDdYkyK+/
k4p8N61jX+nG671GxhgZCgksQGBj77XXpHs27efb4Xs7333vhqJ/HoBLXP/L/+0P//X9+a/cz/X3
v/74Wg2a9rS773Fa6T/+/aOzb3/9IZlG/+fnP//vn119Lvk1QA6VTr8f/8L3z13/1x+u+tN1bNQp
9CN6thRrtXL6/vwT50/JAUrgzWuHgev4fCe6avvkrz+C8E/sv4QfKhpNXX7H/eNfXTU8/0j+Gdih
x49c/KnoppZ//N8Le/Fq/vOq/oU45KZKdd/99cfR/s2Ggw5QreMHLl+GDI++l8Wt3b5NURvpwXZh
NnRPdSy6g+Uswbt+QX+VOqW+CEnyHnA/oI2zxRvrRMoCd5FkkeE2wLnsXOs4e/jpEf77Sn++spcB
+/OFKR81VBCEjgjdZynKz9FXlFnZVPg2DPq6udCYfaAB6WjA1jkSMBbG4h99EOuAHv9zBMxhJwik
f7RN+PbUpnCk3a2sSSXZrcJCzLP6x9dv6+XaJ23a+F3GClSgpCvD48XWH1AfK07A29QbEKRHC/oX
VmDq/pbnPmjXjR/ioXFv6nl6qzR0dORexxauFD4934TE3OnRHUYwKMcKTdfOW0T+KS4rzHY1ojvf
D2hbbgtPw9gQE+26eAJanUJ7tGDsdSh9W1wVsmPn8ajkvv5Anmvc/9l2/r6qMPACz1E2Wiv3aJeT
dDWGXhRH4DA8ax/wak5xauyAf1rAOOoQEHtmpuu0GdBUzxLjqtkBziFG+0OucyagE95aQ0n/cevJ
8q2I6kj/8e/LE54i4e96jntc2lWAWpa4Be5t4lDt+zz0tjhyt5+p95pTOefOB7/E1hIrhYreIYcm
9LANkkNkRHVBV3z/Rq7i+LPgHQaOYs3gWw0osh89LXrCzJx0Kx89U3yIWVIOu7pN1E7ih/CUBOH8
RuHvd7MmkA6LkJKhK5gLL8MDMFsFVqlNiikFBI7FDMhe86qFc9LOkCn0SojR0/Sj4RWcJFnXX811
AA7NpZfbihLrwZ7eTKy8jLeeXwpTGZMLN2Bl8NyjazJdFzRuIdIdlW552/aR2bW2O2KwFJlTnQKO
o+wXvvHoX+6YDOpQO5JuwKrE98OCefQghtobCGCyXSWj+KC8Dh1bULzVsPObUfx13XMChUuRPJah
a2G1ISoJ7Pvzjgcq+kygyPDKvzfpF3v0z8vrL08Qvz+JWFR6MgxDcdyApFOWCZxdxTYXc3FZuYl/
pkWEhBfsbnRYhlTQvlqKm9c/9iNh3PoMXdZzTMNt36EXxj8K9Xtfh7gbY8RTQTOPTq0ksH74ZE/0
vpqbBPiIA4tx9orA3k5WO7e7SFd4Z7TL5KJ3UxaOrRZ74whKtoUPhM91cqg8unnUjKU28nCXEK/1
5/qObCJ2JdJfzB3WbPE7ppJ3nU2Zc9sEXodhYi9tPB3nCIuQxcNnJxuCuQAaYEeXiYoqcxi4mUNn
Z251xWMMAqwzE7PrtVfvcT8aYTcat8ow0+sG2hsTp39MaiOubKuc9H5M3OqceULLKtaxcLVzH/NW
pDd5NWEWIov3HdZV+Do5DVY0ehrq8axwR6Fvzajj01pUhTp4zgwEBmfK4lMfBOjYQ28uHk3o4tOC
AwseYfSBQJ2JbMqhG0TcEqRLRmnEKjGXEAB9uzrEcSEF8UU7htykZau77evv9HczieXIc1gkpcPi
9PKzKLpscSPhAuB1cfip0iI6BDauoIIIGVB4MV5ROtW71wddP/AXm8Y6j1xfuMizlVDHUvwpiuLB
i2ta9LxW7BZ8uzCoqeuta+EP/vpQv7k/YgIGw/7Ioef4aMoCL80JnUKG4qvAgr+19xGE1U3t1f45
83zeC0HS4J8P6ji0T7qs9XDnjx9qHI8Rblhi61Rhf5nP5hrWaoFZQdRubUl8Ivr2LVnMb56pcFjf
aSH0fCc87ozFYjCx4tnnRtMU43Je+KZOld7TpiZPX7+9X3Yxh9WbhC8jMSKB0Ms502V+WTlYqm07
Ycotu1Z7hg8OglI7XC6dsjRvjPcsCTyaL8qR2I4wHnF1cLRtFjJoqiFPcCAVPQEOAN4f9NsVX/Db
S++HvHSffKWH6WBXLYjssm2WOzuSpgaGEXirI7yqgFPmIxzqrLVvmtgB9+frjnY7bcHwff3x/OZN
KNZGvPCV4Cm56x7xU+wbdWE9WX0lt7rR4TuyL+WmqaF6iBqQ4j8finhUhY4jWJW9o9lNla0LG7K1
cDqp+UzKSiEcWbgzsSq/8RJ+8yHRnLB+sVJiEnF8NJ8TF6P9MZPbbgmid8NCkyUNCOg2VQdoYuqL
7MLzvfGNUX/zLMMA82s7tH0R8I+XzxKLp9Qk1iKhWKNfyhMsAlq3m0+G2LiH15/lr7OaEwTFHuWH
KBrUcRU8MYss5g6Oq/boi8/8qN81y9Ae/KyglyenSe718dZLfzmpPZs40PeEE7Cd2keTOkJsWIai
FNsKbMq+s+YeUY//Vn7jd3flecJnJFZ3cdwlAhLeqkO/C7apwIca2Nlw8MpkuPIE7gIib97q/uBP
/npfrAyC5Y/35RLtvnxlRR7iWe1qe9uL0fK2WWo0jlaOP4Z7pwd6AFnIw2IFqll9jsf5gnU/7jwL
HU3OTCuCqrM7CY26BUgq7GJrhCBZkY4QGGfLw0p/wiZwU3WGMMIul9W4Jxsfidoxv4nmuviaRhX9
w6k3AUhJq+t46AsXADu6YxqTkmnYY+xCP0OngjjGq6XBvX8p208mw19uSxMKp/G6RSmrg6742GRm
9Qi3VzZDZrfD94SybYtr3QrQmiijf4kqwq9NGFUSI6Ylay44pNnQSGoM93n15UM3DM1Dztv+kSdd
dIXKj57hcVxwpFFtj5sblpK63OSNLMlvdQ5ahcA21Zeg8vvoPJQFbpIZ1ro3Ad6sABToHYv2XZ5i
3TSXSXvlWy12e5k1kDju8wUzEqtPYVsNOZ2soYnNd7dvKF8nsSg/i7rHaNFguXjPYWH8UOQz1t0A
lp0YdyBMVk/CeTYQkHAJOulq5cNeFEvu01at+w/4z+t63y8e5zhTuaBz8rTp6FBM5iU/pEYGhE7G
60F4Wi0LkmmL8usyd9ZdnYfYGVZNxIVMQc4jHNpZ+GBoY/4NIWHwtWyj5Idwx4n7ytN42LfpFN8V
c0F7tNtM9XUrrPqR0I0uECtKMd9MxwXaSVc26AsQEJFkm3ILZl1aufQGxb6DAXK2dL0FS9ngBik8
vRr+LAZTWwzt+ge8JGgiTwbK2CdeM+tzylPYoGLsE96FmICGh8aI6cJ2Cq3xnvcxAqrDcHV2Tjs6
WdJMRxe8QbzsiT5B4c1Lifhxji05re+W/1DWTrqATPKGqwFbaUBNVivv146iGhZyrtTlpMrqzAo0
YL7KDfNDVmGetPSTmPEIx4s29TQepaNnx7ejWNx7BrJXaGBbPU5GL3fMa1rusIYYvze45g0Ayg1X
65ZscnjARs21aFNZ7F5fvFYxxNHiRV7HdpQie6D848UyNYFTOA7ez01iB4dGC1gMSruXA05BO8KO
Es+0aQJDO7WkJvw3JA6/nmoJ5kJcAR0yc5iHHdeetes0jVtWLpgOC8A7sJyVZoY1nZqdelP2Qb0f
/DomQMEDre7a8Dr0MSBzeeFAfwccCh2sKF9/JL9uVXzOgmMtUQqR2HHTbg9PZLJKBIuN4nTh+w5I
ZNXQ5ZKExRvl01/yfoSyhF3rzYeII+VxiBHmlTf4svewoseg31TjvJ2zSr+TvvAvZmG6z0mA1++Y
jZjFtzjOcQABGaIk9sYiSiCuzyxUytf715/Br0GCH5AMXY+/NiGQu+4NP4U+KW0dnZNpubXbqqc9
a6Lg7Yna2leqpgMhF/rR6nFoeH3UX7M8js9+w6CsWa4i3fhy2CWr7TRIJrEtozG+qlMWfNKANfbi
iKZERMMHom1QJFYub2Tay7NiGfC2iey0+2TVS/n0+vV4z0XNF58HCWOpyEVyZCYHfHw+d/C1s7zR
w3dzGYdzSnsQp3LBsfCk8aI63dgGB5QDtrbDVRxnHEfcmumDBb/tncfM4W8jrYMsFgusXpM7NnO6
SHI+qiXwbeSFxJdYfebwcjgys9Zp5GLnca3wTG2dpqg3dewFj7T9Q6AROVRV7TQjbgGdA+YgS2Ka
OKKqqBC4O2yjkcsiCUYuEB+SIAabjakkFnpB7q72k/2QXhWuuxoEuw4K8lLl8ExJm4mvtTYsMn3Z
TObME0ULWjZopwelWnzAZr+f9QbXuvjM4T08ebWHIYk3ASzE17bER1UGeI59beLKL3blPNjqvJix
CMhpzlYOnarSOEXl771UuteAkroHsUxLv4c22oAls/EzAWrgYICQzTZoeSPa+06SSoDDZErndAIf
AYghsC/LqhUI6VhT+hNjJIYpVWIXj8jucXg3vhKH3mgSXknd4U7dWAo7kCrtG6x659VWzaN/5sZU
ffAtq5S2DuyLRQmCZbb7+3Qhb/KwhDhXnzZzhQlCPLeZvfN0LYdzNu7ubJmi5sp0tRjfNTILfeAp
0QLGsjCVf4a9ZdMe5qTPcWcMxta5dXM1QCL0PUxdWmWvKkzVQpgealApVdEl1/g6Qz+r+2y6t2MT
KPIXFBx4mzEUX4ydEOJXaY0/omvT+blvPbv7mkTRdMtGHX+VTCIc4vM0+ELQK7yTMMSz7aTyAQ7S
7cJGqRO7+8h5ciB5lbURbS4VFt9nap5SiEvdhHWtX+ZkCsIeGGGad5a/m5qkv+86sS79ZgYtM1dI
LiddyvuqmSQWfS0kO3TLdHxV0htWyHGU57veMrhTLLBip5O0y2tM7WkPvs7mFGRfHmTlSrxboT/a
7btHooYOF+AsxPi6alOcu5eVE7Fvi7R8QAoNfDKapoDwzhrr79McVslp7deYJZbacQf8tHKMXzC2
LdpDUyTBu2xpQzyu01i570K9jiNnqzvVxqfMH1SzO7OUd+JQRz3EqX6ZIBkwCU39znSR/YDqjglI
HcT6IqZMyhMdUliExNEFObb/OXKHwEynVhlCLqSCauytdArvadGz+Dj0wwy1ZIiEjz8uxQQwli1h
YW9S7CY5teIFPM82TivxrM0nan8eORlTmKfFAvOEGSsz7UTYfnVoWrNGNrHCodTChWbochr27NBH
ujjWnf0wdH2Mwx6T6twsfvY9kJ11GwM7IElfpOMXB0CPvaHz2v6YN6F1D7AVxQxRpXVb9t6ELw5p
mvd86hFtpAK9a54p8TS64XAfOFn+YxqhV7Tx6klodTUA2NLv6PcH/vCl6KUEg2oPA8iSvMfVL2jp
gD7hO8Oad9ZTVeyKxlHEz7VpaI5VQd+eKGEMoLRoluibKNWGJ2uhaef6cY5FYFQ42MkMhXNdEFQX
IKqaqjxowv5PY5kAfSzyZsZ/eqr5LHBecM8sq6Gzeug17D1XpQrtaBBPuynvc3Mh8ckc9wsnyxsI
5dOTKbWA/yy0esiHODjvmgaKoluMBsfTZIkvnTHKPJgY0pk3TQH6Y1tPWPdgbVpKiM205QenbCw0
CE3V5Gp4u8ZOz+pBNtYuHyEulbptpk3bcwLceKoAo9AKNNiQ9UR0W9dV9egkiS2A2vvpsgOu2H3z
LIv1TNH/cT2ySsak9DW+iz0PFh54m2VUoQCrP069FeLczlfZHkLUmLx2108e7cj1MNbBKDjcVFjd
H6rUrprtZOcrbkRVeX4t/R47cxWCuzksYRj/8GYQFqdTNVgfeNNtQ13Awxy+SSbC7CAuxLhJcJnM
T0blgObgjECPapzlu0xlpAZQe4tkF+aDeBgjzZ4V0xnxLXUWSCoeaM0PvR03t41NoWHrDFqD0UwX
XKqixQ9OusGHUdL7fpJubR9rst3k6ZJKl6rMl1i4FT5MxM1PkdMsX9rEwmcmqTS7aI+djt7yMgfc
95qKGpMMyNX2lTXLXUSdYZItDmF48hOdDdXgPJVtX7enifbwOrbdcsQuLEonf2MVVkQGuHQxT3oO
Ef5Rlf1/LKG/KLtf19/1+779/r2//Fz/f1Bsd9bmiv+52n7zWX8uP/9cbH/+hb+r7ZaUf7LBkDX1
KWwo5a4Wd3+X2y3l/UkeSFK5scnZOSxd/11vp9zuSwIfe80pPxfc/7vezt+j8qfCkDQLiSSOKv+k
3u6uGpf/xHVBQOWOYsH6D9YaEhxH8a0OZNj5ofF3TQ+BBvdc570r5+l0Wdh4XWXcK3yT+7MRkBfB
iXY5RtZCXAZ2kb3zLMxt3aHzNxmt3fTu+sGh70H+npSmt2hHSu2DSPg7sQAeLSUOST896Ju/L/Pn
otGz8uTo6gFOSmJkCh7r9b8Mk53CCsIwCr1dYQl1UyZRehGGpQsQIp7Tba+Dj1XG7jpDvkhPyLcl
53O2NCeo9yifVH4aHDJFrWfEoXrJeAjGH3LQmyW2DRoNEGmVT11S3ZGibnDA9fnkUtBHUSHJn2Ue
6BXXZOGmMbM5NF4yXiShTTvL0vfbMuwEtRlAvTaL42kFIHGfQVQF965I3pgKl9//RV7519fJiY2y
Oi9WCNQTR+cGXWjK+UOH4xzHFmzKwvChL5Z5i7M4oUod7QvZFls5UJdOxvGR1TU/54D59fX3so7y
8rVwYrRD9mmKea46fi1Ba5fVUOQesJzS3Bd12mHFMzTY1YQ4f82plz9h2g/2BqPhL68P/fK8ts5n
prOSlGBIelKOPspBVglQydFgzjcRHMOUxSXVnoofQI4efbdczriAt2SzL4/Jz0OqgIQuViqBsIkn
X07CsU4iCLsSF54JyTtF4qeyae+QK7w10K+PVSLCcSkbBIFDm+GawvjpLKrrMdbBIvodCVxKg0uw
VIeoCnoAXWCaDVY9J12r3HOS2sEbteYj/drfNxmyGLh4d1FeOu6EjphUcV0P/S6P+upQErhjbKVz
MBmxpF8edKqOiOuBKHTO8qgjvEJff7G/u3kSJAGNdDyEX55yZ8UiJ4nX7yqgYHZUfTaNeEJZB1Fx
4qjXO3utxf3rY75MaD/fNMg91uxVisTR9+hrSq1psvWQ9jtCIZANEE1IMKv64fVRfp0/hBIs5o6r
qEWzBr98rYPxOaNJ0sMyT5Mthook3Oa+O9E5tYHXh/rNa2Qscgqov1Bs8ZG+HEuKacqbLmh5jT62
CPKhcYLvJJwyGlUJb5as3TVYHZ8uTrHldPLhjeF//TpRifkIRdje2AuPTU07f0HQ4DF877nf2rwC
a9F+knb/yYuHUycq91Udo780Ar9y+d62wk9TFs6bAFkY/5a0XIzn4qCAIeby4+vX9pu38OLSjj6u
viuTMYq5NBmE564Ob0IfAJDfnb4+zJF4dp1TPII10eVSu10VUC/fgCArYjIXpCtm4O9l3x1U5T0W
HtJrNUACsbJ9YieXalpZFDlw9Mko9can9Ou0XrV6tnKY2Di6Heca06zvM9RCTALVVDvp1+F2qr23
XHFe1mn+faMhYYVN1tRmwr28URt2RznZI6Nk8iGGNt4X/aNmt21Nt3v9of5uWvEBKTQibH3yeNHP
/CK0m2BoEZIR9S6xfEorZMOA9/wD9BE4MopT7+tj/u72vDWyc4K1GHXccR+2FDBN1rU7zuL3cRhi
LZ+0X3pfno+J9+31sX732VKeFtJBC2i7/ir//Hnlbyzy5NGMKVoxZ8W2tBpOnApeZjwDVE5ghxzq
Ph2pWaqnCqaJ3dTu/8u8RZnJ3VJPtJGfvbyEYYrApJLY4VTnXyIggSDXjNm+j5atmYfvM6/lHXKz
FOREdSBuvUvH9k3nxV/DG0W9dl3/bfYBZKcvLyIP46pxE93uAlM9eZ59Nzvu5ez097VTPxLa3bB3
UTkJfvhJSNKm+vzGe/h1E2J8X7FIEdzgfnT0HuhbLoe4i9vd2I3zLhutd2FuV4c8yhIS0nrfYXk7
oqnZCzIOIIT7yMILPkD67ZKx7j1Ms2YH6Q2Ykaix8lNJlXjbVpQWX7/QXycnSlzbIy4NuEhUIi+f
k620TJYAdkw9+Q/pgAVBFqoDmcTpBKzs9Mau8uvSyVaC9zuSRJ85elxI7yZXDPQlObsw6MZveZ6+
B+ft/Rgt88YkfE57vwws+cgZzBYU7gNEgC/vK8ugvZmchLED0doq6qfFy30Id92NiQlp0wjztLid
9b4p9TkYFU7KoT2d1iUWyMBWViB2hUYRTrfO5adeKKh9ExTSWpfuab+eqclR3LYj74d8KG7+rmm3
dT9vR6oTG2mbr3Gv32hKO35XqB1cDmC8queQ+Xg1ngadiDpplt3AAWoXBKW6NTGmgGrB5Buo0Vvr
8vHq//d4inqLvSrujgUISdlno123cHw4GFxUFIlvuzj6Z64UiGK5K9+hmrZKydeY9eWbAqjtlCnV
bBhSCxScOvmymPRT79fvutLehT2Joden/PGnyYAe50BBrhvVCLPx5YCmnhIVOPm8c2MZP9WYKwJe
aj67rfPVKXA1L8eU7F/1phzhWW/185xcByYmXvVmAHZZHV8OjO61z3qlDBk/vdoatzu38u6jnopy
Tl/6uTvWO0ChD2r5kQj1XtvptVD6XUQEtFTlEwpfsORhUr2xPx1/lFwWBwXWKIk21Ee98PKyjI77
TvMtkFMD5RqZ2D+rozjENHquz15/9EfFu+eXrQL7+QC0Ku/W7oCft6d8tpAkWCliRDJoiCPh9cVe
vUVotQCTw359kS7grcX5HEzRfu5w7ebQacEipV6+rL1tU/rl9Wv6zXRQKNvXy1lVyccqwAFkB2Pl
Zpd1ot93xCIbr+nqXSCXz643P2VDDD8hBb3y+ri/bNXSdtgkOQkGLMHroeHlsyBnw3pusom+pfxH
gdIAAYIs8xLsok53rsqgYq2QYIG8fT9meSup9Df9GxGD+PUrJ1BwFDIcujPUL69kKBpvjAe8y/1i
8r4FdfQxH9PryXaHQyT77/k0iHtSnPRvdU4Y37UZvthFgdTMDZNbQElneSHVu2HMwRu3EpclGceU
UayqvcCyqt371oIpmtUm1/ViBWe5vzhnoV6A99iF/hiUTXBaeYv9qa8X94CLVngYEiokQ6sbpCtI
aDuoFuUMMbLoxvIKk/5D02hv484NBoqTds+Mn33R5NfOHVJhtLY45q4vKy4S7GiICHZPc8JjM3nm
bi4WfaJQw1Ea7DAErwJKOCNK6LLrlwPAY7lLGifbEowW0TaeJnNJMt2/6lVGOkLQWgER28kfcolm
91BThX6z8X596y8XiVVfrDhLkimQvywS1tzMWTBgVhpr7z6I/Qce6pdK1p8oa1AdBDQbLN1pI71d
PFtfX5+Sv24w7Mr09SjGdUV43Oe5NJny86IFAl0OwTdVNNGD60T6tFzsx6CFW/X6cM9i96N7FZSK
BWoJunlY/F9+AWWKhiURxUqpj6PHwaFgUaYSGae0o6/p6Arwk6axsH23zB2wkelDYXnZfVK0eM/K
SvygyM9EzIx10ZcdRiFWQXPKpm0qmKXRuprl9mzu7Dl0NyE2QZte8ofsoLMPtVc5V343/DNzqnWB
Q/2IVBABPAkBcUwRKYJ5Dttp4mtqcaqRdZveoIpX16o2zB2RUEkc6WPpXUnP4uuPk0BgDa2PHihJ
D3YvrgAZ7PHymjhRH0cRaYgoyXS6zzOdY3mmyjO3Un1yAim7/lhRsxQn4BEljLIV6ylKq7yOQEd+
MypNP1AEh69HGe5Md4G5WaIgIoOUD/5FVlfzkxKJdwZd4QekUucqS1R34eZOcaUmh5NTE+kAwVSi
whVybMa9lc7VjWmCj9pxrmxZOKeuW/kXqFIhrE0lxePyMyqfmO+ur868rqObX5by01xhi0spiMZm
45mzImrlaR24zQ2KNrkhYgnvRkwcryYfbeYmQrFd7sBpemdWWFDOUJl7T3cuZo7o8HYL++2ppoj8
Melt55BFQm8K2kEgg9QNRl9sM09JWYEHirtwl/vYLYPSg1+H6WicbcKK/MKu9mweBND66l3aFd21
sWb+f1SBGoiyCayG7Mbls5UP1mfibOe+m7zgc2CaAfurMGfXdjq3xHjWqT9S0cu2C8qB2zwbir2i
JH5m91Z6XURqvqW+Vm3G2oqoJrqwkvuMJrfElfJz4g4QlFBX2Gj0VIALZq176CNdo5urNiabvM8b
HW2SOTOXQW1V2yChyrTP6gTv/MiyXHGYo55ngVblvux7SqhTbNcf0enX+64B2Xfi4Nxw5aROfdkN
JgILmupPtF8lF1APeuBJCG5DKlAnaoyQ8gm5omWpn2WUUnX5kVgmcE/InE5ANoLstFgSWq9VDKPD
q5rzmcaNUzdt8m92PA4386zEZs7BCS8Onc1YS2bns++mcJNhyEZ6yTbKzrxNZ5dMtdnLdkntXCYY
bw4g13MsVMcQXYnXKevcoaL93fRz3RFIAPg+WTjxxjsqXQ42j8GMTZxwW8hSY9R4ZzOVNHJIYqRW
QX9jTuzuFZjUJ0o1p3Zowl2WJ9YGeWV6yEUENK9s0oOv0uHKnuFSAfRSp0XbIba2oB9u0jEcqSRO
xXy+yDm+lQh/QE7U4bvc6yLS6+l7KsXOuyao9YGCm/3YIrK7SEUd7KppRtTY2k4J/1IP56bNmy2y
svAxz0C8mlbJT+kgmtNF+6YBE5YnG5PP5Yd00NDm6TW7jKzRwHW1eoUuNHTPpyBq8ByXO2eGMbMY
YfGROeld5pr6HDVY+DiPY7gDMW/uWov44mSpVHPZIjjcVzhh1eOMbTst4le9jpvNQj7sMkKVZ5oO
dF7uSKzzW4W1usI+ECHEoUvLAUvlulIoRj1wWv08NVeByNr3fCYfB6qOWwHcD9ABJtp968qzkI60
cwzPrNMl6FMQ6Ja8T/Ne7kwchU/GycydSdzla13wMkfA6vuaRfMOgUh3OdjwD3WRQ4wsC3EpZUQB
fljkF5dd4GuoLV5dVGZPtHO5h+d3OnW52BWm86+i1KDk4ahWXTh1mNAK11NV78qWo9+cjv1l5FMX
psvRd+6hdRI0aNWfogUOofbYzYWq4/nayiFjep25GfBovMP5E44hTOf9SGJ/74IR21muwh4WL+aN
oafyouE0fJ6X2edJmHAAYZZZG9vqvdNCBLcCcdKVj/J256YiA/QZlzc6zpGZk2u0qfWiebjuq8W7
nHpJX452KoLFDIRNdSKcPC1PgEtcijQYuxNRTA+AlHeiWpb3KV1DVxIJ5hlDgCuLMBYUWW5727Zt
ParN6y7Y95py1ziMEQeS1K2ACLHXfiwkv6s7VX90hza7gA8jvqG61Ju+maoLT9bpAdVfuCt1CWsx
hVcebyYexFNl+1yjQzcQ5LnhlB638RyK91kNBf16DFW713XQAJtk+U7zQt1amQbbOw/N3aDU8mlp
u/SDmP35VofJeyQS1nexSJ+1B9wIOTTnypttuuOzUcMOWoYbGXUwwazYGebLWqPKGeoO4zMDYVxe
11mGLc8yanVHMqU+R6bq7sWs+GX2cvkwSuQeMIDCiWamIR7pwtNtfJsWvgn3skdVxhOeAo6IyF22
ZGkzs1VebcFSmsV4GEQs90luYqqBlHcNWuZxOcPbqN5Htda3dS7GZoMlW7Vps/YBKQSdh20rrqsp
qr5njmU+FEloMXQ3TvvRMdEHz/ITfPKtKtlP3Vg9ZWTH5QZBuah2iQnmfRe2YESnpA8veml/gyAO
aGPsafFEGOyNTZNv8ii47DKTfQBwXhzSSGZYjbtKbdhlJppAwvGTzK38c26X6X1Vm3hfai/IN6GZ
3H7vGheJb9Jay0fLH8HN+hhY1SiSlvI0iBfWGxueYOgVt9RHqx+4XOUbB9ElIuxwmB6E8eab2hrJ
ioAc3mg/gLrlZrV37iQZnPpKDxejoCaT1wdwj9POcDz5PIVufzUGnnmIorBe9saxkquI3p7vtp1+
qSXCqLgP2m9WXazClmIMHszEmkJ1djY3tWOIavJayYdlcSlcVoF9VddZfhZmIGLN3Jt7zkFwjsDo
gePOio/DYoebcWyRNumuZDErscOM39v5iDzU6TaesZxN2MUwqTKgtVhLhGjP3lmGj3WMbe+MrKPy
dgJkeXVweosydz0RgwZG3812gdW8M/XbhAokAvulxDuyWz4CyEjsPZu0RvvfrsEF5p/YEFd8nUkS
ns/GPY8J+09L0zYcOTjzHNoluCkmCzs/PBE5wCRuwy7ndR5LsO8h/8IOkToCz0SZm2lCD33yHAWF
Q5wcxqQOzqqxyxe0dGVz6hiMlbnGS8KV7oaFtDiRvXwsgzWOaYvwQqBmPLGz8RZdfLpn684uTL9c
2LSx09bQqPuMaDoo4VfIgZDaKkaHnsHilE6GkgXUgkFkAeUbXPlBwzGb1r6VwUKgjzDgR8ScOg0C
vZzUdhkArJa7Eqndvk5KVCkRknbQHE8iG6zToqP51kw1AwZ58sgTyr+UDYrnHCX7PlcyvmrChuha
hWd5MJqdKt3uukfReDasSaO2ScwHGijS8w4c2nnTRvOjbRf9Bd0K+74qq91UYBPiTHa1HTqjwauB
6ZFG5We25x2aAZdGr5uqXV2dprWZadHN7vmYAdTGy1Ve/xd157Ubt5K26yviDxarmE7JbrZaybIs
p3VCODLnzKvfD7UGe9wtQw39+2gDM4OFWbCri5W+8AaMs1y9zvbdIh96a8IdtRHqvROKmVrirFdH
cK5DAHKufJdN9fJgrHVXBG1bx/eL4AY1aRi+b9O4OqyW0O/XJX3H2zbM25chgl2IN4qWcHSy3G6f
2GClXC669yZq5zsnL4DvdUnzCBjJvXVE8SMcy+Umzylg7SwA/rfz9i/0tsfwQulJ7gFfFXusKhGB
TDpn381Ze8Xtj7rf2MxYQc8m9bBo+MjfczNyuq5Hum1b1V7036Li22IneNf1+LhU7NrrIVuIyGQY
HxqFRlyNF/KtMZgWN1bNGkZhA+KvuJ/NUtxrir2ZEmNog1FehV04B3EHFyZE+Ic/Pv2QINX3sxkv
93Eo151JMHjUp0x+1MKquc3LaHkcE5EcZZ/pD9EQNgeUtUly4MVp8AxhaW/Idnfm+sTw1AasByYQ
JX9rAnidulX6qFILWEcDLs+3x436qleleSejMgNyWdgq9yqNXb+SuHm2azc39EjgacAHwUSsRToO
U59VpIsvSj0L3HiM95GEXulPLvTKVJPrLzxb6gmSnpvx90ThSJze9NYD7uKSrQMq+J/UzqMPo5bV
xx5mTRVE4eREO0oW4/uuJs/1U32d7ps+nO5HNKWDxtBqfN2XkGuqatfiachT7TaX4MPMYcUcLa0E
dnMuNUzwNbtBoU8fmiy9Xqj5satT89s8Fr+1tDFVQCVLsuh6uzMS3dZyqiB1ByoF1tBhUqZzSylK
u4ZPnAYiK9NH4OyDJxrhfo0Lq/xcjOBq6QljTbK9+SIuCV/yhI+6gkq1vH4zyh4NIkHFK3gEBok1
olX2hNhrctVVRkkl16z3c64BBy5ctFZNFxksHfOXznRgbDvIrdILWpDuABDd1IFwNSf0uz4L91Mi
7asxjvo9lO/6x8L22umRbQaho9mBSdRIb79f0oH8c9EezCLqDuQI9e0zmKZXrdhnawEKXoSV/q2a
K5y0W0dch2lf0xmLHb+mzu2R4DhBt5a1lyYglRqsi7rJJKiTc4x0Qjh907OoDQCEzxuR6rpxl3ta
e+LTWms/7TKNPo2TTL6PvQ6od4iKH4NWAO/QISNh81M+TvkQXXfYAN8u2sjdriBdxfWC/aKawIRO
pSs+uCpKZr9eTW/Rtp/UWRR6xvzWQVwQTotsS39wx9BvtbG5HR3jMEliur6vtaumzpp9aYC81qle
H2bTDa/Bi+eHSOvrnShDfYeAB4e1peNkoHxwM3BZeXPdkr9onXtHgX41/HhtwYlQdL0yexdBMSIG
m35IBd7cy5qofzKWFQtrCzPfycuKuNlnE24ulETuXJ0KbSvNa2FN/WHFFPwqj+TAV5Sgvad5aL1I
LhYAbTl+VkY2HetaawycxqEZDmWLq0PrlDcghnnvWgPjrSfw2vG1posK24eYgDHMHdo3Ne8puMuW
6K6UJALpUwRV/BgKPdqVlCSoQCwfIsiZ18sYtbvEcaNlqyEPx1CKMShlkfiFVoKx0rmSXKgxnafr
a+3z0aoDlYHKd4nd92k6ZXj3wR2pwQoPvFFpJ+zbNuvvNzFyj2fHH105/ojo1PtE0F9do5vvl9yi
GAVg7yFSYelTGVEeHq2WP4bhrWsDOLP6bgrWEFdQqVXHdcU/XFPal7lNj6i5/UI/NvcntSVxE0yf
Pl2tPXD1DlGr0T2A2DyqYQBfGzbr01jyh2WMaHE/C/2IySxkZJpX5Cp+N2bjrpqihjLIsnJi3XSP
GxecFB2fn3rBfIdWBdoXSQ3dK5tunZQCo6Eq0w9xp9/hhvi0tBI0tQ1cXdcs+05IfBjNpL6VJU6T
WcJWMGOx7J1Fp3WSzHdl2kfcgPljmAFrNpMCq/C6J96dD4alf2QRvvVR+okP9WkBKD4pGACzdTMN
RYNOXlKr/QiWutklodOFIOakS4iCng9yvTakCkdp84PM0+5aGARB65p6Njfl5DUKaR1E2/PlwVnb
+b1K0N/x6rHUHpWZNR7YXOMeBPH4K0FVwtdF+XmlR1l5KusmH72TPnA79LbgbqDFmITDAWNz9YPz
5Hrpdu0vbJYbpJIMgL4Ui3zY9YeydHtwe9YDri6N14pRfh6FfHJW8NBTUdT3JqA+D5TX56Qwkp3t
Lhl4L7HeAIHO9zWreQVjD5ckV5KZuSNWQLGc/FxE5POJdP8xQJLnXUQqSdbOK4oXa72kPylOZH7j
Jh+NWRsAY8ajb+f9zyFMA247tpwiuaa8aTyYBkL5Serqd7GtnPfSGZz7JBbVTtRDegU2rriPNHHM
yJLvt6p37CHpAE/AQew8XJaK5zsz7/u4N+5ymJ/3etOCl2yiQJ/kFycSkS9LYocQ2YM7a24LDtdk
YbCbqi+2mOcrMXT+SKP8fiQ0AFjYz9/dSasfq3Sma2CRuoSrWK8pM9M/sGCb+OZsYys1NN0VcibF
vdak4V0f5+53G4q7AbCycnX8YBAtJaHfrLyjptR4KYCMJx97ijwWZZw5NH6Yq80DlQurBrA9SHk/
6oqAOIqiXa0P8TfoHuKm4Uy8t1mDm2hqyptSl4uzQzun++VaEL+9Pk5pSyx9f1WmS/TOtuvp3uRN
/jmnqfahbuG2hnWx3M55VH/tCpk99r0+Cs/WqWjZDQ37ZTLFoQ/tgYZ/Z+wyijV7GcVsnioyd7Jt
HI6i0X6JgOA/iTJpD7ObjR+7FTMZVrfXfWhI8VUYEvhEqZ7e2m2U72nV1zdllYb5nnxn9gh9kI23
k4j8vFeQMuep9WVcrRAG7OGuL+eEDlo7HNNmzqk7pkC3OuUES2ulwALH/t7N4MNE4xI/DKFWfCja
sb1qE5Ooxski2qVNasA/8MiP5sdElHMYNC4MTy8TrfktWhMKFSAq3f1YzCzTQMiQ3hhg2KEc2Pl3
t+WdWu2pTr0Z5aynxsKmB0fYGtfXQn2CNRB91ght7Gpx907WVIZHcU7bOU1TIZg580wgvOL6dW/L
T0mH4lOPINQH7vhHKnq+Dt8ETsJMaPIho/pIoGYGjdUcZtmmAI6dY5TwgEHP8mwR674QbJPBRZ6k
oPjQVbNNE0L7LTNQZXpcU+EupLeueLVR1r6KaTb4c4IFsIaZpAfGMXCbrP+UOM2Rozv8aAeKNW0+
dbsqttDgAgpcV9hiR6FGYSBOzOuMqcOvMc3bVmjVIbZdzIHnvN/lY9YfY6rYOD9V4S895InuzcII
1Gqav5ZZuNCfZrkbCPSsMSYwmdzxJimr+nYDgB6p12tYZCFj0q5jha/tWBQ+7sV4XvLnriWiMRWf
jkofJdjuw4DrqUf5aryrIy4KWFLiKRsGd68P0tovI2xcolxYcqJz8pDoDKc6QKvor8rZeY98DKHi
lnAvcTl9jOJS4BwdwYnqsFTT4YBdOWlu8uxOzk3SWdeGcpAxlEawOD01qwZs+wGy7/BBKFEcRrWM
AcXqXIN3VaUHibLvlZpwaDRkX39N28r+ViK5/aUVEKCoq1mZh/t4lO5SI65uinHufoZ0CW5KmmrH
GQrq/ULEc9usVv3gRll6KJfoYXHKdCfLJf70esPl2ebstN2yQciYgmVb9PbPQUYTzagsxvd3D3Ed
xkSH0xSaXh/LjJp0Xr8rQ1F/MPlVH+m5/OJ5ImgxCt0GqodO0DdrC6enCAae3ZDq53r+UUxpdd1V
6AJkSRlTXzPdC7/5Lx14k3seIIm0aPjS8D7tuSkqTOEkM9CbVao+LsnsQgPE+3lCSRPtDIBa3Xbj
GEP1M5YcpI6mwU1adOqudkp0LwxAnwRH7QVkwMsuvGmDxBbScUkHxbnhm9TLJlrtqNkblLw7kCb0
o96HJJhe2cRqp0J8dJvuolrNM2vhbAkBuMCR2LqQFjCI089hmys7uk+a/VqJ/BrXjcZbrHlMd6jW
PNWp/AYy/uMCnth32hRfw428ZdIw8PrGKR/ytc5BLZrfKD1kdzQinfspUdXRbvDjXDW6bcVq4PjY
6FuTqhU0E2ax2WTEv9H7VB4VbZtIreYa0CPjR9g29yGaiJ6oxb6MJ/dQrMD2TNrzt/Bhix8ajLid
nWfGteUWGe/CWpF2W9YT5Zj4qI/r+LXNkIFpw2I4aGknd+CJcqKZ4qsD9SDyxlRYP1bOjsfRq27U
Gi2/Xj8UL2CrtgnqDjYKRGgLzY1z5K67VCBGJ+CitYZjx9QuBxRO3Hsq8dkhryyqQY1lx08Dgi1c
NxmUKAth3tRE++D1X/IC2ACwwjBcA5APLRwY86dLO/Jv6mTQK6zlpfXeCiOHXoWcHp5HeROb6en/
QTP0hPB0+FVtwpzd/wdcJz7rH8uxCZeeKIs+DqhAsHX+FSndlEif/8B/uE6ctP9x4V+wUWDL8/qC
OfqX6yQgNEmUo2CusmI6F9z/pTo54n/YTdCgkFrUHeB9LPh/pEWV+B+Y5qiRIrKoBHQO4y1Up2c3
8/9eCuoZngUUytjk8pAXeqa4/0GfCCUU6SV1SS1qHdecASSWBX8vbYcvs+pJR0Zo9xnFjSZf2wcd
32XrMXQceptu2rrLQyvmWiL3uDEUih23bTFepRDtsIdeeqfa1WGrv88qt/oUR4mjPFpP6ULcDS15
T/wQWu/BJIVhoFWFRjFXlKXTKr80tWrukD9Bb67w9dSauMQbY3g015EKm2to+oNTtt0Pl17yVoB3
02ujngWWDZ2O+DUNbUsd3KihVhmqwfwiBgl5wIBQjOUHRSDlZTOeEqChpoQHaEvtJtW3ElfhMtXR
ibRjqEmJmT1qEW13fsJY5wHqhcI66iJdcxVY3cKnyjXomVszoI2W4cKpPkWr/bs2pgNCxjBYaBBb
p6cavZjR4JuBu9SqKIUjNLUt+f5auzcFkehFI6vt7zvdCwjcstdQ++I/oPdOxwuBBLDlepRpkHVd
CWZH4vRdakVq+g5f0mi9lecjvqnKasl/rG4nnkZIIF8WEH2ouSDMekkh+hTkwRcghgBBu7Gm+Af0
qE5/EcngmgKxounWpbrl7pRGiWCoeMh8M5XTSvd8iru9k7udtTOacq72MNGjSz/jLPqBbQjIBRwj
2E3gw5vi1+nvsKxyWDUqBGhnhn2OlhO6CsY7lE2x48riftIDFWq8pwDj9exmjiw6OSJvdmImpPCy
rDbWb4SOnfuJLe+o6JDPY4ySEVXwev0pehnajwr+dfxhCtcl/EGxpatJ3I0e42z/j8vp4d/1/JMf
ePpWbHPZ3qvtWtFBwAFHOp2LDrlvSShQxl6SONU/K+KTxR6kS57uXh/oFGK1DWQyiIKKuEmX2M+v
5x9Xi1migTF1IXJHsT33lk+XLBd3mJRkCEUVc7L4k1nkw4XpnR8aRuXIoLkFwQKg4zkuiD5tU5eA
j0CNUOT34qxeAmlV4a5N3fbqjTM0ud0BrzFHMKXExqefMpK6mxtZPuD/Z+UzhUeZGeEVehijc700
vWnc9MM0z+6Fe+GU2cGHtUDAuxJOEApcitjjdFiazI4suoiyuIowPphFlz0UYYoGAAIh3SfUD7ug
L6z62+uzffFlGRYtQJiUDiE1DMbTYek1TEtlKNCRSl/XhjYomEHa2PXgJaJSP14fbTtSf15GGxuK
6JLGCMPy3p1NEqSCgVvxBgFYARpd0UyyDyGVjYOGechDB3Z2X1hy3do584UtZJzBl7cvbPJ1IenY
Niw093xhwzBrgO5I9g8tnBrkboa4WvnYteWafctNR3WuZ0X87gPQpE0RjKpBS+Np1HK48VkNGDb0
VIdsSexXWWstD/ZMD/9uGWWH7ko55Ma7ZtYsxKSIcOmReC7x7fp+QvAM+iILXLyv1pLqtDWJJY69
IaQH/1j3OkwOhDw16/0ajsn6WyZNbU5XemfRpfLGydbXj00yauOvSEdz7eOkptGhmLY4aXanpsRQ
90mpiwa8QWEhnmVElZWitSYj+yYjXVsMSrgTzYhlyqvlvkO0BR0xZ27aJaDuYayDP1C3MT6nWoXw
25EafqFqJElsN/8YrzmE+3iOVgL/2o5VSxVvndcvsHuTfBeRcJuUINEuV75uD7HmHOs8n9KbnhZz
fN+OJK8Ha6kKdcXfEblrEGtzRT6SMXL6PS/jPrw1IgVZN7OEy9XR6ZbmVPexjRBBcWTn2jPO0rNJ
X7JfR+yRgQ5oGjkqesihCRjdKGb5UAj0J9RvdADKqaWXUADT3lWydBcD7wzVxLY/yBB0Fh0pFHoo
pxSa88ulVj98NNopW35nlgmOE3G02K6/a2ZdGz7Nz4Yatpy7uN+7YtK6X0Q2dr+zlzVOf7lunpfX
KNsRk3hlkTYG3fWyppKKJ19c7aDCzxN4vD6l7qSmbqh8I3XKnN4BPUKvtUQ1XZP/FO7VFE14gppR
3Y/HuBw17d7Stz6RpwEi6T4g9ryUD8Qu9e8irR33MWq1Kbb8oYYJ8KUDsxzzpuc6qmlWNi/6HVFh
YgD9cV15M85LVwVyMBaHjQvM5trpTcKjXVKa0fxxqdv5KqI5mwU1pRF+lwAS7Sc1RiPmdWyX7RP8
BuHuq34qHVyq8TO31u+I6QAZQiY8H2Ca5A6KKQdEhGXZ33ZQlwS6K2Ui8nrnTlm8Lp4TmfC0tb6T
vt6V6w3Yh1Ee5q7IwGLUvCuzn9t9MjjRtRNppt3sN72d9Ak2TjF8WuNyXZ6lMvT4OMtOi9m69I3n
AKWjvFZeB8pitb3enGTz2egHpV9XYzTirzm6obXS1Z9zEx3BQdFiks+6hdYuUkgG71q5qPQoZzCL
Pt4MFl5Gs0ax/MEBxcOOqOpmVd+NltbEkcWN672iq6zviqglkzUyk4AUxbQ5/Wc2Ut0JUDxthvva
qOrydsU7cbmzimFKfJFIul5+ZkyNfTWFOj4TS0U17+BMtkCXxMQ66JOdJ1E23I1pUW8aPFNc9YvP
5lDzsU70PnS+520Udh9ByWaJQfsypYjMYzz1COFRNnbjj92okuTKUl09Ddd0hy3rOGZ2JqPAQc+x
Nd6Bk9NCbJ4L2p7vKxgdnQY4XXJTeGsoVP51mYDRfKb954CMWjWhfypsRGBubOju81FrZR/eIfzR
P6p5UurH0pv2RfOn00iDDAqUKZct+QsETuLEs/AMIG6c0UG1g2ZBS6cqs+7YFYiezHaje/Vsjxce
iJfjwWyB04AiHbkZsO7Tl5CekxLDuLhBFk7xFeW87go1yMoDPLo8rqs0L4x3+hZu84NgJzblC5sN
56ozGo8WWuPYT44b1FkFrsmy5mCOx5VOK8LYdDmEVxWhs8P3+5K141mJ43lo2ENyqy0gegdn5nSq
Q0VcgeIeCdoQd/F1xlUx+8h3hTfYJDWfdWtckMRmcei1tiYo0mIqgrRJu2xnVaW4QAt7EbsSVELO
QgsQuLnUz2XuRSS1xJnS8DcCV/I6HYRxNO3kkvXN6fLy+tv83aaUNhB3mwL9Fgj9EbiGmK+kTLH9
nfHgImRZayCAKsw0oGPMTltSEFfUul+Pd85THeiT1lZdxUbERt75XDDBCpe5Bq4T/m44ZSPlybLM
aDXr6RyQo0/jEQZlj1BO26/kp3RpjnQt9eXL67/i5dRhPqOTTfgDgQs63OnUZ9NqcKCIt8BnM6iX
B/BybTH4Ze7I9g6SPO+9JxuJSvrrA59vcRjRCmUn1GuJpMmytpX/45sbMloMo1HqSo7gQhG6BMZ2
cACBP5bcjujHAyagIruOlt8nZiKvXh/+NLbdtjlkBvKUrbiNIM2525tmRNagzMQOFoTxr3JpNNcR
KvWUKAmULqz0X8aisGNwR1DHMdU5KS83UFZNSVMDYmz3NiLS2tpE2UNtpZdoJy+Hgvu3bSf2Mpz2
c1pjPugjen+NFkxxZMc7SPb5TVRpdGt0mg4XbNZP05Lnq4IHlkokRSsqo+fk7wVALXC3KDp0aesc
0zaj3K5g/xn1EPrSKZG5qsAPXbgS/jKq45qkJaCKoYmcr1zkdAS/UmlBbub9+8owpqNlLQMiNLrx
Idcc4JraaF50HDnlLjFZ6r0ADTetgE12fqsQ/rlf4RIThhguICFMXvVDkY4Tgb2xVLlniMIKXD1C
VMoXazWs+zyni+53i25Pnqu3aXTJE+/FOm9S3UzeoFCheJXOjm0EHCOqLaIqlB5hMtdYsuafxgHC
hwm4rn/rJ3++qEh4Udt3WOntLP9xVtM2FjRNuuZAi3FsgyQrgP06YvLVAqXPgcj2c7AS55Lc/und
xCfH64EElFuJt2gTpT0dVo1NNcdN2B2mbNY/pKgyP+olqEV/GAbNo3ZjXRrx9E5+HnGTy6FQQrK9
abGejqhnQpMDYM9DNIm90RbRu1JL7QMShfVnNvUXQ6XlY9FH8y065en716+k8xuRZaToxXGiJLcx
rc5e3rnGMRMV1/6wVCSdWS4oFyVV95QrA1GDshMB2AJ7N6fZfGF9zxpn27wNg44G4QZ5MAn4tt3+
WOAwKrUoHufxMA7RekicfkVhunB/0HWdj8B6C3+dehDUok72+ThMV1ZmWYdMN92dnTggrgakI4fQ
qLsLr8SLfc422gwsoBVTinthiFLVFo9DT58FsYfRd6E5HbRu/TbSHd2/8eszkqLGsYk1IaV1Xuww
k6YYqm5dDnnSGv5cGvr1Gnf9kQ6Y9rXX4u4WkWDL02wYxReG/tskIYdvpXkGh9Z/+vUrFZWtWt3l
QFWNGM8c+4wea/TN5dv+fH2Wz2fmv1UWVhrZBkXsjMfVpulzvtJK62Z8xSZx4At0ODkDktP7tjog
sJcdm9zq/AoRRt9wmuh+dhfAHV1qwVRq9Q/1uljBmjdYKxlAC0nUfDfDDLzIMlBdmnXp1jk9D0Tb
0MgJQRHKofrFu3lWDe+LomEgJ92ZiSnFNTxJtf6jod3HBYBF+zu7trvHAmAliC4X9ewLq3I+PFer
i+qxwW6geMo1dLoq2eTMIw4Va4Cl7XhE2Lt8bzbjt0zE44EKQg4oZ3KvSy3pg9fX6PSB443ZBrYJ
dgWbUenPh/WPw2gW4JetGSS9rUT5M9eyCTMOu9Vnv4CZAhpUWeOnhHbRx9fHPb1ut3G3hIp+FeRO
JBHOLZOFkUGAaxc9GBCKOVB0hzRSzcYhR34RrsD0NkPz/4zHGnOwSa6o+p1+YMChIIVDSulmaHeY
3DnTnZbSxWnX9HssZv3C9fq36RlbFRyVCbpf1tmTqcm6zQen0QMLHva70gTL6ffxAPSOZJyymxWq
C3HfX0ekXCugHbN9zx0j8cd1E0H0HkwK7KbuNsZhoWy4l+GYIg6oqgvyZKf3yL8flHXbvAlx4CJG
Ov2gudLGbq4NPqhKIi+Kl/Fx4v/ZjVCC/hdDAWcwGIxQyHnuMv6xRxEoI3xG1AKcZxlDE1g0lASr
2UFRaw61Nz0C/86L2xGtLK4vSzfOTmIvJgxwnEQEKUj+286MnVurARgKeH58fP0MvPyEWyGYo0dc
y0N4LjFUTBZa1KmpB8bo2ns3RtBIh2/4Mesa+03R8zYr8JRY7JHoY/v3ItboXbOoQSzoCIhvigwK
Qj/sA8dH73wOdDOGEDW5WfD2+ZFRbyvHEolzXYbBiid9dHo9cKoEzGWPJsHTrIDsHImLiksP28sr
1HI43VwoROpcSGdHDmnZbIzHxAgSWxuad6ICO+JhiemAp5rbDiHsPDbC2aMK6ixPaVRDsbsw4ZeX
KRWErc/NfLFXPK/cgMwAHDwOIoBn2NGeK+BsQbIKGgoBfp3a1l6taf72pd0yPS4bYEiblejpQbRB
/RnmxKCgQZL9VgIAukyxdUlssW/kggrAsLRvPpLUMTj4FKh4NV94BvFxB+WIWQZJan0Z9XwKxFIq
2ExOd8F88G/fdAuU2L70S5CqO52e1iXzALRbBrokGDfKfDiSNxEj5tl6GDUX6LKGCdibd67jSNTa
4DxxKs4z2wT8QIo6hOR1WiBHW+h+Dc2aXXV5Y+5fH+rlvc2SgZkCv7E1NM/3TCIp5GrWInC9LuAM
JJq8n+xkug1nLX7MjSK7MN5fLh126CbnhDguosVn37OwKtSoUsYzqkjuBCrkDyoufmbN3F+9PrPT
ctrzncP2QKaKybkbcuh05egdTVk2LGtQu0n/RR/KAmBjXqbHtw5D5YGqHZ00kGf4qZ4O464dDL8y
EoDdYrXQNaHE5IOMlJ9fH+fl/UJdBUQNQRJFJN6G03EcV5s1XMtEADeDPcFFFKyUgX/qMdDbEZ1M
mFfWGKRuc6lA+3KLbFAdBEgRJgLrc67u4ag+KaJ1FgF5idiPatLAGcvfSx3Pd3EOkvP1if5tOEqT
dCgtsm8kpU4nWpI4iIiWUDCBoNhxyoHmTWYrPMONhmOTLPYl/8DzEbfyurJoc8MbFcgHnwVnodaE
FTPs6Y+5MTwQ8QvS4/Vs1SESBIjrvT6/8xPAaLzrVMY272T662d5N5SQESEKt98P2qgfG4LCg1ZU
myRF7qSXHOf/MjUEatEYpfjoknCffUyTXLWCX4ye6WDEB6NGfC4rhuZ6RTfE1+vKunDoTosKW2mZ
yXExb4iwZ6Ph08VzEp3+7qh6qMC9eQR+vLwHnB2aODoU6Q3jdXeA18Oj0VnmF/6peeP1so2PGhg6
TFSu8Lo++7hdRuw0pVq/71Gr9ymopgCW58bL+nZ94yVNkk5ozX8JaEjZzpNovLtCABCy3k+dtXwd
07yOH2osgtNrK6mzhzdumg3wgQ7MZh9HBHpuASmBrEkBIhXhjDK9CR2M5NyKFmnvdvXb50W9catF
mGxO59wZcZbhoBpL1ftVxBuc2Y1GgObh5v9ewaz4580T46Xm8PH4MJpztmDI6ocgwTh7ET31gDTJ
+YR3Q7rr41J9eH2o86ecBeM5AD3DviDbPkcDpjYO7ph39fsi7Ptrq7OO5BZqb+GD7g2Ikvh1vVYX
9uNfXJ6AsVAO37w72S7nd0viSDrUedXt7dotHzSTbeLFVttfrZBGr8NMiBvbGMIACJwe+tTqln0y
Q3nCh00r3uelotuXV/Eleaq/fAuwvVTOSYR5G1/U39ysL4VNMx9yWxmU8+riP6GqZR8BH7myijYJ
WmyxL0k6vxiWv87aSpwU7Lkl5Nl11KcqkkBFEMUazQWwH6hC1ZoY2OCZcNT7lqqD6C880C/u223M
DWdIYY1U4FzBM4xmbY7xvN2rJc9+oyvlBh0Bw7Gq9e6tm3kbCgQ6zqRbB/U85JDpUMXmkuDIAUkA
54hc+umYN8cS0/ALcekWVvy3tsVFy1Ak95vYG6qeAJNOL9pkXZu1gXmw75Sm7lO7rX1dD6e3Hplt
FJqFqCuSI4LvOxsF2Z+kMVF2CDsZHmYjawI8VXL82V1SUhBqN21vrMEbz+k26Nbz4IwCUdqQw38W
aKXZD7KpI7gjjSF3cFnh/AHbeR/XSQg1aLKCfBjKt9562z2+4eq2eZIwbuHXH0l+gnAgWrYbYcVS
1k6vFNIA8IJhDRXN2+dHO4c7gUNAl/c8wDHqpS8H1MP2k7HIn0ifznjKSOSe5jrpnyqlz4eQBPX7
61/1L8fgGRAJ8mwrtL3oQaIx3cpW4Gxnjr/lUIlbrE4cymzos/xvRgIfiRAlxZFnvOkfn1LhOyMR
FebAJXp0tW7WxI3buQgN6pfAgudBMaeASf13qLP7xMbcPVTlMu0dJ6tvU/weam+sw020XSIZAGn/
QRsR58C1e7oQ6ZzB6J5PIAVbMBLMEaG981CjTZ3Ergf0D/venTyduPjoRlH8kNvzDLy4wKrXK5PO
fKwsy109y1ncBx1P5Xd613Y3UF0/GRBCr8ZkwY0mrGmFk9NC0np9Mf5yT9Bz573jIUdC93zZQ7JI
Fw32aS/6/rco8+VphG124Zp4EWWyDDyrYDhAbm6qg6eHZ7XyjPoNK96NdnZdcwsHThvKWwdh7L2Y
F3Gh5vAiytzGQ3CTkgNJAn63p+OBraq5XPHg6xplwHOitS0HhcgJj/7OQVgq4PqI/G4C+Z/Xc3l4
/Zv+5RVjeNJYIrKNlHI2PAIN2YD61LRvrDm/E40Y9UNnOUixIO/geE6VD+96szfVBbfdv35mMkww
FFvf7By6gUL/NI86Oy6X+bAjtXVuut42dlaRt7sxcy51Bf6yxfGdgBa3Pddwq/Sz4zV2QBsRNUHX
sWngECJikP6i5Gk+QYuYe2/MWxUsgHF/juk07tBIhKCu6ar5VS0ig4kf1z0cizDv96OOSLgHULpC
u2B2vr2+IC/vNjYDySI1KNbjhV1vV40FRelx3BsjiWm9ZtCuyBgr4SNXLMMLsfjLZdjiCZqIVIRM
rtOzp5fDhh0kOLe9zKDKgl9Zv0LU4JLB4o3ZauLN9ylBBc3KTd+XwPyc6SfqHAv71UGKkkPe+iXV
1vlX3q+r5jusUPX24RA7J8+nBi3BPJw9v72iqz7oKc4EdZIdEOySn/UIvHVoRGnqv75wL28nBz45
/wGNxFY7Vy0HRLegN5Av+zgeul/GqCSQYXv6/PooL4NwQpc/hzm7nzo1tZOVIEgygofadXYffxGt
njYkN4bxu5GdraGHUAlgzdo4fAYhihgFGNx9lXXyoKuk/NAkXTjsXv9dL7YtcY4k7+FbUxanNHp6
jeWkeehpmDIQCJ/tCtBPVxWiiN5Cwrl/fagXe5byPtLA5KuUp11Cq9OhIkiZGBW2ZoAL9fAAtkzt
owL4F8Z8JUzJbLgk3P6XAYUOFZSMzkXF87xpEk/Z0McYywdOZ5a3Oov/CaK7e+NgMnkXD+i3Xnjo
XrwJxG901vgfqnGCL3s6QxK4vC+X1AjmUK/eGUlkPeoyk78jBRvFK8CHUpzTaaNcR4OrF1ddol1K
ql5EI9vouAlzZyIXxFN4+hMI9ZBSy0YjiMq4+VrSzLzXqRF80bu+WvxsTqNdB20bsobRXNjiL7cS
3xKLgmfGHQfpLFC38QRXCDtCNh82oj77vNub0hyOUbEo98JmevH+MU+TeieC7wxK1fN0nrXEzxuR
IiMYZ6yJE0DIj3zR38USJTs4rqiFTuLtZ4XOAfctmry8uYA2T8dEK0cjY+DbmhBM79AfR/QIMUIb
9ttqLOn968flL5sJOKhhbK5rlCbOC/BolWho+fQyIIlNdv+Hs/PYjdxo1/AVEWAOW3aSupWl8YQN
McmMxUwWWVd/Hs6/mWYLavh4YRu24epipS+8wTbn6aQav95WhlW/WrVs93qcF/cjBDb43mb1++Ph
L65FNgqYVKhY9DYI2pbV/iuCjjMVqaEujL1yc3GMBg837SDrryzjSricz0gIwWZlGekXAWxbXQo6
qY5oy9Hea5MefW6mUt52qR196UQRu9se9YgCAlhXJDu8fyd8W2dz/Eb1GdOC/zxfBz7owkUxlvrW
6oc4YBO6mh7Zfspj558G1NntWHTNlZT58kpaAEfcDlBYiBXW77bbYhJWkpftizb91zYhGYV6wMqC
HBd3kQ9C/j/PijeUdJF6JNHq+phYuRuj5SbtPcHCz8S3zC3CNtf6N8tWOKsDLDLflHcpovES08c9
3yod6pK4z3X23p6deFMtGhskYN0NIoz54eP5XHw/Cg0wc5kLUEfiweVa+GtX9mVLYgdfcZ9KMNth
HAMRwl20fDK66jnKUCj6eLyLqTEemzIAFc4zQrNoNZ5nYnOtsPmifhN90sHHbYH/l93WblsrurJY
F3cag+G/6OM3tvDe1ide84RddQg072eznF9V0HefRKGAJ1sqOZKc0ZBHiPVK+PPOoEsJ2UbJAWwu
RNjzGYpBa2E0MENAnvVdPQb6CSEd58D16u6QC5y3vQM19uPPennssdLRbYJU0FFAHNcNiF6rA0+V
TNXI2/jJMLV2Y6dWuzVcB12sRNN3lVBTOBp2tYd27xzb0r/2VL6ztsuRWPryVOyBmJ7PXC9lrCGr
wNqKxNk1+jiCdVC4GifRtY7jxWXKdOnbkq/h1UcTZLWN6kEzoxbOyt6MgvxeTnN8UhlUro+/6jtL
SbDMsaDK6NERXL1P2hSUvttxZTdVYu+TFMPpHCzpXtNT+xS7wj5B5LjW8H/vK/5pWgESBpuyTkTd
wVOp57OSEyu9GYqyOIJTScHFwub5eH7vHH6gL3h7EY/C1l5f0X4k9KCjB0GsmunYi1vaxvCybpvW
TXr3R7Xm4/He+568BkS6QGIpya1WDSV1Ra9HxxW7ys1Hs6/oRJQGEoI5QidWVOEk6ebZ/uNB3/2e
tDrJtzgXXN7nu1KYs5s1gOT3ErlylAgxkUlMJON1WGxXhnrne1IuIbSAYIvn62I4+/dlCnB5MpGs
JZ4ptLlCdJ2Qhg6nHXyFcmlvY8drrzx/73xRRmQ4oOQkiut6lXAzJZuIqE3G8bSN20wBcUaXHiJh
e2fOybcZe5UrRbJ3PijbkrForvJGrY954iHgM7DKXOFFjPSxne2l5yM6iBDN4eO1uwi+nT9h/x9T
HgqJa6BGrU8IEQaRvrfgc+5zq662Ja5KW6sukEWshdp3vqp3iOb854bZMjJQceok5JkU/s+X0m79
uUwHAbgJqdQtoMI+7NAo3MWBf600/t6uoe6whG5EFkCbzocKBr930e3TcQKIwTU1k9pkwygezaSD
n6/114qc760fLnTOUhBf+OarA4Fifh8PMxdMvGwcdwZCEdmRuAHp8Ovj5Xt3JLpzgEJ4mAh7z2eW
aU3u6SgC7yHwl+YvOYvBfUY5WjfC2YzVl49Hu/yOpMI8PzxAC2pj/fAq1ZpWHnBR1+TNe80O8l1K
ynhA9aI46gXtyI/Hu5zdIjtBidRdSO2Y6Z3PrgdLgKxDae+HRHdu7AJ0A5L4zTfXj5KXj4d653lf
xgLmzl4EioaEytnNMqDnQP4/oOGB/p7Tb1zpFQVmCqmHawLSC1m8d3oYrA9ua+Y5EmNdXxYhAngV
7T6Ka1F8+/Evurx48FYmNwVwv/ThgtWmrenuNpWWUxPG08RpQl7EPP4xuTbizg66nmJHJR0Qpzem
uXFl7HcWmpyYJucCXwHYvPz7v2JWTGVrhLJGZx/nUBl4QjDLLRMTubyuajYe0OMrId3lNfTnhqXJ
SVDnAMI7H7BIlSQEKYP90FX5fpjH9EuERv0ttUF9lzVady8sbHNlNFZX7vfLKhdnlGI42FvA1CaO
q+dDJ7gYoYE3gedMaj1Cs53FHxtAgFgY1t/VaE0nUUJPTZ3SxYYV0HEz1tWhUpN8s71m2olAmVd2
4+X3p7y1mOmQdS1evqsId4T9baVIzO5pLmM9YnbDLp/b8pRUlXqoHf/546323nDA5sD9L+B/0r3z
TwCQj2cOsO5eowvw2pjoD2wyf8zR3vFGtWsKOyiuvDuXR5s6yJJWgjAlll5XXlhMvzYgbO6tPEFX
TaD6VsEvdJEbxmbrGujEWE7vWb4HAoTIGZM33HRB7q0eG4X2PTRFXlRkm1r0qOtFeHkwX5B2L7du
N/bIbueQ1kUhfnB7fkEzw9uIiW6qU7nVlblfhtZYIwFQ5NoGqwg88vxzixx01mC0Ju0W0R+KHlXU
DfyvpLpyqC6XlXHY1aS4aPj46+Ba78xxLBKqWynif2ikeSlmaoY4CcCEoVP4Pz7eRe9MC3gCsOil
/I1n7+og4TBSxokNujSf+MYoOTgPflLpTx+P8s7GYTY8CUs2DadwtVdrv49rRTF/XxWZ/dZPSSHC
IJeoOZfNcM1T6vIOpm20FJOwwgAdtSaRz00+kwBH1Ae7JPmeaIHzHSZSrG4pB2vdjndi0g5pi37F
laV7Z5ZUI7kOedMXEObqNeoNr1+itSUlUgPeQzZm7FqHOmw3a/qnj7/oO9uEsWjKEY4tke5qO/oG
JYLJpp7lzIk4JlyW28xCEgEWSLJLvDy5gkJ+d7ylAcwycvjXr3rnu5M/eC4vba6imyLzi6NHsHLr
N7m9Nan87P4f8yNvJwJcgNZrjiAhbeu2/WzvLZG5u8AERVvlkYczNonYHLn9tRfl4rLhveZwE7hA
XVmoOufn28rnxPIb3943rfLaPSZV3iumjw2AjKjtdrrfYQcB9sSOQ63uhgRJwy44qJlOsF4aKI3W
V6+ci/3ETwLhzoXLrsKGeX3/gTxtHRDX+5L078SvnnflBESj8Ob8v6a8DLUA4Fw4sFRJ129XkrUq
pSlq72m81g9xPUyHRE3Y/mZwGEb4z1e208W1w3hgzZYipcv9syZkOmkUIRRn2fvebOEZdoI2d6hm
A7nbj/fRxTfkFkB6D1gaJXNKhqtHOUelyqtHVK85mjhDYLt4wOzO3HGTf/54pIspgS/j3mGhaJY6
XN3nG2jytc6NwXwfLHgtr2wa5whLIblC6bwchf81LfHlgsHjfB1gIndiAu7unINRaZbYpXlmou4Z
TdhEXTNSv/x0XItk4VB0XbiT6xYPmrR2P1W9j5J0nP+kv+TeROWMOFauYxnz8ce7uF48qKo6/Q5G
gla1Pn2Fhx5zZTX+Ic1t2kd4gGwRR7Lwke1Pha5FV3oel1+RHBZAGSCJRdxsvSvGfMhzt639g+3O
0466pzpFSEHcfDypP1XivwMYKOULr2Fh3VEtgw90viVG1wMKXPXVVmrScEPLaIuyvYXpPLiYfNZm
PIbjAOTsnhPCJzUhdkQH+qSJdYScgLlHH+RmwBvSeUUo27LoN0VuOSheT93c7pE8Nr41gyN+J3Xc
vspa+Y+QgK0nJ8rtgni4mD8BoR1OUe6ar1gZ9HoYD6VvbCD+m2kos9j5mU19PWyg/er3k69P3xNp
ov/YUBk+9Rm1vK1nzshUi9YMUDwnGkfn1657E7fpObJCFwLjcyxNaBsBlpfVg16N/XgX1Z417aoi
d39hOQbP2Ezs5A2vHonsrEpASngUR+7iDr+AkMun6W8ip48fqm6U/X4QnjbuXadJ1RYYm6j2HnIV
TRjneubtXIwnjCe/rbtfcqhEeaDD66PIHhkIZzmTkr+sGEblNp44jcATUQQeNnPr5MLetEWSF9vC
ziZRH4dSoiqQuTSjUbMapJscDCdDmizs/biNyq0Z5IN4LPHiwTuljZ3ot2VPA9LcNu/AJtVTS9z2
9aT8jZ+IBvul1Nbahk9oD1QPCEfTZi8sGWAnoPs0LzTU+pNsuq3Kfpp+i7pxGspvVjByHQ3z/HmM
PAvbFs8P2uDQ0Z63t1d2JBvubENS3+CkAXJxYEVfthnKVhl1Msa7NM6qQ1bb/VYAHSnCJLbVfqA3
EcaVwkVTK6td2/vRlfHXx5yAngBwUVqAZUFUv1w5f6Woo+pQSp+NDLe2qTr2Xvc9Gody7/pas/fM
qn+7Mt31eCT/3Fw8agsVnjbjKkpyzChZ3ByzY4xoe7THrku0ezW1JpqlJY3CrcLDSd7aZm06t17X
+P0OwS7zNCl9CA7e5JjOwbOzVO3Ra9cjpEtb3ccawUY1CasOP/9WdYmHVrhtT/p9hQt79ApvDfaU
hf5o84B8sX6kt2o1IWJa/FnjLDwLwvDxcx97RrUzG2n2W9fLKVs4Vj5h3dO5iFk7QhrRoxirqtui
3oknqvRiIiHaGGX7tQOO5KHXoCX0ZOHivdUmPP7HHDj7naHVDVreXCk/9DEd7V3bZFn5ECD2YB1k
ryfYmWZm/i/637lThnpDihVya2TBk/TM+qXLxvgrKyXcjYFw331mdOl476EEvpOy6dNXiXyXfuK3
TumP3KF/80+cabG6wwUHBElkNV6FzoLwQFyWOexjRAXAn09G10lsAtGFPcxaUCHInU/WfVAZc/rL
UkF5IJ8FdpLThQlwiqchpoXZQDs62bgOXErqNVnbzts8bYX5penjZqpvZJok9Y2Ppm2KhGgWG8C1
kDXrMR12lXM0yU217dgGTfxkzZk+vaI0aPzqCeuME0UzI0YXpw5ojvpmIXZRgFTgxm5RKfvy8U4k
dVsdvUW+hSSLsoBNVnsBEumSVJpcedURZSWj6TYNtRxvD5eYA49vXoWUiMOxb/fIbrhvxRRN/wYx
18JTXUY87XkFUjjsWhNoWU95Z7hRXpn+0P0yeYgrHvKdGG0U9izDxI0Et5AgtkJUhyDtoko4LybF
iVk+ssdlhminjgZsPSujZ730qnoatVjWz+CsNbHHezeqdrounXRT4lrd6miRobR2N7aegYj4rKOF
gl1ACYyzgmSa32siS9Nd2QgfQ1GEDxP/sz13tvrqasp3vphtUf3wu8RCjg+9re7WT+MCKznkt1Cn
4z4wi4dgRivxdzr/sdEb3C6bH3q3qIzjPOQDfo3KzPCwKoK25TNZFvZxAAO7b/T2vA3+ShGSb0kd
9MdMJU4tuM/wuwjnqGnSbYrFgAqx8YujfUYd8ME2q6BDPrEso6+YrY1uWNqAg25TPHTmfRZzuu8j
rDFAvbEZe6TIrewYda028H4Kp5ufEUDDENPUJ7VYOcEZyR0qMc+tlOXNjD9nvgFMN+i3c4ma2Ukj
xH/WHJH4eei3k+x4Ks121jBVxIr2U2565hfVimhASBXB9hiFGa1J2q0oeqFvdSvV5m1U1LmzxbHK
0TZ0NhK8HTqTty4sgVX5i2LZLBSgjbHGxctNqlR/1EuUn356ysK+DiPaSuz6pB2kHgL2zIpnAhfn
n6kpu/yNyrPaaqWR+Ucn8+OfbVEYL/UQj8Ytnx/59gbVyy895ye+QfGJRc5AXjfaNsJ86WDpWeaF
0q0g3qMyZX0BQJ86COwO6Zan02qwCkTI73uJ4azx2CG8Mn+vg85imQxzKh6mHKffELrK9BYPvpdt
TL2XW+DENGb7sShv4grhKCxJMDE1wyhNHMjbaGaZYYGobvGpxK31m63VvfWY9oZiwTOpJ3vY1zg/
Sm023zxkwNK7DuE16kb1WKVvkdUJPFJk4aW4urbs/gHPtB5jky31H4xSlS3L+Q39S+e3zb8EHWIr
IK+hhUJqMYdBlvfdoYx55m7ixkgibCjstsPoIqtV9t1T9KU+yyiyMTuL8DGdTomvZfYxUYnv4VSV
W3et5nXyZq6h/d4nQeNZJ4WFibEt+qweaUsjRQoxxsfW16wGs/hFA23E6VDQOz5FkTXUO91rPMw8
5xjBxTjFEWE3xlqqNhUciiC08q6rv41GYxW7rnPNn3pEJ+DnWNdpt02E6uNnbbDaf2yjgZ9SupM1
H2aJj9ImqJP0NAz49d63cKcmClC8LruiN7Rbahoawd84EkOHQxMEQxbO6KDu9YXGMFGBF8kXSBxF
dZ/hyP6pKdH4/pcYDC89C+5hfUT5TWJ0munGr1hPsJT9+Ka9ePLBxXLR0v8G50O5cpXHZ/ZgjlrT
6Uctn4riYKhoxu7Fozc3hZnTGQYOBK2mvX486p8uyt+RFfhs3gjoqnRZIFytOxHxDMggmWo8UwgX
y2e/VYiqbyiMtD8tM0ncB6cdFdbUKaCDnTa0YjrgH8ltZk+ao56CCTG00M+l+hc3duVsuqoc+wFv
PJRAD0qLuh9S4owlw15K3YNsb/h3Nq5/5laMwzDmV4rLf9rp5/Oh8kA2Bup8yZzXcGibjCyfaLAf
fQObqd1gVUNxi4pb0G6Ra88Jm6su/V6Ulf/JLp1G7Brh1d6Tb88WmQB2yNGdVsapvqQ2ht2EFR3o
6IUkK4PfFcemhdJhKawdui+V8bnL+wyP59pwXks7tz/7Tm/0oZGiM3rr4mHmX0GX/wFCnE9vYUdR
p1+IG5cUmKAHphrF1niUoKLqfVHq+v3gkknXfVs+ZrOeB7veHrI0DOIpSkB6d1/bucS3fEa89qj5
81ccKu3f4OEKMKX49H2yh/GXH0nzGs30InCgKgME0YQHzatNYfM8ZrbpuLZeN8ujdOe5lhiTdVkV
xllNMzqc2FDdxk8z/cHDU7LaLyC4/yroQo8S8falsw2MhorAcuT+itrtIaEPGrn6safm+YkmVr9r
gKEjqJrx5OBBS+z68XH6Y51yvj460H/kLLyl4XxRe2Cqfe1rpXsE6JHhfORhmLP1R5KLk1dbmf8A
QBvt3DFO/aNmUgqZw3Y2PbUxBi+PzNAa2sB7zscO+5q8K4rxLctcPwOt6iBkN8khNTdEsMWDy9/V
D3iIwWD5eA7rMjS8LmfJ+/9X8r5QGxiKGF95a/KPcedjGkhA9EgdPrhrm8n7PbQSu284PNcKKZej
UoSlJmyBM2fHrM9tYA1NZA6Uf2u8sJ1Dm7WBvKmkN/pPcTEXyVseWL2P+yoS0Ndi3GUnni0aXS90
W4GyEOYiSrDaJxiTatSGanHqch2DV+mjQNxDTsKZmrbok9Y02ElljWV3oYEqvvmY5AhR7m3sQpFE
axHHvWHx0oc5y8a2DOemdYrDJMziyxSbsECsrIZ6QH5T/tsxRwsV1agOrvAal/fhfBILnJm+JVzD
PzDr880ed10ymHqpHT13QEQyjb9Lp59/85Y4T7yF8W42kuERFUt8rhwVXSnv/dEOWg0PdsRZsgXe
E+QQz4c3x7QuUdrOT6OyGmObBLG8K/rGpVpD6CG2U5qjgo35kd28epRLG15+p3tCYt2ZNlGdC++r
FTtVvDM9AtxoMyoRiR++GNL72Yv8ap8rUs4NfqJeN4UJ4DRs+rij2zm0B9/snySg9TskIG1cNm3M
EKCz1JAl8bqq7V+2g7NeCK4MKZu4N9x+h7h6Ep/oWAXmaZhN6Ydzl9fa17onVc5ubYz1/A0lq0DH
c9HoYQTrSdTph4/P2gUQgLLhgu+1qPQC9OUv55+tlCqgMKZnJ+nGWDBbwdwfjQ5rWiro1YE6QHYK
6I2HuhH/qidsVGEV9d8//hHrncMjiRIFwAdKmaCc1uX6oKrTOHKHEZ9EOkG3RUQsEnLGDSxNxpHa
pmVlrr61jVZae82p9PRkp5Ve7P/zz6AjDlfQ5iLwgSGcf4pJKWngX9afcg8bzJ10vWkzIGSPJ5OZ
CAOfQWyInTjX7sdJFOE8FtWVTfynrPL3JuZLgPLUKbuAQwT0uFqNNsB43k6T5oQJRuwfFlEGFXZ4
n/q3qh8wAUmjCStYUqz2h930vokDgF095D1uqypEL9s7NkWMGkU99lq3H9p0bLet0bh5H/a6Ofc3
/qgP2R7CcXdXKb2cvkescXAcZeXjqxahPaR5RX3sgrhFmt9vm9rdY0CsHfC2G8rdx198XShnunTh
l4nyuC7qS+dfHKtUS8WaV5003/056b42brMk/5w0PbZ4Hw910RNfxqJ+AMCA9aXvtxory3pMLsnv
TqPUfk4wz+wwKgQePGMzp4d6WEx509byqn1b9uITxurJVqVi+EpFbrwFFHf17K0Dbi56ne4KWx/U
CSHKqsMyU9CU7Zy1Jw3oa7rp+zEOkTxu+o3uUMLcmF2qrnFh/5Dnz3fYojtFVML+5vJYh9tcJ64+
Nf1wQtLOJytyitq6wYG6G29k3qOraVeNGNMTToCx9jrDGqwfG9wutvlc9MUXlVCg+hJQ6HhMk0CL
dyXucCcyO9OjNNoawy8U4+W091xVRBg9S6JR3Ku9dFvmeeZ+HfE74c2yylQ6D1BccvkM7YtHl7y2
/6LZVapl+waVoWozYn/YULix8VmDRNTEVzbfRWGJ7w/QCqVn8EoLjnO1I2oZaXYZj9XJcq3+YU4c
PQZ3gjv3jUGH0kcLLDfibet0jcIUqa9/wu6Y/L2BT/AMqY5NeoQcoW9TAB8p0llu8g+mqdV8MylD
y7b1bFq3oxPhg3xlKy8bY7WGkE5IMxaeC6058/zY9CUAgERW7cnz2MGPHc7g9T02r9nOMJDfPTW5
4TzoqnWig2YWTvKojdjebgbLzZFNx7LH+3zlFy0jrn4RndZFKJRjvAi0n/8is9VnPwcNwdVp1afJ
HcFQYmP5ZBjV49D4yZOUQfREjG/eto7TYMmOslm9QFmnz3ELaPLKJ3rnaCGv4C+YkwWKvIb4TImI
JMa21qmjkEy9R7kSJ9BSHeyGfr/SaUNfGfHiIQVuueBm6ZVyuywCjuefoBrGwog0vT9ZEhfqjay9
ctpYvUj1LYspsIhubWl2L0bGf7TzsRSnckTNCMxNXljOlRW5/ABMnx+BJgMsoYtfIz07ivXabU9O
57npbaFoguE6aI/uDw/37Hrb4TGi3X68DZYD89cuIEwAcARqeDlR6C2u6VdwxiduTJcWARYm48aY
B/WmLS5AhBVp21z54u+MRivGo4VOnk3gsgT0fyVXECNLrgZvIQYYqtypQulqMyOxd7RwWPv346mt
+p5MzYAhAMKcni6H7s/r8tdg+eyOTp0re6d61VI7pDdCW1KzrmQCl3Ni6wCCIRGBvX4hq1MH2CFH
wOt3qaiUvB8N/ME/y4Gm9g2Cj1F0pfiyzuaXHg+ZBwz5JZWHg7mk0H9Na9bHZIiczMUMx3aMbFNh
aZaTIg4R1rkTN588SC0e41thEIhBKzbnYdwGQ1T80BbIy45OT5KHkWRnjTthq041W4TOFE1UG5eb
rZtlDSbA/ohtmXEtdl3dg/x6GvpIxdAYg2BN+3v160dq2J6t3OcucMUTbSkMz2cKzCKkWHKvKld8
w8gA+6QoQ6+mLqviRdS1/FLbZtZdCd2W3fbX3l9+Cz+BeB6KxdIbXwWPw6xj6FvayUsZe50Rxnbs
bpJiMr7JNvFekwnLYcK+4goaZHXMGXXhdPAHJ47uyBoehvs6gYIcx2dfltGvaEjEW6T5Sv3Qyqar
cBu25XxFVmHlh7H0BRkTQz6gyhwEABvnX70UoGso0evPM2sT3NYTWOxTbVelL8IyKkxkJCyRu4eo
iwWSRsHkFvVXjZdebedAxu2O6jwSF1dug1UOsfwq8GOLwB54H9AJq8i5VnaEo1w3Peu52vVeMbsb
NsetNDPbQTPFLo/RZHMTUQUvrZsEIFR7LcJclvivLcDth2wp7zLcN3AY5FLnHyb3elxm5sh4Lhsj
ThH9x8fh0Naa0r5YGNg8qb6U5S5tx3ZEKnnukk8RgBBxLKEk6PnRQn/ICAGXOwL5A66jaz3sP1y4
8x/IRUF5lw4yeTo/9PwHtlUbebneu8AOGkMhQTZAH4vpyiY1LsWJLrQ7u50ROKfWHiRlaAzKMzZZ
S8HmWfclXr0tYAAaT4CpbJ640irKV7O04u4Uyam8VYgXy39bUCF2GjYa5X8AfFJ0e5HFMgrbAW1+
an5lhMTpxrDb/lVMIulp5c916m+Lutb8fmviUH9jiNmR+8mYA/EYBWWd77UgzvJwqP1xfvab1qUi
omFUv2tHYqFdVsSOdqyi1Gk3A3orb2iGpxbS7H00oFgp5qx/oEtv2s91bsY0oQstk+5T2U1oj5Zz
QwEMx7x6uDGnFKk9DA20F35V8YXCE719yYIWG6eQKWGyns/iODTTA2h9WzxFVel212pg61PGZlo4
6uTCHlhFl4Lr+VrVWgU4zu6NZ9nI8Q5XO0HRYZ7LTZnVhtiUdlbgLl/gfr6PucO35iSRko2Tpa0G
YfUKHmDZGec7B24cnRciu0UEcU3s6itpx0NlNy+9ih5lNyU3AeVnXNM6qh1llP/r22V0Y4xRdeW2
eXdgipMUxjji3Cfnn0GTdm2i19O+TIGd3NAvE6FXgqzjH4unzJ+1L1D0+YctHOibj5/8dUTHEoCP
Z8oLKRC76jVKP6kL9sI0Jy+19JJg2zVjFlBEBia7gWGTb9w+Kqy3dDS8jcJ8+EXCSP9cBJm4crFc
fgMQhvwYE0QjFbY1ZF+jW9pmlTa8DB47HTctMzQKMd+JcW4Put2k33EGTTZF72r/fPwJVo8aX4BS
yB8QGwV0QM6rG63AtLMVotKefQP3MvxFxmS+S7M2w6MbUCVk0H40cPyqgquX6Z9ZnW855ooBA2xM
CwD0Yhr8d2iipwDz2qArXuTSraFibTXFkr3M2IpSm1lgjxWupyJUwYRGRRLYpXqdJod0q58DK0u2
qTZl8k5qI50FkiEZPZtcd9O/E1imOfs9Q1aU+BFGqJBLTJuSQx+bQbWZAhkVd1M9JE3oJ7k5h249
TVh4qtagU52X7amScSUwAeMU7vqRXo3wM3PeCF2fYDzS5QeSlhpxvcXEfmwRs0zsfE/Jthr31FW0
DHefJh+6NwKz6sm1ZvUt4gaMnp2qadzDBOKj3AG5VgGMCD3rDp2X2s1G9S4+CIk76N5P1cNi2GAz
WEdHVG8KLoce+ZID9c3MfYr8WNyVGd3XwywCZ7Ew0EycxhUfrD+2fdN525qK6bD1RmSrNqIzXeAB
9K6aV5DsWfdURn4vTqiLZ+jUAjKmpVo5Y2SUm6QUKS1hdKPzvQdb/gWSCLbmXhK1n3OQDSShXaam
r44rnG9LPu+DOxu6J3A3pXsY0lFk9DpbTI2xdEIjAXipvPFFqcl/pD23N3k6ZYCpXKvV7qQkxAv9
Ws7Jzs3o/fJMlSNYDow3Ojv71Upaq4gaVSYomHhu7OabL2PPfVpIS+oJxLNm3IIKdLpkMwdevOuI
iKwNUZylmptGlvp9xg2cNXslVYvcuBh43pQ3c6Snqrb6r61ryOoOGmhBkQM04G84Z/5TKYX8x6zm
yQ+RfhjLbVxWdbA1BcgHXAXNYquKOLgBlESStNEFrchNkCQAF6CN+cekSaP54Ei8Z7GFpiksfZV9
Jq0sgu2sLVget7DKZmOqGLTDAdienn2prC4LDrWq63lDnxZgXVv5XQBzxUmiTYsJHWo8jt0Gxe1s
TYV+6xvl+KMpRJxvkTmo6plLc/Q/dSSe1t0Qi8GDXpZoTYj26+iJm6bIzGzDhTCeDA8jvNceiRkA
A/ipG8hbiMCdH9kIhfjemYQ5D9FkVvJWcwLlhI6mZfXBG7RegDuUuThRZeidN1go8XinGt3BtXlK
zJ9KzTmHS9aw2KUpfCenYYujMnZXoyh2U2XXB+FJ23jTgNSoeO+mSXcL6qnszf0S1BBRCU//NGk1
AseagfwuRJrIqfaZD6xDPIhK4Fa2cxJKuBuV5d3zaFdZ8WSqYUbBMxdadAUAf3lJwm6hcU4QThGP
kt75RQXQFyiIm/YvIF/MLSg4f5fViX4361XyqRqGRevMtv/rg8yhW/J6KKxLCdVe3oy/Ejcq1EA4
IHC95AXdFiGK9M3P/Opn4HVUqivOs3GinB09lvhyXwMjXj5IjgOXlYyDJiPVnlWsLXy9Q/DAcp7Z
zMowwsFH/lyELgcU5ufiO55EsxgfgA5C6Np2SJUn//1xRujWABC5aKYCuFl9ALcTKnOnNH0pJ53Q
qC3i/LGjOXVriyZ6tUbdvnGsGWPHXnnPUwB9RetT7UoGukq/eB85lCgmL8h13ua11tqUtVMRGJV4
KRxh5Hjk9ukcHzhf+D7EYFn1W8doXe9KPPDeqIugHVJNlLL/B5j7a+0LQQHXLlT94mFA+Fyh0Pq7
j0p1A8C+QDeQZsuV3OqdYNSlsgPaGy4sya21SrTHGt5YY5XVS+fFZXmjlVM+7cB8YWbfVJW3NYbE
9x/mRv5Txlp2oLncgYwlmrtvIfM8fRyUXO4+V6c7Q+2HzbfINpxv/ToB81gbRv0i26r41vV1cyfm
yNlIeuqnnC4OtjAxt4KctOHKqXvnqBOTwP2nrADt6yIe8nili6mpXiwUnB/GwdK3k3SG7xPF5XAu
HHLbrM9ePp7v5XIjgUv5CYUDtjqqnOfzLYwGYcq5zl7GATBmnWa8gpqsRB5Oab2nXwTM8OMR/8xj
FXtZiGMZcGK5Xi4OuHRbooWusp/zVIFxLbE2oJrh+sl4E/OyGlCgnWKv0Diy9n1jlxr3d5QE/Wdu
Aw2NEr9Z3uM+rprjYBdW9kCNgkc5ikz1yi8HQc/lIlQSatVsBb9mTwzgdPMZ+b+NEYnZ6sIhbYnl
th9P7GLrIDEAOoJLGqnlxVv7/FPCM6kAM4zZq/CyQm2DzmluNHCPB6Me9RsvwFws9CgRgR0svWv+
jqsKBZt1qelxaxFR0OSzlnX+69jmWS8tgU79q+0kct9pOluGSAmSbdFsynbMbxADsx4tYIlHDUuq
14/nvm6ALeMvpTL+TH8cws1qfLT0DSDLrf7CaZHWRsuKoCKEHp3fqJSnz9St7LBRutcdssYt34Y6
KYoQ9xnvEygDQftQOP98/JMujhN3F0qVSzViYVHZ651Nz73RCujEWZ4WLxbchRvEG1UEttt2btAK
iu5G1V5TYrg4T8jbcXSNYNHtMql/nq+DAk0eUQm3X5pIi/6PsvPqjdto2/AvIsBeTsltklaSJVly
OSFsxWEfkkMO26//Luo7eXfX0CIBEgQJ4FmSM8885S7+HYbkCDu1FYjyug2Kwwha9f3z5zzr6vLm
sbZZXy/zx1Va76yWTzVyAjUl87OatOpr12r1s5cZ+T4tya4/X+ryldLrB3+Pth0XM/OT04dDWhYk
8RgkL03ayG/1aP4YM9+9E5T3VahiVWxdrcn/a5FOFrsqFDFZJDDTuDhdVDLkA+rWxs9ZZyV31Gx+
hMF6TZoXOw9u63l3rSDtCznZw5UG6OWrZWUY+0x3aYixu0+XXsypnopSpS81vZkDfCsAscYgk8dY
QlS7cg8y0OGPOwmMKFqxXYFYMUNe9+7pcjWbmRoq855JP1r5BHpibMm2lqIaoVpWdvdH92Dtf12g
16bQDwyE2SZS8Dx0a4Usa7hesmnY9b0BecNstH/8ti2yXZdl1ZfRD6p4ZwEGkeGi5RkoX7pM6W3r
F51VhqhD9n7YoZjYMa5P43bTe86QocsEN+NmHI1aIR0fGOrdyPygfCgcvL2osgrbmB77dfwd9nh+
2Qc1diJjJOO1b02VVa9tXqYlULjMXVvlQ7JsE6W37wYBodjUbi6TaM47awhdovRDJxXsFhJrHURR
KuQfv7PnKpxV1/T3Tt9pP3KAzuoBFGT3lspa++4L1b2Xi2HlW+hXyxfXqWI7SobU6Y+6pZxne6qW
d1DDFJ9IzRlhMdBajmD6YCWamWaswnJO0vvRMtH2HlECzW/7Kq+fVWyo/kaIbnE2NZOJCBMXYG0J
wycRqr5a9MgO/LHa6u60JAccu/VI86GmvrWToQV7lXTNv2PuF5yKEq7qvvT1MX0RVO7aH2nitvkF
FHe+Ia2sp50T5LV+h06te0xyq9RCGrv9v/wNfp0kc3wP3GG0tnavMhHStBletXFuzW+1bMSt7LgX
bmFqWf4WZTSVb+bUUD8s7vR6C40LUQAaeN0A5hmAd9gAuyZx5r+7G1NJB6wwZnS1+zCXCXLFus6c
64tPtTTtfL2e5dGmd5G9Ol1etZuYam+KOqyiy8M0kauFaSoGL3Ls2jnIWlQGIHu4C6GqVW7vHUx9
1H070zuJXJTUhjfPaYv4FsmowRy2ixlnSxFRbwXNz8oEkBM6bSLeFCy2YjMng9oPs59aLxM6qDb0
mVKCLyEVTUPy09kKUzOgQEVfa5k2WV3732neB+57K4HJbpAY6V/bxA7yqDdzL79Dd03Um7k3ZvtY
+ZAAbwDjZ78Uvtfurk4yjVJ+sNRQb4ZmzN8TrqlvCdi9n1UpKhlqeiN2ILEC5yHPEv8eRw9PbPFP
ib3vtL/rZkPrbvbwUW6gqXns/zTMYFZlUMiU8w/Bv++elDNOD0oDIboBaszQQBHcVFi5PVOxrLaM
7yXcN/1L0S/YUIde5rrPfkzTH8BZRcdJotF2oBgkitATKMZWhXmftvO2K7I2e7QlPn+7oMeQ+LUe
JjvoQ8Sc0zHkp856jlIzI6TISTWB1uEwlnUYd6CjDg3m8j3npqimreehNBsCELGc+zyV/XcpRvW+
It/+wcHS0KKRTzsduyHofgqEsLKjwGOvvplm0SD+MLtuaGf55N0UXeVUNzqCzQPZmMi+O0p01T+x
9HubloAy3chUufneQmmND0WjAoFnAZn3ZmxmYB2YP7byBih26dDcQHrvCUh+40aFJcf+Pe7mobgd
epRlX3LllMZBtDPKVcyztGLfFlPlhFjJQqdgP0KC8LktDohcTYwXa4k6dJUOBTpGWYZzATD5YbMK
HE7EBi9JN/rgx/aNlqo8ufW8WNi8QRMFVz+vzJgOXpkZmz6W9oO3TN6cb/LaybId6apLo9Aum+/Q
hbMxVE4MsTSEFGAtCGvZuGtouZnuBAmE89pjdaLuh5h2WlQZvpAAK11Vh3Zium9j3MIEi20p7xVv
VTmbdgb+f2c1qbFgmUeTArVgI692k+M027wzGSMUNkTkCKB77j4HLvCIElZEarvR1BboThl1oXWh
gO+35Q8w270LEfZPgWPEnyVvxKtlGJ06DAEf6CHuZ2+CR6EvCGlnNXq5wnO6X80AyvUB/os3kEvJ
0oxmq7HS27nXNTR00r6cvA0ssNrca7DIVteESf5bj0GuhV5Za3802PoDTIbAabFni71rAjjnMGVS
It/zgEeTAK409nOHL69pegAzQ/viJ2k63XS4DNykLRoDmwJlEgTBnaZz/02KIHuk2aVp8BA5jYbQ
JeMnBQZwC7O/cKIyYydtndau/hiexAIxHeOmjxykGfV9nsnx6M1ZFfznLAv2xpo+kuwAdTiH6SWu
B0rISOVLhThzw32lgu1UGn6oufqgbW03HTZZmchrziiXJQQJK5BymvIMGS+GQoHUNV5cj7os1EKu
9kDW1b5XPkj6ZepTIm7fj2aUDfP4HW3ldgzHpUiuiShfJtCkzuYKpIPox4TAOk2CWhqx5Vgb9csC
KeR3y7qgn9IRjlpaaxHcKv3mvya1sKqp9ulcMHsmhz5d0LZGm7c5W8+gAZJjlzp5s9FtNEUnZ+6e
EVMvYDjXaryS7l0+J8sCn3FptcH9PXchXmRXmV0yWs9jGpC6LWm640rxH4pyqR5ct375709JLURL
GCGqy6IbjOssLLOzngFDdj+nOXdCPU9UNAEemiPloNfatnr5X7spzPDRxUd+m4kNSldnvby6AbaU
D2n54ijKkTAJWpRD6mp4hKTbw6CfGy3sma5BHuz8a5I9l/sZFNvqLrqixvwL+ElW6YLO2eA/q7GB
SgWUFZw2lvKRtJy026jCzg7dQnMxaqAjfRvHGPrL52/9Lz8BKCSyEBSFq6TGWW0GZEBOgyrESz8V
WjiPBTqLoyEsL0zaoGFEvogw0Ufvuwi0YEBFwBmuSCpcbjNCIWM9xA50JGXPqyc6ufpQtF73Qplj
7Rkqjj1qTYZ9ayd4q3emFK+fP/LFgvhc07blo9tcYMTU0+PU6l2ugek2XwzsMO7bEZrimNnOLZOd
9haKyDWJ3stBKo1D8BAOTZ21ZXqOO/BqtF0hYcYvTi1kywTJ7bmoAoAjodK0pMZQOnNfx8X3vtqu
Au9uWmP9qAEovKaectkEWX8Kz00Q4VzDUzh9ds+B7NjmQ/xiCzUikWOLB99vGyQJBFwcoxTZzjSE
thkTPf5RrsbfmSGtn+msjOfGX9CU+Pxb/OUHObRwV2AZ34Jp81lFOVuMgXzi21cDmYSjzijkhyoR
HYwyB8IUQlldtmlBMtEeMxdk6RODgqQIOA2O2ei/+6G5plV2cSLQRnJWgdqPb8UE9vQVFXEQtNJI
SyYwupxCbA/8X31Xjj/tdHGOBIvvs9NZBzj7+k2R1U5z5ZWcb0/UCAHMMnpftwokurNPFMxm7JSq
lE9amzXpLbwWWX7xGuF3B8heCNciWAgt8PPvcN43YVFOBbw9+I/MVc5FckUisiovff9LgcrGP31P
1bzv+K/m3tS5A7buVEm1s8aqlVfC/nlPkviHthWYMUQY6dCfByBdSSBrGo18YCzB7xijlPumXrBe
yM1gDLbOkms/SnQe7Khzuzm9+fy5L1r7K1ATbAOqOPzLCu44/dog9qSEZp081aKdfk2mBh9XLLiF
Wl1Z/ICK1e8DO9GecKPM4bUU6rVRwxL6JODXelcXcYLfsgpforQJbnptdZ/+Fhw27Q6sQ/lkVNl8
uyrmbami8kOMstSdtfp9hioIkhhNkq7ax/5SvA1yia3DlXeyrvO/XR6Wp0mLZPp6LUGmO7sT8syw
1Eiz+GkedHEj57l6sOXkUQcCUXqXCNr98uype7GEr/2hQZlAOnauBOnLbeHS1wJJTMykOXeOZwsK
qP55OThPCquqOnKFymvIEbb+KvXenjeprYSKbLhKboi3kzK3n7+EywPBZQjDEy0FOAGAek+/hULe
NJ9afXpCg6N6KvCJ3i2eCiIzFvW+tEbthld0La9eX+zpiwdB+eGUCZSRlt5ZMMQ0yBqaKlFPXb+o
IHRjgYPcWDraDZ2dfP/5E17EGQw5ebckPzoiJyirnD5hBmpAtpVhPPl6qZIQVQl6FVUX/5thdLBL
MMu6UjWcB1ZuWqRjuAZZjfHDhQp/NXU4qQPpspclOEzDIu7ddMrmB2AXww37uHhjku1s6eF6nLCl
TP0rH/Vvj0xUJ9EBrX5pAIJ1o1FLvdWfFrSv4h09r2F+SBSy57HIDOOmZIRXXhmPX2xknhoAP28P
EQ+Tku/sNYMvqbpi1p8w/ciQZ+mX7kBrRdmR7g+edaSLVH2nIxhXkV3H6T+ff+S/vPP1LiGk02wh
sT4LKW7fcmaEtJ640+o+hHMnvzWrnG/RozR04PbK9yKlSwVlwItimG5XAuzFlrbg+DC4Q4aTUwzW
+vTxGTY0+qyZ5tPC/Kff2Fmj2TeFgXSbDOIku7LFzuk9azZHTUbgMnnslVN3ulyXCvSnYGk+iRzp
v03bDg48g762xyNQhL7eq65A8qOK096CEukCy6ydYtJ+AyaxLDrWw2AdlABnlmRBhjZtMJSlFQ52
Cngpau2mq+76btYbD6lQJ90xK8udqM4dqqTGU37YmF26hdaNpE2IMQkSSRGlKmjcoUtpiWdNMyDA
MfmZs5mcNenvA7t/zIYp76+MBgyLZz2JJrwLcurVonad9Z2rSnZD1tdMk9yncp5oOQ31U44KlQ2v
B3GuWsWk82lWencqa+ptN/Xj3m5c8Uv56fwdBZlhD3ZUv/ajLu4WeDIrcmPdjfilnc+8UtscnBTp
midD0OzeZ1oigyPuA5UyotIX2p4X3tBlRH4i2Da9WWn7hCiWPedGI65JPlwEeX4MUnjggSkIMNw7
C4Fg31K5TPXyZJoiLRFJSeNNNk/zEHlG42zhOo9hXsTW5vND+bdloTuvDgHkPP55zgFJykP0pTae
PNRWnBvNlTi+4V9L17ptm0E7dsCidl3b91cGVX85jNxnRIH1RqPiXP///4xgJwmRE1yf/gQYrfjX
lf6ySaVmYogOdbC98pTnZM71LIJeZEHqWzL789uMvpEIlmXQn2I4Iz8SMEIqUtRlgkZfmW5ACiz5
HfD9cZOqxjO3bTIysDBELm8MMMZHX3rz8AWRHPf7YBaWGbba4nrhlEh9I90+n7djwzTiRQHQTiMk
ajJvg6BRe8igNA9hXTQi2NhjVkIekcOKfTfmPguR6wyqa/SnD57w/xw2YMpsaeCpq0QaKPxz4wAz
L5J2tJr+ToxoUt4ncUdnfBlyZPYhZmTxl6awaWsyH6+qKC4X972BoTUeEQJOHwJtQctKjPTUdgr3
Y/1Wn4JS20M0AlldA98e7xqrHH7mJj4822zWtF08F5a4UgWcZ8MfT0Hah8U0sQMu19kGKfKyXkxA
6JBEy6L72get8ZiXbst0hslSHhZxvmS3NI+HRyk6JZ4s+m0qNGg7p2+Qx8UVVsnZ9cVNTWYO+egD
CMuEdT1J/7NhSbyDtGXCeSx4t7KA/rsUS6QXRmdtXI/5nx5ymOo3M3PFuBlnmIBhri2VdeUSv/y8
FO9rLQblg1qFmHH6QzpHBsvkuPkxj+2pVZGox278XjsgLyNmSwWahbMnGRlkHZPpUHSD620WYfTH
GeR4fzf6sndScI0o/hjcIzVJV6ipwJBGVFuV7v+xs2RCmgvkztFr5FyiOZPUInJjUM5XkoKz+IOL
nunD0wHUTZnBdXn2VlPU5sY+ic0jLS3VfdNrI7thFjsaG1rSTa4i+BCxs1skjI3Xz0Pfh4byyTlh
7dXTBuga54UfcPoi9SFASFJ19h0adPYEnB8QKZbeaQYHHv3Caqy+5picp/wWtMFgznVFOWRRGY+y
68K2MPuJ4XoeI/rau8l3uN2wVrsh8Z1dBvaXK9zpi7tK6SBzTQT7QJ+CC9fpaZWVdgdOrP1h+qp+
BqmJSkJRBb08anGmr1Mmc64wN5QFs7ysr7owVdPURkYgrMd+8tF+LlU+J0fEh+Stn6L5tkUPMukj
awAoykiKXfi96tQsdlWJ0SnaltQKfTG0yS4xjGZ6hdqRvfUDONpNj27fu+aBNznWnZ1CM+lq/93P
8AW+rSo5/FPFzCxCMp2OAoeNWe3rgKpr73pac1fWDpKdfWVSpRdQpg+IqcGH8OIcdHKIEF/mHxu6
9DCYOzrKO7d05uCOVpPW7sfWM26KJqgzHtAe5u2VL8wHPP3ANLm4S5kdfej/nBXU1Uiz01RLekTz
phk3DELUwdYZ7+yREV8OfTEZ3z5f8fJwgkhjQZrHK/fyYj8z9/S4afP02NaZrf4JhtH8iey6P+yx
rkwaPIYWgwuijYXphbTQvQjtJGQcYeHmDmNHVyAJliItvDBdN/TktigyY94vSe1MGzuvTRdFriB7
m7VmzB6cxK+9gwJKZF2Jdh8MqdN3BwcR6AppG6Hrwgig0mcHJWAtPZqy6fObsc9FYyA9gaZ1GHRN
fpOaY5zdBq2qA3DheZ2aVSSlN+1GjA0grQ9FfOTu781t7fd13qEvaerfnKwNHh263Oh922YJzGE0
wYs+oEE9f20b1Ga2MrAxLLeI8rcouhYvxZIZYs+R0eGvO65cis3UFRPukFqOXGNkZLEJJaCzy49r
1fN7+nNBjtrs59/2rHoiVEG7oFFLBcGgidB5Gi4Uvsht0gfBnQfk/E/jew7w0gzVO8OOv+gaXysc
GI/QmklFcO1znCXQH4tDNIP7wuiFL3O2eODNyYIws383Up5xEff5CJcAf1/x20vrPHmlkCo9xMgC
4xeNIid77VAQcH87/pjhIIEA0xC5mmn8Qvml72UoDG9+tADoD8atkRdz/koDEJBKWPrloKYodRrt
jUO6INPkxFXyELepnm3QoPQxclxgeu3gQRTBW2KkwaMfL1bHribISVoFSBuRyQX1A3qzdXHoJtn+
nowJ0MSVGuvjnZ/u0nUkxHGD5cf84vy1LE7OaWx0525STVWjbIAoYvBgOK3aAmRpu51FPb93qlwU
+9TRqu+2RqxkYuw77dKgPAWQ/08rUze71ZmdZaHAGFj7EcgWKkBO60vscFlymRQnlMk2TZ4hZmIt
/bbXtjVTTzIQAfMMgl5Vctk6fm63e5D/SbWBhxe4P52Kcv7FaCe/vveLLOk2Xpd3fEHHn9HpnPLM
vpEWHNEXRpzC+lKg+Twce6i2gDvSaWmi0chmZ2uDv6AEqBrTAIbiL2IvhR6PL+hl8lr5Xd6TrJCN
eAi8In8WYCYBJUzuLBv0EZo2/lbnjLC4sOgrYN/rF3b+3Y0tdC46To72CnaUxl4vphw95xbGRGyD
yUEpLJgRLBRaI//NssJH07ChUHr7/Gh91MLn39FjLAFhF9MIYM2nZysrdQfdFGXclc06TXUL6f8i
SU3K96UzRflu+LlIw96Ily2y0HO2ndOV3Dp4HICN8ow0kaGM5868J70ujEf5gcfOZW+9JsjwryJ0
FYJ5P+vMGbyXJC24ah19bC1u9SUdvjdd6aXvbTrIrYCfFAfboO3sIAr6nNvfT5bpJaBBlcGQAEDQ
pKSeV0qUv0QXfhOOkC5Yeh/xgtM3AHvIL/0qmO9ckJAdRKJAfbE021L3nDlTv7PlAIUgGFTW3ee9
vmTjlR9wmYlZ+LWuY3TaQM4Fd4KRz8SgezDulEub/b7o9eRe2qpHPKCMdRoJeYUqFnLKi9x9/vXX
TP7045OAwZxY0zG0+s4VItKyphmv6vyIUuVYQOvXxNNkljjW6U7jXYmk5zx7IiltbaQKoLHZ7Lfz
Jljv6NLCKtW/M5JqkBRAfmIlhxgba8zArVHU31WLD0I0WmNTRGhIaQ6BUNOMXaX3pt9tSjV34107
59Pex+DLDvUlyYcn0YjSvGG7jlWJvq/okyuv6fIDsStWhXlG4fg7nAsE6Ebh52k2aHdwIX1jj5ih
DgNzafzquYbbwGXgDG+GIl5eWfgv3wdWC68K5T7+eU45YDZUT1qfZ0c/zdUEoJKOwauuEuS5QQxN
znBtEHx5Fpi9o0VEFgXXkrB+ehbAFqk2zbP82OdBjVOqjhj5ZiCFjr+QTfvZo6/HRgN0s0t/KwyE
uqfPN+R61s42JINJupTYcq0zoTOQAxWWl6O4ENy1SuS3U7yW+oRV/UkxNrk3y3gZruQWHw2I0yUx
rFj1E1BD4myf+xQwHS6bSk88ql3DQ1tqYuDwBEFPdneaXsv2e5n0WRcVkwSLmqJKB7BGOKn/xUjm
6oebGEmMUvWApvYLXFTEXU19rtxrI9K/pLcO+ukghRhbo41x3sPVtdFrAlcmxzaIyR3DWRuK5X0Y
e/WgzeifhLLKYL8U69C+KNPmcXV9WhWY+9h4TEXTi2QHg0jrj24POSB0zSrVHgJRugANZkh0B22y
nN9abGgy2yi+gdglXjUkV7oLl2fJscEDwT5g2oaAwrrl/6eYF6ptlo6p9rGeDOM2T3LwQYOepdoh
S0sg1KFmcStu4WiK5hqf/MOm+exbO9xzVL0rygC+2unileXkBebi3t1Yjs0XfDOH744P0k+EgP0B
HHvNmBBCll73sf/p49ildGEuzT+NOt84HhXVAEJlfpnRtZbc4EpUvxYbLOBrzlx1ecNOQQFx1LKg
/tG2s3Vw3GJIYnRX07Wc7xPUtbaBT9smmpZKAC32vLbbdmOgTcfWgALyLlutyeRjOqZdJ7epNuQi
CeemqJk0jYMrvONkMf39OmB7cINYXGPvugoBvZDAvYKmcQ3rQoRJxS+OqqKagZzoRgn97Z+jpSdT
ubObctWf+vzoXnRpODtrl3+lMgALPw+SXu41APtaeh3uoo9R4Zu4cEhTq74lCVqcERApFKF2RgOI
6TarPfErrw1bUzef/4y/7C9wQ+sAjREPs46zUUOB3vTaE0iOPhGz2mhBR3Xgp4sOorqzx/3Suf6m
kA4q0P95YQhw7GlAHkDDzoFSCGVSjiT4XoAsUAVpPO4NckhrfoImQRRWVX6EEnOtNvrQEzrb0yTg
zNOIDLZ14WXnpRWZ7BAvdyum2/MimQ+u3M1InpZhXfrDH31q8jgc0I0PbmPbX+5lL0S/jbvR1kCz
22gqj1nu3+X57G8HMj1vbesZ8W4J0GWH1R9UqH7rSHN+i4sCGbCuq+bunuTV8A8x7Yj5Lg3m3L0b
Zmfof5UzrgMPmofy1fPS2sWvYWrpmmjtiBiMEyOoPW6ZLqCwv+nsIhbDBl2qa6q3HxfV6VtZhXlJ
arnHYDKbZ9tgHRl4ltADoNR1Dv2ZGb7cWH0h5ucWiZo3TixpApIcwVdqg/oHWueDP22g/y4dwGjG
E2IvRK79A4AWwdrPt8pffh0hyKKxie7zSqI4byQOoA3S2IcDXKoFlh5yFmN6YxsZdUawFL63T4y6
ux9T5cavZjNVJNn4hWQtekTQDL8GsH+tDfJWmf1rmBuZ2f95M9P/Jd2BpAVLjHN0Gih7j+7uBHP1
ODhjfqv7OUQLKemxJDd2z0bZ49OML60NwFrIK3niZQ6wlpQuQDxzFbw4x4KMc78UAzL2WFF0/r9Y
0QDg9GR2AHKgQCe5TWZfSbMuO944btLSJQn3V9+EcwKN6eWNmcdmdXQmGPZ3qowz9xDEo7+XmXiC
U7L8W6CcFqIdPH915QiguR2D+klHN7C5EsDOUcEfr5xeHokyLMvLLjNQVb8xy64/5sugzVkE/lkf
NrTb/AndGGcy7C8OqmaPCmlcLUKm3imf1NIOWOswY4SPEY5Qb1OcG3Tgiy9tPQ62i+pB3GuvXanZ
8RNRSEtvOsTCmsMqAZ1+WYCkudfSZvfiSxKEQYojI7xyo8hiT3dRiZdBZbVZd0yEX+Q/c8tKxTOw
YB+peSaztzaw5BrFcuIliqqIFEJnKLPxDav3Ype5Gq4dXF0GUiMaLXGBjjMNoIiY6v2IYeeLF7D2
4llnWIcORbnEP+Ni8JKwhT9fbuqm8l8zj+ombI2ZcM/cM/b2hijhLSDX0WZ2uUFU3x5vnbrI4AKm
8bQKFeS+ofWbHv+n6hCruPLRRTCd5KeLqdKwsbVCd7aMdGtEcOKU8nYxO+x6HEeo6iFxSitg0hzY
P+MxN7TbfjLd7lkrJ3fNzVxIDrCBfOCshpkdekdmTD8LwBk3in3ZhsZo933Y6Mydt8bCWOXGRc80
PqSTgV6gU5qkdsiaepiy94zVfrkF4/YPp+EmaULM22EqlG7hg5TrRr/UvrlIwyMRkFoSqeTPo9jF
TYvO01rGkTkDp3DOxzIOwuMOdjLJUXOFoX6nzgDjLYbfeYtjkoY+WkrWsQIwrkXPi0yDhQntDA48
2ssEidNt1acN8xAfEPS8rIDrzgqmY89L6RGndVrtJ4YMWXebtUbjHSQC3XU0E1B+O6NwfyxlW+DX
pE9FMP/QM13HBpThgLm44ZjVQt0ULrYGt4lt4E8b9mhe/065SK75IZ4jHjnkAI4ZsH1A2ZkWnkEU
zKlYrMoU+THQaIPsjXz2NtbswNKwZHxkboM6u4+jDc2sciz3Fa2UNLJzwwq9ovAwxkBQ/Uob4jIK
8pvI4SBXE3YQNTsL+ohh6L0sq+rIzu9njF9sOwdzXEvv2CWQjiIMWritMRGxdl3Syt/Ci4MfkMOw
49SselRvn2+wy/BBHrfOqZn/rfIqZ6VC0nvkMgBHj6QSix62aq42fYvCC9LnzG5Vd03E4oODepI1
fAgBrvLZwKGYX5zdyyVpQ1moGvOBwm9S1IJbfItw/tAL8ID4LEa0MDM4nLVdynSIZjXyGjY+Omsg
KqpEa4cvBlwMcUfKnSCKiklAgHCzTeNiDP06War0ymFYv8nJL/YZNDOVhDIJKZPk+/QsIDjKzE6N
ztGbUHdTRe29+GU/y9CEa/kCfR3iWwW++FEMqXdlHnpZTjHEWyFcAHug9XJfnS2OkRCOKYF1ZNP4
orjROqN56229xlVn9BOsSnrPShn1iwb+ibl1si534nCaJbY2Hsw6mJzUpDAbmb3pYYofyO+09+f6
vinHQj6tsj/zHlJjibwGjlhmJJFHfhrbYaLhjHa4lUa+FqilQG6nyOYXXdds/70wZPHHLkSG25OZ
DUVkVNacRiYz9a8ZfK0pnNGX87ax7UFBxG6oD+6EPtUmFl9DF8AiAnSeAeixzdbJN8QazdjMui6S
H6aq5XHMU1AKYQk20VJRguXD02QZ8H0/3/4X/TKiA5HBQFTDY/aAvtzp62UKSGu21cXtJIfaAVTU
cwqMxdP3oKLVM1xV7LWc1V+J0utudlS1g+FXH/QG1yqCdr+fbWnc2kbqP+diRHndxVAsxE/uWhFy
fhXQouKvtQAhXyOhPYvIKTLROQxyeQt13jn4ZZn9U9PsPsyQlraNqdePZfEfZbkIgSt8xWHCiNoq
65+tSQuhHuNOG2/LFtmCbGqGKNZNEUHxHw8GiUmYWd5wZcuvIed/jxsTB4B0gDLJz+gWe2f9qSZv
IGD7rToIe6m+Oh5SgmHK8KAPO52O/pUdcB4AP1YjFuEIT1cYePzpBvD6QGOip6tDg0EjfTCR6aFC
tqrZzMaUskEDhKv+Y+a/rrl2SMA3sOvwDTldMzGHsW1xjzkAwHe+Icwkl03jJ4V4sEGnYXulyfJr
1ZNtXVn4b6+W25BSDcTJCgs7XRj5hQDPe0Md6r6TG2906mUH5zvrQhAV3rVuxcWrpRnLaHV1alhn
xec6ENIFiCSoe28qe0o3U+Hm24A0YIcH+G/ZkOp/fpY/2g4nG4f1YFywIGCo1RT19OlUFYyQRhf3
IFHOLvFdaudEAV1eEfdfIJPZY+SpxV0e3WxubmWhNe6xxLyk+dJWkpq7XYzkJ64pZoY+l6YhrdZb
gEdyaIDaxnRz54dvlPqvlog2bc0ZtaeNO9b5V5FDVNty4QXBIfOF+YSKGGqXhUAz4Chk4I6HICur
9DWYFzS0dqKPoWtv2XB2/J4llWP8ShkLEzzQ2u6XMWp11ZfvkhYUfPc2ceAgV7nTpghX1rTyhMji
PmpVpd5NNOWyOx0Bt3KHBYyXfCsoedVNByZr0+KZltxgRTe0kWXPDvGcKGseR3LhrfDBbkWytUBJ
mqM31C3gB8ugCBIpBHIxJwKssjcM8quXB0X95/OP9Ze9QXswoH0UkGPq526ymmFTDiEHcDPXibF8
NdPcAEdW6X/GSS7qoZwL88pBv9j7jLVX3Qh6OOQzzrkIfpAN5HpOmd0U0igfQJAacgdWUf+pZX1W
bz9/vPOUAYOV/x9jWIh1kzacnfCqrnt6CDNoH2w6LfoKtA6RyJ82foy5KVDMZis61K3CQKuu0Vr+
8qCAjVZJT7RHqLPP0hUnG/24ggPNIZ9iUBimfpsYjXVvL+bw/vljrn/U2YlbuZk+sGvyE2QjT09c
ibkc9Zp0D9wjY9iadY4lCc5m+ZVv95d1fFDNjO7AcoKxPXskI+hQd64z/5AgmGB/G/RhdG4raevq
WoS8uGVRM0FtA5oepgWEkrMImWUmBhfY9hyAkMePzGLHZz3xUdKoRLNgXlsyOwvGobwykznbLx8I
TrYm3SB0jinmz5Y1KNuVHCbrqcmDZFsWOHu6VouRqbSs5gBxvhQhxYz3ryZS+/D5RzzPyD8Wpyu6
QkdhJmHIevoVbdQAi66LzScjQE8LLnhQxG3U+csgb2bkX62XbsjH/eQ1FhZcmiPuA3i5JSbDjn6X
pIs/bxOnHx366Fgo3ufdMD4WhfDNzec/9CxmfPzOgDESBSkQQfpWp7/TSDDzwfTdeJKzp7+ZIs7z
qOgmFRGsS7GRvsxePl/x8rPQ4WYUtF7Sq07V2Yq04nSQD9J8wqpsSR6VmLvX/6PsPHrjRtIw/IsI
MIcr2UGtrJac5kJYDsVMFlmMv34fai9Wt6GGgcXsYTyurmKFL7whMbVi3kzeYCgoY7rxDQXhRBws
r7M/fzz6SQ7OfCGL0h/kn2uR/bRiNqvBamgHmE/9KoDeTYbzw4udIdIqNOc0rDw3MFaDXVfQtO80
d7mwL86Xm5ou9WXS6FXE6s06+48uErO0gYwv1pNosKMZ6gZrTKc0PwVoARtR49tquXBrntxcbxPm
H0gXkbujfnOyEZGF7ANM5+2nGJueKco9e/ik1Rn1BzuV5uPHq3ty0v8/GF1YeFcsMnnd+92EhZ9u
dk3lPKmZMvH95CntNwoRCBy7lj7d4S+XEIOpf6dpII3tG/zPgwTnn86RJc20kr32RMsif9U0UBER
9Rzv2kal8h9zhrc5guxdBZqMYBWhej9HEwGKUQGDe6JtRHSbTZr25A6x/oCuJnC9BILXpu766UL/
8Zxfx55difsr0t8ltD55/swkdVuzju2nRiwBXgk20v1t33tN5KTWtKmqsvvZIS0D71zDlXZxxBbK
l/nt4y/895+BS9cq+sV9bpx8Yq1G/mjSPPtpsDQD+TMr37kIPSMxJirtxlCJe+1mc/NjTlL/HtRS
DNc0vcRBOC35rB8BLAavo8ExdWktv/8IeKSrWhIw8BG6Xh6MGY2fPcIZAhiOSBHRHEBoPS755FZQ
XXLkWYJxXNYLJSmuoCbL+cJj85eDjT4c7zVNYrRET5n4dmtXRd7m9pMsc5BhbZrs0N02t5kX5Lcq
btoL9/b5sUYFjigI/XJGpR3zfgGSDBIP7rvx4yKhG2C0UzZf9AKQe0WNor1wh5xfmkQinC8b9Xni
ktOXNIjzRGvMJn8ypqbqH1SbLdZ+6sZhY7laggmmnw7epkqk/OZiHfQ10Ae0rS6kIud3C70hshEu
b8p8Zzx0RZVRq525fqr7rnzl9/RRNo5WG+V16S/7OBbmTR5j7vPxhj/7sNzT7PZVPZOSEcTz9wtt
8CgNYkTYASDFVO1oy4bQqZEGVU23a+h7X5jm+XjoRwCgXfHl4FtPC6w1Ov4zGNH4qc6nJD4oq69e
7Aa0GcJIolPb3J6Wf2tcgWZnSBZ0rYFwg54G1hXK/6gx+cFT56imP9SBk+5l4eEa3DjVNO71xbXz
C8t6Wkh+G3QlTpPLsrPO+DWJS9+kqEtxLAxTYPCDnVn7FU0mf3mZusnONm1HiHptyqC4o4AAm3gO
sJtdZbrL6SCVbOV2GN1Eu3CwzvY66kXYQJBEAZoFanISngTJ7DRQyoKn0lP9p7zFMAt5Jx+FIVJ6
+2GQOdkqDc7iqRrKiuTbSy+wzP6yA2Cxg9zS4RDToTj5BYNRytqaZ3EccOC6NkVqfotrtDV91Yo8
yo1CXOqarn/jHynH+i1oJLLBsWQhTD/FKU8xfgBIfQRPyKkv2k1tFeWhaHyf0zxh+J37S2NvkhRv
5ogyAb2mj4/Y2V1mQ05B1IFcB0obndv3R6wwBnD1aGsdE0A/2W7MvWLfNblI9g49pAvn63yuOOCu
81xxPA7N9veDDZZKq3iU+THTNHVowGC/LI60/oOn9zVAJW6HsCaAdWSH0OX5eJ7nb+f6TdEOJQ4D
QmSfjm3VKPB66IQeM2RwPqP6a++x/NIPatTab27i1KjXgVxQsQZEZ6zS3xM6VRcO+18O3ioHTLUM
WvgqoXkSEFYubj7osHtPVoe/aEtvWKnndBKa80BDAHUANNOJXlJY9Ktl7KTFV7ZW5VNoyDGr8GhK
zNt2NJflwrZ/y6Hf70I0PcAXwId4q86fbINK1WY1+HlAFMfTvsV225Eb9Pe8ISxafcbgHP/hGP9o
ofc3vtulMsJAp9smoMvElY9VC+pe2RhnEVodGXpz9VR+wdrMt66h9Gg21fEZUdyMlsCu94LpN4Xo
4VEhKr8ccQhsxojelGy2CeyF1wtffq2vns4NmZjA4H41ecZOFj3L8sXw1MAJc32txWzP8iIXeV4q
SZ6CJZ8K1P8NG+EGNGZuitmEwOG1+a2nD5cMKc7eUdtdy4cgB10bwYbTmnfPs+O5cKWfwHI5dIoL
S3wWrtF6204fxRCWvg9uS7ht9vzxIvxlYB41KlRQ4chFTgsOLtL4dcwV9BQ4rYFNCyyOr7QC8mGP
Sjhua/kyvCQi0ZYLx+78eiEi0+k10fbFxf60SMVFgINuMYmjUo5RIolvyAjEtDRwZp2yC4X288h0
Nd1AupUyB0mefprh+Q0opQE58WNfFOIX8Jwu36shs9TDqI2Bs51RB1p9YFwQjSVw1PoZLTWt2VhG
Lq1Np0vtwrn6261DurI+Z29ohtPEQRNC2XJwk2M6Vt6nhtf8vq91eFmGhcopqucypHs4HcrSjuHL
aMME9C5R+4+//puw2MkReBPFWIm1FMhOMcHgc5FrUiJ4GrW+ag52qi1+iCuDiS8QvMVlW6b1gJhe
mrfoJw6e81U4HXqHjV1k/dVUa1X8KbZmFYeaXeBMDNo6AU4tvQcT56xHSFJJGRaUsWQUz1P1PGOp
4EQ4szvqHlGuOQ17uxR3i0iKX15P4EGxu7Ju2wBp153IrSx99vW0TyLgGz5KjQ7qWXQQclSlUT+O
3WvDaIut04OE3CWNls5RLIFc7J1aafu+8BFNd2JE96Hr6nGwQfemTn9kRiIpnfcY7eTZbGVRN7Dv
8RfpOrwoHaNLwhVUCXQnGDM9JL6tHsGJD/OtgjU3bvpaS+S1biy69d1yCnu+7pRtztsJYy68MxK/
BiSYyuUB40/rvyaoDKg7eZZ++vjjvWV1px8P+WteDhTcIBycRMFDXxeOKd34SdnV/HOuRrnsE19z
XbBpfWpHNcYNkEdm+IJh2fll/2rylAms0oOy2OWdaoewHaS6t9FnFeHg1/0PZChlGuVx3TUXAoq3
nsvJz11xAAY5P/kCP/n9I59WE5QOEWhPyVKVwwbSJmSjWsSzzthOktwM5lDIB6E63d9roKtanHlG
MpmujAc7bBBGJalqR2uQoTb1ur1la/e0lrpMhMtoGa9LrLMPrEJvvhtjlj97pZ7ZW0Q+9WljKITH
tnCRywenwdN9q4F2YeCuhNOGZqgp2eVDbvN/KLMcCsl6hU0yzHKrQDBcOv9rRHO6GBCAyRFBW65v
//vF0CnIYHAUxE+0si39Ow8dbiMh/MZE0KKaG/trRXMMu+BxrvR7eMDBdZDqWn0NH0ofnSge8Eqt
qfpcymHPA11gG5hkAdTjaiYTeP/DXOXZtTtb1TGng94+WG2yfMtgraT3QI6dK2g93YV3+HxEqrGU
3QjsacBCTng/YjJZqqnzoDzCqjJ1fHzou86lN7Sh6GZaTPUlcO3fBkQIiOuO7iS16PXf/1HvAzRF
NyHummPpjv4VLyCeLHNPm7kB82Ts9S5uuquPz+r5M0spHTwt7/jfKs+F0MpgMfrmiJR454Q21uhd
YS1G1JdVFll9id5iS3PrwrDneRPxzdp2ouqHhPlpWFFC+PCd1KuOYyBj7z5FgbmOsmCSP3EmgpNM
C34JUE9eO78LDskusDCzb/sLj/1fFpwTT/ZGCwZ5vOBkTw3ekJotEcwRJTDcaTowb9yHyTfXhnRd
y7q5EE7/ZTw4r7RqkPak93aau6hJjBpiTu2xxidoX9bxf0EFwgtyUrfHrDA5fvxx//KYMzVasWwb
xAbPXDMrdIfGebbkMcaSwNhlcwKlxkeQPCZItuZdS7yRbIlxDPNmoJ7MozTURXqEJ6XyC6ny3+YO
v4fr8Q3v9Cah8cfm1lFCwSxiaI8ijse9MJfm1soNa4HPWT9gnQso+OPZv3W3319lK9OPGJJTjLjW
qSgHHSsbJYMeMGZq45AZJ7rzSoFsCq6WxqOWnrV962PMIBhax0wItCF80gcdpcAqJN4dVWRm0kcq
W680C1l3w4OYjmhliBB4TootLRt3XVHpVaT3C/CInmskgfHVW9+soc6HXdLq8ApHH9lpUJh15zwG
k3fJ7/wvZ3hFTtBwB0bMcVpD2j9WNrAzzZpcVRxl2xcvelK4O9jMsAIya7xumiU/8O4dPl7cvySG
tENWigmhogvZ7eTRLOFWV228eEcbZc8jnxM0gzlZ/8mxNfeu1mVf6CirXRL0rLQQbnMtDUMzoxgk
U4l5oTH/89miS2Ti0MObtcpnrqv0xyrMgUq9DhXIo0iNHAfmGXPiEvetCYipb942OVp2FyKH8y29
lpOh2tDAAFp9SrRByGHMsyH3jgXsFQ2NdSRcWYT5U5qh2wG5s50uhFbn2QkjWtgjrgW/VSL3/SRH
XFMAvjFiHi/LtyRVdlQsS+qGrayG7cefGF4Ff9u7A4R2MxJG6/vHtcU8348WO7kkyEsCbmlv6b8n
tkLrAy4+2OJXyjDd1O0E7NYB1UqVmhj2jTmy1CLphf2Jk10EX1GU0zo95ETJ+QblUQ0jhbjLiiun
dgv9F+etc5G9yQZ/U+eA6b4rM8b604kXkGkZtr7tFWx3cT3pOBECGFXEWyiqTwd9Qn3hRShL2Per
EnMeNg4UNhbCyHrrOwUqKBHXk9nMxPkD5btiA8BKm68x6DDvTFF2Th8h2qQjwG87vUlGOQfmJ40c
jYegSaYXctxhwQfRxoLTKa14hzEOdtDQO/s81LLY++IN1nC/BvT5VQs2ZeeMU6I2MqPyuxk5jwXi
PyAjQ6HpUzJHI7aF+ifIn0oPc0LOOGrGdnnyNRl428IJhtfExt9y4zu1/lCqUX82JseY3dCp7CE+
ZFndxLduInwws6nhPJV+3FUIAhbGF6fKuxlEuBE/ZvUEmbGEL99uakuZv4hHHetzxTGsb2rhYNcK
pU6+LpiGfG97ymf7Xje6G86zhqAMGhJLmOf1nL60NQ1XC2v1rxhDyqfUFnKO6CPFxzKnIIW+ap5H
5UCZblPLortBVbXOolRO3tFFw/9zLMbhJffy+MeQB0YRUn2vysNgCvG1AZ33i9KkEW+RsZbiGV79
YkVlTh4QFog5WBGmPaq4r6whHu8zfaxfkcAhi5qNjPKvtIIEA4AC+xGEPUyMuGbqhc0mDTpdoTVf
da8LhBH/JjGSTGJZ5+NDhIVYkOxIEoV95y+xCp7AIeAJoOmle+Ob8/iJcmed7eBlVzeEaX4QtS6e
HbwKCbIsczrLJ3eplNpCUxIqzDK3wdee2Nw7eriOeaGOys1/jufV3/vGHPN7JpVslnnw++0Civ4a
kHNphvao9+Pz7EOZ2ywLrvXbNs7lryZGEpNwTx+XqI69vvjU0z00cUyoUcG3h87wXrDqjl9Hm/T2
GXLuNNz4eq7JyGv6ONknJca1FGTmod3Esp6XqIHyaSvYBY5im9Nt+94q2iFgyQ293Gb4RK7HS+AI
nKbKmDY97Xbc9abEIBcLGoSw0xWgGGW6RHDcNQfj61Bhe/DNaKRtPgiEq/tni+X/SgWnHl7txMNQ
M8SIwKwPiSjGW30w2vo/MQLTfaIVu6BVNbY4J2I03nk/+k5k4+8uSW33vkMGc9mVSB3MYeP66rrW
02AKV/aGxSdCsNTJu+ChsePWuclFq08QWAYYd3OL93Y0ziNZ0ybGNuQexUOnvOYPFluF08bkRggs
Up4siJVW3WdihSs/JuP8XDp5gnOg3qhDsciRWFOpeQkL0I966Ihy8TbzYkvviJSeqPm+eedvtFLv
hki1cnxol2UxDqQ/2t4dMifYQ0EFk6aEi4lL2s/psKsChUWiKYsZDWLELcTBXUChvQx2E7T3zDeu
P2VZNpFNFi3yeIY03UfoEcLY2qUqfykNF5kLT+VZwMCrDYxjBTXQdqcJ/v5etyiXNNhRzwBrTOcp
Rn80hyoSIwg3wGy4thc4Wvu4iPNLgIaz54tGFXhfZMMItwH8rv/+jzcaEJrwBxK8o1tU2s+8Fi+K
kkW6MXEC6y6Ef2ePs4PGOWki3b81fzu1TdRtbJjgqfhoVQz1rm6W8jUhtZFhPDvO0VTtfCHAPY+2
aUg4tNyZGex5QBTvZ7dQWUI/zMRVBqHnLfqg+n061dVPKCLGvdF207XudtbeWJxhjpCjimU4DfbX
j1/t08yKJjeQFWqX3OqUxs/g1HQ5S6hD5bM5W7UZWg1dMKOv01etLrJdq2ekUgv2dRN+KSMijm3Z
/3NLCjIDlkLUriGZBWe0urIG/ImZWPEMMVfGOz0zp19a0dOlyFse3musSM0L+eR5IdVBXpCAlBmT
0JLvvF97rOgQ2uKWOHZWWoeFg+NL5klxJztJbICJYHM/Yi3ub+au6F6bGmIw5e4ZVJlNsfdf40LO
16q4Tq5DMArb7v2PQTeNiqFZTUd/RDFzzgwVIXCgUHJwlPcUKO0S3fwv54oeIPkdWCFQBac4XxDT
3lL01nx0mgIqtEycq9LKx8+zquNLHP3Ty2PdYDT4KYesYpKQ9N9Pzs18LRa+qJ97pzXFJrBUgISk
xJMz8DJ1m/Rt+0gDsvz18b72+Wv/jEUZ1jbgCdDUJ8qHsvl+2GRsEIdrzebZhy8WP8RVxX7iIHZf
FisR+0YMtdiUFfnWnYWX0JePRz9d4HX01Y+Cgw38jZ7v+9GJ7uKhQYHxmSIQQvFlVXtPqJANB7cb
cKr5eLDTmwvbPkpcQEeJyFGJt06CfG/JM8uF//Rsjkqf8HIKkhDcIkaj9NHMV1s0SXJhyLN2Gq18
0nI8A2HCopV/WgMFZTnWQKDlS6lZ6D6Hqz6XhQ1S5WWEZbIUV6AjR+NzrU/E6sTzS7ABMGO91sKk
9dn6wpgjZLM8BHQS+GahmDI/24G1NW8dK3Z5YC2hdVFSohZHhj0EO2SwUONHuqsQzzxI+hwOMYrQ
YYEUnfv88ZKeb1qmh+4NqdOKPD5lNPRZnI5kM+pFiak8rmjF25YM4SVX0xxpU+feTGme/P540DNY
JwPSQ1pp69R7UKdY9/Qfz13ZC79Z/Kp+wX4cnaSyRegq6r1U3Ain95xDgpn3Bo/KEo723DretW80
eD91Wmvtkd0eGnjA/dzsSWinq2AmzrkyZ01Nx49/5/rcvz9aq0AqVxXxLSqJp+X61AESk8vOfJ7b
qkEumWqJ2lvQxC5ci+eHiHEClpUsnGLjqR6uoWpBxdkynwfZZfOuWryfDpizNDIGnTbHv0+K65D5
kMRyfE9PbJk3dofI2rNWaVhX5aJKDh6mWfOFl+dvk/pznJMcGRB7Vow6DhtkA9KHrAISIUQoZY43
9H2Akn08rb8Nh8C1bgEqhJtz2p7Du8lrJn+xnlP63wRtTXrjOGnxQ0/y6lJ19HxfUPoGW77evAx5
CkBIs0p5SWqSa8T5+G3UmtgNB+qan/51StT1VxrOej5hI5w8KFLqKL3SRX4RkzQwhe3VwsNJty1K
s9Z8/Xiws2dkVWRZZX9o7eoEKSd3q4tCqeFjw/hi1XnfbpKyCl5J/ZAl93t7vgUnlr44adb8XqBj
jRcOwNkttA4OBBE6MX1fXuz39wFwAWvJqUi8kDdhHBhAqbZg+PlBmMWiiPeqyauDEbvL4d8njcYA
MTBwuJXz+n5cGDFwEqGZviSqjWnmYPyzrbxevCz4KL/UyPlSneh1Nw1tR7r//JwBYaCQAmYM1TtQ
tyeje1jdaVYj4VNllEutMYe9NlXad7uTzaFPuktVubMjso5HcM2mBd6L4NH72YLujJMSYOEL+sq+
dp2MRtnspj4uwM+gjBFsPl7cs1OCttgKvlolrLDXONX7Ml0UOQm+MAJthSqpnZT2z2BpLjlxnUlM
045f8XZraAlL0joNKm07KXhpy/nFTymQ/IczuIXsrvQFZnft0N+5BbW0K7N3g3hr0bqiyjq6Usp9
5QTzdeGlThEW7tgtV3HqKFRZnQYlFIx3uzEh753b5Vq6smhffD9prmpdbw08xrS+jPJhwWoVkRvy
+lBV5PRqD0UfMQE86lx879vse5J2yDR8vLJnHxJRVV4Mj5h+hUmcdktaYjlPIT7wsriaBx5j8r4a
2E/updtfUuM4HwpmPwVVvIvg+KPl/X7PjIspoOIl7Qvy2uolSfLAjMa0O2Lw5/S7j6d1Hmu9qdRD
S8L+hOzoTVDij7AAxG1K8mi2L/1KRtvHU1dceaMdWBFSJ6r9Hegq61aEy+LsE6tvnsH8L1TOl4ly
hxF3JWIP1bIk1UbvPO1p1ktpRp7sJmADg7DxHrTF8iMTPr0I3CTN3w7x2hXdg7nZaQp9IHSjk04+
SBg25QVEy9n9unpeoIazUiYIlE8lVTjibZ66Zf9ieN2AtB+OKYjaN/3jZLb1l9n0mq2NNfY+o+58
Ybuchc3r14NHzEmkRn4WoxtBKUWMJ+NLk1DNQ1WwoXWO36zdR22qy25fJmK55MJwdqWvp5H2IdQh
DihQqfcbp5c+jySc5RdDGv201+hpgkppMiwXCNfG+wqHmV3R5f/8lDAuDUSUFYgGoOOcbNi2dUSa
Wu3wYloYi4d8Vf06sZaDD0Pn20CGjDeya16qqZwdkzU6hP9Fw1b3iOBOgp0hmdpMoW70UvVUNfH1
AsgRBoNWlLt49Ipm+/FJOcvq6Vp6wEdQyuPx4Fo/mSVoI3Bt1Zx8mkGr36SSZrSRjNkttb67tK33
rp0aD6vc6T2lOueqZ8r3sh27f9tZPF0oXfF60ekC8EzN7P1HRislcZyGJrhXElbsvJk0dReY6CAU
HT6zkYvibf1vceXbmDZ9JYyaCFMAA7wfE2XCEuHjWMMIy88UZBiwrSCz2uR+Lvv/Pl7nk8/KWAAA
sCxxgZK/5Z7vx/KkIwusbgNUmPXuxziV8bZHER2PHG/WH/91LMwsWciVjMCIp8ltKQrNF96YXPux
g/bvMDmIiiO03G5U44Po+ni0kzuBmUEDJfSBa805Aar4fmarkqKLVHp8aIrAviqCuXvUs1lusBzy
N6ZZdhdcJ/4yHo8WsGQqD2+53/vxKo3LOLMT94AO3RD68NevBr1GtEbJNthneH9figv+PiLdffIq
wCrOyQwNE2r30i/OoZLO59SXxiMPd3cN83SMWmcc9h8v6LrV/8gV1wWltgkiGYGBldtxMlyuRI+4
GU4eOaiQDbpFdqg5er21+twIY12br9JSLWCogmIfB1a5+3j40xvhbXwud5YX3gwVtpNgsnQRbtNU
4R+w402+Jb4sbkQ16d8oKZTf/EFTdBYDM48sp/JvS1uf9zEA0+tysfULP+Xkpfv/L6ELSz3KXQU1
TxJMx6K5PFHLPlTINW+cfpl/oKrh7Vq0ER8o+eWgtFAYvsqRef318Sqcn1eIuCin8/AEQKFOhdUW
2hMd4Zx70CCGX4P9w2g8KdNnr5aX+MXr9zz93ryqfHV9/ez+yTVUwuYhPWKoprKb3din9YYnD/db
DD327gze/+Opnbynb6sKT451BTtIsrBO/Y/YCA221slng+1szLZFKTPrbnycSyOj09tNO9MdjljV
9sKw59Ok+4s5H/WHFV92ytsBkoPwSTzZBy9Nkq80rcrQXfppN1mdHqGdaVxIGs6niSwDkS1ECmJb
Ks3vpxkstLw0MVqHobCxuB5TcxPYiTrGcRU7oSQbfNR6kzbTx6t7vnEYlpSe3gAzBTv/flhRxfp6
69pch0O6N4R0Dn5HPIj5ofv08VB/myFoH5/CEq+Xe3o8SHDjblClfZhlq//u6Fx+iTMKQ/jdu8sU
UqJb7jAhrad/XVmKIqTZKFMSjK2eR++niOCijDEECA4ueKo7aaIdFFVa4NyqcjZuNaCwUeu76YXX
+mz/rKOSmq2QNkhvp7P1QA91ZT/40KFs71F4CqUkE5rUd9tGSSosc9u/MOLZp0QLQmezMi73Dxf/
+3lOuBPH/mQ6h8ybTaxTqjK5Smc9DpOi0S8FI8Q7/HXv7wGkEv/4nCeRHz0dExuYDhVN1xqPpQMx
5NC0LmIwEJDGIJzaIA9CIOGtcw+8t9FfEa/qYF5Znjro1TDFiL+nDuIEgzki9AHawm0jc6F2ioY+
CXTYVVk5b2sXCYqtBZ7pUWQrptnSZ/2Fx3vqIhMtYg0GtBjpuQqn7h91q4zL7TLEpfxidu44346l
1vqPQ43C7dZLgsa5smdZtZvZjmPzK8D+dIhsn315vZi1V+ysodfrzdA2y/AZ+J9pPfO4GbivlJhC
hDooojKs8iL+VAMKwyG0wv5nWxuG+FzVhiY2Zpn2941VVWRmTPYej4MyuZHjKI9aNk10gVO38Lbp
YMvnguDru2eW3rOy4wV/PCvQrsZWWL9NHFFedWfotAg2X1UDWtfSLGwKRChDhZ/7gZ9pg6Zq+lxu
UZRN+2vRd8njuJSme++7JcoMLTT4By/VxREaS/6tIlhELoXlCz0MA66z2FFJZOHzWEcoFfrlJ8Oo
AGCP+Wh/RTm0pWxpGIvcijlW1t7vKzrs5aT9aKVdmNtRk46xWSxkBkL+u/4GXXAf7c6yDUKwbkVz
k3pzEBdhklvDnTcEACcyJAPdOz+mJx5RKNVwhnIT071LspFlXRD9f+5lK+J9OeTJXYshcxvqfjP+
yIWD/Sywlx6VFKH9yDwDCxfwX8U3UWQoL4EiaKX+pBUNGstOURbFI2mhrb3mllyuu1L4wesY5GW2
mxJTlpth0ACYjrKZgmut6fRbqoMgFbp5loDR1DQhjONA9XioPDxmwtJsCntnuDWva6sb9d5JAJ49
QMMHDTjIASQ6uCeR70fki6co9UWq/2iMIWvudA9l/62ks+P+7oJUJJGDNVb/UJfKWrbCKp3fqKAi
dsed0d56HaK09FlUZzgPsTOBlfPdpc53HtJgGxRa4v6zXrTTbES2suxb5dFC7kNq63LEr2WetF+l
DJYnG8+l5Ts9hXqutmXcl68oRWTqmznH2vdmVJweCY8G6HITz3WBA49a0LHBdZcqsqjbvlZ4MyW6
eJaJ5VWbXJuH4sabqxpL+dzV55wbO831SIFY6UKqzbn2zGkEzlmY9XA9Qm5BuT3pWu9HrkzNo7o/
eO0Osyg1ByGPd/IlzzRK4zlAvbWdpZwfOibf8qpQI2JjGH+B2YPA9qzcYbGuJlRQHwFoGt6122mN
jOp0Ln61MpU2HZNGalscWeXAb+sK9QWdw1Fd459cXnm5SlAIm53avxF1PcqrajFgwPMYjk3YoHo9
3xS9tLufVMTS7ueg2U3zmOQNzZgIC4ShufKVUzuRXfbtocLagQraPIxziI4zgvhaMOqopSnNaW6p
DNjFQz5OBZxqy5p/ImQbTJsi5cpGmXJONWD8KEZvWVmze6QtbPsbpPOML207Vo+po7n+TrT+VIez
WTsplnF5xsHolv65cjFkRRWzDtowabpe3HWrLxOCQAo9RQP4u0lTnVIHYBjdu6MhC2TZHeo0OGRI
DXyq0KFG7dET/IHAGruw91wBFq1mq+yQ8i6uWxsDPggOrnlTaqsbQlmpAnAQ7ad8W8T9lG1mJfXP
Qblo7WbEaQntsXTqKSN6aXnwrRYXSYWNGlWWZUGTGcNI095LHAPsWymF+19VTv4DEjF0SDu778He
FPaQbb2BdXhtx2wSdDB6MUTTUE9IwKJXiZa7O8VW2FLPErvGaXuB5WSbooYIsAlfPNL/Xxpt8N9j
IYLXCXjii9ta0onW/LYG5RRMP4c+4/axEL+8yZRIjotboyU/BCMXR5EkwWdNG6ziYCZ6JvfoOi2H
jG1Kty2u4y+TKCQ4aL9P/5tyT7/zJCSUjbY0/V1i5r6IkmXuh63fa9MhCLr6a6EBQA7H2Ww8sNWa
gh8XWL9bzey8qHY7Kbdx2VCE6icv/YnpSEUttfbqYLXaLLiEUKfXEuQI7GW3ANIK9tgio2+i2kEz
IugkfKSlU/lDkmCliSiNOT+ZmKwkYMWcvngIknz6DA6yeMrSOF12WuDK+sHOpGY/WbZG2zAkYI67
w4TC+m81rzZYrZXL/KmYFudmViMOtJo2V/81sZq+6Yl08h306sDcoVPb3iZrOw9nXmXfd3PuGuHY
u7DhhrUEtZfG4t56FcDe0APq8lJQBf6FOp8hD9PijQhpyY6vYqOFT+Jt+EXUo/lQRhaGU8VO1oIs
OVZNBYArRsz7yhpY3DBHIfoOYS3b5sGxy7vBGd1PY9zoUEylE1zTHBfOxu3srDy0sRy7g0Xmp7bY
LPb6tq0DDaemrAeeWGSdvLXSoYD476ZJt0lrbBQjp6NPGbqpcsY7B8eVh5GsV24yvep0iqrlCpqz
3PS2CEQw7fy6cq1bGz7iz6yNQTImCHvjLTCWKguRq+iOfml7oGD9tMi2JP79r94vm2/KQv9rS+1W
XZHR6jR8kOZ3wzhx8qcyjZsekLleDKGh5T38hoCPtYfy0B9BwuE1RfhnPMx14xFj4VP8LchNb3mo
CtsHhZphxBca5CxVOHWEMLw4VY0ELC4+WmjnhvK4hgLjh2en1YgI/6julOa33zWhj/mtpY/dL6Ok
nhQuNc4Az3pZwFUa2sr/Yjmd7CJjLIdfmWZM+aHHGbG6Mo0mFjf8CSuIGq1LvLAzk/7Bp2+e3fhJ
N/70BgFXMnGloz4btcqbrehaneJrUVrGFfzV1bxpmdG9TG1Dmft08dXRSfosZYLkhJvOin0f38O4
jamfmM393DfgxpM2N7JQEQNbv1CUUOneX8w438jGHbZB3QH1IWocfg28J2pX+xNS46OYQHk6+egi
uCk88TWwOxCANDjMbMN+HoLIEa7thyYUwOQw1eWc7TXdn72w7XWZ3vTGXNmUUK24uiryMdkCW3fi
feF11uc0kUu9VZgI4bTWz8RlQbDMz0hAT3KfToSRW0xWXYpOxGlIymmT412VQZAftVQbrZ0ADelH
zeL5j5kwwE1UQOPvmsCqxXVnSCDU1mzY+VWfi/9RdmbLcSJbFP0iIpiHV4qaJUu2JMv2C+FBZh4T
yISv74WfrJJDFd33OuLG7Y6mgCSHc/Ze239JgxqvHHD9yd1Vqs6bTZWmccf66pt9VLQjbz1o0no4
4Z3Cvebg7kifO2RCPX7JEddQjcAxcmc2eCj00XYcSpAR7Nhb16huY9jQ8b5rY3IDsybO8mMBGoMP
UeIBCak6gnGu5wzRmElYW/PJtR1DnlIGPSLmuosfvSXV+tDUEmMERh00v4hAKjCQOGwFHY/V5iRN
sNCjLPkAiiKGlVfi+CBek2Ir9lp9LLciSPBXCJTDC2LnhS1d2UFcD20CowkV9UYGfeRmatLXQZ1X
1PaTZFvbfqrjRW884x4PUyHwpFXYU/VgAI01O2lxLtSi/EgtorhzG7Ppz1VlDpEAqVURbdMMfL+i
XdTw6AxjICIaX/wCb3Gqp7oihvNRb41YbjCdDXwAJvbEney1hlBlS6TGkZP9aBShatpB3Zk4e4qj
6cxVEIoG+gETeNrukmHqZRKis0cAsoIf2WV7JkB5EDOxeG78XvVUOfwpiYypzJsdkR1esBXdqH0s
KK9b3/yUf3PYYlSKN5g3XS1qwedp90NrG2wNmLnayO9bLtuNZtXcAsMVbFOqUvvUNYt89PugRCTQ
jUMBRhYoo9YPzN8+m1MAT9pQNzd0l8ziaNsTangjaHhzjSHn8QOMRy/YIANo5a0tKrYzFBlz7Z6d
NVsvJ+lq74HIGe0rdmor/rbIrv8wQJAf9poAnXbFmvivigLdJWpQFJA5/V4UL5yCOsw4JPYR7fBp
mRBjmYhlN/Go2Tu9mn+vZtn9+0WMPwWRy2MvjP6AAjk4VLwXr0/ZEhRKR/KedaRH4eU3Fn5MK6rY
wAOnzpXM1uRd0naNtO/MU5wyDYWtnMxD4Wi9uSPcCi6vy57kCVVIkm4TpnAvpJab/aLPwFtwjSS9
0XtEcxHoDvfRDka7vgGNb/ykuFbvzDmd01vPKXh5A71PLRqnEUiV0Dhsfmq9PDPPppKVArIAJX07
2+XEwxBFvin1pr7z5cSkGGoExqlvRYvVIWwW3/5NuyW2j0aV+k/gweP5pumU8+wO4DrCmiXkN240
DoGBG2vZbrAXreT05SM24RvtyFbPeh9+cCEHYlaaEhfVADvJ3xPW2A6nzCP87gjSSR92lIaW8+xK
s94ZRAMa23R2i6c58Mf0qdViWNccCYEk2iOealaHIb7Sb3hTuACOgy8I3QPNDcokF6OGepqQYPPS
kxbU9icprOWmqDKT5vhSKkrUifcTlWS/T9X4+P7geVuhwTWDAolqFEodRCevx07CyZ6gsyY/BYN7
8r0qfgHmv8reZHbNwvym/ATGFt/TqjJDjGBfKquIM1I6HhD3qDIaf/PAtwdUdt60fYVpIC6vPNN/
VOG5HpVL2mKofNGDvr41mvUtfYDYObptkB3MbMnvtUUSsV327vzZ7Ilk8hgoZzMbCRqdYo894Di1
9knHx//y/mN+84JR1JBpwUuGk4/a66IjwLbQDIYaNR3xkNOhb0cTBwOpaahIESZWzPrfxGj+yNM4
9q7UGv91aZgYvF+oEA5689ePwWiThoah7h6tZN3XcXzZsVXodwE9EraqcT1+8XhMZ6/Qpt37d/2v
V0ALAFoySTyIRf8E5vxVKLdslB+VN7tH2iEQ8+rO8kKmhnilEGjjhroI4caS8ooRGgOQ7RBOI0jc
gVXzA8zjUl2Znf8xBAFC8p+V10g78WK0W5bXTgn8mOO8TGLfyjroIk1p+mlUZZtRScvVNYPaPx7/
yqAEgIXWmqL2RVtWBED7i0Y6R5jgZgSMIdlLB1AwfpL0ZBqz2oueNClrsatP7z/9fyxFKOMQdPJt
Wzbz9esXLwxFPoGiSxEMg78r4yT/TtV1Im890I4jMaVrXsZS/f/hRu+d5vv66fHRrc/j71duVnGy
1s/INIGm8L0sAyvdTSaGNWl6sokopyQbG0sXJOJ5Ca5pZP71uNeuE38ZwHsvLz9rahk84KPHoMD4
V8NfO/tqlvedHLx6I9I+/plkjTjU7OKrKwvx27YjqCikHchiUO2hBnp96zWWv5ICB33VkUpDmHdM
ShsO6kStBkLWeZij+d4okxOTm03uLUzp8n/3TviSMRjQssYwHlzOec04WYEgeuMIptBEr9slRwRD
N4VXL1c0NG+/7RX4RN4B9FZAtOYlNVF4ElrkwrwyUtOddlYNw5gV0qdwVqV22d1MVYllpyebzdsF
XZF3HwPq7OkO5bh/IydjutaWe5MfSC5kQKYl7tpVWcOk//oFuOBvDWIo/WPads7e7NnEhza7/r1b
BstZoWnKCVxWy71XdkN5HnWSCs52jcXiXIG2iGBZU7EojKzfapVAQv8/P0ga/AxKpn/mQzTzF23K
wBcswf6Yn8p2oh7r5livOQtERuKZL4vdbCdQZf2Vi775ILgoLUP8Pig0UK9eTP+LsAX9h6I4OZWh
pWHvJuaH3iu6c5ok5XIUZWaM1FDmPD0kOm7B/zsdcHlaPzDHDFJNCcd4/UocvTNZc22CqyS+16FG
PB4Kmm6Ul0qjO+T4KpGMYFzAbedOD+8/8Lf3jvf7z2YcUgjq3YuNMW9emgtd6GOc9KTQmC2sJBMW
2iYRiTxhhGyOvTvIbtPpo/77/Wu/jYzw6A4zHaz4OKRPl7OBxbFobqs5O+qEFD4R793Xe90YFCev
nFY1gsagvVF1h75EpNUQf5YmCSdRO06VRSGBKOfIHpqpTjYLSY3ld8NXrXkmRirR90XVWwd3LNSX
93/0m/VxXS1W3RQ9u9UWdPEBtbXUqP3ZLVsmXLwUKb7MZK/sTKf/NanAvhYC+XbzyeUcng+nF/5c
KqeMSdGa7dz2WCaA7m0Kq7+J/yl2Q22I/Erz/M1quN4anaSVNLFyPy9uTW8In1MNYt7ERjJZjKi2
sEpaLkGQhsqyrfQn/THL5unKluPtPMkTRUlE0xWhKDP+xaqw0haYGSfj2AfVpE5UVc3tYNXTbcbW
62uXcmztge5jkg7KKg7zRhMvfTNRcEbXkFyR/rx54jj+UIjBM6HqDyTx4im0s0ahZeisowGm5hkH
rLyzrcQKjlVgT/X/c3DqYOiQNjOYsDeiVr28c8I5pFM3yHAobqF1JJe7Nw4ZA88/aiZyBeI6egzm
M7bT8gpa+M1A9pllQTZj4cSfxC94Pe2sKN2s5pB7XFxVmqHJt3Nr1fSmGnO6c1vv9v3v5u1j5XLI
FQyyiTnCXe5zE4KBFTW16dhj/I7aYc7vMTHmeyXLa/urN+OYO6OVjmwVlQQirov9pGPjc8+Wejqa
mZ7vK9uMtznAsU2VUOokmsf8UBnJ8L/f5KpxpJe/Pk+MquuP+mtThwzEG5AkT8dgrKUfpbVbTpup
1On00Li0y0OydN1L3lWqPL7/ZN9M4ejVmT3BG64aUvY2r6/cUq3xACguR+Rj8bO9JOZHyrWms7Xi
SRenOfOIaiObC2gHPCj4Du9f/u3T/qPh4ngMKhfE4MXyNVZVr3E6sY+EIAaY7HUvDUu7bE6DLMxt
IaqXzoAw9/5F344mdI4rFYbds8M27mLGyFSh5TNr6bHJ2uJUGs5kbci98/qNRn0pPrx/tTefCmnn
WHTgb6+Wsze2TBmkNAQMrz+3XSsrqA0tHawkSekfurV8obLLE/7fl8T8u6rz0M6im70YTllNzpNf
yuGMPM+g0ylLem9lzgYBZbtKTm3SDVfucn1mr2pkAdUiKDu4E1Zb+eXWkGiSOmYgjWedqHNjnw6g
cI/tQMPw5f17exMoSrEIsRQTHn4SLni5y+tp/bt5jvMfKk/THjNNuPUmo3Sb/UqEch98R6g52CwU
5oB4YKz5qjN+q1v6Kfk9XVqZ/WxqT7ohiePeNUX225ftrXM/pzPOpOTcW68/J/gPsNqSUT+3FcXJ
0MQEHZroCD76xKIdKjFfKcK8+XxR2aNwWrn5BsKcS3YVEYlAclVA87ZUyjsJb7E/kOT2WxlGuk9i
1xg/5p2lH/JJ5vv3X8Sbryjw1rLHqgD9I/Rf//5fcxYSbGeoCD07E285uWNYWRYSZUfFbnVDpll6
ZZ/9doCtt4qglgIXoq7L0/YyWOTUxXVztvymtz9rXqOXu6rEwHJlJL99pJysLbKS6LVhXr9EBmCT
oi/rau25ZEeTzVvwb9PKmh6L58qZfXXUEF31sJ61avrpxnbz9f3nenl9oiRWaAE2OMRkKJfXIfbX
c52yRO9ZCtMzfN3qq1WYNpmODlh4c6V2xH2Tf8f7vOxtbSqT6P1rX07Hf669VhdY/1Z74cUJqlCd
RgAJ125YXcOsByRJC4SOotcuXwZZ1Z9V2qvn9y96+c2sF2UEc6hESswx4mLF5WPP/bnss3MW89mH
GZqmT7bsSIIaFOGeOf315MoEeUlpYJ1dQQGEtWJjYOG9RK4idzRJWVnyMzGq6RbUT3wE8DzcW142
RK5yywNM/HYzEtpsbPoBsZqHp+rK0/7Hm15rCQjhCcVkZF9MFjm6lk7QrTrjXbeeA/p0dxoA4rM/
2QjUnDhXp8DTZORAYbnyNf1ZWP+er9cHwEEEISibHWwrF+u+QMFjACvLzyndRPIN6ABjMk9oZoU1
6T5PfYmei95bTxDv0i7LEceiFm+KRKNxPsiJwKzenHfkVOY7FPtWBIrJPbSItc+0EvLvk0ivYrj/
lFIvfjTOfz4Khia7lcuz9lhz4HT7ejn1Msg/uAo8bqRJZKshJD2ISNlQA24m8DDfIGsp1X2eJ8lv
MVpryEFegLLtWVAea7MTL8i65JOlsqQ8aLnpaqHpsljcBCgWs684Wkq1i4Mmi28qKyHlfqLZfIPe
pko+p52dvqhML4KtV7vyMzDsadrFs9kfZtq5KL7bRPudtrEyIE9YcTrTqcnb7o4GxXiDG7Ff6pDq
XZ1HQoyjeJzp0Rc71XUtyE/YDbq5x1xgG7wJ3am+V01nbJlVtfRbt3Sz+NCYwdgxKpHCbAimte5H
Bd3kqRmcRITabIzJsK0s4egH26qblxTQ8Z2RLuO3WhluTZKZOT0ltJ+gHi2Z+j1Io9VQc/ZFdyxc
i5NiwJQ3hbY9ZGetix17O5ae3DWxQ6VpIYVpZ1qpH5+CoCcvVZUGYQ8Ia6bysUH0kt/1xqDLgwUa
4gMenVWW4I3AKKSzDOB3Gzo9G/BYnrbN+q6obvuyiI82zEEVBrnbjR9nt1PGxmjoaLMbRA4HYEyI
JOo84t0BYVMPiDK9kk9yiKv6DvtP0myaeiHwUfcn9zxjYI03zjhSFA6yZTgWrWiGcG5gJQ2ku04h
XCT/G+ZX4mVNs1NFlNPxHKOEmNqvADhtPczlAEzL8VL1YwR+PoYZ0rEXX0Kn+DAVFin3Q2man4Jx
7pMPNbGd823LPIEbe+oqb1MsCp1KNQ/W2c1hoobA83qxzegRfMObKT7KdCnWMGNvFvslybx0Qw8/
BXI0WsHOk0D39kZsM0SQ3c8AmnxR7Gj/Qz4DSWuaG5KZfX3XWUtfHWTV6cmWnQ1JcUbdDb+mOel+
6nrr5NuJnnx5b3txW9wsfmwbe21yOuM2iDuLuszo+p+X0VnaYzAhdXE8R44fs6W0jBuqiOVPT6Wj
HgKcoHOyz6dWMNY4ED74CSGUL2OnkvbcDsGAJnC0qm/IO/zkN6qHtPjoyMpTvx06fcW2xi0YwyNr
3fhgJV1LhvRY1AgUqE7tJScPTqnKmu9HK6+yrW11yXCcA5XAp0oWVKIV30Abgb8VIopjRZSbaJgl
j8qeKLOjOtCNT3y4mvUQqxL5hjelQPFLS9o/acfKMkqmVfFUZLVthstYDsMTQijz2U+Z9u6FzIet
aErdeMzSEa1ZbMApjmaPmeVLPseSozQhTG5AssJi/zJcHhKJxbbeb7xiqT6u7L2nqkzSIhpT3Xmi
FKeKJ3DBevlU254SYUnlUxybJAO3OSVa2WtQphtp4JZBCzdFhVyC+jvTtfhOn3D5Vhu5/ksnUCAj
AhzpzbdBFOB29V74ezjAgREVVtxN+9iQ8Yg0gVjYSDmorzEsTPyDdjAk/ckQ1GJCoEr6J2Dda3lQ
Dc6N1CuMa+R1gconAyauz11P6PDGnhLyfRdhGZvc0/H14u8c75ToKG13er9UXzU6KQhBSTPk+3Cm
btjwPfTtDT3UeNzqHalYG1251N7MIU1PZOqxmlgsDN9x+LZJiALfHULoYsHZGG3Vb5dGes4urlun
QXYsC7Vt8iX+IrJZ9hsKm6KhbRU0XyZMq90GOG3/ZQ5aPtqY8+yzlSXB13wEJXXrmUkQ6SkMv5PW
x/E+aGxN30yJGKsDFSOgR2FJEffULmZW7FGYsrupWgJh1CYnXQDJJ0T1T0Zaz/apIfk0PZqAd4+d
s4zNx5YWdmuGcOtSI0JKmd0GdjHOp5GF/aRRbTciIJi1u1318J+DEj1mxFYNkFgsDKkxIzfW17SC
jrNvA9TQe05suRf5iFP0TarWiBDXEPB0whlNBxDpYKqbh6BieXu2s9Ks79tReOJEsBoyobw12wrX
7txrhyZtk5dYOAbGYObtyd4OlWGrCGgp8uMZKSSBmfTh/S9BYgbPJNRmy0afq8ojPx1cRoQM1yVP
PkFAf0TO7stDltokQyHTHtBP5SO1n7t5GOLmg8jdSZ4pfS1oqCuUGcixmqwWw1epp212lIAMbko/
KIqbaurVqQJBqn+aAmWfOC9B9CM6TBuj2R1ag9301B0tA8B7xPnerI7tNA35RhJTGkQO55YHRebZ
kw3e0T70zeylzzFbUnm/ism+MoE0PwYr1W4X7K/lKZ3xUX9xqHLIbQoxUIfVr1VG5AOoKx5Rbxnd
afSB43Wkx2VbPXcS4ztHBw0oqNk1N6sj5ojHndTNqnQbyHmuaE0HDRDOU4H/MVvavRrbpeVLVnYx
3Czg7rwPy1DL/mV0U+8lLZum2VEFs4eDDj/uF0BZ9MCgOVxUBrGd0wo2aAA30aqjQNTEyWK/OFXf
/6BSKtvI9Uv7JWj4KZtghr23QyNu2JFyE8f42aauUd8EC5hkdPeIsstn2H5tfiRL0kh/x2Ns2tAk
4/pZlVjeDkkGhmDjl9V0AIRp+0dLy5zPpUFtctxWs05NgApwevacWTnbvu416zBrXmdjd7fN8kzW
vfyeeRmB8bmj6do57QALnO3RK5MNYVm2dxNPvr4HWsEhrKkB9z7pSg/2M20dwFs6kUQ7WB9N/SNh
nkg2ddMR9+V5UBk2Ck2Juy9ZT43d+jpdiEFxkIViAIrf2Mjk8FpQ9frADJVkkZ4kzTadSEg4rjFH
BUjmVEAuaA1Nb3GV+9VnzcpRZbbaaMe7qrZY8LsOzBmqGlNGZlab6d5bwBTu2CNOCBLBHObhZIA8
vK1ntNIbTSb9uDWSMhkjdxicZxXIOdm0/MgGlmjn5VvZBOWPbu5WI3cwIVwcstLb+XY6sY3xm5gd
WtCh2rW04MlMZk/88PIm0wr21Pr422s8pGLNkGNNnPSM+uGUmn5+29uLYQ6hWy35bVG3pXOcPT+L
yrjKnK22KAu+pVW7c2hITzibum2teMsWeEb95hWujfJU87JvpHOX7HVTqe4KSqhkISCLHKOs9if/
A/UYkd5VXg2mcYaVuK9IbGdLR0cr2GuD8Gqkk00yI53rCJvEndMGBYChECWnd4+Xp2hv+4yKyScq
SPln8GlLfVBBD8CUHYbZRRK83BetmdC4A20sK3Mz0TJvDzBfifjqs9LRtnjRUO93DjK1qXbUtJFA
DxTeWGRldVh2qSZ/mlmTyNBrG8veMrgRqflmNVOYpJa9YcKp3G9FYRf9lhAFWTBTUdqLlOkBvOgy
guiTQRPJppOWuM0sV7gfvBb/WRDqyIXbc0NsNkx+DV3wJmVfRpq5lhuorUsb/LQu/aC+RWne9hRe
Y63LNw2b4+pGApzPGbOlhsgCqfW646bI/5FoitFh82h3mrdqfoGn5G5VzYioe/Go+topIqMBaLPN
PJcMD0uRguYuuTb/lAsUvghbijx2etGjtgPjEdwmcblgWrdYCcz7NpDi46InY3GDvSLosRaIoE9q
nERAOW6Wyki/uZqT9sd4DGbmLSoj5ifNHwrArda698SFKpKtAAiTwuHyS80LgwasJL2gJbV2rKgj
lNmcnkg0iLJOojqRJbh5MFa3KWFsPxDit7TXh8BL91pRTofMClQLL7soinBAhqPfyEVq1gatf9ZH
BsWpaldl7Nc2pJDFj1ya+NShm5fmlHW9K/cMos7BvpQrfROLwCru5lIs2t4RRkXFsE27jQlILfgw
jRnbJTtNa+Nztaya0XKu0+KUxj0YAFWMQmwR2LYHNykzfQsYiwOegSqYVIkC8WXkNI1Op5lWkBZn
odMFXcNM1gX1ZtJyD7xYPRTyh6+xIQnLwXfUNgmCUo8wlzlt6GBam4/sR8zhsKxm6qUL3B5UoObF
KGDpJZK0tBLv1iMjiaAZxgOnMAr/tg4Se9nylPEmpyT6TeHQLu5j5ZrsPlcfSnIWcyU63EYu3qZx
UNh+ykplTFZNspWlv6SPUF7jXcAuP6mjUQb9Zy82p/zU2U32aGSzN2/LGV/sEA45lvfQbMe82aqs
BoA69WNfHsTU8f+vdWH/TKFJq9js9Mj6EdeODmRyVaB+rzLX+RovMzrP2Fw0f4s2lJ0zaSKtApY8
LAPkbNYNY5MWzBFNmBEmUtyozPXEreaaza1vqso8JIKQOL5k/JzEl4PElaFMlc57q+ZiM019/MX1
kf+ELv6zCEaOw5NEXdJtWqlq75QAivO2oJCnb/NoD9yDZSqxZQcS8/QRXLufSfFu0ce6cipOLOn+
FtL5UkegxIKXnhmkiFFBuEP/cyia/GsH7lZ9rsoGS54e4y+sZWb9xAfSzbeeQM26l0adfIOTMc0n
neiimQCbphg+irgfTpXdG02UysqSh2IwzZ3RQuBALZx22alqvIT0lLlY6nw/LUHqRAnxgixkVjai
haAaqPmPpKFM/Uly/vreLYnxu80g6oSlT+Dj3hp5t4qFrNoGytGXqB4tgg3C1sq6Lg3bRWADYn+O
DNIU+PzCBLn3R8NUhb5DEFoup5oK87DzlqZVEYcaR27QgjRPc9UhGkVb4QbztuoKZlLdWexnjwh2
tZ2n2Gi3BsJzI+qszNyMNOSrZ+D0S7CriNJ1H0y0y+Kp04bOjbKFYJ8oWZzU3s1e5nuhnTmLv4Fq
bizfYuEq9YFFWA4RM3flHCeK05x8HR2FWQf9WzFh5p6JHmcpi5M98PPxijCLJZskp1a8J5bYFbCT
0XaHCzqT1A4Jwaxq8JyJIdkkusuw5aCjNyEbQVvejkUvPuITEfnedWvT2a8+g5N0EVyFRllh23Hy
xej2iwEGE9UH8SW3BR/P9z5jooisIM79Xd5N+YyJoMuKbBtbaaU+BG43eJ9ZaA3vCWQ82/0QQVH/
3Ygdkd93GIWNG19Qc92QRt0ttxifDPTf87z6U70u+MHMyjpWNyptCd5mNxnq3YxUuxe4YrblqHXZ
TuWJ/iyQbOqbfkwRUMdkwaN2nWXy4ib5oHOOc7UhCW0ji7X6SpXxbU3XcmxInfQJfP6Hv1Yh/6on
98ZSMMb0/myAjpructdImCz9Ek0/fsp233vUIz5VjNz/GStCkRWVAzhfB1k0+qVLP71r5cLPi6Y8
W41e74DTMxFpGh7Q0MvyYS8Ahk8nWEGuda28u7afXxcK6eBCPEASQJMvMC6qmwOc5jIxuTKqELZw
nLRLjbpXa9ITTxIdR5ZX/UhUgYHDhOAQur3pbkaKLL+MKamuNK/fKBRo/lk0AZHNoYykjXvRKRGe
cqTtaMW58pFfsNwvy4mSYdlQBWnbpw798XCei56mFc6Pb7mXUhJAvoKNzsCF8X61/U3RmcmD/7Iz
Z8/lgB94PRw0NZdpYA7JTTY55WezXPKjMIAsMIuVmH+KFrzk4GGsgBu/ff/Sbwr9FhopVJp0JiHv
+Zf01o4PdLRRoZw88le/mGMf7zTbwvlhW9MZ8+W1uPo3t8rAB7KHHoVcDKxaF90McrSSpbbm4iTT
rtmkUjp3Dnj824XfyBBYa1FyeOZjTK+98bVl8Wr8ceWVxbJm9+HxveSxKJeDcW8H5UkoFO3bYvb7
/KPljLPCgflHxjAmpPnNaGI2fqpqQtVmdjg7r4aYMus9/iB3Hudg2xdTHTznmtKXfcHsZO8ct8xT
wsMIJjyWPiw7cOcm6Xvvv6rLBgmNY16Sxx6Btgzykj9//69Zo1ZVheykyJ9EIpatjZu1Cu1UMM3j
zGK9b7H53lCVaVHUtIUin4BELCZ5VwRXRs3F/PXnl9A/X90j6F34Na8H7Ho6Jh1B5U8WcMIiSmH4
7WW2pHujXfovwTRbW1il13Suf6aIv14hl0WOAQ6N+DK+Fu9SGCGGfpky5ZVPRZ21dyAqCqz4emUd
e9kseRiv5vwwTaeuDW3WzH3vo3rxSYmjktti9wRYRZbMlbdy8QWtP4qCOXRx5lOwL5f9uTwODKkn
zBltVadDiGt4jDxhjfjwBDiYMO1Gj30hBp8kauu57ygc5yZG3rLRHn3V5b865vmfFYafOrRSNJQb
s0zHvZClvKIQuuzT81u9FT3OA6SCZrp/9Ht/jSC2II5YunR+4CPpajaFoLUIMcOGGRIYJmRIpxOG
HTJQg6A1zoPahrDD8rc9adUX3o2Yz3PbNJ/H3DD/b0zM+ttIDkUkytTsG/babH7125DmWWOgHtjy
ijMy7eCTKZxMD7u6rY4OT/SaPO7tm+OK1roGMxu5/PX6irUdiKnWRvVQZjEurWJM45uA8w2YAapo
Wdgqq/yfVKg/b4Dbs1eVGGK0y1TgsZgqc/KUesiogX7yXH/+UuDiejbmIo/46O3f7w/Pi/n2z/UQ
FPK+aZ67rPuv73FNuxp4j+rBXhx8+LVoEOGW85PZeloHI1xjyxcH4p7DYHtFLf2vS6N0WLuDEMXA
V7++tKtgX7BFnB/Au4vD6GvOiqVyfjatLnbF6NhHfUr8p6q2h6f3b3q9qdfzxMr8tIkjpiez6nsu
rlwZKN0FV2ZZLz6CF+h6YoeorWqJaV2Rif3jWrTmsZsBlLeRWF6s3UnbBXNlz8tDMRrii6H84byC
sEYYEYB7r7SI/zFiuRjqWtoOcJEueXd08qYC0fH8QGIXEQED22CDwM9xRGCsj5A6ig6a2vsP85/X
xFYQoJby+HPxlchh0gLF2fOByeMnRC3ZbnxhB9quKXobOtIg2uHK9vhfz9SB/oWs3QKG5F48U4PK
kQVimNuEuvnQms1dLQrrcznPP96/t7frGF/FXxdah/Bfcw4OzFUTvMwPTM+rgz8ndLiH2tOPlfcU
E3t0wFbp/Hz/om8eKEoRdv6oJvFrrAq71xd1unLxy8xTj06fcfAOUkkxJS4Cp9tlDSodmEGYNq+8
xT9Os7+/CShaCOvWqd9Y5VCXwgbRtYtRel77hCLYAnu3gDvfqqBk95C1eXXfdBDhj4mZm4cupfWx
85fO0I+1aY7BPkkt0Z0W49lz2/45SRfv3u5qscN7vtx00tx0g7MpvQl7b+x66biplDvr+7mzCo2T
vAPom7pxAGyGwKT0IbFjdRjipOs3bipqN0zaHB4L6hvr3kpSWh6EfPafpwwaBoHts/ySB6kV/6KI
kSzf61y1v5pp9m+UOWF6JwYzFTilTb+48tAuTwkczTio4CRCysUMinjs9auy28mLZ8TaTz1HBcw7
SY6ZyxxmFe+NHlMXsgKHBkpO3eIHzTzK3qUjPUg7DmWqfq6Jifx/Y4dpjdKLu2LTbfTjb0JA2zYV
nh8PT0YtAxtxRUP+bFxrhKdwgimiSvTyysf4Zte1XhMp0HpiQguENOX1Q0govHeyaaYnWRujDDMO
2uMmB5FRUy5apL31jGL6FRDO7G86X+i3SSClApkx2QT+GkvTo1UiM7W68iwuZ4n1dzno2vmImOoR
Hr7+XarFXWHFsn3yhqm6TZYxPiAsSpZ1QaOk8L8fPB7VgFWUQDnMfReLGTUCl5BPqjG2k1o/4nj0
f9qJJZOIFokEJeD5sroy+i4nJ+4PGd8qBeJMCNDAfH1/whoQKHjd+KRVtIL7oO4+I8fTd0KU8mfP
jNicS7gy8op4f53zXk0UCOzWAzFXd/+EAr2+bAXAkH6brT1akE7F3hxc784affHV8HLgaRWTPtNV
7TXnfMmbay/1z8H79eUZ2KgmqeAhu/YuNYV9DOyA6rn3CF2J9oej/FJ9XfJkdiKnd73hSVikgPmV
dBhyTfzkG5bmHOY5hYFk2kPxvUqsLNhLm1l2TztXPPhzDrWlMIUhtos9kRU7zNKuI5otZk4cRl+7
HPJHvz/Ycac0ydkB65raE0SdIbom2hVAjlEYcoxUS30D7IEePPnzqkVf4rrH1pMY+Vazp7TYFw0j
AZH/2I1bmcQmQfdlpg23SqWBvKOrELxwjPPbF5nPs/0wE8zRfnQAH3DdqZ8xCIc63Pf+1o31wP/1
Pwcx4xedlosGFnEfG4jXrzbTR6/zlyR4hEQBl8IDP/NIJl51bs2sdbdEYTTXOK9vBjHxvEiPGU4c
WzlVXCzlCAYa4BUUQ1Wddagd8tS+G+a6pOeZuMlK9qEz8slIjCbevX+z/7wy3yr1Dcpc5qUHGCjI
Qr16qp9Y9SRfClVJfTDHO682dOjPM4EGZXxdxbhOBH+PXwfPBzp1UCXIvWHqX0wUXvEfZ+ex4zbS
tu0jIsActlSWut22uy3Z3hC2xy9zzjz6/6r+NxYliOgPmM3YgykVKz3hDjUPMa+faIkgSVzVinFB
BMNyjiXeE9aWslzf4VA6YcsYSfIJIxIpX7XIoARHTKPM8OjYObVTuQubXynd6aXgav5dKHi907G5
XDSNXzt707wgknMNo7pvbWxWugugpviFKGSVb7xRH34Nxui9lugASOvH6zG/rt/HhXQvmA1k73N6
SlB1gFeGzD9LhleAx8nRa6g6+0vYBfnm8VA3lZL/PxagdB4tCOhzv+axV8AZKJL0rRqK+tTUTfGr
83DWk0JVWRVKGWqb1E4dY1XjNB8dyA3MQ2NYtbMQr8/vUvE7BP9ZU6EE8WbPdn+s08HHPNn7NnaD
re0nvBO/J3Wa0UvtUb3RBRholfntpD6lIU/lBx8t3iqV+b/7BkFcVWdLPSl2XFgQQM+DJ8sRfApE
f7rc6y8RrWsIunTiFr787YTFiFzcPMdUaublRF/l7pEQvjoj/tQe9dgo1n3a95/SBO67W2m8zrJv
jjmsSLPePV51MZurk8dsQWAqKqxHGMnzAnMIhAbZiyY+l34i7+S6l5/ypPUABDSRAU6r7zZNpBkv
OCJWG2rj2cJi327wd56QTohNMggI//p2jYPRs8F/xme/G/uTpOTWzgC4volbXVp6Ju99Z/a2SI6I
AlF7uB6rtmiXeEqYnIepyLZdYKQ/akvvXQl22Q7i3fSD0iuO9U0SL+Wgt/eHkLY3oUoK5Q64OtdD
t2Uv0YZ24rM9maD9Kyd6lYO23JSgY45T7ZQXT6If83ht5zkTO5nyLegaC3sdQZu8HnQYUto2NcVx
FLRg04JgQgg4VNBaWIVhFA8uECtlid5wZ6YisadJjp4DUeasyikpaExVYZ6ewfyZx6admjd21kQ0
i5MCKY9mfm8myf/4NkJMx+HDUq3B/3Z2aKPG8aZWm7IzSIsjjT5fW/VUVzZq76F29fiz3jkylGeQ
rKa0JoQL5lt24rCimpuec8/rfqbe4GwUHS0b3JOLAxre6qmgLvUDtyzlGQL30qreHx7Q0Ttbmzry
9ary8X3kckxWtR3S4TS0lZ25UEmo4qZtbn0tR/jygeLRLQxIWNcl/hvmwh15b5EpayBqLUO3A3p/
/RuacKBa7cXZ2YNLeOa/qNexhXRqM8gomzrR6LuDlNcfrI2J/YxoEUGuif07W+x61CINnaovwuw8
jaa/N51BNjdIXde7vKhNfzXkTbmSMwfGTkmC9XjR750lUqd3Ay4gOvNtTcYaxRzW7GyN4LVWPXBb
kCb18NdDeirZ5BO6vAt7+iaRpg5J38fi6FKEEIyS6/kGHRBzK9SiSyGpY0tpuYIpGvZNsGkMBHFA
LSYACX1F+jR0RAo7AmjjaFWwykAZyVGykOPcBgji98COJm1EFAU28vXvUY0AM94mCC+j52tAHfO+
83YhR4W7RS9AZAbkQcPGiYvQ2shDExXrClfddhVSDbMXFuTmGHCLoqkuAhVV9FNmH2eUQ8/uVM0n
ToyaPyOIhqegx/V110YDWilNLeORkgGDMlatqUbRIbPAhjzeFHd/A9VgmaQHY4/5AmkjTuk07cNL
VRvTuofnsZeKMPkVx92vXp6sb6GWooCaecG08ss4WLjfb04hn4COFs82Z4IO6Ow9y/uizw2UDi+Z
7FsbzksZ0Rv2qnXXNM4PhZb9ExJq4UJIelPagNRFL0nEDEjE0pacXUA5FqRTHVXSGQ2+eJ3jTC+v
woI0LlGd8FuqDxYyx+UoADHNkw7kYN+MMe6hvty/9GzMhVryvUWgPS5K9fwiXpzrXTmQkMCksfyL
NiAV4gYZpIphzCcZpZFIdrV0tJ58L672+Wjna87ttLALbsIKvofoTYg2EfnhPPlWDEHDNSckgc3Q
fwPF45yFOtdTYunJN1PSTdR8wjL5M0xxf368AW9uJYbGnNbkWJIC0eW8njvoXaygDXaAMtT5HjWk
mpUoKSaV4Xg0usLePR7vzo4jHaVnRU3UpvEtfs8/pV9tCpUOhEd4IcLqX1s5aUjFVHllhoa8ngxP
/xz47IbHg96ZJHtbB4JIdkhtQ3z/fwaN7RhF616NLg6ivy8wv7lWSsVE2rzGslpaYmfdmyMWSEgC
8G15ZsTf/zPcSGpgwiqLaVb7Ntqi0rRSqTrACw3Q2TR9EMGamjgLl6vB//UqDocpyVsuOu2Yot28
6lLRw0of7PiSafi7yVmAtFo7yXBnYuotjz/ovRk6lghEQTAoRIjXM9TbmisV1sC5s7BYHyhWvxbK
iBT4FFlg7oyYpFYOvjwe9M4pUVV0NegNoEZAE/x60CkwJU3uUukstZJTuL4TxRetz6y1nxjdmmhd
61YZ2M+TFZnWwgm985ISi1KFNQGLUJyeN/QQeJDVyDC9s59j2OeqUG4qeE+VGiDzrHggUE3cExOk
11HK9bJmVWAiShkW/rUbN0m/e/wtbhabEjk9efJbFkFE6NffIiBwHAtw/2fEwOWDORqgPsO6k+11
0gA8WFjum/MjRmNfkYCIfT33kKhU1Y/rVg7OthQ6G69L5V3pxcc2Qy0GMe7ReX08u6XxZi+zp5ZD
M0CbPLd+HP6dLK8OXKvs+hQ9X/N3mPiN+n+YIZppZJLgY4hMZnsLk6IC3R49OIdl8cuXWrhJjRW/
1cDVmGAWfv/4BEVvzwAPRnl/3mmjKRxFlBujs9zU4VfQoOkxtfxqK3l0zVcEhHZ0eDzi7YYhfVQo
jAlTUTxnZ/d8aPo9ZbgiOptyi92E0ylgEmVKH12Ryktf8+Z6gC1O4sjnhMuryPMaoI2so0LNNTrb
EXedBNTfO2ad1RTroUrHaW1bnnZQAsDW28ezvN04DCya79QkuCrm4ijKqMZGbRrhORhAla3Gwkmk
taSHsbIBk19/g2YGv+/xmDfXkpgs7USM1jkgwHWvjyIUBhREvTY+N02Tf/NCyDFAhx3nkyUN9ps3
JeN/nlalGBYkQbxkP3UbUVPlomNLoRX+EbHDbF3zJgx1KdbiM8GN9zOtbKS000Dzd1LqGb/RAwwR
1ygHFTp3QO5ej/WwgURQfvg+4meYiHaLwB68xCyQ9HClTGFmRWcaU1O3qSIj9jdy3I806STr7fEX
v4nXxJyJV0UEic7YfHtBth5rp5Bi2C4y2sNONtS/q5G6rc17uQ0dSgYukL3iZ5b5YN5hbcTnx7/g
zj4jd34P2IWe6bzAmIbBZMcTNSeUCFr1SzEVwS72aQ2tcEbwt/KUJMpHg1RRzuQJojHOubppuyk0
NQZJM+LzVLZVvS59h/q1aRf5qwRBbQ+l1vkD2aZpd1Gr+Q2vgRcs4JjuHGua2dQSgQqhIjsPUxNc
JSQDa4QzME1bcgvFSp67Sur+yJSVnQ3NiN6+wDHNF061qN1fRTZM3eZO5u0FSEgX5fqEQfckgKu8
5JzqUVRvoqxTxz34yXRhVe/Mj5YrmQnlCPQX5vvKbEHYp6mfnZ2w1r4bjQ0TEI76qoY79Mbn8F8G
GMgLL89tMgSyjn1M+oedDqWn2WNXKgMGPl6UnrHoHfxfsacXyQ7p0JYClKT5r4SSlb6Wedbb33Kr
o7+goO9Wwczt2gMK6820kco+WkqK7jwYCObAmqAfSm40j7aQB1d8VMHSs6KVQbApYBe5tEXs7oT8
dzUsROh3RkMQGC1rPj8kiXnTNdeBOrQFKwqjrS2/ADxH1ZKapxX/Z8DoCxfu7HvDkfwTyYAGhw05
u7PpiVW5XIGog+LWwSbXyLFW1Lvq/0l4lP14fFnc2b58P/YuOB5EH+bOVErd4h6DBwVEDEObdoGH
k9DRi7L42+Nx7k5KEyZqqEIQpc02EtINecTVkJ/HIi5+KA40J2Tp6ZLnSrdwA9958xBToH6D0zPC
Z/PNgcIoGj7IT5xNe2oxkFLK7gRFTNknE+ZOWW0qbyhcR9tk0toFWbk7Vy/vDPK5JK70d+b9rAyQ
uhZoY3aWyxQzA92s2P+xZ+1qCK2vbRMt2WffuRW47cQuIfqlOT8LtYcRcKiWWPnZkn31q+Obybom
C0OHLImfA68o/Q39KKCcj1fz3jzR8ANrQnrPjSRW+58kUmnKJhy1sjijqFCucEgIN4UW52ttrAHp
oy69++B4rCdYdJX2Ajht/uV6vGSEvVSOiXLWaQ2fMAeoAbfodN7h+UJMrWGKLvULbzYso4izTgmK
og1iVtdDSrpNmR0HirOPkuo2SMb6JQ4anAjSoQZM/Xh+t5ESDUGaNqAi0aZHInD2iiRakwPzVtRz
pIz1q5WV/We7h8e2TVMgSEgGFka57xQFtmwiJRhildYBtMCSLNbNdhJ9Sa4CKmDED4Ru15PWaDsi
l6BoZ8zN5D300+GC7RGkA7vLMB80dpiVRUt2jjcIZGIlqjzQLmiHCrGw2eSzpM9HP9bVMz5SySUK
OgQD0Yj93I61CrNqGMrf8qDhRic30yUrqmg9+BZWZdgj4rNdolUwVsHw9/GS3GxxfhRFGVq0GBNS
KZn9qDyOa1luDe0sZUn4u6vDxMPVondU+Meen+6rsAL88XjM2z3HmGjeoScFugxlo+vP35CsR/lg
aucis61fEdZ8n0rUFuCPBerm8VA3976YnuANANcXwkrip/xzgiEqTuIB1c/d0OvNCrmVLFlXvbSk
PnZvR4naLVciwaE+r6b6divr5egbGKMlxRNtff2n3+EWUvtK/Z+B7Ufitpq29ATcWzykRsFCAWjA
SXj2IU1pHPKYX3RuWjk23dbo4B6GNbos9Net70PrIO3z+IPeWzuhJEd0xt1/A8OtmpI2hl9pZ2gI
+pPkW3q5S/oBfYy8s5d0KG9Xj44JEyNK4HJitOvVy/HUldI40s5VqKnSJwulDG3TVLVs/nk8q5u3
lKwJcAYrSKsGUc/ZKYCZCmBmMjAr1mQEivVG5ONO7MlfA+6ybWajcL7uNVgeSNhaycImvd08jM69
iGi/iITm/sFUDYssaE3jXIQK+vBSgdxXX5Z7NISqtQ8FU3Idcyy3j+d8u3muR1WvP24Sl2GSqBKj
ymP3GqD4csjhQ8HLUI3/RfCkFx63e9+YKJbrljDdQaPverwKlYMe90LzjGZ7sklsNdhQSgzd0vTr
Z4RJylXkIdiMBUz7f5gpc6U4gGIrj53YZv9cAlHn46fTTuYZ/SocOBNdDldBNtXVJncQdwtGHzec
j39c0dmiVkd4e1Ni7wYLm8UqMc9lEut7WGjeRm+xslwDKTTBx8Zm+fvxiPc2EU1GmYiQ7h7n5nqS
0ghEMcai69wUpn3pqkFNt0OI/c4q8lXI00qa09RtapSGl3hA94dmWFCTCvtf/P0/33dgRqWBytUZ
NH6AWZJX4V1Y0T2sKqU+4NDElwejv+Q2K263q5QUggPlFlFsQuMY++3rYeNxtLMIY8ULkh7y3kDq
ZwDmlv+1aak1bpLABAYqbK0RK/FRZDM/up8BEVKHFnQ+G3LnfNZt18gQj6Xi0oa+iiBT3VyUUGk3
/Jm3KlD1/qZUo3ay0ipYGPnmewv+gwUml9YGH3wOXdDywagR4isvkR9lKDQo+qbsu3yn9WGIBkvh
H8M0qRYe7TtfG2QT2CCkGIHaztsNZVHYkO7q6hJUcHaq3C+fkASsdsg/2RvcnJQNpvbFBlvQ8qve
N9LCGb4NHemei+6gsFHWxbJfr3aR+YaToXR2MVHgaFF8kJy/Jqjc6UXWxknfWQRL2KaahlQTuoRZ
tpfwOzcPMW6jC/f1zRvIT2HF4TEJCIExVzkthlhnAeL6AmMK41N/0jCbHMNfkdIbCxUn9eYJFGPR
XABWRl0P2OL1tP0qQqqs1qsLNMvCWfmEta9jb7XKBtO7+qkaW8nfEMx6aC1FQYZ5k9CdKzH5ofwU
hFAj9UGKapwGE0r33H1QS3BO8nGujSTrsxYYkrdFVtFETLqImmnltPkUuuiztuhpwdy3VkEeT69J
DWX0gzcWU6PkwmsLxkj4Y19PbUoQoGgwB7ioyKaup1wYsJlOtQ4xbzs0bfGJuK5YoMLePHqMacPc
RHaGQ8TdcT0mkEiAmJbfXHAbtZirsFMf6CVNE3J4sl18vDYsBhRIfcFZAFM+u6TAFjmVZ3TNBa0W
/VLUNB+5/KWtb8nSkYIhYJeuLaONEk1ZugpsrUVdBLvkD39qZkwbVDQDHDrN19PukPDIB7loL+Ca
ghd+6Y82Cf1dpw/pRm4rde816hKY6+a9R7DcANTB/Yy0tTHH+Qx+BHds0NtLUqLUvco502BIDARm
2lHWj72V2jtNxdnPpeb0/fF832lu12+DqPaQa/EP9mXGfJ3VooZy3iUXqtPBtz6W0709VK21KjM/
gy5c1uMWG2E0sZo06J8Gxal+Bg3iVVKF9tehrZUW3lwn5f/1KL2/RPhVbVtkXPZIGPuuVnwO8q0s
qc4+gte3C1ug3gsRxO19ywxIWACPc8Vz6V0vWTzKXYWjSnIx4jH60cDNemqQclNdHZmMjZQoyVpp
aSzACQ7cctLUw+NPeOekwHyhp0JJAiD5nPXhNF6d+3KeXgpbCz6XqKp9CiQsVDErRMPIL6yFmtLc
zR20IfLZwGZZMGSG1fmStUmcYFavZBea6NVTrVrxHjuMDqXLaepwi9PzF8fxg7dStdLW9bpRllYZ
sk1fYmirnxKEl17HqRpadOJ06MaTVZ4p1U9rsPfOOjHMZg1gUfpCDzNu3bxO2ng1GJO3rzQ1fdVg
iK2scUKPNNV438K01J/iOCCTevxZVRHmznamaP+R/sJGpkc2O4qD5CDbWqjpxQGHjF8NFrNYCJhV
nrmNUfc/wUo56O7HCOrQp9P8DSbacXEQHH5ti22L3azSrgh/11MhfXemQK+2ENN0wx0Kah4CKDOG
bsIxOwLXQTfKUgPzuVCTTFo9nsnc8eR9wVgm6igCL0Nn83qHlvR4qhxLcMKesKo2uhoh0lggdrJS
KRrvR8vJxzXkceMTvYxIvC+KdUC+1nvzsQT/Uvd6/0uTaZ6tcahOED1NJ3OrylKyQsXlf49/7Ow0
CYFlHXQyplxw2oC8zFIAIOCAS0vdOwKaKLc07pU11YIcBVQNilZdWusOxa0dyiSIwXZNuHk8/Oww
vQ9PrQMaMlYkMJ9nnyrykhrQv4NipxZnuzzDCidWUioeth0QqwcfFCmgSkpTm3OLfBCFPWLE66Up
Js+qMmlKjiMyQyYYrl41v2K+bMtCONmq/6QoJcM6TKJF6vMsOH0fWnC3eGbpQ5JwzYceYy9v/ARV
/1T+hKxFGq40IBjfJITHolWmd//z5WBc+MBzbMj7sKQ9JHcgFRWQ4dfDpp5t0ngd6eHL8qi5Wh/n
O3vMoq9B3mdoQMFk3JmVxWYzGtX+FKcdPLmClsMfs0Jt+/Fy3/01HAygIaCLTXlerzZUjKUERvzY
1FKAFcqQepuuTbQ3XUII3MV7UBUaW850pj8bcaf3RR2tcJeeohdK3c3C3Tp7it8/Dg1yKkQUXglF
ZtvPLPq2k1M5PTZp/zc0624zZRUqXLmnUTWixeRaKtqccqAil/X4U4jr7J/rTgwNIV1wJ6nAiSj2
el0S/P3kCtG6oxRQ2jUDJR9dboffOq/Lt8dDvUvRz8eiSYBCBrVloN2zaSJLlbVdG+f4DgTpQdMS
aPdZUodfYMjl+Vs9VPkPX7akYAthFXTrqmgU/7vUUAA+6RQk1DUQwNxwASiXf3uzs761WhArWxmV
i/H18Y+9910Ifim8Ex/xxooL65+cOSmnpgvjujj2ozK+1aV/jsaqfdY801u4p++ORMhLCGGTu81D
XhSPS1vK/OLoS7K6nUzfQhCXJG6TFn4fbx9P685O48phVhx8CEBzlJIDQXPwNKU4YkIPoBhxu344
4PThf+qlSkFFu9PSV+QIdGRKptTuFzb6nbliyEBhn4K2bd4W9uVoopAWF8emTKOXNkjNz/VU9z8U
udf2H50pAynEt7xgACHmAEMprzq9HrPuSCSP/nGDs6iUScaBcCJ5liQzeKaM/61V/aVS8ywjBLMJ
TJRD5cCAoTk8J7GVWSdbHqKhSAvb4VPasp9dkbIvfMqbe5z6Lkw+6mZcp0JN4nqDNnZohqpctcfJ
SpTN0Egq+u/VtJOlUVo1VVXvB7+8PP6mN6+0YP3SAbOhw2HkNu+QmCTVVmEaxbFSAYav7CYpNznK
rG/ygNMjsma59TkvKgMVac9HNiyukua/xz/hzrSBn8HkIksUlmizd6RGZjNQ4fgcaL1YSGT3BZb2
6jSdIrvHwCWnFOUmbdYt7KbbRTUpJFmwURTi4BtigpzFkdGjBXbMcbcPXKWT4i9ag8j849ndPkzs
HQI26swUnAWx6HpVpbAAGoWx9zFwMK351kNNQOYL8Ep+riZHGdwxjEJUup1QkQ6xrWbNtke9zHdt
O8nyZl+0uPl+ffyjblddWEwJNDpwZAe1gevfVIFd7NRe6o5JSwWPWmWJtbgeDwdumUxzPWeI/3qR
129wsikOWoP5yOMfcPvx+QEC2iLooY41z9GlFk3e1kj6oyL72n/aKGmtKyX69OETRSkYIJ4oHQmw
twgS/73yzb4a68Lqjh3ilz8SLTlTzLE3AC2LJ9hz/V6Iuy5GImLDXj2KdFwBlhODgG2hAjFb8bBo
kIM11eE4sms/Y+9XFCsWQ25dpRSalOAs+7fQajRkCZvBJEBUvHKbYUY2rhHjoLQ5sF3DT0YoBQAI
yVfINJLBWGlGHxHaxXVtrVMFmuUKTVS0GWFye/gT4OitE3bV+INaVgVRLo4ASw1po5waRc48LDgH
u0vdYPKSF9iwQfEa20D26AeMgLWtrmnffMfM+F+hQla8IipcoadKiVN/081cal84UPY+C8dY+ang
/OD8nTqlJqmTNHhDbdj15pMgmiku1a3KdDuFWjzZZAAZFjXOhk0m5c0FLY7i7BWtUxxLI9d+wVSp
IWmmWTmqLveDkq3RCjCNVVFiVUhft012xVA02YWYU/qboWLt7IXXJnKZfJbchQmJvGKXDv8L8sF5
0jMs1Fz2XmOjsW5Nzq4DQWSvfEPpnpwhVCsXh5Lqmx6N8VvcUcXHw9xzsCToaiDVHjKVwy7H2vdN
gsXF98JeQXcnBPMxisFrKrhM6uCpIM70aPgbR2FQUoKm9IG2JaYABx2fqV9JbfRo/FeWJj0j7d29
RijGlj/o83afPWzVvTUZZKG6nTX500sBG6B0NbWy+s8qlBDJpcITvnpI08Ur3/SSeKOXRWkflLLB
37KMUlzw6rAPMGsxwrT6Hx8J6eGSrla2aiObwh7mC/ZPL0nafCG6mWehPIfcGgKNTrwBa9CY1Ukm
JHpNYsvqaGu9fA5sLO3d0EMl1Y1SEGQqEvbjSopSvXkGQTKo3gqFHbHBilZ+SQzHx7rEa9oBg1Kq
sNu0YfaHKJhQ4XFNUhgEpR2tmJYuYhH3zo6l+LUQhmmJgaOcPa+xHfpUMML6aCEotjaxn+3cVI1y
RPTbFgSrNXxFpi/HKatKP9XYZsJJUpVjE1f2T/B/0xIE7iZy4jM6Nk89DxAEGGf27nWI4aSNalYo
0+MEH3k6MpSj1KNb5SvjwmM3r+WLNYN4xkMnLOjAHcySAhjEEdF1Vh853iwU78/Qo/gIepIOe/c5
VZCdr2ySZCvJ06/BUAZbLwEMtbB37swZSQjAGFz85CjzVNUhUWw7r8ZWsB7NHQ4Q3XNa1eEm0XJl
YaibAgDNC0ay6JsQh0OduL77VZDQhBy9fkwrtfySxBmeB50/cjMkeVAqq64Iiu+PX7WbSAYqCnkF
HxlwO/WA+XNTZFbTl2p51JXA+JJHaX4ADi49q3k6/ZUkH+l8QLlL+1rkWFf72tSFx59AyQqM+xyV
FnWZmjnNqJ9w5KG0iwi8+RNKUYcWrgnDD0/42t8aoVFXK4Lb8XcfoS+zHqdGCoW3ibzw5t58dxNh
MgvMPbA/koI5MX5KmpqoyjJONV2aw0TCsm0SXVoraiut1KFbQt2LYzubPsV+Ct/UmKjtzat7U2cC
UqgC/VR1hrHhPej/RIlaKdsJV8ecDkMdffEDVKeeszRGwOmDSw62ka/OIRHRJPyj612mj3UwKLjq
nDyDQ9wipIbYQNWfKsNAfB2J3fSz7uSSvH087J2PbAsNSHRzSPIRALke1igHze5aWz3hjOGsUsUO
q3NCoPgnCfxMPkcmeoaPR7wJGYW8BcA8eA2iJTmHc44BhrqS4yknKxzVs10Y2VaZFHWHyoj2BxtL
BwMfbH8QdtbVnU5pr1iAYd9ZZ7hXNJ1hbnJ/z7k/fl+Dm1I15VRBPfieDq32KlXwHHDnk/ZxOsiH
xPTL50IWbObHc7+5tQCQsb5oj0KTocY2O9dq26T8oaOc4rEZaxeL1OlNrRyEwH0UXRf6j7dXNaMB
Z0LxgPEAms7CRxqSfQ43XTlxWIU0r4SoA1x01Q2IcdcZ99oeIlj2t0QX/xV7TbU/DOoQffhzX/+K
2Zz1DiQ9Eh7Kqaw8/2LkJldmYU0aHjXeMP1AllhfFanvVzDSMj9feK/ufXHkHkC9I10Henj2DcYU
6f1s4IsPrUcHCXl/LGdUkIO0MaxwYXlvdxbSmEAFgfeLJHiOwvZTM5XN0lRPgdzH2qmVbRxM8tQ/
YHdohhhM6M0fT4qn8Dnx8jZbWO/bo0yNzlCB6LDYtGTFwfsnR9GiYMzxITVP0uThCuUjlT6uxzYc
X6zCCtc0LowFOYC7IwrcCswCQa6YXR620bdOTq30pGVpsUkwQK9dWc6UL4VTmZtOUtWPryb5PSUm
XmQhQy7ezX+mqLeIKqAva51KBf6nNvVauklBL8sYJjXlwmB3VhNCOVwGQjyKNnO1c1OSDdzuLfUU
w2p8GbTYfEWFfjqq3VS6sZz1yBEacbjOC89aSP1udq1oLoHrJa7Bo/CmgNN3CN1X6YRWWe7r9VaO
B5nIOJ6KHJ4mCoYL+/ZmHal0s2O5EBDXBakxK77KeFAR2sglM40LYaMUHhAGik8hUPFDgvrRR78s
uEauQZq8MMZp5s/GM6sIvTtsyE6GEUnbouRkFk7YrAJ6mRslj5VLLAXhNyXptC8fvIAZmUhCgykh
PJv12QZyOsnoDHWsTk3UqF9kc9JeYmCKqwibi8J9PNZNEMdYoIsMbl6QRmC0rzdrkHKzO6FenVod
3yTDb+JjxWuOo04HaEEhF3TVqFyq4t5ZS3D27B8KxuCMtNmofggFJ/MH9VSnjeGv6j6U3qrScF47
7BU2CDu1C5vn9pkBTYPeC70SrgI48LMrdgpC25QA7JwkT0++4gnhVX9MObIUtqyZUeZzzVCPzp4h
1H5ScEcHBIK8wKEuFeaLioe3R0cjBUKehCyF1vv81+A5xdEK7PFUqbm1lVPhhOqPfwjblu7b24Ic
hGYaMtSSuXcFGP16gfMmbYPKUqaTTw0hPaiTSXLeyV65U/uMyi7K53a/HjSkIUoka6o3eSKcwUQm
18cR6FFURN8eb7mbK4tfhDoILFWhfQmn8foXFXoCDhvLrlMxND4aQ6ZSJysvJEU64RCGhCA63Xa4
8oMsbHYZmbf99vgH3O55LkpuLdqWoGZuMNtjao8+zbLhpOPQAVgeSMyKLkZi7qcyVPVtiMt0/xNq
mLZYTJhl5Tx6EORosJOpvXfvtOu5c2E1BvmC/9IiSTudEoslsE5xWwPUdyXcGpGHSfvcj38NbRa3
G9+f8ggJvyR2XpUI+XNnXRhGg6EFU7OUhRt9vllYEqFPIeQpwWWgizl7nQcxBCqy/YvfjI5ePw2Z
ROIIzquprb2dS6gsyloa6JTmB99UNpNHgTdxp9Iq84PUBA24Oe6Maen4zrYMX4stQ4DEjUHQcIPE
9KbMQfPLwaSTQt7o9pSw630AnKNaVyYKhN1ojM+GgqfrtuhGNf1g0inGp7j5nsUTjt9Ir9V0UxW+
i/pU2lqxS1kGk8cAnPGfLrP8nVp0Q7J1xiSOUzdR+qw4IN0ljwg4e8MK4RsvWbjPxBn5Jw18/0Fk
J8gD8ByqHOvrfZQlseQFUqQ9JZjR7RuILqMb4DO29DyIBb8eB2oSnRIMAbhFbh7dpHFGs07A4liJ
hLMhjnhD7CL9YFmrJMPDetOlWW6usnBqUhd0CziscqjBST4+sbP7kunyM0TvgorDHTP0lkZ2qeWS
/RQb2F25qcSPdqsSMQSIwTArF4a73W4MR+8C+CUtRmii11/XSQyYqINpP7W6OmzteFTygy55mMbm
Qbwqk3BYW5JiruUa8aWFlb03NrRb+psUc1BjE0/nP9Fj2JZpMXSJ/SSR6SNHROmKPpTXqwcgz760
j8j7HDcIx+wVVicaTo+/9OxuFF8aXAGK67QRCOrmbWO4YFE3kpA+STWSczockzU3lrGdJFwLqnGU
9nUQLoUDd+YMiQYJdPqcPA1zpQSFC9+I5cZ5Ih2PynWiRbhx0kga16YeRie/7jFDAv/9Rat6RV04
3PdmTLaLUw1ISiqTN7FIh7YWxaYnjmmxsTon2Y+Rpz2bsnKps6DbUEG3t4+/8jsD6epcQatU6XwS
RAi5zjk3FVcgf5imcXyWY1+L1mOk1/ZvoITKW27oCHP7RucIEb6uM98yOR7970NV0KGkDxN+Tu3E
eMWvNUm+glzTh1Vi+KNhueNgZf6lMVuvKtxJnpR25cjFuMMwZVpiLs5PpOhMcyMI8Zt3ep+4oP7Z
plVnS7ndKNoTxnr5ZnQiJVppTuU8t3I4Sgvncb5EFGJotZDeQIDiY82birKaTmpGSezk4/64UeoI
e3Yl749m1E3YKUfK17YzlsogN1cfEyNiAuqh46YDrOV6hkMwJYUugW1rrUjxXbVQauuN3q3Syisr
QhjnrUlBl9GU8gaaXUkfIGu3qgULawFTPD8eTFrQmEVflR3DAb3+Jbkz4IxInf95xIYQ125HmqZ1
kSt9Z24laex3RWn19X7M8Dj7idqwg6Hd4/363hj/d78K4hkC2ERtZAqCAHL9ExA4ybCFLuUnB21R
f80iFz6Sq4Cd3agtLWnt+VN8ikZZ9g/UbZVvVQ/dj26vVsNZ63Pc4bQVMvx99KnyuAJK+l+5Na2Q
X3M8D53+cGj3mVeq2QvGbuawYkCzfiv8IDA3iaLhwUv9KNC+pF4/Gbth6IbvRqG0w8HyWlleRXXV
djvfSPNu4+uBFqwaVfZfakL8YAtyuuEPEgdtDFubQJqjtdapckmDLrXXmAhmjUv+IOm40KKWyM+p
h7eCjLMpXBqKcbyWwONj3NkBOK43et8nyhdA1MOh8h1/eFG0WkX2FMqyvu7xcrR+RP00vckBSDVX
CVIYOo/X4+ZAwMnjnn5PoajGWrNHArdQK0CqNXhCHFtWtobalS9+qUmfamwU10aalvmeYHKpKjpL
2zh93FViC+rQyGDyi436z6HXJr9Pa6NwnmytnFa5FNeHOhOw+mwczC8xhokf7KAwIgEflQtxAQv5
k9nWzxyURVC2cp7azLDXHvrSX9rG6NdEnJgTP/6oN9Evg6HhjU0Ok0NAcn7NxAPtsboqgmdwbpOy
j40Q9BqgbVlzJ1qbIzU5ObfXZTQ2wh3TwmXbakY5XodGEJzEKU4WTv7tB+cXgXSijSy+wZwCVHs2
7W/IY8+ZXRm/R6ztv5Gi02qvhcOX0lhL7YWba118Aq49uNo0DaF+Xq8w0d4QQiT0n3NDa04qw25p
aYZHsx+MhXf3Zigk2iCTwUcUYrtkK9dDtUHnkWeZ6lMFhvFT+/84O69dt5G0XV8RAeZwSoWV13Km
7BPCPXYz51i8+v+pNdgbFiWI8GAGxky7gVIVK3zhDXoyvypNm+CgCuXl9pddX+Wol1GKo29AGkwz
bh0tj6KNBgBN9lPuJY1y6LvGO4x9aNm+sDnevlL33gPSu6gom/H83SuF8+H2L5DrdnZ/ElJJRWEq
rhwde82PmKd2qJs2H17U2LGrfY7Qfv4cNaIQP28P9K7muB4JxTYP3T1ZE7RWX7CJYP5l2NSTDoFu
33WL4TzPEw4f+7oIjQ+iQrzGb4RWxyRxyH/sokkvlCPvLjVwH3q2rXzRBhDfL5gpaeQW+TDh42hW
GIS7qUWPHjNZ2/vWk6/jqQWg5VsYecbobASiF1ufFUPBFUU3in4gm1fz0Np2oDQLc5PqSP84dI72
hs6R9hgigPrv0CpbGJ0r4/G4SfIKNw1N1NV21MZOazUcU16Gcal2uRkWP3mpdOFnRvGhqCt74wq/
2P5UoqE9SEgSvHEC3/Pt3ympNRKO9i/ugghml9ghb42dLT9JRYcvtzfFxXMhx+K5ANHH2aZzej4W
OBgvRW6sf1GbVn/R0lk5em4aPmlRox+7wZr/1eNZbHzAi0FpR0NDAOrDtc2YqyRqciJ3woEZlUln
kawv9AJtfcrutKEGXwfEx9mNWZX9uD3Vi4MmRyVqQx2F0hLN6fOphqLS8fvu1ZdaW0AUKlYivoMy
jB9uD3Px9UBOEROxW6SJERf0+TA1PTITbwztxWldHGz10iyeiF/tj/rkaIfbY13sTMaSG5LTzKyo
4Z2PBfVuVhOMiV/mxCwfOQP6ET+Y5dFKUGrCE6isv90e8NrkZM0QqxBQZCRm5wPWakIdLB3xxUaC
S/XZvSjLLwCtHpBfmbb2yTs++OzGIqXnJeCJZ4FARK5OOiRbSIDCyl6XMDLdfdpSHt7PXjrQ7tXg
+y5NY3ioRVvtt6q2sxMAIFSNIwQrLL/yMApBNdjDoCSa+08GSKV6V9hQqlTo55NPnc1RfmBE4HRQ
YbCA+k83F2xF0Tr5+IPALSzKYz7U+DOP+VB8m7LJ/dTOBjGiWgjw/lhxJ3UAKFbBVeL2Or9rTZ3P
XLckhl/yRljtdWAforYBniHSXuzMVjuPHKJ1FzyqSNfEITJiN3mysCJ6o9YW4Y0ZReaH1KixoE9N
Yn86pF0xPELErvWHLJldSk2p5cx+UWQdNHS0wTzMMHQ9+1ZN6MWVh5Yu+vRc5GhVdDuB1HALmzrR
q+FT1bF834mEtWQfdv2sbNx2q8vgncpD+EJEwaHhxtPPt9SIdhgKpW0d2LmmnERVjK/IpuL+DhDp
EIdddl9bYbGxvuui/39H5Q6gognri4bn+aiznqEEGFtVQMsmf5gJkO9HnKufpE7As2qUy7eMQig+
ZKr1OEd5sUsEhtq3P/KVmctHBboKqCMyp9Xd28+FWqlQIIMWRJ2PLCX6iJObfzeGen41DNHveY7C
jZ6nDMT/2Fhy4iTL/JeyHfXtNWBCM3OS2sbogrGy28NEDxsKVCUe4lj/GothebAwyPTLQowbl768
Gs4HZkDokHChIMsw7/MV9/DEHrSumgIWd3roOyN64PZSDnOt/ixqt9u4hi/nKatzsoui00jx1n0U
sO/cSuU8Bt4EvNWxYbo0wp33lRMb+8jI048dhscfJ2/YKtOtkwWWmNiEwTm+VAgoS57PFCKAls9J
L4I69MbHAQdxaoKmR5Mu176qoZod6zwrYN40hJmp4op9B0nqflb0rbxldV3/95cQJCEFQTWGqv/5
L4nnpSmqqZ+DcBb6756A494y2jTomsba+Lzr6PJ9LKlKQNKJzCihxPlY2Zgodm51IvDG2SMnT5YF
ruOIKuIuWxw39vMalCNNszLx/MSql3+GUcNUoh9pcDzElRd/Jcryit0Qps2bUaO7uE/q2VAes2Iq
flgWmop+qmul6fNJ+2g3DaH19faJvLZeqPbQoZeFbUDx53NwXdFQELDmgDWlsydqMCfYsor6DlWs
diMeuTwQjhTBJ/GQjR8Ku+eDxWNTLT00zcBxkhCxlzbMDkux4GE5Oj1WOY3uTlsEDnnIzg8haQ4P
CiHKOwphdQitaMzBhA5aUOAmuNMNZdyTKkbCV4XqPsVtrN2VDZqZfaYvEXWRbN7Idq5MGqAFFWy5
wojVrV70HNk6G3VbPZhILg6pblfPRSFUf6pV+98kqcZPt7/o5R1Le5M8AdUXPugFA0kP22aJ0Q4J
lN4ND7aTFbuOQQ+21npHJaqjvRsj93570KuTfEcHAPyzaRicf1lSBYSSgUAENeTUu7DU8odiKPpX
a+nrQ8l22jh7l9sWAIRsWbJzMRO4eEh6T8kXCLtBRJ/pBOuo73wjGrSPYh4t7e8yZs45G1a2SOW2
lfjG1eSWxWjLrDMCp2y1GFaGRylsQmqg9bn3qZNXPWlkZE5pc8DawPlQJIrz1x4xHtUIoiMkFcEJ
cIrOfwS9yhrVIMMOwH1oiW+i4n4ngGPurKhShT90BRIO1qaEw8WjwrAunCrK81IQZJ1CFAoSpxYc
kaBc4BnY5MV0QDFJ3KepYgUO4ldPTqeLOxffxfu/3FOeHJXSOihHwuF1zsSJVpTYWKwANer0B+Z2
6aMnQuejWevlYUqwI/ofxgO9gz4fFXbqBecr7IrZFTziVmCmZsm17dD+Ae+RJq/uWMV3LXaqGzO8
OKrMkKCEgJz6IcjGVTiEnA70D85qMCvK9LWsK/ioeAUcFa2l8ROX49cWGNoWlfzKqKgcSB4kriRU
X+RZ/qNwmRXLlAMDVgKROF+9OAp3laYN+0Im+NJs6Heh9t0WVPniwHIFk7fRtcZ1gvtY/v0fg1Km
z7Et1JUAPkTxs+5t3kGjqb+Oo+N8vf0dL7esHIoaqSzZcRGu7iI3U02ypkkJQjtRn+opru+MOTZP
rYGD1GSaJDf9SBKH1N8Wrv/q0LSGQbpJ1Z41Sb8a60Gbkzg6GWgPik950pmfPKvASzaHhNMgKKNY
R80roLyUE8yfjYvq4haWVfB33CiXlXxtzhdZNKnk1bbxyUzr6l+3FMPjPDvNR0ivqkXw5W75mlwd
ELwqJEJZAl8rTJqzp0xercenOY6K2B911D9g63xHzLL0FTW3Ng7MlV0kpSwZiQIybI5VtJL3rVEs
keEFok6ijriJYGKnDLi/+YXJFbSxnteGw54E/ch3UOG6UDna2DYKwwlpfRrZwWroX/qqHqr3ejvl
zd8+oZglUmujvsfpvEQx5LWLR2e40NxEf1i7H+bRPPY9IqI7C+0Ta293dfNw+6RcmR9DkhgRikkc
rH6+X+rMrglgk+hUWwOceSMelc9tXs0zCKTm1+2xrmwVVCihK+BZRy1qTf+IaXgbDnIIpzbz6j1N
xOwNpFl214s+PYKx/v0/DMc6UjY1STjXvRIFcr8luLZPzbCkKEOmvfmop21/jDRrUeDBwYH5X0aU
drJAM6gTrQ4fwolDq6V5fMr1Kut3bVQk42OXlo6+b5cyzfB6yfDWuT3otS9InVamO6wur+X5Fxxj
U1kyWo6BkuaK+tLgrlnu8PsS/RHmr7X1JF95Orjc3lFHKBxcYBOAfHZx4RXxCfNcuoj0R5Ty2HqD
crekc1O/oLj0kuFIssEruZylzqngWebsv5uZnc9SK9qE7LlITm6r4zUAxtXaVe3MS62JrWN4dSzu
bnC8lP0uSt96pWV4DjXJKSpj/QGQsnEEjj68IF5RbZz460PBZ1AZDGGC1W3W9q4pjLplWqhpV/u5
UvUDtgr2R08Nu7+/y1hDrur/N5h8uv54gNWpdpVGdeNTnU5T41fOKHo/0u1UuXfTcqugf7lRGI3u
ofRGILhZ89lbRRs8xWBqtTeaYjdELoI/BU7eWJa71euCeMhTyXXx5W+PwzuMkltGAnYueHVaE8Wy
ZZucqNgm91o+eCcQjTCBYqXacki/8vUoeJBpwZynurN+HGobAt8U68lpYFpfvdoAehI6Uoahys2/
TXd4E6gFc3lys8ha/vnHa3QxF+20xCdRGOYzRlLKS95P+m4S3VYmd21aoH8c0gxps7NWxUbBJkc5
SIlPSzwXnLWuMzHHHqYu2vEwOPHGBXb5LEjFLfgXCM4iTbfeKCn7ctDtLD216C98sKfq6xTbClyP
QfuSTMPw6fYGuQzQzodbxfjCrmILLYP4VE4LCCIQhQWPzzR5P9zObt68CA7Rl26q4XJl/KDD7dE3
JrvOaJQEVz2vi9KTPSYj9QB99EOipw/K1C64G5jFxra5Nh7XJi88J5/irfz7P858GYaQIHn/Tl7r
Tk+ZlyqfI9cZcRsU1s+W0v9W9e3qgNB2IOTJhsmaAFj1elXyfCSnUXjhZ3XWy5fKjupd7y75A2Dr
4e+YSmh6QQaHl0bfCQUSUOTnE/TMwWhGIHknk4Ky4Xfw0NWXQcTNdCgHvVzuvaFRnacpmZd0R39u
SzL52nzR2pECzYDJAYaejz8qTh+F9OlPbm1ONC9r4ifhNEFRqtUvVmOrc3DtcKIwJTHJGsOuCY95
riRG3IXJKa/b8VM+DdQ6DFCBD3a0lFtCs1cHwx+KNaaKDeX7fHL0SUfIV2p8qpSwG97afmwe9KoW
9esMKHGjSH9ZQgbSDAMKmh2PBiWx1V7F40CbgLamp4K+VEjPGT2+3TwnFmAkb+l99E/yHy5gnp0e
Tx3/tJgSf9C17HkmEdsIjK88X5KWBf0MnPWlolRZlvk45jUHR6ts682IvJkmWxx6xylkZ6MYMsTJ
PaU1YFC3r4hLcxTWQbKkgbbpUvFUfpU/zmzYF4mRD312Sks9TPdN2Iuvph22O7vLPNM3uff5UxOU
l7ukqoNyakpih97yXsUyjC+9Xm8B9eWHPiuh8pNAz3JwiSBkg+H8Jxl14cCYCtNTWViF2I0pZTDf
5GDf3Z77ldOEKahDi4fcm1LBapxoRiHBAml40s16JkFXEY5fli5HD0XAoh6azvl4e8QrzwG3IokH
XSET+bZVzK5nPO/oxRenPCrCJyFolWLIuiD8EOrLr6TxlE9dqHUQuVxnw7zwymQliJDLmbMsm/Tn
i5rZcZnNC1qcxliemk7txU6zkwZrP6VEQsvevJuvfEWkAylDS/0renyrLv2ojjRIAfSe9LQYpkPV
QCT1EeGw+40tfGVmSJBREkAElYRvnaTPuRaBTqyLU52ZauRnoBH3ZptImKPV4CZqd1t8/2uXBwRs
SkxgSMACrol/Q2pYLSJfxalNQv3YOvSDRbfov6kuRo+9WSb3FN/6HZ1k09rJvhzwyyU9ppoivt7e
UVduDpcaP/ETWTWAgdXxHRs9WgTf9hS3uqdQKk3TXYIuH8iBzjklqoNnopGph9ujrpccOCyUQ25O
cl0VNuvq5KA1PjhUS0XQjFr9MFVm+5gmA3dnPY2/ncyL/lZxXQ6IkgQ9Nu4oAqHVgEs78hYxU/pq
hvs0p1H/UE1LO/v0W4ZnbfaSv4zs5YBk8rJ/IvPAtYIHwLSowO9HDwzEtsv7GBGG38gIKd2+y5at
zp78SH9eeHIw+npEfxSgwbrK5f7jDs6pDLYY3KlBuGR5uqeQWnSfFM+J4r3RlPmycQtd+3rSlUmm
eXSM1yF3WFaEVK62BHHeudoRo8Qif0Ygw/jmDJ67jzJj7ve3N4z8PusZ8tZS9EFCi6d99f2aMda8
ucT5BELf4sc2bY1WtcqnaSRF3FULKTw6fMV3yjbL3ZB46Fvf/gHrcyKXGBEDys8ycCK+OF/ixqrr
eqxTLYD9YRW+PujGp8KiGadEnvnPqAzph9H08s+3R13fgf8dlbwUOolspqxOZ7QM1rj0QgvUptFK
vy7JtXycU8yN5b3yRU00A2QWSjxzwUgSBQyGpE7UYHEms7uz+q4d9wPy6cldkurql1Gf7L91mGBu
snkhNTApW6CLcb6iSl/gFu1VelDoGC0csUGkDe9j8pOkj0NIhc+nLFcp32+v6AWshGFZTxAHuGmz
psaqrmAsiJcbw2QEabdUH2LVLPYqAk8lsrLNxP+MQYibsPZGYcaHdp7g+emtvRE9XjmwNMffy/2S
qrPeTanRaUPWDCZ1YSdvd51rhw9qTEPLt3J7i3u9DhrkjIFfuzQCwdHi4nO+0PgXzQ1GtUaQhWLx
HlVNafY19N3ey1q0+yyP2k1nONVz4zlbRcYrG5gLghMDvAN09lo4KKkLr6ZRbQajMIZiDwI/NQ9e
H20pmV3ZwLzd0Azf1eJxITifY5nrDdmLYQIWsloPh4M0vsOTNjRPk1jS7/THGu/+9k66uqyS2kbr
mpt+jadvM4VeeBIytWmKxF0X1aAwe2g1ph8ahvLcL16u7cfZDE/5tGxBWK5ciGhaSUwylTjaC6v7
CAJSSddh5n1BFPRnDWyrvZvLQs+O6PpPj7MyleKhG73pk9VHJAOphfDO37/iKIaScVB15EpcJ1xQ
Z+oRZKgWwKZIsyehQLPxUYOrvbcCur/2XOouWom3l/3qxKnVoc2Arho8rvMvnUTwZZAm1YO6jfXs
VQnnYt+p2NgejHycnF2UJIsMgMvK2lv8y5InEmun2z/i2naj8fH/f4R+/iMUHTmzRav1oFG1/g1E
VfG9oDxysEurwxehMDYmfeX14ZYgfpGiDYSMq3egcdDBi7DdCnQFJAavcj6iOyf0L2lPk/Ag8kj8
KmbPDjfehWvj8pwQHVOzB+W/Cvp7kfeuNmZGEFdt9zNGHDl8iQtVUY4JOMziGIrU/aFLDtffry+P
PLm8AfKPCHG1vlMHVL02jYASc3eAKusdQ9CNua/bS3JYrHnLfujaRB12sczo3w0JzgdEMp0OXduZ
gVtp3XPmTeNL5VQprJUmczFILssYsD1lqy3ft6sDo+IAwFCqqa5DtwwH4tJpKyNQpko7JjhP+tOU
tS+eOsEKrpOwwkdU6HH+P3xZQAoIQVG7QHxkdYwKcx41M2qNwK6M7nUWw/xpLEb6PXrToARCU3ZG
OBZt3i06x7WnDxiMzCC5vQCUnq+01sRVMiUq4BQDSOcedzu3v1Nns5uAKbf19L/MUypHgPUjw1FX
J8fq82gC7WMG9hDnQVYryweYm27ol/pSc1bb2DhUMW2ou9s7+Oo0uZgpEdPZvhCJWPQsrsBp8jq4
MaxXTSz0n5LEK5FryCnj7G4Pd20boYpAGMVLDn5T3pp/ZgClKWarLcxATcxXRXHxtgYufGSJu2Nu
LMtbZSji++0xr02RLJbCE5J1hOWrMbVIacNhJJLy1Ln9aijNoh7Bp+VHCnHdFov/+mDAkzwyRskS
OJ8gmoC47o4O26ZRnN+4Run5bplGkKKmUPv5eHtq8qev0g2Z3wANo/QA/m91OqIQk3DN7uwA4mr4
pNdDVeyruXpp2vak1Gl+p3Eruo9I/+p+EYb1xvBXviY3Ech6XjjK4GulY/BDGBg5lR10Yp7tO2UM
7QgdRHMK2nJe2nuUPiCumUUituzZr0ycPYvbMUA8BJfWTaIwnRwb/jojW+YkpX+NfZjqSe/3dfgv
QYad+lGkU+Ga5gpPirlKTPXvT6zUo6WKCQCSbGS1rVK07iuzUJ2ggv95NxYaLoXKTG8j9qwFuViu
iiNt1C1RhitPOp0qKTxJZEFvZzWs5tLoQ93TCZrJUJNDYxnZ6GuN96+SRoPu1/ZkbHzla2st0Vvy
4seXYM2hE8ai8pkTJxiUKRqGXT6n8T/1kBbxXh2HUDkapeiUO89cKpyWW0f/0vJPtkQirs2bSrYE
Ckpg4vohmHVdqAK5pCBti9Zf+sn2lWaOW99Kw0/4IcdbdORrm/vPAVexEzY5vZKL0A7UQanSQw9m
5FMye+p4H4I22btImpa+lkZKc7h9qK9cISTwNApBGYKu9VYFxVbv5jkvG75wGdc1VtkdunUDUIed
GfXDBvlTRiirGwTwLC1l8J6SILK6rwx9Rq/aDK0gyloz9LGXTky/dMd5oy5xbVIkWADHEMQEPrK6
qRA/RvYFJneA02ezILyA9uHHeK5xAUpmQ7TB36+hxG6gqCUF/Ne7xVRzODeLYQWVQIn2MYldp9uF
tU3jM21Kd0Nv7kqKJUstkCF41gBQrRbRMaNU5aq3AruEK8TzCapJn3r1c1kUzlfLG9S3QrTlJ3QF
541b6OrQoO2hbVHwuRCNscuc+sBkm8HMmwuS3VC7BzMzy/RBB3DUPupIbEEpj0XyS+H//6VCw7tV
IjB3RFr5A39peYj+eM/xmBi7rO+dwIiRpY7HMf2hjo25E43TbuC9L88jYCrMN9g+PDeEhOdD6Zhw
TGai6UGoRu20U6qu/oUajS2OeW5Yw8FVE7jSalPSjb29mS6vHp3aDysMEY/Hdv15XWUe+olEIihL
O9ojChcVe8TFTP2ztIe4X6w+Hv+9PeTlcWFI9Ig4lVKxZF261IyiiSZrBKPbFMNzpJhJsWvIYXeq
ksRb3eXLOwAENu7rSL6CKrkIkFRvgRafJ3agj1XyH80RWneMcq/ZEli6to7IXKB+IvFqBLrnX3DW
e82OkHEPLHdpy2OWOcmyT4WjWHe2UTn7zA7nLRGUK7sGuAvFUCCcUhNanp8/Nqg7OHZnZa0X0HE1
mmPXVDSl0ia1JVKnC59qd3R/w/tttkqVl68mWTDlFtJhaR+zVrliEQU9XTCjYVVZ3g4t8+iY0N1M
jm4XGT+Lzl32YtKWZKeo8WDuUV/NtmoQVxb8z9+wbk01eocgdhQlp9JSs7eo65P0kNVYqO7dAQ1z
k2A//OurUCb/YNtl4R3vidU3die3H0bUx048OUv8hA3QaOyaxMsM38aXHC2+tG79VBT9tzDth41r
//I2lKMjtWEi50ABQi7IH187EWTOFRWOkx5a2hdBISDcEU7YX9reBHMzl+kHQtQKGf7C2LiIr5xY
TisREsV/Uil7dT0ZTWfnuWkrwUw15slU4FsXmaN87sED3d2+HK59VmmKRYQA3/9CNCaHeLmUcxad
UGdpfXRPog9eGor9sOSf9dmzvtwe7soRsmVDQcpywKFd20qDg1HxmcqUIC9jnFpR/JnFoWDxk4OJ
B/oc+a0AixY5s73Ry71yMUnWOsMipkhuvArBuiFCpdEO4xN1dmEfs3GKnLveSaz/YUEp/iJRSRZM
eUX+jj+2zWjUadXEVnLScLy945GZUaWEqpW7y9jdJZZCif32ml77hDwp9MLorkrBm/MR22JMvHQ2
klMPaXE6JgAEyjtPtFZ8D4vAaR8K1IE/3h7z2nekN0QATz+XtGV1OIosRJHeBCms98g1TIs67woF
wwur6r2P9mC1h84stvyFrx0Lar9Ux1hd+vKrQZUFeoneuNEphgU7+ym34YOeGMXHroWyeHuCV8fC
0p1kH4AddfbzRU2pzymgikDN51PzQc3UeheiJePtq2FSy409c21vEnbx9eB8gJpf1YdKB71EB0mh
U6b3xU9Vy6rors+Tptz//aRAiRCjs3qwD1YPWBcvbWdkhRfkiTMecQBzwp3R95HxYImlc778/Whs
DVoFmNkSNq/2pWEhm6Apqkc5aFIR6+ykG6/Zq2Vy6FIj/nV7tGtrSDJLg52pAQiRf//HuZvD2olz
Io3Aor3/ii4TECBAUW12uD3OtWeBh/gdcMW1uZbdkPQtNxvyMKDrYRX3XuQkLzRK3JdFA8aKBJpb
jiChkBr8GZHhtRvDXwsFqI6QtlK1ReZ9taiqOroQYxolyBbPLXzFwLoOgn31VHUjxPTZa44scXKH
3UnWHYqyK7/env+1ky/F9tinUnfkomYQxVkdptzg8VCHLyG8tpeMnOW5tJac5oNNV6gtjI3TeKWD
iRkEMElEJaB6IC10/nXNUsN5NUy8QItEm71UVRv6HUaexh1GLib+gWVYRK6PvJquP9EvK15DC5Po
U4kMxO/bC6DJ03ie5lIiA1VM/kA6SBnw/LdElF3H2qvCoMixT/Fblvse0nwdIsig9Y/q6EV3kZb1
WKwK604BE1zsSEu1Q0jXTOxyp8n2jVVu8W6uPQOYNXHacHkDm7W6RKJOtxZ6gCGUqqow93OXN9ND
nakJFG8RDfcKhrAPt5fi6pAccayj2Qm0BM9XAn3eIdIr0wnmfkFYTTGa/oWfN7kHw5wNQrO4sL7d
HvKdg7JafWA779A74KvkUudj1ohklMU02Lie164WxKqHcTE7Q9GOFJnbzodjoRt+lSpFu4vjMUIJ
1FC/Z8scfgw9FYXerIrLB68J5/JkKAOGLrd/4ZULgp8liW3k8MQAq1cqcSovNKwopI9Tp43viWLw
doI8OuhHXUknv9at4mAZuWt9sOrO2Mrir3wUKb5FCQaRAQLC1T6YF5G5HX7mJzF31gvl92Fvt265
M1NSB822xBYccjVhyJ9U+2WsygZA63Z9IyCa04FgQElRZHHz2UztRvUzRdXuGw/E6zFvyLHvQ0cK
JcMRsZfj7fWWN94fG0IOT7sdiV1kHRGbWQOo8aZyI2K68AUhqAorOn0Ip90onT1oGGO4cnu0y8ly
5cmOu0Qiyl7o+fZrNEd68VT6S10l5U4MeXxwzLg4ekqa3FtuVj143Ap7WFPtRja0vgOZ6HtxhNDH
YGjUfM6HtgfRRUO86C92H6VP7dwk1GVie9ennuH4IDmKfV33+kvfqMa9Ldzex32i26rSrLYXv0LW
pfgP4Bn4TOvbr4zV1BzS0XwOMdh46wYkK8KEeC/MKrHTMQ3bYnavHhx4olRpJdZUAqF0OAjn0x49
kutK9LyyRbb8btr0+yRde7OZfKzIe3OXLql7f/srX+wpeYDAuRIrAdRD+f18zKR3lQgMd/oyVUry
FA2z/Y832D8Szys2aqYXyykBHHJikKdY2nVDSRihqbaTmr0sWZVivKyFdbM3yknYCN1Eww9Iof3W
gb02O0PyRohu5SMm//6PUGmox66l3ZO95GlfPizRoGABNIExw74t+vL3Kyl5YTDTYTcACzwfa4zd
rotTO3uZQ2Sn3EjTfhrgNP4xymTcCs2uzQu6D2K/FGn4dquzWTF6EZlaxtmsUR9qLRo5rjo8ACFN
N7LJa5+NWB3NOm4fiXY8n5YZj7wBYZFz6dRy2w/qSzKl6Z2VYrZySCOt3/JzvjwG3DbcOIxJ9VBb
2wYbRkqk2fHREsq036wkdb+5oduFeOWlPae/WpA3AFq1pXZ1ee2wQzmCAP4pfwO8kUvxx24Rak5N
1HX4gt4Y/yytzDyMeQcsGTe9/lgL4fywFU9LdkVqLj/oNczfdByvD7f30Sru5RbgV4C5oUVHRQgg
2fmvGHLLGsWSsOCDOn9QWXkrbn5l0TyqD61btT6p02LsMcCJdgilbgk+X3xvQHOU5WXVD7v0iz7K
4sCidvNJvJl9Xo1PKKya/QEwW9pYSMaqecSNP1qhuxFLrL38ZHJNbxI1OkYFkPIOqv5j8fs+acwW
lMabkyWNa/tlo2SfDaNBIGnXtPVYjQRZMX4tPUXCT5r0aXuqQgtahq0UtrYToZv+wmiy6v1xrCbP
8oFdOtOjU1i5eHbCRDd96iXDP7e/1jpG5ne/J0gwbUGyAJNaVbAmp0YmemyG1wQH0X0lxIBtQjxW
PrGX4e6qDt9Ep1PCp9jTlM9JVnl3qafX/W7CMEXdqWYVf+nDPtrYRevoEc62Ru2WNg4BGqhAd7WZ
Ka97YaWM4+uYiAHfzjLP413eK/ZbVCd9fxjNvv2KkFncCd+dsf3sa9vsCKZbN92B8qrnj5kFR3On
JrqXvmlzqmgbN+bFTpdVRzgtQK3AqEOmPd/pSTWYldqn2asq5trdxYaO2OVgpa9Fh5H0vkqnzjx6
4eBi3+6GbXdnIxi2hVi5uG1sYhwsJJG+ALNPWn3+I1yrmhAqaPtXuwCSM0Ch/MdKG7U7uF5JMbTK
xn1pOktwe9tcTp3CGUqgNNrAIFy4OfTW0LajYvevIK+G49yE44Mt0tn2e0T8nUTfVVaR7hVRux9r
2xk37vQro9MigToDRpbgZk3grEJ7mgfVG14jT0W2tp/U4Wg51qTfUVJTo58w1fsPJIY1rbExn6Vy
Frq6G4W1i4vmHToKOlYiEpyLHlwVUYTnBehfdcUOj64Sk0Forvjldlq4a3Sl/X57ya+MJ92tQB+g
CATcbXUgWodCL9Wv9K0jlY/8WbRmsvPKrP6gFXn120YWKLu7PeTl5cALTeeLM0gEySxX8Ydw0wo1
+aF8iwhzXV9UoYgUn6BSMdB4G0LstG0jbjl2dWGqh2JW7OFI6NvWlT+A6/pm6dAyn41sMBJMVc0m
VueNi0L+hLOkgnY5VQ5wgCCIwfXLvfLHvSuqKfb0Zkre9E4UxevciQj4VDuE3zJEy7Zg4Zc7D+ki
VpmHhf1HufF8NIZPrXlq6jfPKQVO08oU8yd9dFhcn5ve/Y7AseEj/WA/iiZRtwQK3j3oV7OltUTm
xrGD0bZuSrZp0aawT2MQU0n6lo2zYewgnVfJh9kOG+CPsymGbzGAjnLvDFlav8ZjZuZ+w+X+vWsz
ESJlZ7nfuNDaaDcsoRdhkUY6dszVggykE8ICFuzWtMrqOcVW13Iqfb5zM72i3WCVRKELqAK/UyvD
fC3Z5y8obKYfCw+Wuj8kSfkReqru3TXWNLR7Z06Wed81yBgcwsrIiwgMQIdrJrRoGuddqHxOq0RP
P8aR0/8T4n+xfLGNFJRyFHnsnAV9Ce6RJtO/5IoTfsNMyzMe7WUW6cHJnTD/DTalq58yCvfG1zJR
IX55Rt4aeys2o3APbWlsHovezCc6jzLxAevQ1EcY4Nb8WMP7dB6NoitfZ6Ork501O0v3oOAEbDyM
aSraN7YQyMd5XCgYTpWXA/FRos6BLarWsXK8fd6u7C7SVVQsaaoDLr0Ii1UcL+MyTd6svp8eRVvN
X3Qc/J5D6picPrNrfitZYwmETLWkYJvlW5Xgy18AZQacDSkcvwC03vn+pno+cLqJYtApHT61Sh5/
ieOi37eOCo20y7FeSxTVfDWTOjwCzd2CV12OzykGU4HKAbvIW3O689ZZED/XQ4qCwB6PaeWBYfMQ
zcp3uptJSpTXLrZ5St2heRkQZMr3Hj3VbONlf694n58zEi7uWH6HpCWse6i5ZYul8vTkLSmXxfHx
JU3Uz25rdM/TNHaur+lF8cy77JxK7F8fEenIT9B7I/fTwuNvB3la1+kXLaSh893KEVN/SvNOsbbc
Ky7fBJdkTSo9E3XSgFxdR12DLgviDM2bhrPSo9BTmK1xwdPkK9TTFATV1Oo/t/fomh1IYObS8qQl
QUkbBtl6zKTAl8jzxvJt7BZtOijqVH5J3K5sD9UoGbx5bGEs7mdal6Rfl9gzip1eKtPLpKUNppeK
EWXW99u/6f3BP/tcMkxkDSg7S4b+utZjLSUiDlOhfWirNvde6zAe+g+CJF5/jtS0m/ZjF3u2n/8f
aee12zgSresnIsAcbinJcmzZHdl9Q3RkzplPv7/yPsC2KEKE5wCDHmB6gFIVK6zwh1x3wpfJGA3p
yUrKCUspuegFnjgO088I7hXDTm57/EbUSmqTQ19PefIV04uhPLbZNDifx7KbgkOBuPqHGhmo8SOK
p9l4U/paIG8EOa/6jYtJ0TZAKY53jT+WD75WdYnd5br2jD36fCdPwfzb7opc+2SpfnDU2sqJv0VV
xbl0wiFy7h0UCNI7ve3ab5pZFek+xMjw0dRTXf9Wp2H1aA2UK44Y0nXSo5InffbFMaJo+phZlDt3
dW5l31JfjfqNEs2ShC1wXzAwOFCUhnghl6SI0Bzy2MrS7iQ3qNtBFtUKRGPlogg+9kNjRW42S054
m0XGgEV72lVuCwTv0xzogXZIaGHwf49mW26kbBd3Db8F2WsMGEHaCOeJ87suCuO+y7N+POVZYSm3
qOMFH+aoKu59qBW7JE+z75WvRRBtrX78PA92tBG6XJxefgBjA8CmLHt5yfR+XKiD5YwnvcOS0cWB
Rf+TmXVk7AYFuILchlt488sSAV03USwDkQdMAwGg8zlrId1mHUOkkwwx/pc89PfTHMQ3wo/EjUnL
HXe0E6TVFMsvnhsS3SdKJ1sw3stcWfwKSt6iVEhzylms/DiqldaSlJwgX6Gr21WV3u6lfFTvJWhJ
wa6XcmW8k3vkqAt0p/IHbbTjaHb7KtNGISUC53CUZi1+Msy21/fS0MD1VpyUmv1gNPDEjEnZMnu9
vPj41dRR4cKSMXMBLoJhBdYHKJeJUmpTYhOaqv0v3o9sPhSdOn/w2/m3xY9MgMfW1kFqJIS/4iF/
kQpTeiccmBMF+hiNI6JuIHEosZ5/Rj3Sg65MxAKWunUTxvYfHX2MzzIGwh+StCmd99bSGe9VTRzC
C/zNZU1njgSZq7WnE9d5jaJ/Mz+Xja0f7UgNPoXdbLjz6HA+rK42vOt3+0V+K0D8gt0KCpmq2uuO
fhPfU7KvKWP35mlu+vZr7ydNhL54oFgHn571s9ak/yIYml+vj3p5NMm0qPPSOmB0aGTnC4x55+iU
jWGdbPhSvQv8LrnpLXP+nrVN/NRV0b/r411kMZQPiOgFX0+o8S+Bso3V180ghcZpngGDZJU6fu7a
utsJT/p3X3vnQy2mNptJLdlFbJzMPMNTzw5r/F5k4CD7sAqHG0QAo2PiZOlh1Mb4hBbAFuPzMrjC
epYyIXV7AHoEMIuSRVCgXh3T4TuNiCgmd3pWls1t7ddz4nZOVd+i8Az0xozt7HfeDoVBzIBPwF3a
VvqHns7RL23u45cKL6puh/FqdJMn4bTVPbncd5pA8KGaTgKMY43YIW/2nQT1fyQIVU+lNCCkLo/d
Xjbr4TOSJeiXqdKcHn06ucV7uww4WAmZPSEaRT1u2UMxHW2sYyL0E47H8s63rXLXhLr1UlBpvaXQ
ENxd33ivJO2zKAPJARRpQZVhzS76kOfzdJpo1Eu4K6eJe1U5JoQVmusnqam4pQzY5T5sZSSlbdkc
75RuAHjbBo0j8SJDA9n1MPilXRwZfn/EJlo5kUWNw6M2dxJmVpMu/y3VyJ6OVpu3t50iTz6IsaJK
3MoerSLb+aoc7wtVS50DmKHBOHatgv+WGiW9Qh1JtxNXzfJJ8FisOdg3qmQkL0Zn6Ec0BTqEp2Rp
+ERBsM5/gF9Vv+raLHEzCC6S20flcBe2/eTf1wDOvAxtl5eoazr/cSBNLtwao3Ckq/OhNf5eX9XL
44zuAJAryoM0HgDwnC+q0TRFV9SKdWrpl4V7PzN86ZBDN6fr2XX+Fr/qVTN5+RGJZSiDUIUWHkvn
44ELkiAMyMZJ6XB13WmFTvSX0Jpwa9mQj1ZlNfNRmaIuc0n/++Kg9VzXdwDgpNswstT2x1CAVUds
bYbeIHq/+w5gjuJGDmZ1SIAkCmW9JiNuu75Qa7+c4FbAM7Bm42FZrFRWwhkKhqQ9+QEoP6vK1HCv
zo1+sqiYGp8DvZN2gMAl9V+WdMkhoX1lPytVm1eumaO8fYhAmRzrkmIBkNqu6BNXBj7R/ZScothB
38vTT6x4MG+1ly+jR0Hmxt0RkRAsf5fq60ESdWaFr8eJI4HcWFSErpxb2n1TFKVbO5Kzz8fqh9Oj
1s8b8u5WK1kpm8sCVQ15/eJ2wnrJzpOha08TL+eL4vjhjwIYLELOkX6cp67+Wjd9v8WXF9tosc1A
NAEhABNKELR8i6U2lWYUhotTM2K6sUfuzd9bpa3dlmPj70e7bto7rsfsNgsK/M2ub5XLJ5kUgpYA
jyMFZ3s5eKEXRmQbaX3K4NPfyhXsrp1s+8StlCG9PJCTn9cHXHkBoNvySBlokAK5XWxNZJwKM5vi
/lTAU+z3o1+MitBhD7AVCIdd2JcBqUKWfLk+7MoiU/cQtEXcReDYiZ/15uFpk2qe7bAbTjaJUurx
AzDttCy8//ZD0JTNn5q6i/GUz0ZefLL8qd24u1bHh6+jMkEaHMswt6ulnDCs6E42fhIJQBAslztt
An47ObWfsuNMWN7ShCbHsZAMeavzs7bsAqLCF6aVyet7Pn9twP8yVZL+FOOxUgFDjCP7Rrd7/0XL
kfhDZ1Si+j1K0UZhY2V/iSCTKgKXEXSFxeem0eX05eQw7xk4ljpEsBpDDFZ+qX7EbTr4zlaIsXL5
wRsCUiB6pjzDSwGV3Ey0it07nEbbisb7fNTyf9zxqbZPLDNpHtD8T/4kooV4VFLH/z3UVi/t62rs
/Z0q9ab+oA1qIh2lvJZwSg3MpKQ+ZpmZi7xqBzJVt2NEz/vIPFzfo69RwflNIBhPFIKohJPALut0
gxqrRTHl8ylWouFFhfCo7Uu0xejla375OAZJ/BwGlKd3M0rS4UEyCXD3c9+39UMThlFBMxQxOLfA
wQWMHfamlTs59IR3KFuVzm0JX6FxB6sutYdcKdTEKzszGXZFOlr/5LlVvkGz5/xF1KGdo1YMCJIO
c4Bf9PWJXm4KKDIIhAifSIFZWiRaY2oppWZJqChocnxb8yh9Ccg+nzJop3tORb8Rjl22PSljcfiE
TYAguJqL7nmrYL/tyHV/UuwqSWe3y8eYVrBZNb2r2V3W3XEN6gn+Zvas/wi7aHjgLIXOwUBhN96r
uYHDqRFV2je0d7voRTFn89d710Q4S3EfUvwTWM/FAZUyVPzHRp9PqhMqmtthior/lRPd9+THN6gy
Y+p3fcTLK4ERhZYTmS5YjmUlrB5LZx6kYT61eh27g56q98EoffbtkguqkDv5d85NdLw+6OWnp1Ai
VFt4XSlFL1nWhd1ndg3981SoxbTP80R3kxFmj53Kt8No1Z+vD3cZMp4Pt7h+cKTBE9Af5FM/of0O
z6b9gTCzl8WTuvHAXEYuAg5L3YXElqx+GZwmtj4qaV3KpzKbmhurH3zrhtqTkf5qGmHlkqgN6gpA
29CFLObETnbRmIzOO7mhZDkUElBZEtoHWIIuU+wuyhxrCn3jZClTPbv06lVwgIF8aHBb2zhWK99S
ROJc7UDzuHLF4r95U/XQroocCYtT06fzEUjFhOqjkeLNWzfmHTlPptxc/5xrI/KAWgAD2EAkAecj
hn6t45k8KielkqCAWkl4dEZ9THdB1gX7eWi2opWV/SNKU0JrDQgQSIDzAeugURrgWuop7+dxPuiZ
0dvPcqo7ePOoqq9v5Kni4jt/AAgDBc9N6L0Idb7z4bB3U52+dpRTEXHBZBJCL0ecE2t1owp+GY0I
NCHdDQIRkeEs4ClSWM6AhhL1NLRFt1ManUZQagw3GTbRO7Iq+Q75o3iP1yp15Hd/Qk4ICZWwPELr
e/EJ+0DTxorS7ClJq+Q+RE3pTvNBnnSQM/eIGW3CRsVclmsKAwNmLUEMm3XxCaOK4iKOhSp+y7m+
G8N4PBZO0z3maRA+Kn7s7Bwci1/wOVGfkOR3dlHdTQcEwDatGlYuXKHkQ5UGcAtEF3GFvDkvJNlV
rmFld+JJTj/NtZL8yYn+b3Wu3cHNlUyf94qk2tLGOV3bxFSn0XoUdbeLOmM3lFMkxOROdH21ozPY
feRK4gYyNd/aeMZWxzKgZiDmTJ12mTNTgNITOJryySiq/kcVS/UnPA4BRPeKEWw8YKtjCRwFuS7Y
tGXBu0ClIVRH5lVq2fin9wPsc8lpe/1n0dmYz1/fuGtfT0iFYpcnCxLdYh8pse7MNZXUEwI5zi2q
+KjGxXlz4zTy/J1mP5zIeo6+XB90bYogRMADvW7hZeGqKPWu6+pZOUUoxr9gSCHfZ2qF8SGNFzqo
/2Ew0cVAu4CC6XJ/to1dTj6NjlORzHH5IKM7edBsCVXhSEqNjeVcucqpzICPw1sInNVF4jnYHaJH
MVe5acTOPkH8SSbRdtQfVTVI+w718XfaU4m30SDe5Aog/OATLq6eOcxCvZBS7WRJdrWHqKDlMJft
eC+UJ1yl1qwbtrSygVtf+YTAyKhc8UDSWlg2xCar7oZu1rl/olL9zrOdKj+ppTS3PHK6/l74FMAi
LAVpAQGUBeogfsybK8YmO3DmyaS+GtXp3ZD3f8sGhkebUiFnfybalpvQyqlgQCH7z5EggF2cCsvO
yzGipnUytVLufvdCfu6WGqTRHdnTPuVvFavSfYui/bwhrL42NLGHhZ8vAH9W9nyuUWrEyG3E2kmy
pPIZ9FaWHC1tyuwjoLXkBxnSAMM2G/5L3GOiloM0I0UTKu6LRTaDpM1D7vDTLJnJvm6srDso0ew/
zYFdneQuLeqNgt7aHhLmbkLLVsiZLKYaYOUka42mnigbS88Rdj/Wvir6OLlJzDlLNhZ2pSdnWuJI
CrQGSI1lI2xUSmhjMJWfEecK7u3Qycy9lbWUDXJpvidAi256JUG1rM3ae0mzguhDWErBPfUU5eP1
O+kSLIc7FoEXebzgIUBGOP/KtpYGCczo9DkKTL510bea7kb5GH0s6nl84FVp75p4KpHUNwcY6saI
TF451n/ATVKzxnKm2EGw39KCv4ygqDFT2BByTZy5ZWtJqQHDWUZbP/twQRI38kvCCsBajyCAqAer
g/QpAVvlRhOe8Rvv3uvdeB7SsPnIZgXlh1O3dNQBxZaE2Ha1bPryL/rQIPBDw3hE48Y6hkqSfczr
vD+0aqS7ZhfU94MR9xsXzeXhs1VI7PScBKv8Qn6Y0jg2xrk9PhPQxN1ujMDAjZRHXtCliB3XVuFA
NpWsblnEXD4b7EeKs8CZaHHBPjjfDnnZpn3slMPz5Gv939l22js4QY30Bfg+T7ChB1bw7pcKhCnV
K4JyDBwuKpb6lOGT1Ib2KQuUY1gnquo2bVxAYcvsj9lc+T+vb/nLwy7SSNzKUMvjDXg9nW/u8HCO
hhZhZws3g7b42/e9QX3U9L8N+Ip/uj7U5enCVhiAD/GTsIdlK58vp54FPLZ5Un/AXGu+6/Qxv+uq
wkoOzpD593rqD6c+7ORD2CZavavQu/xiaG1YIJOuRF6oTcXvKFGKdmOHX+RBMC7Anmp0bcG4AFw7
/1lq7VctkJf6Q9ap1V9oxCNcJ3oZxe31+V/sJuEPRR6JkopQ0V+SmVsnynXF76YPsDrs4ajnISdG
b0nRjSbI/wazad78/424WHA/Nlt9QjX2QwdTo9lJtp7e+kHbPEbgYY5RpB6vj7fcTMKngg4QAANA
5ezixVtVmY0EqSnKnspcT+54lrWnQvNPSpi8mxr4OhSKw4i08AdlzPOPllbZlAdllj1Flk+PS8fj
GIhfWniAaLEtt1vzp4KA3LRLFERbrk9zeR2JsWmdQLSnwA3WUzkfu2uMUR06O30aR3pSUVqZ0AAz
2w3MTilRxbK1vzni09+vjyrenjf3sGC3vlIUuNNpaQMZPB/VapRWVkfZ/9bhGJH90vOy90C7+bfV
VMnOU4xtXPYR10HDfFbQq3J21RxsaRosZv76G0RZn3BP6JdcVLvpZfX+PEvf0NL2w32VOzKZSAVA
/M9ANbMEcmVWPtCdoC4P16e/fIf+d2wotpwfuty0sM7nr9BmVntU77147PuD3QXxrpR946YIfcm5
tYzE+lcRvH1o9Lw+ynkbxofZrKWNn7G6Am9+xWLf9U0zNH2DA+KkFc1wm2rlCLo10ub6xYyi8e8w
6zHyHHGtb3lZivktvz+NLLa6aJ5dsKJSP8NXK9GkbxC+cA4vJ117aUqyCZ59bAOvr/Yi4nhdbGB1
pGbwFGBFiWV48ywYkSFXdTCEHkDiWv4oq7kquaOC3eyeCCR40JvWTv4Ssw7HvMybrYtkcVX+7/DE
HEI6Fv3PJf/Omo2SuLYKPL/GDNEps/g053n1PXHA6BNl5eZGzLt2uKBl8ArQLNQ5aOfz1aTJCYbC
CvDLGOxhP1PcP4Boi7V9y5VGP1aXrHHfx/YU79oCwtWOarJUbcTCa58YXyF6dgJBxFN0/ivmquyU
Yi4Dz8KB+3bQHH+vTY2xr0xA29c/8PpQArBEjk1aI/7+zQeWjJTxZyPwlHFIvtaqUMpRHdg/Sttb
W3nb2mC8fcTWkOsoOC4uTE2BHW+2GOzi4zk+UWjU05syrUrc3ZXIUN+XA79uHozbgVTzlpO+LFaR
t3yYG7vyv4VVrYBySbRwuhmkJpgPUHEH632P7OtwoNTJt18JZEtxNLVpx6AQKktGhb7lYKnJPilL
+3kKh8AN/On9wr+U/gmihPEHioVLth/FtSDt5VL6phOnuaVjIZ6X9kH+2dHDdMtIZuVc2GTcjpAb
YHrLRpFeI94pYZT4DeRIuGOe870C2Oyum8vbZuqdz7kWWTdaIg2JaxdYjW+cy5WdQ6jIRSTyH/61
+JYlHTAAVE3gtcoU3zbd1D50IVAMeEg889ePxDITFV+SwaiF014Axrd0mjKoyZBjdhIvbFHnH6xA
sv6EZV5He/7/6pANcR3t5kSmotnNs1zsKluA7HKwOf2+asp329WJHwRKFHKaaJsBFzk/pH4wZmOa
KmytUhmOMCuoIWUhYq3l2Hb3CmuwBQ9Z+958a8qbEACsi/XOkkiqm9DIPF3t/wVWNmd7iqyOtmu4
+26tWYpOPpSdg+9r9m2tbQ2/9rmF7J6onVESeM0g3txKgZrpShr5WDIZsfYjtQfEtMNZ/5lz8f+5
/rVXh6K6CjNfFvqX4u/fDGVaQddoTh17XRRK/k5Gwyd3kWkdSneU02ojrVt5Twn56UErPN70sRaZ
pK6O8dhCUfDSudPqj0VpZPKzGZvl8IU6ruXsZqfvs9++ojTH2qAE83J9tisPqs07zoMqSq10ps9n
WwJ89oPUjr0y0CdAEQgd/yPX1D9bWmP0N5k5hlsA59UFFkA20QuhiL2IV1HA4wMnUuzpuTmNO3M0
rJSIje7dyY9H5cf1Ca6NJopkJmVeAUhfjOa3Y62NUZXgHDb6GaX5KpitU5bZmforGgb9/W8Msj+k
zjL4LSHHcr6eaZeBH5Kt2Ct07MrcgVsy37dNMd9WVhFuoUzWJ/d/oy2CTl+FR60EUexpLbIcL1M1
1/4DkGnjj92GW9oHa4O9emYJSialvsXUDADwei/hLZyXid9+HOM0tndzhzntiwqh29i4dddOhoAR
QwXmzrnAhFHoK6SpniJPlbQ+c40SyRw1B73kZhpFuGMw2E6hASHtmz+IAw/tfzgZtAbZMgKDh5PG
+Zcs6doXQWklXtPU1s/GmqyjEg/JoZAa7SUCnLr1zKyuLzKXQtEPy4ClmkWrm12kApr2BqWW572T
oB3gqognDbtMrjZboKvDUdtHgwQ8PE/o+fz6MuzbEl1qzww1mK5NrczJrpGtbNfaQ71hOyQWa5Gj
0HkQmT8MW4pKi0Bv8tsmb9M49ZxusKsHeYpm7WGA2rERva5cZw5MMTqb0JH4eIvrVLOcoK8rLfP8
bDTTGyXSjXh0o6GeboxKmuf7wkr1LcWT1UERhkX2UUVkYRl4DVpoVb0wouxGP0f+bASz40rdODT7
tkg080ZBHHfLanLl8+HkSocTGTSK8svEJEDI0FArOfEkow5RjVEogOo1ObdfRhBkc7g31y/S1Vny
VkFWA9kPru18v0xqPQZzUySeUU3Ddycfb6dA1cpdWSlZS4l7aLeSPfH2LDcN7TKomnxRgDqLt0kB
jB5PCNR4c1bkH/WZ25YS72x2O6Piln2iYw6qXZY7K3v/q4y6MIqsiLXzNC57ujOMNBtzhdSjtJ1V
N0aJkIyVNJn2lM64yO/CUdWizg1KX7Z3tZT19tfri732dcEniPTBERr94u/fBCGIxvXImZiZp2ZJ
8cfuHenJ7DXT30FQH4/vHwtpIBIGEYGAkDwfy5GQ7Y38Gm/NoDIeIyXPv5Aa+b4by+3P60OtXQNC
0oJWHd0OwsnzoSS9JRRB+N7L/UAZ99nUWsEBTteWtcDa8gHwAklFcKxx5ZyPU9SmOuitlXtBaBu/
6F3bmEp2ObIdOV641+e0OpZAiVMTEfI4i3cC8SsTY24n8+zGSG9R3ymecXa2LBQjtC123epY3J5g
tGm4XOTLQYfmHrTR1KsS3K/ukmRojm3OFXFUIJd/vj6xteOnEqcRCztsw2UlFS2A0CkM3EmTPjZx
/pAN14Y1ckoGREfcbhz/1ro23l0fdHWGwFLAXBLvo4t1/uVgI8xFl7Lx66TRH9M27f5MRt1Pe6MF
j7y/PtjalUatFqEq8jRoOctPJ0BbiszOj9M8tY51rmWTGyk1CA55VgPsv3M48zfXB12bIUk6fSuk
ZgUt5HyGDprLUqTjwGrLdRG5owO8tdAm+6EMrC14w+pYgs+NqAQ1AX0xFuU/U/VnP/McY6ANbcIN
OxTGgK2UooVbDcG11XxVAWRqIF2XhzvSrcg2UxM9Rwrh2Q3CQ2kGFLiuD0pWh/Y9OfE7+3AiMYem
Dnj0/w252C02AOsSS7bcyxrUSR6jVOt/4FhVVzu7kruPQ0XT6PrXW52k0IHiUqZbswSMxFXbN0Pa
Fp4p48sF83z84EuRErs9fu53kxLnn/7DgCRKXGJCNElfNKGMuZlLxckKL7TC7DjwOV3TjORdl9XN
A8/TvHGdrU7wzXiLLTMYQZbqQV54Q8Wzxwz5iJQe9b/E3vnPVCntjdqmOGTLV56yPdVGkDEgHBd3
9dSwXYKmLjxLzupsX5ujCi+usKuN0HDtLBAhCNFxZHb49/m5K8fO6QIKOPgNd9X3VNGk2ybIipd2
ct6Hn3zdlQJ9SwCByQ7v3flIcytYLnlfePgCxuohBafxs0rDzRBw7VMJ/UAhtYfd10UXOsjjGP+a
woutOnjJisr/FM9NdwvL7mNe1dpGULQ13OJDDaB4gYzGhVfbwoGvz3LHLXJFKqj/q0G5N63mP6Sc
MKGAGIjdz7dbhCbEzc7cqXru1QAR9L0VW9qN6Wd19cmo1WRL521tJ1KTQDUN6rpwXzn/bqGUV0kQ
DgXi9Ib1HEtdhKBdVRobT9xKYktoTnBJg5CbZJnnDWOf+M1k5F6HBL7/YKuh3B3T0qyOJZnLY2vg
YrGr/bCQIQKVWyLOa1/x7eiLN0+2GhGu2IRGsya/BEUSNDdZphSOmyBXIO+dEgem61fY2rqKBRVg
U9EcXFxheW0iQBQruTd2WTwcVUkZqpu8l7eQg+vjkPnB3UOtdNkIrNqMgj6pgoc4rFT+diJlKJ8d
yj/vlGZ5PeBCmQXlYyGMuvS1ja1xKuao4yRUUSYdw6y+10dkltLc+hAWhZ//h0eHzS9CWdIgWqzn
G7MuZ18iCyw8ffT7yk0Hv9hPQTrf1lXbmbvQcLagXqt7FPADPAIwg7TrzkfMKy0pq0YqPEka6nu7
mJtdDk7r30xb8MhpbV6wC0vvRpWX7/pmWYs6jTcjL4583eaDNqRJ6c1NbB+kcZhuU6nJ3KTJw+OM
YeU3p/Sl/X8YFAiogL1T217eM4jqlAGW4oWHBho6RNgL2m45QFCOCWX2Mtd4t7MHfetJWt2wFsbi
OKuAfDEWCW6ZDCWd8oALx6Z3cpS6xLIPAvO28fStrumbcRZf05llKhKxSdAyVAeYrdFv7AMVoTpF
U/4QoVH+lARt+3h9UdceXGTJeZ9Mwk8gfOd7KEKtDASfyB/mTBqPMVpz8k2ljaX2iFqqMW1cq6vD
achkiso9KcsicCFraLqxdhIPDRRV+oWLVZc8yZ1Rmr0rusXx9+vTW/t4KHrJ9F9gZACTOp9eq4+8
vWGbQxqqKdQpSkpAWNWOueUQu3Zj0x8QjCyKrigEng9kKpVRYF6delZSRL/aQg3m2wIKYX5TQpKC
lmdo3e31ua0OKTI/HakCyoOLuc3qpMmT02YellxZeHIMsO3/+kJpm/ugxUhil6KiVm/EF0sY2Ou1
ygzBYkCSvbQSpYdeWXJkSRgCzoHxs5lB7d4QTWXKX0Xvi3mf6WmqHrseudNTOqSKhRpo3WoGGnj6
EHauVcDdOtZVE0aPE8Hel+ursrbDyEsBXwtDYorg5x+iac2gqxD/9fQymD/lcBp7d4rT6S7IHOfT
9bHWjix9IaBEfAXqJYvdTPbb5pEmpV4HF7Pey2FYDp/UVo99V6YSv3OS+Idtz5m5Me7argaLxhFi
gpcACyQVWqIQDm1fd6nzFRJzK0U7BZ/VLdTf2h4TIRBSwoJquixx5WPdSnE5ZV6D8pW/VyN/+ofR
soysr5//MBplOl5f0rWpCc0XahoIJF0UvK20AD08RWxqKWvHl7Cd6/RYF3Y+7K4PtLZPxOHRTAGQ
vcCM8IIZc5KTlbZJqoVur9RRd2vLU9fcNOE02Bsv5upCIhvJUQWlAobyfFtmZY8dvAnCLW/H8Rgh
1fVgz9iyuVEbWdYuDsfR/y9LiS+4aL5TyloaD9UJwDJZlXJPifE+O8yFTzdEB3L+9/pKrk4NNy8R
0LEnl7W1JCvRBm5Jfk2pjWj/dCHuqxHiqMNObcfQ3Mfg6bbM80SEsUxIxWIKkX3BClkcvSzRimRC
Ts0bLexDDDnOO9c352ZvzfYEO5f+3yNwO/82i5Pymbpq+ev6rNfOPmkIxViSVTLVxQfFVYnbnY6B
J2MmH7l+Kysl3Ns2gMlUAreSG7NCODOyzK/XB15bbhDGTBxALtfcIvaKp5hnkuTfswtJPhCso0tt
9q1j7mkGN18aEGzzRpCwOlcCLrwmhTLOMmaXy1LrrVbKvDa3hvgmcWCr3ktS2dU/pXgOkTysWxym
XCTmkq0gd31sbgKBZeNGWKxzlZbGILCg3qxREQiMOLMecCQR6Bw7zb+Pdthobq+BpNvohq1dEDQV
6PlDBL/kjMjm1JiT1FBxj5GcxAU8acYH2+Ti+whvJg63StRrABYQXXCqAD5xbJecqrJBbtlOYuru
9aB8NcbwTh9Uqu5yNwaPoVUnP+q4D+9j2aq/qkmOW4uhZp+UbjJeru+wyyXn/aR6xqLT+eeBOb+r
lGgsrBnQoCf5TYU/uGQ92G0Wh7CC0Ld0SzAlIPadsXm+Pu7lzmbcV1FnnhvYCouApgd9EfWWHXqa
1ZdHNdX9+MDBNdpdGnWz+NRlshGPruBSxZhwWGgMCs7I4h6R5xGhKYQcybTbxHJ7a05vVYqiwxdH
0urapbVkWvdj5DTpzeQnf0gTGidw1Xgst1iDl1caP4UEAGdvmgYXfEjLgutudFbkxRWZzQxx5W85
RHN0n1W41Bz80Rzbo4RdPRmClNk7o01063j9E6xsQn4E0gewNSjZXkqqUxrIjYyGvhUTwSKiXbS/
c60z3DJpzIMVYSuAuyagNTbx5EXmwH9MA6TGyVKaTY2fy2hA6G4KFRZ0KwENizP6psNWqnOLoOgY
evNomwhU6KWS3VDLQ2bw+rxXBxLwd9E2pSy4uFSLSQa3pAShV4XQbBEaTqLhJrXSegtXszHQ8tmo
1do0qrhiIM2pbiOKFOgooyhRbnzItbMEagclOwF150I5Xzm7luUkscfIaxI03lwqXbJ81NHmGm4q
E+I9KoVyteX6KpLF80eZXQMnFAINHDuUNc8HrWjVSnmgRl6AHkj4AIV4/OUoafBhLPIxPYKqCEdX
G+b+mE+VmWx8w9W9y0QICASp0VyK0KqR0SlaVeHu2HfFV0sLh8c+bAPjZgyoD7lpE6KYHRSxOR9i
qrW6q4z9YOYwD2zlb17KbbW/vqsunxDWg4hIE51H/hEX7Zvt2+py7PtOGXvxYORfU3mu6bXgSXcw
M87R9bHWNhYi7KiYUmTiSlsclbAplUaZ48RroQSNT6izqEiF1/XobBV/1kcSZhXCnfQSaBmhAdmG
DbMKdHPalyBn238YQ5RbXZW15SNWpn4HtIA/F7WJOFWbypISwD1q+kEew+K71Le/p3mygo2tszYl
IVtMDMtBoBJy/qFSHyG6DJ9nj58xpAdUWjt0xukLNBvIs7U7HpE/TFl4cICFLJ6bzAQHn6PJ7kVh
aE0fnWJIo5/oSUWxiyljGX1I7LD34QTKVXfspTY4tYPpb4nqrD3wb3/F4oGXtR5rhqyKvbZt5Nve
ThEIzAic9+1Q6/dGaqgPICu6fiPlWhtWXA7CcAhc4RKwEdPENboyjD0rHPJkHwSBfodcjvwZnBVu
dHOHnMQj5NV5S9Z9bSMhqQ7mSOjlXPQMom7AJb5SYy8CH/8AmJL4RbUwjhJ68+YWpHx1NOroryUI
4LiLiNUJJ2jqwxh76Ialh2oanU9OVE6U8Mbo0/VDv7aduN3BbAl8Pv2l831b9HmlG2USw5sKEXbE
KKBsXUigcbwLmsBQd42lAcItkySN3AAa6k5WQt3+eP1XrE0YkRCRkJCSgNs//xW10nVzDyHOs31E
kHbyGCnlS5FFg+VqfYHp7fXh1p42JJvpXb9SyZevjApFrB1SntCSQs/f3pC/Dh0uCDGiiV/AdMcb
w63P7v+GE3fHm0s8qPRJmbMMe1tTS+oDXnKW81LOM/AKktto6xVbOySvJSWBGhcxz/lwWdPaaq0U
gWdibpM+ZqrsN0g/4nMTHevYkX5YfjUYh1CqzfLm+sKuzpQSBYAO3o+L0hnP4DRCiwKub5jDR0yQ
hKOKVKZ7O0fz8fpYqx8RVjL8P8FOuCjMTgPY25qxwkoZdpidGQ9V2ckuMP1wH1qj9e4GtqBbyGC3
4eaibrK44SU9mlB7kwJv1vV83IeZGTh7ae6CjQt+bQ0J3imnU5jgPVlc8NbQgreXuthr2io6xXWd
iaKLlGTVrlXVTt2Y1toyUnoBWQgCF8DW4ug5WZ/5XUW4PtJ/wqRp1o2f0lRoB9se4q/zqG2+HasT
fAU02jzJRObn+1NLKIaagES8PAv6m7QPnXInJUWLPCjiPPvru2R1MBrLoqvGg7kksmEjEBQIL4Ze
qGp1dkD3sJhcFYmRFuE6xKOuj7a6mECoMG4TvkZLtKbZ4FtfR1boDbQonrBUKJ8UEJt7UDjx/3B2
Xs1xIm0b/kVUkcMpDDMjoWTLlsMJ5XftJUOTaX79d+HvxEJTmvLu6brU03R6wh2sIFMzYsW/H5Hy
I8imTYOerPf1x9Rg58h8JL9BkrdGc2f41+ri4kPdjnOozVN65XNemuAfw+1fps62lbFB2vlrg2nV
oV4X0jgkKkLy4+zflWrCr/8yvY0LZwHRftOgHBd49hgVsXzIKf4ECHdvSRv7u3q0pR8La/oPVzXt
QarGBIubGeXrz9nacdZqNBa+TnatyUAorfzUF0PsnYj0jZv3J3cp2eEIWBspHmGPfeVARxlqnqlY
fC21Vg11an5nAcw+slPVU3zX6BuEtVXPX7Ho+fH+0JfWkeInRGIo78Stu22DOV2p4v5VfJWD8a1U
FjX37aQvIlNb8DRN1PLL++NdepOodfJhuWGote7GK4qqt2plgZ7h2O0vSqtDfaiaog4nuzHOhLPe
2Ys7fQ3fH/bS6afkxX+b1O4bzjRiKTDbnBEg5bjoN8tMISrobEhMdS6U6srZuDgYacbm0QwHfi/f
NjhN1idqWoJSm/qvMKA5IZYzjWHnmONy/A8zA4tKJgBoBgjx641aqlk95FaJZU0CVQLh0+qDq5Q0
jHor/S8BxW/8HZAZ0P17hmO1JNU6ISD2dVHGdj07uPj8sEVaP6ExZPmDxMXA16dEv8Z4vrhJEdwB
fLHpbu07osviODkpMQlp3nbfzMZ1Hwhk19OaoZl6riisO1f2y27EDTzJmaeOx6kgudpDrQqCYU8o
KRWqYVUjvXG/aGafYmax3s2VKK7E3rtD8f+jOcQUm0IboOzd01vkCsgTa6jubXXGdzZBkVn3JQ48
cSi0pAt6yFq3a2sb45Wd+nZg2HVsGoqzHDVoTK83T5vGZVaYS3Wfx6m8TfLm88jC9pBsYu2cFQth
hyiXv2s2M1sqk/TRgY2woOgxvR60grMaW3VS3yeuKwEblobXH8vMXHhHrNjA/W/umyuv46WJAtBD
mgq5DaC/u4lObRLrOUflntteOxpl751VA9utBOu1p17aZYD4/LVBd/fA74miFQObnKSKcHE3aJJO
EtqQqO9bafThlK2aGSbJuN7n4E2u8bhNvtofBTPqvDRUDJMeMkcTs4PdPdC3WQyYxfLCRANRswmn
x9CBK3W5lvHvjwYDeSC1aS1Qi+Is7mbVGlpcTlXvhWmMYkssTfMjXuSTv5l8PQ7u0Fx5iS+OR3y4
CTlb5KW78eZc15RZOF6YN8I59jU7syYTDIENLQEU8ivD7Rft9/S2OGOrLVCT2u1OjRvUTRXdC0tX
tN8zZWhDMdjZiUL1NZb/hSUDH8e8cEMhTNwXcLXego7ZmdglVI11aBJ9CGp9+EtuCxuD1ixtza2M
CdJx31O12jmPjXrxwgUDcz8xGzs0UywVdK2ujraCmlcDT/6ECI9+5RJ9Oz9G3l4mxCp47feim7gV
VnpsT1445YZ3tLV5xMMvucZTujbKbuPriQdKYxy8kHtMi+jw2cfUxmng/Wf27S7c5rLtP3JMQAzb
tvkjdS9mzRC10XkhSrCb2eJsUiNBTsC1hjHMht7z3x/v0qw2VBN1kK2Bt5eWgVPXdiaWeWG/Ovkx
W8mfKSfqx/dHuTSrDVFs0bDCfGA/ihqrohuqxA271bXPBVS+1O/02qHDb0hiedAvfzsvLIAA8YN+
0za3uz3ORXXWeFwGrTiuk9vcD7Zs72Fd54f35/XmEBObYIaB/g1XFVt+t1pJodmDUWCG1a56G6g2
b+jS1XkI4uiaEs4bR7TN8YvrltcMhRKU0Xb7T7GFovQ6nkJ90uafS/qyJ8sblTWoNN35blbj8MT9
n4VG76apPzRW/DjYvf0rqfoRNyKkV80re3X/2G2/CD4G2DG+MaLuu9mLtcRuIJ6Lo5f21U1l9PXt
QpR2oOGCpry9arcSje8r5YNLn/zPQbet9ucByZKmEyjSHFGz7Y6D1sWHWIFQMOV4dv/96tIrIIdH
tGRTL389lNXxdZWUocy0yVC9wfgUX+5B1tSf8/qa3tCliVk8eJsHDO3UvdbkGBejYowl1h99BqGb
3MS1qX26vX0Ept9ek0F8cyRZvC0R3KTq6cDs9dEnLEfkUNXFETp09qCiFAY3CdWXHL2HY5U7fwle
0rbNAoyImSG7yBO7XUR/rBsoiHgydV4BabY68qTzEqLkUR/ahKjs/XXbpbnbUFAXoNIQgm1wqd1J
0VNTT2pvikOzdhL38wRbtzpbRdp0N2ZJIzkosR7RR8zSLYx/pnbGi+z9X3BhLUnJNoAq+4dW5i7Q
VrXBSJx8VEI9nq2fcWfn2mGpDPEUW1nTXLmELqwkpTumqQKHBfK2KyGoyQofaVCJJIpmAVJTZ1ju
DM6Gt8/HefYQK+tWcQVU+fYbczDIPAlggDZDc3u9nHVZoErkbgiDuXICvVqHg5j18bhCxnliz46H
IelSxEtEcmW6+5E3aZbfp2TrU8Lh38VpQ2zjFAWyJqowd1hPm6vE98wz+gdYYvD58L3svcDWqy7K
ixTRxL9b2a3hTs63ZYdwJUFfvJ53lzuJE2MVGqmV63YBJpTtP7iaGOFEI/fK/br9rT9D7d9jATvG
pZ12CVnp67EyEByUMdIpSvpJT8NuQqwEKWHZ3pRGpg8Hry3y/KNrJ/PNkNeJc0fI4CWn9ye8v+T5
EeCnQMlxAZKq7uNUI1XKovDyOYJX0ZxjT08+eLl0P+ai9z4ARRmOVqV7H98fdL+lGQmePfnbtrk2
ns7rmQ/8mtURgJfSFoToL9jhlI+OHuSqIVRybR1+1Fwj6d8V+KnBvR51+1V/XFFukRo6Ss1zNHf5
Wrxoq1Nahxl4pfXFtGETB6TV86f3Z7q/KbYxAa2glLD1pUlUX4+pKo016X0po1rpVzdE3WiaDnij
FZrvZv18zUDhwocFLEO099tojGz/9XCToIpaz56M8GCzT5M1JJ8Lk3d7knoqglHm2bUQ6e3+AXRN
8wLhRJtobH8ZK5rqtW6arZG2clP4ljaAD2v7QbtRE1WxzxPPwcOAGMGVrsYeWrGtJgEZ+E6SHpBZ
e3QBngmdFWdyjoZEUz67XTyOflZljnbo1vpJd1sHQhtQxKe4j+382Jmp9jlW0Iy5Aao4XLOkfHtr
Eblxc2hIq1N43ZMWvMkcmnpKl6jNx+QbdOTktmjUX+PcKM8cKucR1eP8I8/VtZrW20tkCxm3HifK
MZtFzOsVX/Ox6lulnaN4qZejnhnJIQE5/QJGTbur0zT/MNNNvzfjtX9UNBtFsfc3+MWJA+hFXI+r
DDWL1+PHEzBly2EZqGtNz2jMex3SuRPqGShq2GuQJln50hpt+Qv0YvPy/uAXNh+NQZoUROgg6/cC
WylymWO8MPkyXZUQA5rivvMWHZa5nIbDbA09RoBqdyW1vzgqSdwmD7Rh7HdvxIIqEgITzhylTZqF
0nRk5GBIcNDVQnSU2Yf6xJ15zQNsjwvcNjx63Zu2tbk9UW9K3pqaWgNOigAh0OyXG+kO3FbWBJqd
ek9VvGTh1CzJ0SqsR2WL/DSs6E7/4YODVuDJIo8lMXq92jTfuDXRvo+UNJ5+eGhqpamaUuunqfgx
TrP246Ck3vH9QbfQ8fU7ycSBcW95yOa8sxsU0Zdh1QZ34cHv7JOC9IfwkeOMf74/zKVlJayk8Yvw
AZ93t6ww4Tfh6RJV7n7puL0ciQSdqqgiWPTMSQKjL7RHicewuBIHXHgjtnKiu91nKAbvj7ApyyUu
sopd7AhxjKshfprb7lPdV/WVnXvpsDKOjXoP5VpwjK+XjxRRHfV+WiKBg8qnvpXys94U7llJSn0+
Oo4cHxO988i9IClfubAvzJK3HpIcSnhclftVjFc8LqnZykhHkt3nAM2RPuVNd2usmnbNX/zCrUh1
lgsBLgU1K2f31Btp6a5J1stI6yadHEQYh9Qc9BtSbEBMWfVTV13jX3vJP5lGLv756430uwiOsDjC
d2ievv7KNkn8OmnOGplTLOMjMSUMNj8TbZwEixy99K6eslE9OEBprymYXFhhtHyB3tAb2+yxdpHV
aOTQH4uF5xiXGsXHSi5d78xVZuClXWoLXY7xtDooauvn2VRfY7j+dk3anVWuRaifZNW4nO4//GgW
8Vx2CqvsuRMj1Z6lHBIDbvJ9rWdrHcyKLJs0aOnD1AGSaol6U69aLg4UIGwdods8bUNzU5//rtZl
1kZFVjaHUZ8ddbrydF24V1ydQ0dvFhb4mwhi3dQWM0NfIrWb5VfXjM3AUdv8Lzvq271NBximksG5
Iw7cbYfJKgdLSysZUVrInVBb1So0DVQFYIdUeX1arFG9kr1d2P5QUDb7eNqHJObbLvkj0kXUWOS5
LtfIoyyEMWM3TQ9r7qgPNbrWj8OgJTVuCI7R3hSpPf/IOhUfkfcPwYXjTo8UqRJgIFQg9n0EE5a/
Mli5yk+Y4C+pxZh9ijEFbNEKnMryL6tG2zfm5iTuBfWFW97uicghHYIvrtSotBt5L4wR32i5SWHe
1ElVXYN7XXgpyNc2XZTfo+2twzBlyMoYKbfINZL5lLvm8jFDxfhFNUb1vLjL5I9eIa9kL5fWFClC
QmxwijSDd1caL+bSaFWqRjmeGUHfeeZtL2Tqa0KvQsB2SBQCdf6guJl4jI02ufIIX5ozoj6b99Xv
4vVu+HR2UqDDmhZRhHT+qcbVuaMzlN6WQtOagAg7bQ623Lw23t9H29/dXyiEGhweihFvC72uoqdJ
0U1aZAtjjjOUI9ZyfOh4qdEfiF1lMANdOFn87/vDXrpHUdHi9eBi4KXcHdrFUOtMVziYqVIYB1Rv
jGdXql2gKbDHEDTPw26hu2iUS3mF5HMpzqP1xqGlwUjBft/FtVS6Hfncr9FE+SoLxu3o9NQFOs35
VHrFmPv5BBn924CqU3pHtx4IZQGjHn3DWPtrA7LtDNMIpOWDRxWaR7vqk1mbHKBJrFFad/hpFriQ
QXVKfamK+SDnbvBndepOKGJ6N2OOEEvcmKrfG+k1pNClhA8g4CasuNWjgcy9vtTQ3k9y1+KX1MrU
/pCjLX4sxaIEfZ9k50wuxsFR7Aacy9hRRV8z2dx6A2UUbU44ke9vjwunAZwgiTYwBiQe9yjXlBcw
d2edNUKL7GxRmQu5bdb5gOakeNALFVZ+XaftlUN4YVcCeuGW+40afAsKT+2mprsuI+kpvQqJuZFT
UFDZScLGdmsLFfEeQ0M3XsQhNzWqhlfmfeFWpwZJj4dmNLJC+2zfUKjcjYgwRqlUzaOI19bvXBir
buVofx+rbs4ltLsRZMMQcncCzWbpJlp/vGGY+0ayz6G6cSKFP3Ph3es9VqZ+L/OiQlLCMNrT+wt8
8RSCKeAYEsTR1to9oUrdmL2iaqywNmXBZErrQdOKovFdrOVvF6VpD1AfxKNVmaTYC7V132obuGjv
/45LH3xzViXfA0UGpuv1pi/VptWsftv0pobLXi2zQyKkjkF9plyZ8oVwiFIOxZRNeJyoSH89lIET
zQgPS41ItvQPrV32oZ5p2of3J3ThGXs1yu4+SdoOWMbAKINdal+GpYy/1o7uHrXORQ1SG91np47L
G1Bd3cHAlOPL+8PvDy68Y7Yof/C3bBQX9etJEglm1uKuMiq62Lt3nbL9WrRL/kWVVZbzkuhe7aPj
bF6JT/azxuAKwx86I6QV2G3smz8VPZ9OR+8zAri5goQHqeP5RtbKU1ENYjxIOxMUWkX73A7u1B3K
gurXFTrOfittv2ELP6F4kE2/ubM8be49WWhOJN18glhBz9Q8aF0OyqMseucvQV7EnnQzXWSKQA1Q
yd/nmqWHRDWsQSdKiPg/V1XeBlUfV5G9evMHibMr1D33mrz8Plr4PShVXr41y2zv7+XEHXNh1rUb
FeCPAk+4EjzZMDjPjVl0DyiBOn34txsKsjU6w2C4WV6C/dcbqhU9S5cKN5IxJG91HMYP6aJ2kTUq
fXbolL55xj+gXq+8BG/3McP+podScsMddDdsMVqNZZapGyW5bt1oxoitNjGo92FMR/1Q1dIJZOws
166j/R3B993AVltbePND2INoGqO0Uav32EPCHpG5cVLPO1S2iVnO+5/1wmZlINoDgPHxJdjnsWY3
xkOCwHhUORRgkGsfj21s6TcVROcrV8LFoQBHcClgD/JGZqpvWjPz5tyNrHVM7/vO0mHEtSKY9aS5
slkuDcV7RmJM99CF2Pl6s/TQyhyYll4kRqu919RyPgKDsr7Mk3PN4u3CSWAuW/93w0fQ4Hk9FEmh
h7h+5UWjkkyP3epw/JD9juY4SZ96sXg37y/YpZ2B6ghYdarLGwrk9XiL1qAq53RalGfFANVgLf6J
9XS68gEvbXtglDR9KUBtCNzXo8AUAmZCVBe5ToOluKz6HqSJM1g3AvpwfDKsuD5NRuZeg2dsK/Nn
GrJt/E38b8Ob/C7TvR7YiXvwqGNhREIftNXHQFHemnidnXtL0eIAAKJ+qmxV3o1YdStBbFVXUbP7
4O/3T8AoCaYa2kFvIC9Nzd7xEluP5rE14aaZTnPoyqY8dtUyoTNll4IoIc9Kf9VL+kvvr++lL+9s
YosUSIFd7+nIM9dBa5qJETlpj0/gIrrzVHNAMiXtnmWmuH6PE/CV5O/Sptpu1m3S8P/35wXsjUI5
K9UiA6H6Q0bb7n/Z0LTf3p/am1iPL4vnF6Vla0PNEvS9Xly1btwUoL4e1bWX39Y0aUJ76HFUUwY9
pMfuAG1TxEOb4MJeDnJtDn3mXZNuvvCBcUM0+cTsMfSotrvjj5qNbiGUtlaeFi2WOZlJiH92bwZI
plRaUC3GUgzhRP8q0QM4dpyR4P2PcGF3YRFOXZjmt2W/IXllxjROdq+a0TgnyX1WudqnpBmcY4pA
1hDIdal+GU6tHFx3vFaVvnBVUVPYivvcittCvJ4570nTy6I1oyyDonBGIG+0gh5Wz1ejXyyRhu0w
q3py5Sq5cBcjQMOag41hWHeH/omT1lNnlJGiBWGwMLbW/iPMChfqtWGf3/+2Fy4P8hhymY1quhXf
X08QAYdEzELokWLkdXMcOn22D1OXCNMCYIsgZpCSUFiPs6nU2XOLE/RNPQtP/P1pQrGExeVTs9D7
74x1RUd05Ol4I3ul5w+ZWYauI8z1yla6sJ5IdLCS2J4ibb8/Tq6cdbc3MyMaMi/5t6Eg1fmr1fZh
0ruzP6bTNQrzhaOz0QkoedKOYwK7DbS6KDI1em1E06yuP8q5oA3Yrx+ySbgn0MXz3Zp71ZVy3KVJ
cl5UnvFt4D3eydSnEVfg1IjKHkNtd55M8EZgYjVrNEMS42sg8Ivj0eBlB5GAU/94vYfQcSN6nRBn
zXIzOzixuUD/6uoA6c/yRAAz3ry/Zy/cBxQ3ICgzHJVkb/s9f1xHBS9BPq7Cjsp40hHSoWbsLd/S
VLpjiOu0tiTnuPdo9iJ3nyrLcUar8xrI88LFTNUffJUHj3eTTtsW/o8fgfxJI9KhtCO3NV0hAq3S
UvF5rkaHEKPLWvXOyvNp0sPBy+v8E8ARtAODXm/k6JfxUlwLf99+FNImTMdIbqj8vhHUXDx8PWTT
2lFNhb0Mk6Yfb4vcmoLEMIsPBbpPH9y+8F5co/4Pzz9jA++moURF5C15ZVwhJbG5orlcpyXgLUFn
MhmbwgkUtRHT3ewO2RRQftMSvwfr/uv9DfH2vmSzI7/Dy0TfG92w12ux6kOjZUpsRnibN6a/1tV8
mqrVzv1WNcorV9XbG3MbbFO3BAgLnmL7MX8ufK7zEpq1FTl1JkM3T+tj0abO2Zj7ZwKQ+MXDz+mx
NtL6tI5TXl+5wS4Ozzem3AnnB4Lu6+GzMRMWdk5mxHjyDkQanbTKij/OqYa6hIzFQzoChz3MTikW
3+zJgK+EWxe/NrLI21fgpt6jWzy0yhxndXiOrar6JNXyY6/PzU22LNcO+qWRoLMS+QBdIXrfHfRu
bfLWTl0zUtr0jHdE/E+SmerRnJb0Lyt64EM2xASSl9idsLK7K4zntq1RMLKAqni9eELnCe2uI6iB
anmq0hF3yAP+xN5X8JxqEq2o/r78/RbeXIF4/DCBfGNGlhlFXlqtbUXFOhtRV/bLRzVtRz9tcZJ6
f6i3kevW8APRTc9kM7rb/v8fG7iQhTE2k2dFSoLqWgCzHOh2Yhv1l/fHefssILVJRYe6OK/6mzd9
xRpDmKJ1IvLl9Ki5ywdUoKfUL2LV8Jt4vVbIurRbqJ0hc8D1R4VndzATwVvYjowXm5Nc/L43yIaG
ua7P9lSLKxvm7bvO5KAhb0UAHqF951RphdOS5jhR45b2C/T4uYs8fFyqn9JdzO6HPqOU7nfx0JhX
Xr9Ln5ULBsnHrZFOqf/18rnDOFtqEdtRp9Iy911LcQPRWFagVGVe+FpT/O/v15FQifuVVilnZHt5
/tgvndHqbpO4doQ0khjObmmUnW8OZfI4dZU3h9ClrtXKLn1dgDVsH8Ju4Ey7pZzayTUmqdhE/KJ9
aqd6OqdOaz9aYizPa5aofVC6WX2tLnjpDeU+Ix42iCreWNRwbxaIL7KDnM4UwQAqkoS1K8q7PBP5
QbMGKcMZ9ZvnZVT/0mqCZ5uKCNhIfEII3XhMX39lvcETLEszN6pjZQzStVTCrEqz49yqOPbhhnhl
G104LdAnXHQQNh3eN4H/qKtNr6mMR1HXugGg596hA1V9nw1Xu1LdvbBj2T2bJuH2Zd9Ud52FJNZs
JZU5WxghrngIMcZQQtZSm2AXOdeIRRfHo/JIeIa6GS2p158yn8rYdmIKkPUwtTChFe9htSvxv1WV
/UNVTNdg4Zc+JbVktNAMGDlQ3V6PlzkTvtyKtAFY1vWhXwZe4xzg52JI5Rq8/02rkfBuE1jcYnvo
dKhsvx4sryvRl17iRcimW8ehypRPlZtj91q38phbXReYilFwyzpyOmgojSa+E1vaF4qyxhXY1Nvj
wk/ZOn6bFhTtl93FYGfE2PRBPJ4rBHUhH6VfamlpU7hmQ3lja9J4Mc02aY6oNNQ/3r+U9srKW5gL
qQsUPpYUYEyN3Sumd26iY3TrReWqq1Bs67r3Z8frf/RqNpX+YlbTjelVY6jEjTL6VuPgXWh5g1ke
pDm5X2rchR4dxb12jrmmdvsPTTeCYVKT7WzRs9rnQ0krRNF0CiqYmg5AqLGKwggojw1DkBZJZfh2
FavlYZLS+dBZJPr+0MmF7uGIER86VnNXHyzFGz9jZWwZ4ZiCAwg8YySvMsrG6g62hvBUjIKIFa6I
YRnBsphYACOAtRzgncj1ZevznDVRKkowW3FuyAAdVH0Zgjz3kMoJKlMvtTFYkK1KRn9eKy1fg6mf
svghX9W6+EK3q5t+JKreZsfaJkY4w1/J094XuW3FL8qod4Pux5XhLAjSlIpM8P1xu27+NTXbRz7b
cpoVG6XXap4/mWaXZPcLftPjMcVwWv1GaaGRjyJr6uzGEKbifbXm1HHPsSppIvo9T4A2+V47xf2p
gRuI3ZW+Jl51K7pyQhY7T+zkxlaFiWPN5Mbak+W2IF4LMU4iSLNksVffgpcl0ChU+UJrUay/xkyV
5ehr5pqLG9npcLc86XbZqU/mtrqTrpjMxzTBQiDCxdnMTrrZly7C1Dp6Xz5U5+rcCk8tb2oYp8tn
oBlLFdRa2cWh7knbRD6wk8U5cyn1hgaWG9JHX8KyjkrXx26ImYNWBbR/khZPmETvP8yjpq8/kSzS
jXtltjCMhgZc4uflWbLqHpQFap0/ufQjn0bbTtefltIV2dHFJCW9H0acGo5LoajDByepy/VU2ChC
H6Dyb2wqrYJEEIFum5LlBvjr6gVdWS7uVzwgm+UXbe1FQ+PdJjO8LW00h//BkqFuxGEeZplZ4Qzf
2gyaFjva3teMtS1L303rJK180FnGqAcLPbZNk7mBs/VZHxHSwxM6Vobm3iuliA84lQ3Z4JdGkyg5
2khoad2tdk17TWmWYT7rkIb4Z2uZNSIL6AjZaXYfr4PT3WcKFDQsVG1plNoha2ttPS/0szB97sCD
Kg+JsTXcA2Mo7CQNxFzZ7RfZLFp5my+2GR9rowTwF66jkidna0F+ow2JpTv0VCizusPsa7Kd0xmO
8Aqy7lB1HNLKr/tY2Le150AmXmmSNDdI7vfekyYyI7cDbcSy92GKk6T/mcRrkQWoieS9FqZ2NfZ9
gBk3oB/Ta+0CfedY4WLy5plPHNCXSJF41pqUft1htFatDq18XdawVkCk+suoeM4PBf2jDZ+oNffd
JPPGj7Vi8PyNblS9FL2yjOEgBEo7HnkuBe6qE8ULNRlXQbA9HsRxbWnu6YGhp7b+4NDiXA/x1Jv6
3WjZrXUjXYdU6lA2AEhOuoyr9ntc0SS4rSvbXZ/ncmqXNFBkP2p+Pq9F8lNk3QisR9XizCOezVt1
VQNdUe3+BP2+BvWkOA1+Oeu6qjF3lTsm4pyrrTPeQA3Ly/tF7XX51Fuy72fQrknsRUuXWKtfNblj
/iwaHbNyX83nKfczw1M2OOrkqPHP2KwU+cMQjehe0BpdxG2HkGLxMckSFGSg4iSoe1F1Mqm7Izjm
t95qek9xp47qbQqjco1yxe51/SZtpBMLv29oHhz0ZEDT41hZNngJ5JIr+3tqtEryTzZOnQVCiNZl
mOpjPp4KIdT2qI+TntyyuJ34RyA10d3j7qtI1bfNQuUsoLqUzv8bk7pYj1DD3Lz0tdGapnMyI0jB
M+MO2j/U99Uk8ZGXVOVHJe74R4abxcW50yWKegXVuuRR9O04PWhpq0w3quir5YUN4tiBMS/tGNid
2YvTZGtLe071SU3PchDbdq+7ZfqfbNAPWaNuSGg92VOp5TfD0Mw458pMTFxSQqEhpCddpv2YADD0
N7nb1uNxGdR4+VELHpTABYyEmqvduJvoppF0mzT2LNy+f1m9xkRYOG5NmBtqkprqd2ihwrqtUynl
cCwX5K2+ojqF/MPs8ihoR56dajx5wvZEj70XkM4whXAxOIFY87wJ8niexZk3sG0/IYzR9F9Byqmy
Ce0RHeXvi2T78Fgsfe2Q5IBfEo+6lmGxUbhA0B4cO6W2Cf0e0XL6vkvtBYiX2s1NpY6ZcsPYjv28
znLOPqcJp/pGJUNdzkLRMyDmltXIzC9NL7ubBjseyEx7t/xh2Yo9RyN9kE2idyik9UIHoCi/ylLM
to5/LWfmXFlAFRoezaLXTkVryXH2JTVt+zQC+Rk+UmM2mwMRe0NtshOWsIUPTI1sxWsBCj5J6tp1
WOcuwAO/sqrGxem0ybBnEkTR922OE3lYTK5iDD6I5SQ7VFCulaBWXLsf/WEhDPVHhEWacyrHjsei
Bb4bsLY6EhxVZtrnBO+S1d+8V7zIq9UmDQt0ztJvlt148tawl86cw8WonPkW4LvrfRv7Sck+JpOn
j8it9mNnnLvOiT1/6QcYRX7Z2kJvDyrnFLN4nCk+jyqI4btxNWPlNK11lqUhiOHMEShT2tn6o+hn
Uf7bd63KL2yodHtPGNG060uTp2aRB4KMeQ2kWeE1FyzmwJrimuYtj+vgGfKI8wndpf8Zyjq1ZsA7
ucTPMbIFR4xX2gF4Wb+kpxpeov6QZDJtInpnEFwPcD5ilIG07YuUICh/civVSzg0VXlA1wBSptRX
lKrrdS3bp7xVWCo545UYAK9RLV8RnvVvmRbZs9N16cTLjQHT7ThOPfFZsoxRscj4nzbr6cIr+PS1
oUwdRQS4H1vfrNx1swcharc4lb3b1aexLgjAVTQw4DmjGnSE2ImR4ChinXoolq8ev3XU6oe5iy2H
0YA7n2TTx5ovpmH6mbkjatKum2TfOyNOXjpDqsAaE2fSjlk1ls+GkcTW41Kucx4CAhlR1SkGtfFO
kF3M4jhKpx3vlqLqkrOmjCA324xn9LYq6/l5MYx4eWpbV/G+xXWhZT6cYfujSQFZ+aigXjn/01bY
cWiNNhkBYV/8JFeL5VyMydIiVa3GnwUEuCIoTWE+90NjPGG5vJq+V+teG6FaWBzkRgS6URsVZQ7h
LEN+qLTBJhJGi5PQDkvKJZCJ1JoTt21inYXeLyY2tEb/LOgCZDwKfKZfXWO2XeBo6NkeXDsek0Nj
ivQ5ntiQgeYo1XPWtOJn4bpDfNK9sZHf18oxyp9yRVc0kE5hs5tToanLAcFRPILSmc7ldwLM0fug
FG0zvww6mnYgd5OlOq/I5iDOWSl5dUecJKhk9wXBTMdj3hKvx63zgectU29nmpPmwXOlOfoICLvq
MWO7rpVvJLnzbwx2i+TMIz08JWBXxKnNiZaDWTZxASZgMscnvaOFeDdqYp6/mgptK18041yHGF4k
3rloaBoQRK1JcspHOzGsQ1vpNtvHMhYnHMzUwapLYgnkaVyDd9M0qtlJMxPFzgjvPLvxx8lSP5ZF
ufzK1bqaDha/5FNhKN4Q8oSZum+70yQf11hqHlmUSZiAz/sqveywIm4gAqts2+JQyAlFfdrLVXrI
Ww2na8VNHHFu4Jd733g+KyvMeaWUE820ZY39VVU75TA3EMLoVbtVfSoMt48f0q4wki+F0zl1OAu1
N075bKpNIFPL6o6o1mTzfS+7kY6SqPvmB1WTsQyV/+PozJbkxLEw/EREsC+3LJm1u+yyy2XfELbb
FpsAgQChp58v52ZiItztzsoC6Zx/TXquOBFwnP1QnZ38+5sGsMWkcJjsTgRHMH0Pwj2+0he9IP2R
wbnJXPamb6rsiNvjlc0iOUpmxrRDqqk8e+/PGEfZFglp7utHd0o7wWsddMkDJwhS1zxa0iUuul5t
F4GUfy/jI5Mz36iv4b59I+uSBp8jKbDaNepqMWrpPExFL79PixvsF+kGsy2TzWxn2adTTb8ORTfu
vaGrLq78YSExtJt77IhBH4nzqz2WxKVHb5jOYpzIHnd5hRixxB171Wn0VwuKipAChXZ2IO1dPS23
3OliMbSPUW0ST706e8BVexT0M3o+wHwMHzHsqfuQ6MELy1qpNTWsxI1IGGCxnT8pu3vkcXEUkTcY
mvlvq/tAYRj0z/M5lgTgv7A7j+Hvht+oLDfaBXjedk+zw4mQ/9SajchMPbPFb2eN+rTsto0lyBC/
9ZEikufdW5zg4wyD1tx7qh4ga/zmCO49senlYfYDQetbevZj3rpr9kbGYvSNovHzZ8Qs6+ZG7cRY
jts5p3hTvHOoeIuDpejjU6S/aKlzu8LZ4FxwpA6W9PK5D+4DO4SfJfsWQMnqZer+HB1KyZQ3BnFO
cMiZlvMyrTpvjUPAaZ1mRpaOOU1aTPO0f9p6D5mQ1xiUDUNX+/qxn8KT8wCLWN6BT3bl6QVLk0+3
KuE70/YiKJppDj9APLL2MrWpDgoh51EVimiduersjIYrSJskpCa3b8Z8TGV8UiAoueasxCe7rqMb
56Gv03/ZvoofY0OAeZ6ETfzPXTLxO7aJlcXREUUVZMvs8Uf1+Rw5N2WCO0R7wsyRdU41Z6EYcn8W
0ccBIfyvMbvci4ZekLOIs13+7OmNZ3VqOQZKROMT28/cjfW97dyNttkJBbEfDG2E4hNEpdRhy7RP
G33o5QFZC78j4xwq7yGZTa5IuPgaLywneeubuKtMPyQOCrlk6IsD9yie22Pr59Jx9Opwlibb5/GQ
S1bUoBhPzk7cXr7LzVsrFZ6CLHaGTCcP1vMWLR6e9VZM/iLbXNpt9IqW5aQpjmnJkpxEx+bTaNxz
yWOiD+11Zwf5FPfNTXJeR2a/YK6nKJu5QD/Rr4X71oSb/cAIzN531MqCDihDpLYgJuTr5nfTVBxJ
2P9hPZtwCTvLudyZ27v3tNPp4RWealsK2PYMJ3F2rt5rGtieeAQ321+dMOy3sj1PKt1H5FJPB2k0
z9gmhrnIOCCJSRTr/M9fu9itagqpZqKVnOmqJWd0iVqqW4uEtgEuS0Oeaz4I1uLcMRnMqc1GUlzX
ePH/OS3FzoW3EqNS8JQNS7GTKvsl5JN5FVov0VTaPY0tm/YkUq8HtEjyvt3k13n0zZGnZuZ2aFYG
+lLErfdHBq7Zy23yvK7sAB75LKKLuZoRUr1ugaGfa4yd5tfk67HH1tu7Ts5Ci9o92oajZKLU4mJZ
Tp6RWoGCEqgbsdAZHA8V4VXxTi5sj2UkTXT8/ZhYsnUqjGDvjfU7PPkY5UFkA5/T2QaGrDwXfeXR
IQ2szUpUWbZqfsHdmjLgpLZhJ/CCbqv5jm8TnE9nQVNOOv4vcW4WVemfbeH3iaIT5OS9cb33vlnT
22Yb/Z7bzvtp+vQos+UkVsetx+5l2wFbOE3q9KsS59JeliDmwm1Q/KhcobsBA5ls8EE8qjdgpYhm
1nKwgzteszHgoFSezNdjNUHeBSpMytG3p+DvPmRFONOMyz8gqS5HuNQcpWfFNPDtcE3kq/G8Gh+c
DPH0jmfMDJrQcXET1MdHXqt+x4cqvF3lydz5ggDBScrSG1P3JW5X7XI5u8RRIpnO/ELEXfZfGEwt
XjYOvo/Wb6I2j+uEzMVk2afPzD+agOyAPtH8jGlBzn2mgeMz4sUagcDJx1K8uQpkJRjILdWnw9Az
z+ooknYw4ae4RtHLN+L5F9z9IFyedKO6jNqx/c3E4OO8UZvz3zGtfVSZYYnfRi5lWUxbM7Nfu2nz
z+30pCvgp/On9KdtKuXG1pbrBmdaYWlbWd8QLgv5qUm0WV8mN1APyR63b223pFs+NV73vHFJjxeb
IvN9GLTiQ45b4k2wC1s9V2KUNcWeh+6KzsxDxHAfwDyGzPF3PWBiUhDxjg8PQ3hc5zxbdiokgERz
Qc42TJcQ3Om8gB+ytExUveY0h1ru9WmvmyIkoFoXIsLDWzFcLN3jAM7cVi6MSvbV3W0NrhkfA4si
wc/n4bRppci7ZOeftewrf3O7z3HrhO69zxtzFBhjx+3P4Lgoo6dhCbcnTwHx39cbHoS7urXUkmbM
AnNJye7yNge2A3YhpQmRxegrUGG2ZF2oc03Y0Wc/fD5h073cjGQ8oLWOI/8qzEr7xLlvDf+ITkJx
zyxi3CKVjjW5G5CQUUCYwjV5I3VNd7MhIa5I2wifjm5C/nTYjn2m3+g45bPj2FGXexjyBvuUarl3
bocIsF3muL8Svt510CBojgosj25WsJHvbQ7B3qxXqbaR9StbjugjibpkvyQreFAx6K2TOXCo1n/m
1kQQCg67Z9GJNJHlmEZkaOY2HduUB8CdvBsc/P+habNfLTtN/zm1/vGOfK2di3mO+U+NmuKN56YD
Xb+OYnPeNAivn6tFLi0M1D4lU7Fbx8OMNdXxv9CfueBG0l9krtqMFXikW5v3HmmPUx1sRaaw/urf
z5lW6joiu3gXaC5lsQvs3MqPJnupo215X/qs1/nJk9aVA/ueJHsEQqfipgcyDKa1SaowkcknScMM
L3BzaPfSxwOnHcf9XCVZ6/QF1ML5xVdO+uEKJ+0eUmE379VXSjLf+AxvFe7kdcm5VVTwfENtFZWD
p7X3CYKsLy2ejbU81gbJaC95KS+e3Qk455XejiJr2H3vMaHUr8rVQlXbHHlfuHMzUdbSHT/WY4tU
bm+xLY8tnaNhNYaK1Sc7guDLAFra5jOdxL/7hI4OGnM4BDBQbzNwRCv4QzE3flBscajuaXi0WyFC
uf3jd+/83bZsnPOeeeAfeZcsN+PU2SF3l9DARSjR3nKj4BAuWTeIrtL9nomqG48pLYZkHf5MgZ3X
aibxhPvXnvvLpKPgd3hbfPLVsj5cWQakgCgepocxZdcuz7Tx6/KY9+1HK6f4Vwwf+K/22umXyBwS
AevaWbzctaFvKi4XpqpulYBhqySQ5amn46milHCdyh48gJ+ZrS6fo/78NOzrIgvdndFnfrfJycsc
ju+hSqaexJPmlmzb7NG7ZNnxinS2W8j4GidbwWeT00X04w5uuKZcXzUhHWM+hbYx1cYJ/Xx7K78R
gFUvRYrbTFY1VIa9xAA9b8okt5SE6Pi20FtkyraXVt2dvtne0LGMTRku2r6qlRuuSsdps48toPBZ
sWbx62oJcMgKuTtQQT6NfIKvfQ+7IiYJYSl0rYKjmIFIxmqhPUjn2YaSLI/M0LCqEYnM99yMcVtY
HdoXud3kXpLZ1/BL7TIFVLC2SZksKi27YSd0JyaA8QKW4ItL6K7mj8edHlfilOJ+JyasL0cDOQIx
t5KJc9QN6EcXTs1lC0e+wZHc2imfVNu8bVMMps6zO35MnjHMSkd89IUk5HHO9TaNr1a1SpWkiHff
oNrdtoDltn/rncWoFMOwRMXct+mbmZRKrsqq+mc2OcPD4Sx6exJx2Ny3UbPGjPfe8a2LDu0XHcoK
A7Wkx7PEV0Tft26b7r63KskuaU0kdBHBHDlsdrp5AGs5dB5B3T6oEI147i92OYrdXZtHVEj9Ugyx
X89lz0XzwDasSBxIlkCXcqVlplhOBCeFWubmhrplk4uHAFwTCHWfoHJ7caslUVZ8WwlqUlUE78Q8
xiTWlb1w9Bvz9LTne0CDZn40vY/hG8v5v6BOsQj3/mSf+cFt8xxFTnM8tOfOqu/LSPxKyWFy8mUH
hC5uRcDPVGR3nN2UdP+YzxQEPW0NVWudGrYPu5xOnZ8yVXWxgU2cF4F57t01eDxdWLkfdRM730Lh
1r9oKlhT5p4erPq0GUZd4Nc+xyE8uQ9LICaKL70megyYSfciCM/xm11E/c9wAp85S3T/KcRHGuTg
/tOWG4JWvUK4nvOjMw6p6n3GClggo7Zd5dDHBr8XTMbPZT2mQyE35ybQ633gp37OyDjaYx7E8thx
EVahti2j3jlHcR5vM+k8UyaStsRCvq1lGqSQiazGvB+mWw6YEScaZY7lSe3lsUTsAu7SnMFDtCnH
K/ZtBSGaw318TejtwnFrNG1ixIjJ/zqTjWiSamk+kn0+xOWMMmcvwYv2+t4Ry+i/OIhHh4uIAXu5
rtvkiWDswwfCke2Ht5FhyODrTxK0gD2RRgd17hcvHDysXbHLTTnvHu9Gok7F3Hma9nsw8/hdkqbR
Kp/s2PxNVWqJL/d0y18rkiYsHehS/n3pH+ldy0aTXraoAUEzXhtcs7AZmqszQC5cl3mc9xeNmzTJ
/fEABIT32NmTFybZCueQSgum2a5lf+OMvqD7qo+72tObYg7xva+dSRp7BbtmkF1lc/RlQnaN+dRi
CObNGSSw7e1B/4LTaSErfzgWj0uCDvOBF56iOZDAzB5HLuL4mK+tXv1KNqHSl2neqDE/t3TucxCE
zL2LwyH6zpnKw0ktRc/TNxzizIN4ixwueIYSbOnL+Tj3iwahPBx95g6IVZtrWD5wetGZjhRBnWbF
4catKvyuYX7MWJaHvB4zQvcmkOnvPm9rXZrFp+tiMhvlYTx6/K8SXv8guzV7s5PD64zkDfRxH+3N
wBWa7tcJhcNUMyJbqBpx+t5d5y2nZaqL6l+BzAilDcyw2dJNnOYhIX3nu24aVMxeurAnoC7JhqqL
Dz0z1iO5QOfmEsDd73vrFDAL0Tvm3G4viC/obbltfvgxKmEIt1FB+kxAI4O76x3LE/zFJK6Qhp58
SJOo7p8dea7iKy4z5dwhNuHK92y4Q/zP3vkjazcFJyaJXHiMVNvp7zwRq58vkSY4o2NyAJuv/aMr
xjTeIfwCGXRV28wJx33S7ulFHDUklxMFX7KlbvzKmNHhn+7j1iUaWkwM6C5u1OebwO58OQBg5Duv
YSP7vM4O/3weRq+Tbwd3/nstfHm+ER/IV04kViqrgKyH3+ESrPLCx6IUlFKEOvi0ahx9P3rjafVc
I+veroffrFW6M93fTaPkSpwtUSl5uITxTzMFmhhpyUt3N5G4Hty5xzy6byHyBVuepwzXak3jhUOZ
3JiTY1Dbz24r5UlF4Q5vlFtvaaLrCHDl5WqE0Hk6Z5CHPGRk1ZQ9Gf63B/m2LOXEPkX3Pox68jEk
CFJwLGW7eZ2N5hdqVOpr8NIumt66tXFkYfdAdY+UrWXBZabjIXu1e7w7Fx1P+1yRoiinxyalPC8P
fCjUu8iO7g7VHLS6mMbwmJ6adsD1evuSjscxs1H89SCq3rx4PGGCWQYyL3qz0UpdR4X0cVFdFbYs
xgyTNDs992Y+/4yn5N7auXbultSv3w9wJ6xHu4ELg3lPk1xty7KXdS+W39sO7VfBjfU/LQKhpqLB
bcjKPT5H/Ma6GV72KD7lvXC2rQAO2gvlNp9ZqBfOtP4T9817Had1kcXL8ns4tuWeEy36oCw4ZKOk
9fOnxXPnvHhHyLK74gDgjUl/UQ47vydH9L0npYPosWH+Jva0zXlEVB7IjYOrDPtpvLaLGN49bcL4
4s6DBipozM8kNFnGXTXU239D4PUvsUsvO+qNKd7yUCnrPGxZm04Fuhyw0G5ZCK7Re5T9tZuGqsBN
3t4JFWV0KBqAq7oWyR8VhCK8cPtn4ZcpOWf/0jCtmVJ2oid60e3jPNrb2L+jjcxeIc2DR/AucL1w
kl98pKgX8I10zJ222f+EPunmK9IIzpuw09WSzt1+OcZJm0vQZr791Elyg5qIiJAKxn+s3Kghkg37
WFSmbCUQOUkX/erGBhgg3W7HixBn/Rsae/6VducnhObZWPYJRRH5tmQjl6ePvS5fnRGFmaP8pFqE
BhxdaTrfSnvo/UqjcrgUsXalppSWOypvaGl1Sx6dbMo5XZeBQZLVQhu7u7y2IcsChRPb570+1vu1
xeHL0pT1PxkQ5AtKV5cVLF6iu4VnMmAb2wK0mbPo08swtM0/0rpioG62uR8BeUoe61l6/pkEboXi
qOf2b9LwS4ki2+jP+E2THPlc30C+beNLF5lkuNDdtQQf6kzHv8dsesBmV4NMJ7o5v5OcK1gP7A0A
ijzXeepltmQfJwqg4KULxv2jscs2gjRK49zVwzZ0CHOW7OBYQb2S28g5klIqh7c/1T584YKa+BrU
Nqkvyk3a5Vk5wxFD9zXR3yad3P+QxIo1x43vul9OpiLsO0F7dG/n4GKdlOme/qWAkTenNl1fjaNZ
m2t0JDCvC0PYE5Kq/gGNlUfeiUDNEfK7cuAxzFrpqJ/mLzyCLICzNL13cbW7HkUbUzpSHQy/qsSU
NOm/em62HS2Oz2XjcP57dx4+JiBNBchWBrAl+9O5GOXxn1MZ8nEuaHFtu5RyeLYW3TCjj9F6abxI
HAUCoTEbiwEJSF/WiUenwpAZRvjFxnyquGb7GxJkZ5ctO0N2bXaO+WaqXtfSNv3sFF7nzd/jARFN
frThRr6Isl2a75uoETdkAehoQNBFxnATchmkTpOs+YLWHzHYEfftg1i8zORmnqO/jt7H9eV0doa7
0JISiRSF5qGeWNI/lJHpqVjDxWj6zgTymSNFtFqeox6cvD67eXsYrD39y20zAPxyeYriA8Q959YN
60qf3F55ZhKq7sRsVQXtgPIj012G5CjcWgZHByDl1uqE4qVDXcQifSqojJnK1eUhnhob3yV4/nSp
o0Wc94Pow6Zq+WGiy27CdIf0icYmj8cuem5MN3yeG7N8Z6GpWbgdd/wiai+6567RbpnZTbGJ2vEG
1W+Dc79IK2SO03rqqrpdxi8nNO7vzpzZSzgH88Ecs7T/NCMlgDMM7FSIDUIfoNvu/l1yBsxeyNs+
de65/3Wdtt9zg3guyKXK5GM3dfpeATSSwALXdZtMPWqh5eD/ZWmXCA8DX36dEtl35aI8qLd+FYOX
o+Jyk8JLtfkxNNLcc9/bRypFXbjNsBFDyen0WViX/wd1cmCpdry0HNLhJIb5aPjik9pFzhZ70xHl
0B9nVuk0XB78bjjeQ1Lio2Kq68lU7XEODwZmbnogcXQISeR2tghTo+pefXH0++NOQeO/dkRGmePK
J5vWhwALqFP2lvfTn+LLissHNQFtPellZKK+BV21HauJo9YEyKSvh1zbjGHcN+38LUo7+ZfzEAFI
L4bm1U3dprpd9bZMtyCt/6ZIAi9pWkO0dl40oBZR9fJek4IBGctgnJK2X0dD2cuRs4CbnJBCv0FA
xEszhFxo5uSOMOFybNQ24I5FjCGOy45m/ymzhvsFtHpYC9KObVsh8YA2dqZdD1/6zht/hBKEojhC
Twb3vTvo4SmZhITV8rd5Psu28RtINPSVFdyPHq4rPyeSUx1FMgdtGkf4ex7jKlqadi6HWIXwC0HH
0mAsKdhXxRoxvuhsc4/7GrAIkpS6VqXO7ssKXd5XuhHd8DbUPX6mjo/L7CD5ESknggCh9tQN73Rb
655fBGmXD3TRTLqIbB+CLzqoFJ5WwapUcv8J72qJnWPbjg4HyYIcffC+2Bncux7RPbv/SWJNoX3i
cnLdDeNWDonW/5m+FzUfOqWCFJgfue7G8vM7TqbGL6GIo6bIBidwi8Gtk19RZAhjMBDXpREKs/3U
Z80lofr8aQiP5Q/fqvPXnc95rhRLqHsXjEkCdYaEEnaqFgyhlD0tGwrDblp/I7FmY0dA7j/TJG+/
rrxOU9HWzv54Moubyhs79ze55sfTSd5Wcz0cN/1yYDYJc38YtuUu3izTbCR17xe8KN2AaZe0wiKQ
O8FYGhUpSJaqJwaFiZgmFoQ6ebfRCWyj/T3I7sK5nuvXdQhFe38i6IiLJNwPSWpVEmwUFraRf2md
2eUC2OgvLZUlVxfWfMjc6xnHcHyLN6wvlrggVfRevU48oajzo7x2kwO6YMmy/RrWxtR3h7+geNId
ldfRnDKQ9F3aBfcsQVjZNt72qOCsPByM7MB/Fzt0wQu5oQhEPH9uvdJdLeAqYOyW5CIy7swsPprm
e9O2qfPTskCJ6wQoNhQ8odPuUfY2j8c9F2S0l2hUwfMM0qOkpOYWRXZINlVy2RIwz+I4ovi4O8j7
kUXc+5YrG5Wc4JmeuU6mWLq/MkStf7tI+wMfoV6jq8cSktz+Te7m7uR1fINL7bZiceqUf1MJTmqE
Nu6XVsQHAmUsUF0eOnArJlnlR1ejLXsmNlc0l+AYzfe+10tbHG0XB5eQ3Qyahhbk7bpti+EIyJLe
u18d7utr35K4+0Rr3uxc2L8Sumyhs5IrMxYoZgeI597hYXGcUh378hjojVKHseYcSNOer9dx1H/7
EMfbNW11HTKBtL3lwHHC5Sk2/PIKqdr9s5aoOcGFoiXIs+Ums3egdcdLVNtOfLJDoLMy3oJwu8Tc
Eck/P5mTdyyxtbkYOMzkocvS9XfAew3+IX0QuTmmHCt3AWzJyZMCtYpdRlkwPC3P3ux2j523hpfe
2Y/nbG48wgW4El4mmgy+IZFc48oOWBoQBaZr8IzAF5rMWYLg85yEVhSLIrv0gdrX8Gu0qOyTDNXZ
l3D9kpbIPRrfMAEG8lEg/9jBlhsXfiytnbstU8AqsZl8t0qgHNlpwu793IS232Q3xf2d5Sd+wRLa
E+QWI4i5Or0/P+EHQuqidhwSN51Ip7i2cepyqcciLlF5HiIPDx0y69qIxTgJVuzmTkg0B8rEUMIk
ZbUGRSMKtSAUVfwjITI7rwmeo7PsMrv8QRWLFrgB29ZQG6G9HHixK69t6gficPVc7YFpv51rzLN2
YzO/nKdgb4dUvcnHRaPdQu9t+8M4wL55zD2M0LX+Ocg1eYKoNp+Ropz/4YlK8BkAc4PQIHIlvaTp
5fS0tyG6l/HYw2pro+59mz1gmIObsHQR3Z75DLPzBZ3M9sfsKCdZDLrkNYhv1dxjQ0TZDdOfHzdh
0oe1mbKvE5TxC80ww98129im1ibUD53qo9fW3/dP0+JtH+4cZAwd2X58Unw4gP45Gr53iqHe6mgz
uZ6X8K+0vKnItsh660UkH6WyLnMXNrwyzFzzrKQLlchdIqOEHtvFytj+8TaA93m/ifN1JD90yvZz
dgNzzQDl5YvYLVQamuoGHFftFqtLb8b5ar1k/DubIbjXdRTfr5s7flu91XsU4epAo4asRNE4N2U2
QfVFq/+MgHKr2KOPz0hP/2vGXfB98GHGjmQiZ/CYLEhmQskia3s3NNkv/HdEfHQ3/mlWVzeZ9Sd0
cPG32wt97X0oPcfwsQ8btndjIPQ1HdMnMQOA++EZ5kT5QjBHaviBkDd7gfu9ZNnweRxSH3qTu7aY
svDS7ef6KMh6GN3tJwqFv3I7kCKM5+OERDHnTyk6DWLztM7r9LVeCM4s2hklzvGtnR3WK9I+t0Kn
8z6VKOXib+mtA6uKkjUoRnbN56iJEzTis17+i2Prx5feG5Jnuw7q/ljjVQD9LgolfDohHmn3F3zr
PN1gBqi903FbL3bap61quv4kzGb2kiJO++hD+9b5bDGAvi8pppBmEsunyRnFfwd6cUYrUhx+xTJ0
v28sFD+dxQm/jo70PsFmT6/uOsgHJZxjLd2mDy6Cu+LJm3ZZZQDRj7D6TMnb6ct/EzJLhDaTafI0
nONqQzkE/+5nL6eObkqjXVfgrMNPr0cblQ+Z1z0M8MXXFI00hBlp6+/xeKa/NLf+gw9d+i+TKI6S
Fw+eRKHl38CsmXPUBaWEeSa1cvwmPM0Unyr1CFSGbV0KO7/5tXZ/RThPKsYAyNtdgddl1v/hLCFS
Udv71bYu4beUd+WuP/YWOmMHyGz7N8G9/eolAX+VsyT+7za7mS5MJND7RecDZ+4Ae+iPK1L3rPUu
kGvJeyasfGJEpjSYsyt59fpw+M7lnEDd1f6D6xD6iQjirCc66Vr3ao50eHRHlNkIh5wResWT5ncQ
Os1nE+PLGdrOeUnG3nyx3eKbPFiVf9lnv/3p7HXwoz0WZTBcLOc9w5qzYx0J6zeyA+QPQ5wPomEv
bP8uTR3w94u6BRpRu/8TQEB/wZA0o1Y5Y545Mw38PR0E+SsKcEoEmLFFdu/J0AGLzDAwcYwQWnOm
AtvAfvC+iQl/zDzKtjomFTwjppwfNfLIRx8BR66T0X4y5IY1BfI8zymjY0QImTYcdQN7ZAVUOL1m
c3/C6IMgfqvF2n7uIb2RlrqOAW4Wk/i5nfW44bdCQqStM/3XbKsoV6RxaR7rKGNpiFpaKbyuORWK
wTB6zhgjX2ZHY0uK8X/9gVdBgRiEqf02jRme/gyHF8ax+ObEehCO4/9mvJI0bKEW1fd2DusbsWL9
Rt0xlHjh50C7rf/ANgZSZDPH2f5OUh1uDsbmvgeNWmNk4zjaf9Q7Yvi7XolD/tm3MNmuGv9h/7Mf
Tumy8KX1UrG32KhIN6f/ihIyGhCn9KMnK3Qm1D6rdZgty9QYeyQR2XnBlmPs2EcTP9zR+w/YPfrz
nl1DI+S7tXLi+QFsIEFJYcuacdpSU5t+WdQ56G9O3KC3K2DwW3tpE1Unr5rGdf9ZSMTRVRSJ9B5P
jP2PeOxWFs0pt+auYReYXkfJ0HBBF2SMe2kWT6b2ZXJilcyXlT2jE9c1Aatr81Tt844ZL5vP9k0p
dLk795626Y8R6iGuorad9NctkDe5xxDM54lrIUK3vF6DBVVHi4vO0iQ6nXAPFULZFBmDtrXCNewg
pXCfhgkVI81zUDJst5Pb+euMxhtySRUGqZ0RZXDEjfcywjSld75cdc33CZmj/nDI+YCph1Xeru/9
msqO73K1u3NFitbqLU93tLwBA3y9UZvlpmt6rlSRsTO7lyRtD/F1cxIu5nQjdvIFWcyygWmsgdtT
DoqF4FvsDdt4v+O0SyBFmLsfQiQDGSutOY4iFH5N/vmAMLNqUf31T02Y6Lrk525XFxbNT80Hv5EG
GX58mF8bhlv367lwUv5cE1ca9gPautl7xCqk+4OAbJ/kGcvk2n+ON+0tLzOMrn+PlXryryRoLCjl
wwVyhiehnzFGmUG2L/EMp4cocnWDKoS6Sa7DVI/6XxyP/QpTgwL5DVdDPX6fgs2Dhz58H4QkMIp5
dW9nr30xEhcswDkdM37RYkSqr9bEBpaNJY2rI3AdzeArUZ+WIiXu6NFFuVFb/B7/4+hMluPGlSj6
RYzgPGyrWKNmWZItbxiW3OZMAiQIEPz6d+rtOqLDtlRFApk37z2ZBvXR8YM6+FWpOnEemHhavt5p
dmb7WDDiSt9IthAwcIdqhHe7jVnz3GEdTvBBDkFxJk2ZFDvo8na79JaA3tOc1XPBtD8J6C82h3+0
2vFppeXZSRe72n2NVhYOR9TcsX6B1hM1T2zz4EDeUhdLxRCLCA2IDWbT9ORUGilkVzqyLbO9Ym4R
RSd+wSw5e27S4lQmmbx0F6LsC9PjZGKUvovNWJaAneigo19uly7en7CJC0IiRpFZOZAsFgUjT8JQ
N3RQMWXLaSwpgg6Cn9D38k7NoToFlh2bwYWzPaXKXuoJrWjwRRD8Fq7DI5LMreM77KBO6L13Dtkt
qWFnFdSv5Gyi9b7QKLc7TjpnzAu+zmTB/XcTQ/aBMwj8GEjyhffRuGMgnyMcQ81T4aXMxSUixfQP
z2dfXsOUv4a0UoV1exegoZRXoWKjT3gYTfEHIreZ/k1yjObL4CPYHnD5VgXPbGnlaUkW099DWnCy
U5IiXJzLZNxYITIURZF7CYbQfWbCIPxN6jRsDmD0jXlu8DM5xxlFkEzrQAx7Z5MUiYw0MhPsaqAp
Rw0s5XZwSl/EPKQ+1J3cbSvj517T8ewfUxTv8ic1o5ID829nDdxrlMl6MUeuF58BwlQntXNnnR6P
q6pdZ2Kw3UJZ5/qIB/ztFD2r6ejthmW6C0OdCYaus2rCXCahYxVqibLeD2dl/MCUiab8R7yRE8F8
6wX6wWntkJyijpnQu1l7NrYRbOD/38bD+ArWidzXncEmpG+2ZNvsWRIo5Sdp48ZcytELIk45Uq0j
ZLqoIdyQCdUcLB/KYs9FBMf2xyhHxgt+MIbN3VgIF59wULpMAA4pqrB8UknTNL+F15S8qvT6/tbl
Y0JUtjhSAPW+Oi6NNwpxGYgZ9dOp4yOx4iNW6PWfLtkV3yLS8to/j2k0d/G7XwTkm3cVyxni3KuX
tKajKmWXXgdRDv80J0m2dzrdZMeoVJoAM958dzsVa9CaexDlRGE3Oir9nJAlJdkKl+YlMdqjIQra
ft2bDqwPb8Yc+PPXCHndI60YMWSIj/XIDpGnJRuntt+jiDrNfRK1TviZbCO7QFlytAzHQUQsdNgJ
juLKJa5OBO8i4zAr7vsk9tAkOlbqhVeH7HV3CDgvOWjxNWZ3lgHAeMG6sDDAlv4wPkhftO014Z5l
mGMYdow7bAQm42HajHeMB5TZcxesbFokHxNM5c/AacvxjEaZOf5Ze1YE3vvETnr7XSXBWP0cWkhe
AX5UErRqx9xxm3Ezsbtq2Om5jXEHNQqP0MqGhuoQafQFnzbSzOo6BxlC1cGwzUncD8ojcAMjqU3m
/QwjtX4ZUgbVw65L1xHTMSPBbmedqc7+TEAD5xJx3qnqCnggzOxjODWh8Q8A++NAP6XRMmwXEtZi
+CIfwcCD3yJwXoRA9bz3UszUVS6ckn6tN+tSvBLcViwcMKgWxY6sMAbn0Wc39h3PV9AyMtrKqCQs
WjjraaKC/RttsVTXUBXAKBwdL0xMEpmJH5tbZdOvysFWEHKutZm4MhBSDpIkA7JxIv0RFvQ5LZ9T
lVepYdxJwSPj/VqmbXuiWRfEILqo7747QGLVcwz0ov+Ha1JW/wJz2+nJMnvw5DjcMbNZ6rTalQS3
ZESGkwxhkDt+2UfIsbUuP8g4dM1lwaY6PsX4EaqXziN3ddyaMBkuxjaKQmiDANVdgnqMaJkTUoVE
PNMtchkhY7X7owfFnQRqT1H4aDOLXh87oZyG7LjKrD5VkeuVY95oZgVnYpwM5Yvb1rY7d2nj4SD7
yfvPDl3XvmDTj2aNR5V379rj57o2PkIppTpx4F/jkqXFNy71xTi7bsFRnUtcYUmax4VIxJe7tsVm
z7Ysk+UjGuBZDLvKB+y0K6GWwHhhpoOQn+qyjUD5Rin91uqvcZLLvtT6KBi9ys9+QmwnHel6608s
F3ogbMH9470FWGy4mZywHqd8CLGfPQrfpky9rOeWJxc4GG6YUBgHLclriyOXPwerRjxnWpVKhxGj
Vkw/j53f3IxjjEgDBuru6l88f52aU0G9tJzHhHK/oQJsWudzQ+rA2VrXbvYzXEYADnvkyUKtuyUJ
m+4vJX6JcRf8LF1LxDy2uLeBSiSUDsTWV0ZAS7Bv8G5TcDFDHZ5LDFj2o8QDBrPC4brOx9SJw2/u
F+meDBkzUKtFjaCtK4AA9S6QUSGPdVb78pHYpVMfUmVF+LdI3ETP+9DtQ3NsoHc1lCT4l1d+wDKe
/iBesTQ4hHzV7D0nRBHakbwji2ujzsfnXdYOPIElZaLhuFoBlpsHLVhCXQxzdKuZS/HuJHrFdB8t
ddMf1aSS6p8qOM5wjJZrZ96IX6f2xBkP15wGaC0BjlMfercMGcFGzIL0Jb4nguHLbkNh3Fx0mlpi
mTQvSDxom7zBvTfNPWYbUt2NvvkDpmSp+3M9Li4eFHZtQGtQcxvYt1BlOryNKmJxR6yYlspJGtus
1JDkuH7DFpmmk4zIoZ1Vtnaj4kkWzvoDxAQTvKOwM8KMjTQpo9NA1VPlbFX1PXt0DA7jU5uWNLx8
1SY69dES46bEyOQH5MrmtcAgP9qSoJ0p/C6653Pf7OOyVoE4hkrr7ItMKidW7qZKsRulrH37Jth+
+4kbLPwUobdyiwnMRfV9s0SIgQdsppAZIn/xqjvPHxwCYDznzYR/RKFB5Swu6rZ7VU3+/JPqc5Y/
fUMcm53BXFXmvqN8KM8UYsmU24XweHfheR/mNLdUVaRqdcIF6tBHaZW+uS1Zi/QknXYpcY8WzcZi
qm6AGZ6KbJ2Psp2t+uEHvTIGc6mphpDhg8C9yc4evEbzeSYl1iiwRdsyPnkJb/aAzD9vPMJiaqr1
Bx58p3reaJ/t7xaHivMngjS3frUlCxsvIwdrveE0db3sDx/raE92ivFDEZ5cmzJ3e6FW7HYypaV2
WYCwfcMvI+pEsaZDnzc1yfCIMwyraifYRUohAPAcSu3IHQyM0MmYPuLS5vbmwo3l/QbCeJ4OyI3J
OOBvmHUc5CHciL45hzoQzTu7FUac5bgdovVvtpWT/UYScNU3g7vYf11IsCb/qqU1/n/uKmfd7hiK
hp3/0OGkNvOhcAc9nKRbz7zfs8l0knJJlUZFubeOECX2iZwE6ZbOVXV36tD7wTL4ZNrPTNvr8LTq
ckhfxhIuyh2IU6le20Gk0eMknWJ4nRixNr/kiLXrWJktE48u07h4Fzhhww4e+vv6T4T4X1wi7NPc
I9yiXq5Zol3v3SpkNaPHCCh839D/41fXUrNCPwmG29/AjPt+1TYNppuF0rKwa+IKYeA5Bjrs74rS
3bqfUdRF2SuZNvL7tMmtP+Se4EQ+Z0UTe2eJwhUekpET6E7xXMgT8KcAp49wgQinFfspcruSOb/a
WrrmBhnY6EEisAwrh5KVYfCML2cLz7EH8qnmQwmWRZ2mNMM3w9jbbCR5IpvUV80DFsc5IYKkvzCW
kv4GhzpE2VnKrXYOPcObSHHn4iaTOds7KuxfY5Q60xe8mL5b9obwJHR+K501vBPGG1Yn35hj/b9T
W4kj4/dtyGGSBt6ixu5wawbOfyagHBHsloyL9YSN0tSPkSR6w5rrLaiOZTeX0VmFSFcVGAp6i+u8
boS8yKmPy82eGhPEfuBbcy1NsdcLLAGmlP6FJPYQHofN6RXFR78BARhJsKUP1GCD96xJzdnpQBwf
uITPybo8qEbGw7GS6xIJnCSZG/+hVK/gipECpiWb+3igz8Qjw7wa15XzSQMRrTzRmJfWfRhibZ9z
rJcl9O6aIIdu7rO1qgd686FVwaeDVhW+yJYD61KtjDjuBrzAhAS5szSkktbz8nmI0wotsSmH5row
KW1gFm0cZoBZJBo3uBhZHTf+YPaiq9hOpxnk1fw2YSC5nW9jkMQfvaV7/w9wQirel3joCHMV/poQ
vxsYoX4QqHEhmcR4aT/0mAXTUdI+j59YBmyBDw9aSf1thKvFC8ZHh0KOiCKvMe4LX784FpIxczSv
2nLsll3/kvbLzcLiSY/yf0oXEpM67oyT7LJRFjK+r8YOc/1UYus4bqrRy8mCeakPIdCLCEbDhP/i
vi0TUsBZuK79jzEMRfYk2o3po1ELv6tJqd68nKVui/llKj5eQe0Tcfae+gaZ6dqhjbeHiM8+y/bt
WmbhqUzS6XO+wQDIeGYWK4kOPPMnXRQ0xytaHwMnejmoLtTTLBG8TwRJwN9FGtZo8/R4gprfZ+7Q
fGzQCQwVG+bZlsI+xtGJb60gSIhXQjifHWxT9cZoSg3vzIyZj+7GZa7MA04Es93+YSTU0WQkT/xB
oWjXXjbY6cmrprJNDjYbPUToQgWsCsHOSqZFD25Apl36yj5yb44MpRxFvgO75djOumLYXoX0BE0b
zT3+4QAbQYOuVT8WWSidPYFQNf1Z7byJM77tsd6XdQwAIaXcwWlUlwYgKLtnlihKd4gCHYMWmaXr
9BBWQZe9r2LMcPWGInXDHcdXJek/fFg9O6SxNSILk0p+5JSUaV6TgUvft4GkPVHLuuBYO9Rewyal
KRoVcfJRJg4Bs6j0hi0f3aJLw8fS86k8Lm0o2d0cy9G34hkPzlJFrzRWAbur2cqahG9N5gbmsk4d
AGoUW0TosrdZgs7U1MERSJ7rv3T9UKuXyKKAvyvYCd4vN2UIeiwAlXR3ZInhuWpXj2mxi6uoiEEr
JCJ9NItq+2tbzyMR0bIO2epyqmxoWKY4BZD3Gyy6tsJpO942ljIb95ue1j4aukb9HrNF8GFUnnc1
aebUTyTiBK3gNFLK5AOhkOHkaMGAeIc5kZBfDnQJIwCTuwpOQY8LoyLk0U4JbSuxgmLaDkyA0VBT
PPz0YU4dh9MBppPOnlB2+/rMacNECr3P8dPPUVD1/rKT9FEN+fTw/RNERBEjBeyF74tjKZd3xNix
doFjRFxmJJS4/Mi0Xs1FEz4N84Z7Sjb7uhzQMxOWMPmvXYFTSe2ToSm3TwUKAzAcO6JG/AqYvgse
rSAcFn3IJB5TjIFV4/kHYEG45npXp/PzxlQK/R/TSoYFzVngXia2xGwOmaKrz36tVF893LA306Gb
NouTaaYNG55aRAG3viy3uqymkCAUOOSLViMeJbyb8ZKWV0Qqer9HYTLiCjjuI7X8oxMmLbln6nNz
Xg1x060/JuOBBDuykd0b7uj6rfvfNstMBqzymyrfOfrh2i4sDFpGPtFtYwaRk9ct7EsnKrd/BfCS
xuaSbEEouiupE9U8EtBpjiPNd/sfKrpOEYhaTHiKGCowEd9b3jwTL7SvQpnvlYAY92W5mVd0iTQ5
ueNY/61K/Ki7bY2WIEF1dWen320cX8HRWbLtZ8hL8bfQIJvYIARebEdLGdy14TqZf5T33nMZDjUD
zaXKvDxaiCsRgJL+0zqjUR07p6jai5P6w7HvbBWQ1FznF+3dbB0Yl3Xy20NSHSGNGJAyOIcwVhoC
y82PCeLg8FhxC7dfmlyn69GVZ5VGdPLnwLxzziZpsHPjMbYfk7ZUGDtaJa87jkhzN1uqv2yPsyCf
SGJxm/Tem7yZxifUt44gHCO2N5MHwk1bScxL/krGHN81tvnjzBUPGiMp5+SFi8f96roKBzihn+Bq
oqQaT7idacw1aDCfZ3Sko90vrU8CviIDViD21IzWg95ufs7MbvhP+wMM/ASb1BvGnQCjAxhU/9fc
p6zZ6EZ8Z+doEbK9NukQeNDPs94/DPPcLPc1Tkb5ErESLfiJAVeFP8s+XPynIkXMuHPYcTrd1ZgO
oMR0ce9PP5Eww+gCH6u7ilmuyO3xkGV4b8C8nrKiAqTLL+u0l6YrCoUptRzj4Aun3jC5+6kBDHfB
k5M0xyrYyG7Fnps5j3PdacTu3tLx7Bj5pttH1Ua9ecBIBBTC/J8WD2e7eg6xikKc6FS2XbPeidWn
w22ZKspFRE1UlaHi32D/jbdgeYO3pbGgMKpjpKBlyRPIu/LSumitG7WDqusBETbrk/XAF7dmPREJ
XBOM98auz9p9FG4t9i9wbCik2HSLQf8MEExD3Gcp8r3Xzk54RxkVu3clXrzlziEOFeITbcd2+RlG
kXSuboZLH/k9Wn1ccNmsp7OPhh/9cTIJDo4FCpG5qLYldSqysX3CdLoOVFxB0h68aKJgoK4xnCqp
2WIYL0BkWjzvccY5VXv8zXQ1GJSbfg3FIe2GNT52TQZrxweCSIiwIeAqcnwi6g9N82rylC6cQGlj
7I/VaRoUVN8EwJZKrJKPvjTbeAtpxM+sItf60PVlaQ4zI8jm2RQmC3KXG716tJ29hRFM87smr/NY
Yk0kkedhfz7EXWRfZYPH+j5wAHLdrRyRzLTayb92ZJkokSk6kMq3hMjUCyIdaU6ITW5wkj7JaYzn
KObPU9AWl44jj2jSgkv+ibunnncpB1l6vtlfwh24CeHxJKQEx8Iljgk4JbVRT5hn2+DbwJcoSY6G
rPtxcLbaiVCXljOmY1BplQRUHHaYS6Z9Ro8doYkJql4WlMzNZM2B7b0sKChd2n1ORhMCpd03k6s0
JAvHyaivR+8f52mHOUkSouuHa1ljZg1PBMmqJfdQw7bDvNoyRNb0+690tb6Y92sqx0+YngSJ62Tp
09uuQ+VkPKQoGKTFCLoKjI2i0leWMHZ86YUPOuW0RUMSQ3IfK2c8b6vb2RcgHqSp6K1n+24rLMaQ
aYYmtE/j2Ab/ZBCM/5EJdaNTFqXlY1BQYh6aeqGqcgd6FFplWkLs4TMblkmF1epXhI1VH0uKrUtS
1hCkVeF0ACi2OuBng6pw06z7WLXHAg/LK7b4hvAWKeJ7EIIj6XE8296R3yN4Jeo1/PE8v63PDV9O
f+ymKUJTgNBodwlFinPlL1+PjZNs9Q8Rrf+PdFGOXQuXhbA5yAMcQTStvLjoSjHDClN9B12s3xJO
uG/HD1N7X0uVTI9qdOU7v9EcfpZ9Oy9fUYUEhKit2uHs1XoaL1U3MRiVoyiLA0Nk+ChlNpNL8Cxh
eKYiY3sQ0CawoFd1v7z4WNrt2UGaBmXidW15z6M1fLEOuYuP21QXrwtSYJCLkOr60GOM0jwFRC+R
C6IqzcGhYq0u2TCCm2WaXXf4Y1sVlXsebqqimtZQHnzWMbRf7dABlULYKuaOgPQQ+Y2fuw5jwl2a
4askcSY7HZ9BE5cAONKGspA0geBFsgc2jY1izyRG9vmq0ch/O3Uo1osvQYY8u25Z2BsligWrWLlF
lwBtkB4F5iYxtO4ad2YCt8vI3TWHpa0dHGhg4aLH0p3Vf+h1TvR3gWz6a5q9uvnBGBgnSMK0+ZH5
IODYdDP+hVkZt3wpXeucUTnTv0hP3TVzIHaRyggrcQiTJHnBI66aYzwb4CzkPz3Yy+CBewACLJPe
dxMYO0AthKnx0ZLXeApIuSIDFrIGPtBuDim+SAl/rxn1y3eyo9OpQPS2lFgteA0ghcJ9LODmNJcx
izAYF0G5RVeZ8fozhvfSp9LVw7hXK/OVK4qh7qioBJg+PXrYHAUXTU7MUwlgBNY8+rgz9X4EAeZh
m0qTH4Z2TBwnHph/DjDVG4lgtPSoeFPdY9YWfXGq5tS99KKT4T2SJfnKub1hX2itqrcWyQfmH92C
vwfCmp4sA0bk/ajzSIA7rDB8kEMin1wWJHd71oENfw0PDjNZzRLxGBWPxRHM1x2WlvQMbndePXgx
ighmkLwdkpY9xjqbkzOVAINRbVoXyxnjI3ZbmW165TTAzLvV1bzmsIw2vJYMnoPsZJXcHockEs+q
MGF3im8D8ZihTXKKVzFDbM3IBtR3Iyu7wuA48EW1Z8YgJU0yvZZ3kM4cJdM1Fcgu3ocnnEjJA+HC
CisASZP+t1lir7lvZ+K7J6q2XrGANS7+WiZsd8XipeKkTAPtLiB48KvCF86glJ75I4brQetH+cSO
jJh7wjmvQIXVH90RpTlRaW5DXjYRRyGyPJHwso19XjFq5/CuhGPoHjaELvsHFAoz/S8rx4EotVv0
VQdwUBQua1GJ5aYlHgmZ3rn8yaR/Y/ImuGkSyZGBP4QTvH7xFtszzvSq2ivxEo1VsVqLj7ks+49u
zrbzOHtL+atztwKsog8gSR/ryQ4TSQucuvliYoAUs+95wc4PdPYIYXdhmiRxiRyx4TIzchwHrFDq
8b7hwp7YpkTitCUszfW1Ya9f1fKrBl+7Qgka1zYPAIZlB+b+UHsn44PP4Qm5usQxp7Nmd+Vjautk
zZPeahbKVHqpvVdWkej27yqlZIJQpAKID7AZL/iJiYoVCAef1mi8+FMCakoNY/YpmbxkByQ5VPC6
E/5yFr0iJp4W5XIliBal36kF+/CLM95W90AnpnzN8I0zTVnWS81HiTDSp/CisWfUf/02ZvE0t2hk
mT9I80QPvw5vHcy5f/NC/o9csujAD/jRxjE5D3Pb57I2eIpJCNnyPsQKipzTGJAffo9J5+IDlYd7
Uve2O5k2W6OjHafO/qh9FoYySM1ScZVwTStcQn4hT+nURyRtBbLurtmw1KIFw39tkSSZaJyFqVb8
WClwiRIrfXPEr0O3mZi1e4kZiYu8Vn4rjmvlLwBRupa7s0wzszysohFXwbNO1izZnFMvbsv0lkG6
L4VsnPTQBNFyv8nNwwe+8WbfdThLSUyPcrk0AVH8vPSXlgCArbGFFoXHCHTH7i+B0VAl8/1KCJ0O
anOm+6GUZOgGTcH2NjncjCdf08jsEhs10e9ekbjatQj+f7liy+d0JoF/IjrWvDjGCeEg3IZF6M7T
OuFoYgbv7OB4MJsy3hr9TuJbYoVnhc6dlCG0FUnSNLeerJ4nAAX8ea3LnzPL5ExOrsLrfqOzL8EO
Y+D2CNVIlXvUowS/KcodXK4uwkKeJX6IqVcRMTp6BLLFPrXa+R3PjloJMnq0cEsD0o3YvfparSaw
dcM1YEiK2eHGBjn9CMueXtljS+D7OiYKCIgXYLWCYmx+xyir9VPXuOVCZNkBbsiR2U/qeZwmn9A7
uaPmVLkxdeziaOIILPYamCNsrBqZ1pkYwZoBkiZu19enaQzE8iCpdJezbE35pRsOYZRVd30rrTbB
YbEbOKea6Z3MEYSoaaBpu3LfsRHmDDhco9ZXzfKWlXUUH/vAmOVoGiO/q4xC+9YUq9ehcSIA1Qvm
PIg7cQBZBxutIUu8hT87TP7doW1t0O7WquEhDjsu/h2dvPmVlSIZ8m4YgiYH+qCZdQk/PQ3bWBMI
FPV9X9ruXYGcwCQ5DO1vjIZldydg4X54PhydO/BFwQtz/u4DxM7GNM8v52ua6oWEOUYczG+bNYQp
i3ULukfsael/TFTL5BKCfTNXTHajfMziaLgss8BTCjAieyd4DVRdd8SqMV41wj6GfUnEvm4ZwVVa
N8GBocJywFdoyYfJpUPSYQmUuGG7Csy9gIyy/2Kte2uOIf28PjYiYvJQ+PC4j4KFBcUeCEV2bQuM
LDk5xdacWx3EFwCJ6gTCUBE+MFWGc9tQnDySrezdQz1ah1S3YJcFYThM6T5221MdVGzOUVjt6Pw2
23L2tIkbHwGTbe9e0fjOQzUyrLoh0CcyiZACeIELcNlG1Z/MX10eWSt0ljx2cVM4r4ymmB6lazSp
qxvLYL6ssuymY40R3Nk1Tpb9XmUBiqKj4gO+u/rEseJ5Ld0z6Ui632xgIPIm2zRi6O6sSfSLsHmT
cnvMGCbcFmpzPi+JV4xYyG2DQBTYhLnhlgxDn4sCsjbQ8VItn56f0W7sirlS75qdYGi/npryRTlJ
/drdzMI7NWSOfGondkidVMeywguRUMeeVOMmYMK0xLizyZZ+dp7RLvYbPjsaR/ZdTfeLTofhe4Z4
8GQUXfd9MYGMxYKKTx8hJgQTvlNzEw/3KPyAxeDcaYlrwuXwN5YEZD5uW/PShkn3XfA7/pgbmh0y
/nyQiJZav4EHVROCY7cx/00s0H2Y54wHRIQfPBBDghReinbI62RLxTm2eLY41trMu05JllzX2QYf
UVr3j6wvBqzjYWn7qFwfIleY+JBKETHXH5byCf4LAfP5AdMkM/NyxcBJKH3xxtyrnCH5sxm2ZVzZ
PphWp3qmJ6fLRBvOBfw6QsQOVESwKBw3jSKasfdD2K67BBzOO7NbvuDGDgXnQqVXdaS67NK8jXQA
2Hh0ml9zFJt3MOZoiALk2wdeiaK9Z7WdM3/GZcKyPFdX0xHNonMfATBHD0PAuIFJZd18W7cc7qup
m5r/Zj9wJ3a0IEtT6KfQTlnywNCKehh4pdZWMeEy4SZ/GaJxRFl6vrcz1v3mXbE0oX1XapMPKdPf
/k8ahZF8xg9l/imofc2+8zbvN9WUGK4wqqceL4Rpv0TktM/97LYY9GIfspxt3QzjuqesefAjlywR
HQ3KicrcaXrJqohhY8K3fW91U38vQeE6Xy5RWQKLyWSTI49FQS9D+9Xlnp+QC2JEGJ7XGSngAu1G
hy/M4RL3td+oRDh8+zFa7zq38tOXhNx8kOPoX9urN/bqr/YyV5wWk3XjHQsjO0Y5dcR4cjD4znYy
latGvLOzmxs/Rl3aqcjZ5I9OhH32jP/WX/knB/e/sa2z8OpHqe/+Is+6vI6qK8x1rnudEInwvBne
K97cZ3qTrngT5BOKvca3vh4m8LCvK3bAkZHDMl+yBs39xwigl10bwRKd2mGGB059D3GJeEKDM+IT
m1ocPaSQd+udTvF7slWMpQvnNsN5SfKuydrj7KaYwjLGM/sQTvQB6DgrOZc6dILnybBl8L6wvsJ6
Jdtl3TMFQ1bsTba+VLZkqRelu9J7G9TRZ7tO3ljux9Lrza4XRY8/O4J7h0dFViR9KApAIk5F8F84
Ihk8uDivfkLca9xTwWAigSLkq9fIcEnlcTX6G8tFRKP+RsDRGPVlKDOwafmwDz3fM+aaufaQVrZ5
jPK6Ycx8X0mEPT/ql/BXouQSfKVUn5eZBQnIgGypab+D0AbznkJnJGbAG4EdolDZFanBo63fenFf
K1ZO5sTiCjirI13VvnKZZ+2g5k2fQ+hVzOvHKYpIEifyK2sHIBHTFk41EymF+R+c7/bXKQI6CLDQ
4d+tJ63xUJrFMuRK24IZwEhLI+fFp1WjFR53bPSgXIPEi2tAT51D1zpo6HRgOBOepS7s5id2rSDY
MLgtk33UGgvJdGbP44T5fIKU1LJnhDZrvEEHMUOdsUMUiGILjgmvhr/H6EnE857dtYNEwfH8dyr2
GBJ/MEAWa1vILEEVLTufa+mfZzGVQ8edxm8WBpQsraCl4Cgu0Ol2ri7UM6nPhdubC7ICHJmaN4PN
5BvkO7SGrNbG0jq48MHIPeN0jmy0nj2K43WHDkPaU8Jtepmxr+IV7GCo7CSOoSCHCbl8Vu0GU7RF
uWLVStjHzUO9JaAzEpIK2HojPf7aZgbuN3tRAlzK9K/dZpcTTwxAHpgHzovEM1NQsDXyGmSZS6wy
cnxowe0S/gsyF1nDCYLuWNvW+cJej8srmrLmaVkFh1wBykug/nbTB04LALFJwy4ytFB/3rfiphl7
hB1ucRH4oXkWrP6H8Cv3x9zrcTgwkMZ/3S69zzeh9foXoaR/jwgCRiC5GNXs/D5Y2MCDckJ2AvJe
DwYujoip9tvn2Mrua4v9CpooQxqW5fUhqbZCqQLlro1jFHS01Z0XpP1rZRJcSJ3BcMuvpuNvC1P1
zJcW230FxUOSg6tr5+hWsWA/uL2Zbfu2Es+yF35JwLNGcMDqpqp9YDNAvGyM3bq9R3v2tgyxfObq
7AAURpzo5BkHFtvHuK4/etfgmV+rcfu59DEmQN7MvtonOk6fak9TKNBpLwQjfcd2u8XzMYlC2hzh
7RSE7I4FyZd0z07n3qNDaFDA8f6LDz372x8YAk1CYBP3dMnAELh8pKt/t/4YZP3mrj+SpI3AuWG2
oozj86ZmK9E+7cCaj3BcHHJulpyyy0aNJ+knK6xdeL3p7ma3PLF2ZsjI2E6E2xvUkHrf8D5f4Nul
8mo7xsG7Cq4Fedkqxd9qyL18Gr81mOBBwL7o1meu1A1F+t0RpoVhEhP8PSYiTj882yOcd9Swr2ic
/CdO1tsCm3rmxXTUIpLDNiawPmaoe9vBT4vupf4fR+fVJCcORtFfRBUIkOC16dw9Odov1IzHJieB
SL9+T++ra72e6QbpC/eemzjpV2tu5EEcd9a+5tpJI932PF3QcOJ76VT4iakeWBbyQXAbL3FIMa2S
cG6iObu1IlVdUyWVQjbJrhndnqFfnnWIKcgOe0NdyrYdI8zNir2E+jQ6SEO2A0KDv9ZqJX9JAtKC
TX4gTrGs1o+Rc9BEYV+qz3m2dMrSKcveMAdPn2XliwAbmGceAmBJdtS4E+y90ebW2mS0si9h78QM
cKWBHcQKm6bfzZGsM4hAhoivqvDPueqbj3BhqnWO+fD+ICOEIwJMjhZ/LVJ1VshYs33ZQEdABDCY
XW1i9SD9xTK73q/Sq6hmjmR3jvMUVoffPox9HfxZMl6XPYaM0NqQoSSqHfBIFowjawrm0Gx/iSOQ
9KFrO7N0Mv48uVvf10BWWUY5P06qHBR93uz3x8z08VNRuWAxRgT+6XaGXdxETTNMUKl0ZnvlZnKF
4GGxJ++M48z6Chk/hdTgc3HPZ8neuicS8sTqi98AF1Bi9jVpTvRY/dxempx59zYI3YU/YdT/4sYs
07oNKx6HmhFQP2Z3jNT4UxgAVc7VTa0YkEILc+sjRx2l9kEPrB8rEDMT/VhqpLEbEpV4e+u1AzrB
ljkJLomfBd+20Ii+3UZ3/6YR5QERIc00EPw5APb8szqQUbxN5bQ6uL/RAVCj8Vg1iN4YUbso+VF0
1OIwwfY2nyUeAI0ZmYSFGTIRyiXyZeLsiLa6ZZaAiGEcSIK1KXU/lb8wo98vdJH+EVwqK002avCH
2WRz5XRpMB/ZN2O6aka9HHOCEagNVZES3hXiyfZTt/vKtNTBLkidEshyJ9PvloPpC8sEkV3N0IQp
HXbK2G6uBxyrmvnkTxi2co2jKu3U0JxX7brBiUFwi982RFbLx699bbzryEVU/SWeZ6GrHXpR3yKh
9K2VAeNW0VK0oQl/KwfB2JahbOJjMmMlcxBtnV7dCtlxdCvmIPaXM3a0BRMAjs5S93m0ZswcTJk6
eP7dePpiJ+0hPXDaer4uAM5D0PGCbHk+3KaakA3BbB27Zx+XRSdx9iiyPjJKd4zMCTOak1m1fivs
nL9HHMXSPmQzA5GNKq3gK4yhWlGV4THY1Giui8cpKXoSWYq4+FaMXMOjUUPwZulgWtAbSuw0btWY
f93i4RGroEfyxVigeUmJpqvfwekL9CHsu+YV2aL2N4ayF2xFrSqychI9q7eBhMPXCXY3YgI37Jej
M7twrRNCdZZDiLG63flNbVfbQQ3uPTsfM3AUMHcNNvi1iu4yOTobvhPWrPZfC7264JboS3g7GL8P
kzvLx2Ri4vrRZhNr59y12+nUFEGFIRx0WlNGDLOy8suw7xz6bZ3iN6amWBLsuBsH1591pbnh5UIl
rX5GM4AA5FexymtWr24ImKX3WSfHeedf+gAJJqFKWZxvBs9viZaC6tSLhyC+lYEtAQArQM5UooRz
iyJHAjJNS8TaLQXOhTSkmnetXcYaarco3OmBoyWt/vosuvXRY3BL8Idhqr+BIpTUL/jbm+XZyeXy
vCBhZVQ1jwEveCOhF/KsZhNU+DUXLyvT95RrPBzTN9jO4fyR9vnYXG1nEOIuJQqc4y7PPWAK+AXi
i0HLR7xRhR1upyT2JNzHxf8LqFw/MEnIIR61eaG3LVHelKo+G5YNs/a4fwiMXpZjVzb6wvXOVYPf
bhp/GIkRb+SjP0J0sMQIzEwt9Fuy5LW6mwo/9Le24Sf+KE3eeJ+4Sh31pGC78mkjSWbsCikL8RDJ
WOaBQ7yhtG5h0+3YFcX2fjImOVCNZyoqJ8GincfPNJsKJW//hSacQSicIzSP8TIxvAPaA0QyKeex
e8MtBQgjCXRs7lkJNP6uMczYf5mVd6TkO4Pju0fTUGZP8MbYkHjSlO+IJju5Gbplekj7CcJRvY4r
ElF4ruroln47X1jqduK96dt13Fq+JgZyw94bT/cU207+j2XB7J40novhsScAr31vXMljwiyFsYeP
IpuH/mdir4ueSFXIMVanV9BEDVp7YjIn5Do0JTXxCsDoPawzrI/aCx0pbVeF0sd7Ip1CB28usC6c
r0gx4l+BkKn9DNtwBP9Fl3sGSqPVvUGB0l9L1rUHZh91jQof8cIJawkQn9VhKvkNjNNnm4PwWVin
bLRk/krBiFAeMH+p7TGqcowsr4HStfeKCcwFJ8gcDgsfQkgr6gFYYBjEkmzDOoch8JqhhZAHyn37
iDSiDF5Z/pHJ5aCrzLatXMTjVGXpcvSBH1ynKXFe47DAgGjhFtgVps7Ofm0ze2NnkYBXySqKpXDg
0Y9mdyyvc3dzlEjD7uypstilnwf8N7h6sYvgNRgX6DzICgfrtKKJTHEx2rAJH9w+ITnSXftpuWeN
hFSThO/M/V04bG1/8U7l/g6hJ5IPOhWfK9yUaDh/kxyP8FIxUiDLrVR6rAitX5hYUOQqXBEb5XE3
nwVDru6ubtje4wyLh7sutEIUgTYQPoUjLcSeqlnf40AAK52G7IMHxFJ3rht2r4ic6i96WBV/hfya
X0b1TDQLIQo2Kdla/8PnpgPmZaVghzTPc5qe5iZJn1Bhr8l2AH/QRwbMK/QS1gd3THs1izm+payM
OpHfjiMfN1fUWZXY+rnXVc/x0vbO3lsr+tRhRrsKPmVaF/K/bPXgB5Uf7IuwZlDgBymbiHqcwXnE
VRduPZZKPHVZNjXbkfvYevcZ6crPYbDeEhw3mCka6+Aprgqv5hPeEAwhgjsSXtaR0Y3bcK1rDEaC
kjVsrfy+8eYVk/FQZKwndcdGLVjUfB0EMdWUaaDMCeEIK9Ou2BeC5q4pbf22dLq94dxWx37MmRZb
dxpEuvcIOb/wDoa3XR+ChTfuvRGUV5vBgTcHdC4ci0M++OGvNA3U3wAJMQXBGo4/RSUrwh5604Ik
AOj+ogdZEb5J9k6NHKee3+lr0XQs2ehcvRqpFAlfU0ox0mHVOsZMMHFeE1eSnpzWBy6EQgIb6ZqR
vnDIsGB8KYQLy8uNcbA8hIhOQZ12LHV31ZIlWSRRFuaH0u4yoj6r7k8ZlnZDn221CCetcHKPCcVa
s/MR+V+7kLX+lsm6PTFUbMUEYhW3NzrnonwYl85ngwQpxX6HiAOVDlo1LeCoKrFe5zUH1uu4YWuO
lezbbr/YDN0R53SijEh9daxjgXebBt3NYXQJicIzIprRZiKocDltY9ZgTz51JERR2Md9j3jVZDyH
i1UvH97/aTN5N2dYbQWxb3dI7OcTlZCX3gnRtJ90plV/EI70gSL0BkB7ItJ+i02rxZUDQW3vynra
W4qQkA1Zusu8r/pQZ6cqQ/MOCcUJmXjy0jDlk5OaDzH7pereoUJYL74vR383xErccj6yMW+Owk+9
x9iMXvvLz4iRJjxk6c2Bba56jwkRg8ZWsu/ElR0AZQMsT1xBJqxhol0SAsaBoqLyZCcpt8M0ke2T
tzjlyZNlZoG5dft17zAcax/luPZ/Q3SvrDCWJXCqS98ky9aIGwub6dK6HS2G9Remtaw3rAaDw+MI
np/gGwwXj6UI2mzvUHDckkya3PvsEM1jPp8z68txbfxtbHq8aocaz7hZNAKfKI+sH9bnVSRdOB8E
diSPAhuLvuDrmFw28+5qWRckTehDqiqm1EykxR4Wph62T13ke44T6xEFY+tEzYDVOiTdr5DVLpCe
GqM6ZaWAulq7dKamNr+XPigu/oxQKwqZvYcHaVzZQU+C7SMpJRUVbrRUUnODYwdQJ5ppZ0bbL7kI
phpcMSuRFezAyj5TpiHa11rOhfWRokG8aFOqOZLwcpY9SYIEoXYWugEqSiphwEbr8LFiCqr2SPFA
JA8GRBH64eaJA85+ISIkXp90pyjw2G02NbXSjOesbG8MZt+vLEAI5fBJcB2iDgcdEYrYOn6LUcL9
Zpkocr7DmQEG4ijhHpsqqB6czmu+mvpGD1k7mMldGC7uNbd6Lv9hFTNcpbyxL1XrLOa7srOwfbIx
MO4pmFt6+sWX9avTVn5yViy6y7PNoOzgZa5GUjHXwn5qWR+i+XCk+PKc25OSBWIi96/xGzgoboDN
cwF+OO0k0SQxlYlxGH47TtJu1zaB8k1QJOFB7BDc9GWZx9jbVsgh1HbmWyh2N5aqxxFPlOeeDmqp
uekHnT/rxR7tg2cI4NzAwWDIwl4NkMYobIw6zMyNFR9YJksWh30SK/8Qj625LUN6d332Uj3/kHQh
/3aURFeokCkCBUF69aHXalzfEJNTbfjOHP9o0ybDnXas+JEDB0IWwuUBrJgLunXjDlT5p/8zQj7t
aeGCRAOvY/FnUAnZz3aHoWQHqZyTs2rT2vqyepy9QugieCjSzH/H7NHYv1iu1sHzVHNOIqXkKrQJ
Ul5bP3J8ex1+ufNoW2yNbtKHbZp2QYwaBOvyZqIDQCFfpa0+ZYB51SsaHQ80FktR61e/et4F1NWi
AQjmDnapsDBQyI3vwk+3+QNwqj5mHShW9XlyVDJtPUqeK1K/PrnjKyp/YeksCN3oWzUS99D0d6YH
6Qnjth3Hy+CkhMptUrdKeKH5yuuvhLmQ/PTavhc0DnVBRBcjV7Tq9ER8LYbvlwoPpJbH2VORwx1U
g3XF/Ac2ZsDI8hvWQRhwBtjxeNI6mOtjqdDr7j3FgXtOqfD8o+368V1JJ7k+eu2K6KNX65wQGJKK
5EQXjBp7Y7OojM/dLYv7EU3Buh7szG/tB+MCIa+ApSEFcCq4VrrsDFVqzW+L/7EIhf9Uu4U+30yy
6665LQiAZbiPEpDVX7EwS9uOqKRQC5MrvsUB6JyxBUuWcE2QJP1rMU79+Gewqr4eEH5ptTw3QVpa
Oz3NtwddCEnrQCX1moiCZOjNxIP0xUbOEr9uCgd3Bw0xdh+dKTPhKWxp1u6qSsnzSrSFf0VdyVQw
4BUfPhhimvIQlq41R2kfDtBgFt1vQaeUw65naMFtGtxssFEpPTl/LXHcwyfm8Z2HNQrVOr1ZgLzd
Bx+sF+tn8qUZ92/bxcIEf+vZ7lC16+6eWaLs9w1NBSqMtKRxR9BYzF/DUhsGi7qd/uRTGy+P/jh3
mLeHMSQ4h/MWa5s/+eMTkxTHQX9301dx5aT3MDBVxQSOgRrLfEK1IuEvU/1EYGdfHtKRhWI0kSFy
tqtBkncxDZyiRZa3zRZ8n3q4WXJpl8hn9DZydirrsSaTbNn4bk/UytDBX9zbE3ZwCGAEwm8n30pe
yAARzhmFr+LXMMlY7TUYgde5A7AfQVBX5KfMY8r6bR5VovZV5lhnkpTQrIgcKs+OVSjVVDsEThfl
RHviwsmRNhHQkedOtUARTmy9XcHoyL3L1O3bDvMlZh0R9veMg27iTGi02wQ39sqnMcPrw/hBBTKl
BjwYA4uq3jOAYcUOZfxGPhPkSEZqgDXudu2sSaJx22nLULd5THL82FEX93QKKNw1uQi3hODFATgX
BYM12mz1Bv+PaivTvA04v8UDK19bRJ1MHKSfAAvv0B0WFw1tcY3WHGMZKWlVPp0J2sv/OqCBkn0C
+uziKp0lcA/cbn6r885C3jyE1iUnVUleM9tdw3OW+U0JMMub/4aiNdkHR9n4VIWZas7savHKbhQL
sqc8dOYbqdiemCQGIxpSl1BLgsznluZiYmXKIMqhzHHMgIOWHOthFzdp84kJcS0f+Dbr+oyHjqC2
JQOHdmKHiKmAx9xdfnJKHu4MI/sqwtcnSCoQjLC3XDTs5602nojprokkoqCOS5/0kQJde4v/Ptg4
Bm9VADjXRmSbNecSmDQIH6ZhR9URQQFLkGHW1qCFIgGdhenzijJQHdkSyvmtHBQmlB5yw1F7ukgi
pOy3DEqCcJrnIUG/I8Opsl6CGWslxxvLvkfGB96T1TAXeEz4hIhLT2NGPB4G1oOyckSqLRuvr6Yi
cnjTTtqgLVDefLCWKrtjby+8Q84Jcp7seUqRhgDjvA8935CcwgGcu3hf/aB+wDhrHySpNiArm1r3
+yVF0P/CujJ5JUi1bo91EViHqRpII7G7QJ+LgHnj08y6M//CJm/g3AVyzX50bhGICheUB58Fqdt9
jEg2zsrqbDIzZ1zrY2cl1XVaceVuZl24cI4VxvoowPXcnhcDHZstWOiXe2WsGdLOQnwDfzJB1nH4
PbcWGQ9MJUa2aeSq+MnDCAJvPkPyAcieQvv8B/zQoGVir/fM95/y+wUqU7vCBUWAnmAozUdZxg1+
asXOUJBRzASSfUu94zrU3mHg1sGZQ7CTs9FLCYgUq4W5VjW7qkdb44JidoF/mETUrNlNXQ53kAXI
SvkLxpdUy6mP1108TaBzfUYy6upBM31MRzLsojZNi4+hCnJ3HxA7n5GuvvoPS+0M8Q6fUufjVrxB
uFdWOU+IaFhwMNN1kUPkTvgbExLAG0AiQ3ffMBRXG3Q17W+YdCmTp/hGOswp5ViMjThoLFnmBPbl
tHgbfwGT8BRONlpCYeftU0NVZh9pFMSH3xuH9XAeTEfyR+v1cbZRZ6FBQ4uNm3q1L6iOCB6bdRuE
z6mqAr1bRa4ZCw/iHxPRifaOJ++Hkno6IxRFgWxzFoNGGbX97yZ+JoGSWEX33MnWPAXwjPzIsibk
P6jT8I0uBH/d6NgdGUWmKH+cPkPBHlHZBXuQLV78aoI+PTsgLsu/+Jdc+HPYXwVKvqzvABJOTOYJ
7HZnezwY+BPzu0cza//EjttlxwC9E0NBDMwg8536dYx99DOrlyX4f5OOLNAt67JxuADECCDLYyfa
rdD4sSrU3vLSAwKh0grTJfxFFqCCsCMAA0I2qdN7QhYWXunFRXyUWkpkYCvnjCTGDC3pJQ6y/F+v
JBozCf5sYCgT5A4mhVvWJuZ1iiI16uRl1ut4nRaWxVFDKG0c2UO1EJmI0exBcNf0r34dxM2m74Y6
O9Sj5YGECOfknpUav7jQhnC92mnEJRxgAm50vOIZmFCwck4hdvmmwjYJ/7DH3H2jDRmIR1VC+zia
3uoOjYdL/0BMwa0ytFi0n7qqK46zRuEfLaVaMfUljr4Alp2/UfdUJQESVFr3S2a8eJv2TQC72KB/
3wJD9LGjSmAHiOyJcDjaOlgS4gi8mGw+pyrif4yLODJghZhwS8dsfaGLpntMGxuUY+x5pnovlnhl
zeRjXX+hrwedailaxgiFBNoxkStxJELPLHu5NrI9T2XqN1dKvZn/UFj+Pxh7A8SqXqhDHAYBAYey
Qn+bYKfvTuQJ4ppbYI3FjNL5wN6DIXNfwa4HbIglviq4NImAt5EjFFxxYegj0412+EyCVil5cSmT
l1/1OmvrNBPFedfLCisSk0bvXSJikVHWe0RtwTBYCWGYrKZHAijTFlEgWZiAAOxQywPvT+odprCA
3Zcj2nntNfFkRxDoKTw6nRtxizbwIMLaPQM9FnU07WIsaA2d0BQWZofZ3GxDdrDzdLc8gBISHurY
sL/1XdipdyJ343EP44CcGBT4cLmb0Q70hnBZmKRcuOZKnOUNaIU6l95kmS0gTW6+blkjGL0Np0V/
jBOZTtQwCNJ2TLBwHwRKmDdYugO5k7QBv4xuWCa3iIk51iGt2Qj5ia3axLQzIRHL/fAM0opsCnpS
C9uaLdqz7ieprzbN8I22OKjp4Nh1d89rmq6XpRi937lV0LWT0tGv1yJf7K+eYKI2itdWvfVTUdOV
4+UnmZSTNI3wT1cLC37agR0MR/lGc5yQo5C7VkfCiB3ez4U9BHd9OXFBg81w3tKpC++ZVBcZd15a
Mievp+lai4ZwKLgp416voNHuiinLHmZnCpKoazRZe1Zu6vTMxVM8VLStREE6KgzuZsasWLXdwf2X
Q984OGop0OvDkNwzBbHkGSLmzGEh4vSRy8yeNiyypbOb1gwNZtoAmxMoYXicus76xM4v/gRlR7wm
TuXuQBxQ+bcVVvNdD4SnIUKKGcTTyeZ5DXU2cR598ishDHnCQooJX49mWCxMKaLeGdChx07PWjd2
B5JbG6a315EwNxHxUkOBGtoVOd9G8fAu22RdfBO1HtSerTNZxb5hkOdGVZu53hNb9MLsZqKcbiv4
Uce7dQX1jVrVqto7igZS/zYjiYYvPDA1yYdML+mi3Hh4l0VDKWbnxEph+Q5RjTojL8WuDhClb6Ef
4BTvcfn+9cQYvBWUtaQzz2n7DV0StYiYp8XctVMjug+Xjd9O6dL4jAwtFicw3IcPIj0ANEm0jA92
m6JaJ6sZxQ5orY+KLKgwwnoBOSLjtPfZVI3D2a+C2d4WwmVBUpDj/Lh4DLuPfT7Mw2nqs+AZpAFz
A4+pRciPbkgczvjMyVsCp7MhoIIuvw5jMhRxhKbBMeh8hZRH4Lo8ERWOGBkImSDqjwjJd5cewvpG
YxzD5Zq0vpv9KUme3FGhqWZu94nQB8GP72Or3DF5SlmyJ6VX9x9+E4friW7NjPBFmxC0ehCv9lHz
STP/Jg3QvlGT/PKZJI7lYTGKNiXFcHbC45ZU+5bEzOaeVVdwgcTr89BJTDsgFxq40yu5NeWlAs3m
HGL9P599DgLwpA0w/IGMrF24xp4+ZB5Yj9+o9MXDNFMUbh0iMUwkNOQuqq8F2EaEACQlrGSeWlXq
TQtxoDjgExwxQvqWI7i8PKckh8Bdn0bhKqa/xdQ/VfDbmBgPPh6ud98mF+CrAlEhLyGcWWBioUqM
0z4GqYemesu/Vi8W13XhMLpg5umyDOVCnGAgBSXRxyucAR7sbGS27yCueQGpMDX7aZ6CJwpLr9kN
61xf2r60x63veHjXm5WC5JO2KE0ObA1GRuGF6M+hCzVvS7HhhrtykP1bvRjagza1J6hDS+YfG8XM
eSe0kD+YhA2Ho+H62LR1LT7yUQQX0JP5Z9AQcrEhosWQl6dl99Vom466a4hbIAoXxczGZ0FGh+MM
/iNizpi0PNX0wW7Qfd1gemyKk4vIxhyXppm9A+MZkoMoIVnczgVK6wOJDc2vlQxP69O2F7LWLah4
Jf1MPB5JL50fQ0y+CCysrmi+LAuZbhSCPaCGlQ1SQkL4LEYfqa7c37Bs1+I0EChw1wNYmTciXoZ/
UC1yuV09F7vsKnF0H8mhmOSO6VlTncdpvVkXADAhWyUFLmS9h5EdrZvf/1FO4n+nbYfVO7CGcsVe
R/xzOtZ4JXCplukprR3rCXe7xpQWILm4ks8Q2xfq8xgp9CK6yT80hGglJ0J6y21lYuQaEeSjuDqG
IUCSy+QuYGjgESBk8xhoR3Q0VXphc7s8xRkP6RE758LdLFMSP7XPFYqkD47Onsoeedyqps5/wRZH
bGeVmNTdYT/CRoBQdZpAY3gkMUFWo3PJeubnENFdk2Y7NZSS9Aw4Rct8ayHwl4Ap0etnOJrJP1l2
2Wd/iqLAomhVWhC+Ao4fLd+G+nGlsufvwdnbs2EttLPNMXS4O2KiyN+TjUdDW9HOrYAgsAeSHMX/
eIuxCsk+gIhhR7Uf/jXISAfkxx2LoMajXdj4tP3McXSZfCRuzUjzQbKGiV/Ii8NnCaQxxLjJS4IQ
5rKUfev+pQpZ8/3IBfW3IQvnVzsQon0Kgw6a1cSCZkXYINia8ATW4Rl7hT6TSpDE57brnZchlBWv
JdsKZ1/ip5rOZEfM/0hltv/UTIHK2wtTBjvMN5Il6BC061bbELrRElr9Pbi2yXoTI1aoeMmYMjBv
LFwa5SRDssV0rDCvFYAZ+y5OmGX/tAVxAYcFSSKfKRgr75MHEPNF1EN6io8pX7741nKwndOSoeZj
vtXOVnlUyrULzKvC+0cT3SHgn/mKzvEsSZLdWo43oI/0mML9WH5OAR7w7hGWEPfaPkHAwlBsIeWN
j87CQ3mOcbti6RCIRzmRBDT62Le9VpHkitw6kjGjXLMVM7RY0ClwTtjEuZbPNWZcLiE7Ti151wJm
hjcaUvTskhD4+g7shpTPjtOxd8buMmZ7e+QnvkcdjThr6n19kpYl3dOq/JKZnCexao2Qulx6Gcvv
9kmnynue05iEs5EpPdDjAgCNGiq5y6BjeXykLJPns50iwmNG7AfqrcLjACiu1MplQdyYTztrxVeH
diZ87XEnAsZnQXgOp96Qtitz9cw5b5FwtkyMWmET1Nex9Qji7NYKrT4Em/DYs6Qi194Z3IsBGzwf
KDFptlsrCJgu4muptn4we/4eiYEqP9yc1ccpnSjJX8MUhMnGDEkq74iaQAQNV1pmqAvySqYvjGR9
mveCQYE8DB0Ub0a71Q1MEfrwWUGnK3Y32zWx6Fk3qiPV9AWBlVfdr3Cqsj2TtPi7boCU4llEjrav
BjIyo8qZWEjRIpHjN6t2/rTWcf5M1SStY+u3yrtjpoaXDyllsdVASn5q03rIGWXuwnPtHcfaVHi7
J7SFkkHTilah2CyjjWc+N2aedhXBNyG5Vl5bHweLHMudrwMyXW0gLNapkaM2Z24mZzwGLt3XM06a
8eYtrGh1hwQmexayrN+sOA0IJfNs4nYCO/Z/UzxwovQ1ldhBLAwsNjGCBqS1JXFGhyr0iJnH4Anq
VAz+9Ij2OijfFGO7W4SwERd+gcXlZEQusi3iEMKm68LoDct2KX+FGNUXCANtNlrPsq+RuWQGyAou
X/Qa7wB7JShBnDso7ifkAXKnTd5nl5hMZ0S4lpcWl6WdvPrXKsnt++KH0vFX64tOOV91z+70iBs9
CfeN27v3Q0D/guU7TaxoLIBanLlvVuiTlID8m46sreccVhXjmbXt1uFlauymQP1tIA6cDXwyuTc+
I7AzmwmzfKWiGD9vJFNQM9M6MneMY3sLpiH1GNk4VZKecFErCwJwq1CBDsloXyxtyyCaSR9sr7Ic
SVYMGcExQM68pJ4IP+PsBGMBeS6NnEIH97etC6qlPKsgSxqAXhuEveqSizghQxyiDbJ30sPpiRFD
AXi9dS/NuKr8MAdV7u1Iv+HlkT2QF8iJPAgvzJkD2EJLyNkOvsSaojlBs4bWNfS4xZohif9gYRnD
p1Zz816LeZV8PpK/Gz7k0iz9K1l4On+S6HNu6hzjxFQN5OTgXmaZearhXoHig8yHtz5fMgnRClPy
Xs2hoF2AXN8i68vi+NDIFFj/xpn5nLBQZFBU1201u1oQEK68+oNGd36ypVs7gGgzfAgMyOTZZpFk
0cRbHsJ4VYgX0rdXsrqmEnDHDutiFWwFxyqOmqxtDkZ2nXrzwoyukmXkuseGjcuhg/kzIPtmU8P2
aWKLnymh3jheUYPjHJa8T1oZ4hAhbf3uRyV+UnBy6Io4KuGQhoyLkFnY9kfK4JVIShSDRJPbrf97
zgpSqylFSIanyyRoMm4J4oFtwnX5iAqIJC/Xqd2HbpE+iWrQxqkXm15xjm26GIIPtnMN70EUYWbv
FmRNt9AT6duHFUDrK4tm9ig1muriIBlpIANL/o9EBtqHK8RoYZ+9WYQ59HlJiICuqGRYEA4klA56
9n6jQoFWwsYMj+ESMJeHtNr55SWstL93GVIQ69KVct5SOgpOVrLoUJbLfGbpZgxCL86fFi477giG
z1zPcQRVI/mbDXZH4GIzgpYOV/fHZKTwJWWcfdMDgbVAg/gDPZZsBweP+MmtGJVtCCDPrW/OYaT8
cc9DuKNIJPqztByFpKyEPnhtGg8eneearj5mM6pYRHCAyu9T2u3fFbOqfKu0yl/t1nuYzRyWDzqf
xVUpU8zRon2XjJhFgXEMF8t2j52cPVAfrAOZiYN9yDgi0Gq+0KcPcs9udSXNYDWUOWW55FSiVU99
BeVvnWrslxX9I5QiBIAQ7OviSbVizO6MWIs/ztp4zq6qsDYYfjOLtieif1+/iwUN4aFa3XaOUKcS
vZ0YesKzw+ivj2rl5O3GKmSD5KGu7A89FtNH53Sq21fB5IQ7nTuWe2mSMP7kmRi7AxxTP/kYS4Dc
kbJ6BuRKLfKuWugptgF6P2Ki5zYh5qmLxcING4vXMJgIp2vDYR3fdTeB4JxC3742JJxUW0AlJIMy
+HLnbeN46Xu92Div3AJMBlYj9ovhdg7R20X23PfVHd6Shoq2rlHtLM5iX+zFJ6y6xXkKHCNIjI3a
La+o/V5tnH/284gFK7sQkNbWvxmbD3ChdYpVauFJnOPymc43+QS/x3ANKxYzLaPixIv8xLbwIiYV
at9q2xMzgMiukXDkIp021nBda2XaaKHvyV5Gv9McYrPyw22IxAwj4ciYD6wZnpQZmbHu4tLjUDc2
3rjeMvyMN40JphQGrKCgeMBHp08OddPjfm3Lqg1hpsNmalljdEnO7Cxv8e907cRwss6kQeg7WYGD
PBwbHk1F2btOYx9SAk2m9Q7XccpCtrOw2+tH0Wads6fzapv3pbZXkrtctx3CfZHFPT5ymeJR7iUe
5+eq9QwfLGQ5oBOIjA1uS5bZ4XLWKzLG/UxcTnXXBbWU1zwbOB8vTuI1JKug1A5GcHaccx7cg9Y3
B9byxnyzh5r9z5gNaf6u0wotMxEosBIipyfUdpvrdq2vNsN61GQVE1wwYUE8gIvqFO74kRF6eXBq
/vpLWuJ3ArHGqgKhbmt865wb5tSH1a7S7LEr0WpuaPg7/qNqmlIgdgl5AWjeR30dnLmcf+VJIwhg
sxaPmAa7rKOw9foLWTTe+mLDmXPP7VgCh/qPo/NqjhQHo+gvokqAAPHaud1u5zgvlO3xkINIAn79
HvZta7dm1u4G6Qv3nmvZ8xicBxrhaZNSghIfSh4FM4bKnyl3pQbDdDSsD37ofwzegDywEZlRRKKk
4pKuoADFYIPopKCH3rSsVIdtNLjOQn8MUntnQ/iEhOALU+36Gg3xLnSsoXgSGZl/7Ub7hOde25mL
C7lXD7DpyvrBH54yx+2qK4XU3L15hu6X2WYexzvPmnANughxYZf4df/Te+6S3OGad24re2hfkHmL
8uRqBzqYjxlEMDCoibOZXSrBonKYBdV2JdgEpbq/zaYBDnJhogmtiR5XIlgNKOqzylDHYgPK1XfO
+2X2gEX9gkgWSs5NnwASQ4oqQgjofDEyOLo6RNWdguL1T3O4dKzbSMwstii2CEMF1YwbKaQMJEA2
ANrHqt2Y5jrVDm16pYFJE7U7oR3MCV0Jz3kvB/VhM7Z9r1H+onlBhHNNiixd7qxxFOUfECNt+lBh
uIS0AyZmQQ7eFmHwPNCn6R2sBfNVdxYle+1RmZzQw0cfaIObM7QyVPfo4gQvPe3U7VhqVIz9WqgR
68jE6YWFgw4uAHXxFQjEl/bW6MmeTgO6AmevS7v3HxIeXgxhBYSPO2sg02E3ce19qxY5/dHxvSHB
AclwcdPays92dtUU4Q1PNOkUEP7WfAbTfLIZKdqd59MLQBLp5puJ71tsjcdg+VajK0C1AXu2v7RN
Ey/DyRsWu/y7eGq2bvg/BOVzauvpgeTXSdxajvDeqQxlWZDePGXgNqEzoC3ZNlmn7PeplNOcH/ku
8phFNPZBj8kiEad/msQdokPhBtlbyiqVmLWclw/b3gpQf2ZhGSasv8Oqf42yOG6x2DstJkpQeIV9
8KjQiivr5yj6w8u7uMBwWeijXdBJLHZ0mKtvvy8Nccn4m9qgBAPgZNlXnwPsXM9KOqDMc5yVdZJ7
gbNzVMFgbyiiDg3lkKZSPxv+sTjnHqcwZyiTZ/lSL/10k4QZCAbN3UK6TVZjUW58mPFAgr31Ucsz
/4s2THbvJcbSG54wg4p+VDiznManESRRXUL5jYEQf+PD8uQpUBkZ9Qlk++a9YHPSkDjFt46Zf7YR
mmkQgwcHlfi7R1z8HVIGogJhXXXmQNKY0yOyiJqJUUhQ9oyolHwDEekT2VaMlvuKRl/WR4PwyD7n
KwGIcooMoyffw88zmH4sTgXw82SfeXaD7xNx3MUkTRwSpYTLYu/aOP8oXazoLJoJj1G3ZPk3L3n7
x2BzhybrC/eD/RG5dDNUxPCY+A6hzWzRmo8qiGwibMcuflt0OTyAmWJyXeN2QN5GsDQOj1qO1TdV
WWh+c8vlfmk8YjF38dCm0w3mkvKpCgf1LwE/Yshkd4xCDKsgY2VJX+VbpOHT8hZM0jl3M17JreWy
tdz2TGQbVjhcRUcWqhFS4GqAkpJWnnyuVTvnuK0gUrV2sVZMjV26LC7WSHU059nEuJCY0bPqR2Q1
ZTOW5SHtJ7/dGSozoiAhspMojNCYvN+pYW2chHGNRKZNmV2Cp0TMSG1mtySUDM5hIKbc2uee512d
3BrQfCxuds/1wiZ+DB0HlnwbeCzu68nXwTa1OJ0OpKhM6hhNwcoGB66d9e9RvtKGilbFLbodgRGz
i033ldsp2DUFQAjDL2kII/6Djrmp45YvFcIc3nMKObkxGFWgxmKPdronM4TIATZo7RfnOmIl/rek
oMK3rZFWvi1nZjkQEcjCKaG6xc+24+Ks4pmf39jsUUHDAKQbZw7RwSdN7RoJb2Cs3y7T6UWWdZjf
1EvcJCfLj6trlROcjelPj6OzmdLFJbtbMtXZjRjKPicccvFN6kPke6NyyC6DaKtstdCG9dWQHCF+
Zs8heQqfbgRyx3LaDx4buNwxJgW9ZX7sgTfys/jNtTHXHHXpoLQ8A/Yup88RbwDy1ckLi+PA5OwJ
QqD6OyLjQ4c/lrb8NFE/TFdifojyRB8LsBkWf00IWI8Jf6MSp2HTaFc/uCzUlahcBAwuLo/nwDjk
D6OZkOJeWQy99NlexMJ+EwDLcFfZXk9ujGhL+8FbptQ9etxGIVJwS+ZtcxjGvDAaETqpCQPwMASE
VPCVp8R8Can8ApBkdiDHDUTo3KJZYYXPulAL9RdXlJL8EOQ/n9DjjAFxx0hzN2XaMX7Az2jA4Yhu
xi6d2h0g+2r2oUhJuiUcdyVuFyrP6TZsSOY+SCPUDWSJ6HsMQGruhsJ2mw/qyDEj056z4ssBkvEG
xmQgFiSufoN2NMdKTu4blozgN+FGJurCpiPAI04yF0HndyHaArNzNCw8jClT/Y/+epxPk8jA9TUE
gLyhyebQx1DHbawjwSYk0A5TmsT4XnQBE7z8QZWyfGHLdP+ANeaXcRRrHSZ4WOoOARKiNUoH011K
mMtyWgZKhi1+EqxLIaXgBxHR9sInH4bTiSSOYXUK0pzfMzfO/AfUU5VA5kLFpa9e6vjLLbRCa97h
FgzwkxOhAvvPXrlbbUWXxLsdAAZs0VWV37rxTXduADTBNgjcrLhE8KwsgMzEojx5gj+VbSJUmQyD
0dpzfIKMsK8AXHNshWMbPC1NT8oGMv2UBOsBXxtvA4nIKVfoq9sI6y9GeNs9BfDJxOOU9BG3N2oC
QlPwpdW71i3L7G5Vt7/ylpAn02XFvAWDkzmsYuf85Ng6B1mdR8Rz/eBlQfzZR448DcSisCDN5HTr
h1knzxmhnDDZqPmh2WM5Il0lDVnb129WkZU0YildM1m2GOL37lgStiOH0enhriWm+TO1ThvsXG33
y5HFbT7fKOZa7N4hLld/0RGHfBAZ73f9WfqABI/4ClxzWMOB5jcvt8Z+m+Ur+xO4BWkirLV0FD65
Ge85lav08Yxh7weypMAYtHlDWu0mQ6uyEbVFdm4cU07d+GHZaUC8aM6jw3qdA4MpSNJyZL+qW13b
ealYlyVsQeeu2roErTvbhYDO8bmgkk8OcLTEUx2D3tyI9VtmsFn26RF7Tx4y4qg5UYu4NyiJTClu
hVDlidhJsipokRZ9AtyDUCCjtP/M5gAzQ8hJexpRufL7Ij97AEjjR9+wx1K8M7GvKXmiljxA1kvz
lf0FyRVR4lmwL0cPUpfiyH01zozobpA2+9LJd1tIjb0174XjavchmceF2wYnP2Ig9NMvfeLMOBGX
VF9HwfUcOo0JD4m0mUyxkK0WlL6FJO8WzUf7RD/RYuLFR/SrSu3qCxkDhqyCKR1uee/LAF2uaF4Q
ZhD8jZ6D/qW1chMBJJyHZD/UnnefsSdc4GdiGE1bvXzXvO8x3dUA15ixvGfj2mTRBwgFpm0ENQHn
K1EFwQnPDTtwQDIw9zTtH5IrN3Syo8upU507urBx30JaroYDy5PU2fO92pjdE6PYLRWDu+w1852w
27U1mxb/iKqj53wUKUhK+8nJM7o83XqWdexrd26PntPxKTgpuwQexRh9SGbN4nWQnilotiyUCI1g
5rQTaRoFvxN8l4gUKFI7EJppwHkVHGw0VmbqeMWYrBZPCBfn+S5rsFfxLIOxrYex4TIlKeHKMnRg
IDpwuh0BJHhfLDkchLD01f1RVyDnz0gmUVilOUSFrYdT42U1giXcz5bGJlGN3TWzKHDJdpzZ7ViT
0zMbjnuqxr5wEPsRchDjFELP0N8YiwtjhwmGo5O8tSq+8cm/BVbfqfieqToMIINPx+wDJZfpdcx6
MlMoGxLwdDGplB8qF8U1jOEYkMiMcwbDNlLw3pVbhqUc55Gl1bdEUAIRT6Ph3XXMyxkxVMnwuMQd
CSdMHtQNyRukLzZ5FF/s3FLhmxbDcCrIAMk3vhqRRpAENqMmYyy/agNMu0hRHWF2OuaW7WsSPAE/
guDLlF7dlbYgqKrGm/a7kHLZ7xBQGrkVq03h5JfJBNPIC+nCLaSrBl2VK09NMkNxHTzSBiiAKqUO
1C+DuW9IRdoXNOjBPgbE4d52Kmz1viXIRG7GARzBIc8cKq6RPLXsPIFF+9XxhMIOOyKgTXIB/7UL
+XGnxA/AekNsIVHlxPIpXc56NAAJ04yCnTdZEqwOJquNjz2bG1a6geaKvmvQkwQu30bXjKc877o/
XTb1Hoom8p7XlG9wDtzb7dClzS3eWa3Gk08aX3eTC6ew0fFwnX7YusF9UBqYQ0iydMlXY5yJzabG
s7hF6A7AsaWN+dJBk48oDmY9jwgzwbt8RqKoj+DESvEmEYPnT/A7ovZuAoS1cO5TW5gJ5qK/BqWm
ETY7h9Uzs8UF0gJ6NTzDG82gLXv2ywD1QUCutmJxn1ARZ9Tu+JTyuPPv8EyQA8QGYGW0LIQLzdva
6dgy5PnYrb6VMifTLs0ZKNqh5z/OKbkDpyBRnFkbv2B2TpJdT9QNKl2OfzbjxcxqNtrLQlW0UTyV
MsoOTkLIJXyWAdzwU14KO1wBLFY3PYVI9JFZaK8p+01OhOUcH2gwCql3y1yHfzyryJOdtq2le21I
bst3BYrkOyxn03NqRZnZ4Hdl0DPRxattB7n4WjGQfCpbCmV2k525cZWLStPDuP8UW3FKN2MIaT8Q
mpmdA0TT87GBVCs/Lbr1jIwW1D/ZdrSyGLzfkhZwKbuxWz4XaRDibnm5C0C6wjEN6lk4ZN99OpRr
/lVofH3nMt7iPmQAioZdeXkRsS5FUjr3mzJq0LOIIIXHJhNGxHdDgLzkoqDIsREsI/SRO+46Tx7I
6LYUaRbEk9d3HICRRNQZe+wfMdID1tq2HEuSfPEghiwDmAoa6I7+rR6cjcPCEXI7Ora0+FEuKjRO
S85ldPhkbQFQy4luRJJIHZBYt5aenPk6VLHX/GUYODG9iWzhY16vndQ+VuCPUOkVGNoxyEN+XlS/
R36fx1+1rUJnL6dkii8OqJWBZEt7SqLlY+K6+pughpsoozpRPBLugh9h16AQmSh2u8K+y9Jw9U7R
/L61JT69J/aOrvxo3N4C4uHI0U5va7G03n6awLnskQvnw6+kh5ARS9UENkY7cvl6d+xtvRItYx3B
saXScZN7RTy6jaIpzVrMdsU8tne4Ocd8zzlYVPcAoiRaQhB38W3qId14aG0a7O9o6uA+7e1OThHL
Y2SdCV55ljT+j0c54azS36j4cLnZ8HgMTLFuQgFz+WPGmocEvuwakbJ3q9kVGcNqr9k5mLbDPUU+
7Bv+RnDDX+E0LH78IrE3sFRkxZIGx5rV8vjdSWW3OHOTxjqYuvXto9I9NfMCFjCBRBSQsbHrUISF
hF+pyAhM0yUl1taxyFBhz50E9S0q8DAmXC1dJAsXVC1jfO7s1hNwu7Rv5u+a2ODgOEqfFSlEXpzJ
n3lG3Yzw0kni3SjrZkZcacLydsq1U5ObntBBjxEMkG/beHBsDKOoHuEDl0B0D/OD2wHPns0qK0wE
1N2qGbGfdikoy2BsgLoAZlaNc1yypZ3uYNAGkokbhBwEP2IKXydGHsW+K8M5OA54bLpDgzY7m7al
15ck3kO6Ec9kB5GsyXDKac/CbTpyhVOZF5x5WHpcACZ1NDJ4BjVpBSSHT/RmmCkWJwUkiBgITX5I
fQMNFx7DAaqgrvJTCeRB1hgwOAxJTxsDm7eW6KBMbGZ2481n3ve9/+JrhLLkLbU+sUQmIPVyW2cm
cTus5HS07I+ZhIXNLsiwlvAv2VZ8V8OcV1vcdp3ZTHEk5GeukjZLLrw3gYstOkeXX+MlAJm/IS6E
U5qRsCDDLxZtBLXMBxG3UZn2oWC2krwG1mETgCd4RXgL6JgbfpmWi/tjYvbh3rKvyMWvX6GsR4o7
WeCLEUtLRZhEzjQUajFp5r5ANg+2MZAnt4kHF4nhzErhpvSZtJ6MVOnqdhQupzpRIWReYZ5Bg9cz
8996SDn+FNRx41/0DYz9iDBy1EAaioaSIiG0dFx5xlhPPSEYdFXS8NBLW/u+j/+bvfo1AD0uH5QL
QWeAqQvQCSdonQxPA+WXDm+YZneA4ra4PlPwOxV23yK9CyAGmewOOGFt1KEGsqb1Ht+vU4JYrEQg
1BZsPj7pmewDg3pdZct4yKssKD4j6oDxonjy+qOpWrIpyjhMDWv0qgtP42T35tgImwQ+q5Pgihhb
YHQ19jyTrrRSRs+M+/sRGXCCjrPtSgc8mFGKRPUY2te+HPzpXNBboQblQyp3JXo1FsmoFRiYZUX6
hFJWM+f3xpxkI03bsJ3xQTS7qqLm31km7CmNmF/QrSUV6XQop51N5859cmJg482ngM2f2LHSEi8O
D1B4EoQqf3PKM2QsM1/e1m5PiK3TLu+6EM6wF2VeGWzhHe4tiVmEmZIXoSLAbcBctJmS8UxEVPTb
1S5xyo0Xqe4XeYjnfdHa2A1fCQq4rY+MxTsRrqzNI+o5Ym+GyYWuUGddGRyY68FAznVnbWui1Vj3
uaM1sszjROp2DZ4+g9FkUfI7V6a+oA3JAOrlC12UTdVOQVR4EyaP2MHMpkCSYhjXeXrpurYOL0AX
xho3c4GOLSbE3tmzmqJUC+KYyJIgS3mwAqvOUG/Wk7dwKEJuRMqrkg+rr9PlVIJs7Hi27Sq6cAog
k+pH1f8kbB1fRCEmVr44zlDK2zX1cCWRfzCbok5gKE7DtlG5qr3NhF0OqMTs8w5YIE+JVwr98I8N
JMB7mF0KkT3VjY8AhQYluSFdJhjvkYpn6bkLvV5cgqmYvT3JEMlrN0qlUP/SA17hl+u3TCGu/PKr
mKlc5YHT2kUee4FDk9vWn1h5xW+Po7zi27C718FaZixVZP6VW4PS6xtYDBZ/cnhZITTRmr85+kI/
YUkunfNCcttPEftNDcoJwjh6vmZJSQyMjcOaLzOXDvrmbz+iAYNGGobLI7lZyX0N8Wk+RmXp6S0b
3jW8phZBvQ9IcyZkpg2qEyrjRO7spg41M1BEjo+9w67p0LfEUt0vPZP9Z7ZVpHDw+SQ1xy3xSBsW
Bt6RFglaXtLlbyAU3H9enWYnJNVg7jFupS9SD7G+yXwX9AU5O3DRfWWJuzkecf4SLVo+jUKO9aH0
Z1uRsBRKovRA3eqN9NPuWVdTznCaw+iQIW6ujiqt43slWW2fRpdpF7E7RYgtdSQqcm912gceJZNI
bNyAAfR9UpXGBzU+SMwNXa8YyMSZtfXtFAsCGQAyODNjmc6BZeP0HkwgaROqGHMPGdD6Di4vcTuW
H+A4tREPEVKLNYYYitC3jlUbkYqRoxTImT7LlqieNmUPTbCo9VCrCSghXJvM3SBKi1Fl4nRaT2tM
bQft8xp/RTFGtl0QWd4TuiOg9UNl4kddiuyvtDJxWzEmZxD3P6TLCj1k+/myrAci3ntEieXcw2Dv
M0Zp4HirWw9MBfqwvhOrTnqKQjKQwJnlK7Swv8AaCJCbdQu3jZ+X5se2qYEDkgygbAR1eh6JIljn
TLj/kAKOkmwuayn7nfAbPV/QtsfNLeI0LBFTlnxS9c0+IV5N/DLg9fBujJeQeIWzIX+vrL75zgiP
/5tB2bRv1iTnF6tFcrlly1jdaH6ldJdgJWdcY5O38VLbXfgWc44+eVPeFOi/OHwFGvxWvJQgdZsz
aTzjgb0fn7KKAoII3cYz2wDxeUdxAzh2Av4cfTO2cpFzQCkrjsLLXOcktEp/FiGWv4rlEomLw5Id
Qwi2uPKsQqgTpd7MmjLktyehWsRYVXl1QppcYYJdifiDaK/Y6257QIKS7ThPCnOT2oPcKXNmZiQw
LTdmGAP4Wwjtr0it+vjMN+gCbbbRPu8q4eUsOpqQjm6y8ghId1909qXHw5huBnfCV8XNW93NbWpG
7AnGhkrk2NXOXaDr3C5Lq98GlQ8f+BzB6YSWyvN9EFNHbofeXjvENG7+aIZBME9ShmyflTV2f9tF
YLwPe0MYEmKRzFeXwqn88RvnHeNZ4MP+d2xmXsrBkXrasNwTv8Sezr9sWqvhVi8RcsyNX0Xxj42E
J4dTt3TuSaUkfW9qgDucpqjhnQMyclVdB6286tDR1rlbN9Be+yzLiEU4sXbhAXngQMYHUa7rS9v2
LyaGwrJnjbqiBBFREJBE3U6CGvwXut2sSlwcRwjdtqaXGCbiJHE+fdbB3m1HGtj0UuGeBmrjJiWx
vYiWMDtbI1gfN7LssxrCgjiXvKUs9vvIqy7IysgIBThR/2TWwjQ6pbB/VrXMP3CSxd8RHDyzr2bu
btQcIZ1pPwY421PZ3kcNVeI2Tkao6XXfxp+gtbEfgW3yWc3VkWYYFLPEQ/ToAfZB1zjsvMAlC4ug
qqLc5hKXPwH3wRpKKC35hPiHhaOfEsQ8Ec+tHkrbd/8CDBgBncvW/SoS9CQn7BZ0xG6N2IewrznY
+8QZVfcutpGc+zsV+Z0tMOrdmbT1Vgoq/ANMVAp3+a7w1HKGuj6BKCwnkImiDBt3l042fpfG5J2k
mtcDaEz0hf1Jj/UE2Ayahn20QxSC/FQl4UU9KJJdgq1YbHB3qOHRtLQ8G9ViVb2pOy87VQNdwmXW
iQYQ3jIB2Cw0QN4+sYYsOHB2z2daCokYmChX37ozEhtGcBIRTc8eg6k7vjMWTcR92bBH+IetBp/2
fggaYKOHETF1Gl9Z/hEifWTR4Hb9PgvwlNJ/OKOX8Tnn8bM1CS8FxhRGQ3tbDZ77yiEeBHsvSbJu
OwdF/NnhmOj+LjP+arlnltvbW9/g3SawW7rll04K/zL02AewlyAlKAmBQmO8y2c56CtCvLk7DGau
ERQiibGmnUclFvG0OxYuSB0xuntix4sjwoOVqzf5XDghjIbAad99OK/1ERduU9/NOEMtbJMRvOct
CK4qeSD5K3WYfC8MbVDdzIiHWZxCdcBfTiIO1DG/2OaWXMzFcDCmp4UDGp0XsYExHmRERmf0Iz3N
pAzGNWjADzk0sLwV28UT02uyhK3E7duV7QFZkV3ubRSJT16MyWwXlOQHMU6xiteMhADnGjU+xSsD
CeSmTPZb+cpUbvgNeYGplZU3Egk4+VzLeH98wTaQ4NotT816/Ae1Lo9+443BqbEZLbPVAmFzYrnj
xH+J90IMCa5Q+oe6SRB6Bxh8kxMJOrPL4ly2orp4ydAPf7ngnfQKFILPK8Owt0J0avnsrPX6E0qI
OHqGMrVuFOdFAicoZh7rw+oYTw5mAfXFHRcr5yS9GNElVezwHszJnB7jGNP/RncTpjI6ciTr9PKC
wUpi07z4lIyQafxCldtMUfNuKxRK9pNHU89uoSRKPbtPFAZVbgAQUvkC2ZmiCOoj8AalPAWYqJkf
qHoccgEUVKgrcEfvtwPQMd8yxlDdy2gLQt+YiWsERIEVnMscSNKjSSl9PxocE/7JjRkOIaGqDNbz
ZBk3c+xZw3uSeKq+qQ2C2i2T1UYQb6Xb8N6tp07sGVQK7gbiKet/js1K8IB8zYNxmlQJI1AXjucz
+vaxOI+JYWTGPCZE+hQj7ZSPLgLUzwE/mHttSS3uD3ZEgQFDwcHuM+d8XYeR5PaVFtFORm8x9yUk
aLctopMfJiT4vkkJkLeIAScbWDxRBshSrahJXppSzV/UFfP4qEMCnIkoMrZ3RAHnYBmyGqnKDVrz
qrnGcdVlF9IaguyuqVn+7EIAhqys8XpUDHeAdrsYNrEBAuB3XOiqDMAVHCb0WI0OiQrArdbd1ihf
+vZxKr0oexnyMUXfz9fCoTVnLOO5ZsLIekh9O2jbFzoNQ/RobMclGyhr6Qmi0DLq/fcGg8oExGLA
s85/UW743qtw7v5mIW30CSPU4J1G5dnpO1eebT0wMTfRk4wz3Z0oY0gWNFPg4hl3ba6U0utk9TCh
zU72687HPgkPz9veT1Fu0VOzzmbXJMggiSR286j0KE4pczpiZiFdWC2iI3lgNm2osB3CjNRNE2O4
2fte2pU/AAngWkxJkH5oaeLzJLGxMFByyMVCNDK+Oj6TDkRz2kxne8zwhMnY+D8ReevdtmUwTfpQ
bnGJBuHo3DEKJ4okz3hWd+sN5q9TV/89dEALMfCGE8UCsAZLg0wI+GbV2e1pGcWw0qo0hioRIvdk
ZTPnDVABBYq0rdRyEwVYmZh5TTAj9aiEBhBoyOPpmAvF27xHoNIWavpjVWnxOCdhkmCcSjwUm0ix
ITfDxHufGu5HLJFt/CoSmC9M5411tTA54FTqeKG2CPKo5hGtyXGN4E3f0Fv3/1LToEaykOCzUW5S
jz8CIYOBupWCLKcA/IvxGguyh5o4YoeM12/nRQNWSOTfSJMrs6j33M+zeqeR23+g62e5l/qTIWcW
n+EnmhqHwCCyVM6+R3zdfmQw/tYv646nc8r5ruUhvcI0ZLBZ5LUa3sGKFl/L4nQrUs1E1jYJBvcR
VJB5Mk7Uf5JZWf1zOpl/R+TN3jiOGYA4NgjzNxOXOTY3pEVfDEdRXrWzbpt9C4fB2odlkX2EQwUC
z0b//JniU3u20MYnyJuRn+wMlsW7MiEwaxO2NforIG7tT5dTrbBnd/JHrLTuWyhc51+epv+nNQ1D
sF1U2aLOHnwtIF/aOdGAqI/Z3sWVvfNth3NxQnqa79gilxeFMhPyETHHeoOCEaayAVdacehp/Iuz
1KQXYY9kkZFFnGukorA4KpWPSciRGeftks3YKHSCeG2jOkFHQLdnFTj6ZP2vlU3nb0nTbH+ps+p0
75gqSClgKqidWeUElx7RocBJJdmEq7rhd9WE26S0FUFY3Phu0WMs4rwaCItCuKoEGhX0ilk0HjkM
yl8zavltGc7bFQheWjdD4+ufgBVfiIavrEh+DRnI72ML8tV+WKS+611bPXPnxP6JJD7iG2Z0s8Aw
Kj6nzcC5SvdmpUF7bhmBgvcb4+K51R2hlA73NYm+NUvbvc3K5Z/sBuvFoAg+Lbpx7mEqr3QdsEwd
O7M8QXDC1b41YeaUxzSKMaHNSaEubbGErxUUjGE7wHFA3VjX2EZShyIFFQj23pCN4IOFaEafTamc
p3Hsk0cd2dyFsSRAC+hAPN3Z3VgB5kBK7m4S4GQXTH3LtxipzreJS9b1xp/owtmw2jhq5ThNb0bM
cDJpRtl7srNuUWe7FTPhJCzPHmKncTu0Xv/IWk2/ZPFcX7OKeKwNmhkGZ14XdI8F1EfGNHEw/bPz
DO0ImzD/6OZ9UR96QT75wbJIoN+iOyfAUulp+YN9Sj+rdowRkYjVG9yPdlUeqJtINOe9r8etsCin
9pWXLmZrUgXeCjGd2DDjyx+yXCTf2J4CZkSm9tIdHsbsKaSxDagao/JrcK3gJ8z6MdvxJJCR1dCS
PYXQfvgxbHw8e5YI+hKuNoXtEpcWk7alyV/bcEanUlrGu40bu3IOIZWT3gRdxgEatwySiA3iXN2E
wMk+2mkKMB/7fP9UDRGPBhcaAiHOBtjsQ5PaD2Qhck4B5LK/YvZEPFT1II/d3Bcf3uAUH4Bbqs++
dxFW2mKWtywcspeo8mFB9xXj+vNYZuWxmKD97Sb22p/IcOiQokAj5TcLIihqh4yyN3BqyJsOavPk
BOWB5XiHvXU8y4r2WUUIvsE7zey5Wl5G8ExNQzlAsA0iKzsQ0IzpHcmTzJfghyz31oAx89qPkm7z
2fUtQpcxgCjsQNp9nHELTXsLJ9afIknGe6Mw6VFeOx5F21jKZRViMQUDKVe8WgKl1wbrqEATGceh
2THt6bK9QASEkLNjDrzphnDFr7NtYZpTB/ab4v1loe5XOehxQ7O7idt46LcMh8aGvThKgD3CCXjP
5Brn7x7BX2Kz5IZY87ztFFi5MSEZQncRLVgMNkweSo7KOxUs8QVhTDPt4N9n8WfWJe6/FKmTv0HD
1TFeL3pMGGVSf6WgGi4iNSv839jQiek6YkWwyly9w/2153uGtS30DxRb12SanPJsZxMkE6AdJagi
R0P2zGhc6lPVZqvwEgYF3CfdinhvgV4eL6AqWSbKFoUnwwrbuxt1af0OiLGP3vqjw2uNDdY5Ek1/
/Lm0Ub8Pq4DdHb1V8pq3MAnDrNHP+VQG32HbGW5RzkB8qrBA9rNwJFQlRqG3cpBgNmnQQPUooGnF
kdRDuHHck9psWscpJ6IPAMghD8VGCEdHF0cSi2scQjqOkpPX1JBGlKF63yfwxzwOdc/8c0kwivc2
rVDPFruzVlNC052xctofANbZ4U4+N9E2ZV7NPtcCgw6MdAwqBh7CizbcaKxGgH2xfRhSFT4hVePq
xrYWX9kJs8YSYqS3E7ap3gvCcTPo+nX0hlAfW2cUG/fY9Cwu+XLwk9vkEq6ZmZNa/dUVvZvTlJ9t
UVbJhQJC3vP9a1ThTZZ8Y0GuX0tVMn5uIhmXNzGEDQbzlmBCkLJK6g7tqOrniIQcyuc89q4SlxP4
nck3n3Hcc0uz45DtLrGdONiPPjn2G+GUDboeJtY7w6ZLbcYMhyRC/a69d2l88eZ7lv7mTScPw/ej
+t+E64c8WSQWCFXlkH2pEAe1O9BJHiqRwIHCmdc/hsQNMWrM6uqMgL0ZmT8FxI6tRSfDjmBy3gsg
8+xD2BWvXmZiaMBVqupcxMk6/u9y9IIDJmHyCti/chvpBLWt6048pQTMVHcTwO2fGE4RYTeLTvU2
6fP4rUNOOvHiVv2dqsvJYonBy7px8gH3SuG2PQkHYfTLA844B9JwxXA9E8+cjOVzvFRttfP6bv5j
Y714ZOHQe1vG6xrUNzysu2jp1yeGzLr3IJjNmaRaKbZLF4qVRxUBz7DjMY8Bk0zLh43U+YobEGOF
GABp8PEJxm6BNzbo9AmbNlBFExiPfBh0+/Nkw+4SLFYpWnLLq3dFaLlXmwKMrJa0VBfSv7Eq8XU6
9c5tXVaH8+RSjPUETIqtZVqHHTbVCVYgewnNvs0tv90j0ubT5xgK3gqZMrNNEPcw99CNe+L551dr
Slu/+46ifSunkTlGj+D5cS5XqxTFrdpV4PWzddCDLVZT0v5H2nn1yK1kd/yrLPbZhFkki8Gw/dBx
ojRBmm7phRgl5pz56f2jFoanKaIbGt+HXeDqQqeLlU6d8w/whmKDZ1kDaeCqhHWDYUvQtp8xNUyf
eXi333o/jKAVVdjkKJQa8nVKzTJZ+ViKq2tvTMReqzE7JF+dyLulnkYvQNbLlwrlvZDLcWIyBMpA
x9pBzBs9hhBDL70NrF8cKra1gXsS2tsurrtXH1Wsw5jTf12ZOlXcLXZxgXlV2BDL9h4568fKbnh6
gQ4PwX51cfCiG7AXkOLEmP7Gr5T0CVyhD1YHgjw8LTftv/g5udbaT6lUbtBqFNecXDzoK0Ao8UYB
LtBdQSXwPkDmoqulU/lAlTHg2sGZLJHhGq6h6cDBDzzuAFrdiKR7Wfctien47GBGVVuBdQBdwgKw
DeXOslQ2dPFb/4n6ske6lWfKpocJqX6o+1D0GyeNwZkNNm3a6xqH0U/weasrBANV2oMjcEfatbRY
aWFrYbMNm9FFeoEloW9Q4tG/NEqNbmSJA2V97duQ2XfTcpF8XnbRlm42mhs8QFGrBDdY4smlWGax
U6A984DCDnxASxDX8T4rSK9i20AbwjYwNwCkhO8rndVKRQLRybq9LbqiWZN8cnVAUy6eLLzKvF0h
zP5rFfST4kupQRim5WqAYADugW1X3WSv1FoNZAs0aCgrBbjx5xBBG1RiBB56qyIFfLkxoggtHlUN
AIeUKGojUxdk4rXOEZlec4RrH0f0hoDJyA7vqBbMFkastTHQzHcmWdnKj7rxWvRhUO3SxIwP9jD4
cpWjsgUAg3whvqqr3MFFGiafu8eri2cI1UOkSkueNr/CJoQDqdWgua4TxapQKySVofZodIZ75VEq
gdre43+N3lB8Pw6toXC9eG36ybSwP9lAm3CdDyHn89fG73x6RVlhi02Ruh3PV/x8v1EYQGuk6auc
ohK9PP0RbZi83MC3DB+CqNQ7YA384QbC8si+gEqC57ZNkrPRpeIfRyMB9e0FuvcQt6leb3F3Mvat
peKp1MuouSff64O9xpMyWBlcRCq7v0FNp1Ii8R2Bp/BVNGi9rMtcSctP6LTbj4na0FnsRq1U97IB
GQpuueRxRw8hQL8bBSpqPFoRvkI7TX9CLhfZOlZdOBtYT4pxqximr8Dogt3BsR4o1FR4p6C0R3Ln
43rZbrgwSzIZlL2ObWQj1Fc2tflqmKNdwo3RBUBMz5/cqc2mvXIbaQCExMIu3dlkvD91CpDeJgRH
ToIJreUBuhAXrsxo20HCqn/alGhKShKahZgSrDh336qw7pGlkMkLiCFad3lVG1sKKiBCqOjxkItR
WvhEvS2/KyjKwbGKy7T7lCBoaK0A5NBtAZuDqzIwZo2yZGiFk1w/1qNeIoOrSpWJxSpOBkTvKbc2
P0aQVeG2KoFYbAR4jWPE6f4j5Th6HpCgDdapNMetzZMTffzMky96E6a3aoWTycbIdLrousy+JpYO
jAYNqfwBYTP/46jbBkSDJh5+UaXtf6rQWb6QTuY3NvXWcJMj8YdqlVEn2xi10RefCX6iSQVSKGoo
7Qd+hnB94aQGmPJkqrQ5eVP1NHESbKcg80Qf2GFoGpHrtl2O5DvWzs0Pki9qqGzKPIwfAc34JhhV
O2s1ShEczxvhDw2HiKrJ1nl24KKlu9pvTWuliaGLoNuUquW2q8SmD92sR9EP9V0QaRn9ZYBW1Vd8
APhMVkSPmQJ3Faj6tYdOf0PrJhsKkEeUlemzp6NGxWstlIQOcMD6nGw0aj3Y19gF9vS6B5WdUgjP
iQxuPbCw15NMh47re4F8SB05ev+gAZuBSyE5wYoHV7M0mjdoC5j4r4Vm3HgvminUxF43zDkM0CKU
CP+jkYWM5XOIKTQi+V1uNbdY1znGzmiGUO5NDA3T73BaNQu9CC2vOjQY88zcIuyASOKN7qDMSv7v
iQbReT8WJixeip59fe/bjVWlV7aD55J5C1+fBsQ28O2AD9LrOYo72yqCHWFskSLskVHx8a1bqdT3
1en1wAsfTl9PquYo40OMTn+yB/JN6w4JTw7JxKi58LmhKusmxD9QWfcizXCdAOyE4SpEq0kLrEOo
PcR9fEQwB2fgte9DWUdyQeP4gf3jH0IHhbFVWIJLJbMIUgGH1pQ673NyvY2BZekHCbQev/sSqEhc
cT6t4F8rX0sKbr9MwyhfqOWW1TpEaoCEKsGoZV0HrjzQ1MbBp8k0AQZPYnq+CTIINBvVs2N93bZm
+WuCDOMB0BnhJHtSSnj4QNnxOo90JEcRIDd4jvXDL9uEaI0RdtLTEQLWT+YDpSHawsNSr4AUapIS
RF7e540ihxVq3843K+6GHUrvVOex1KhBHjU1VTTL0EHFdU0dfOmB6H/1MMoLtn2qp9SdeKzhOEZf
TF7xO+i92zwaxisIU2T5CASTlOV9gYS7N8rG4H8V+95IcoS/eddZgIDGGsZhb5KtrlEAdcstikcY
xGcSV5GgTZ0jlXXgK1BhE/PGpIUPpLKKAEA6daI8qaZBfUbqYfHLpwg7rJNRyubWDkvtmZwP5Jbn
kBivRhXn0G1ngHlZSYmwkqGqeniN9wl8kjylobKG/Aj6KNBsPNx1Q7GKm3paIpsQ2oyyV7t+DFCQ
EoB3XTe0vDUGZiGSH2K0P5u8aGmmgqPQ8M5rNYhgYD/xEiki3NS7AXxYTxuLHE6j6JPnEMA5HvA/
4xEMwBs1ghTjkMYvbfOqKtP6JnQrz9wErda1a1u6FCOQX+G/RldHrsI0c7+BJKoODqhQklRIFj+l
KPQfCIS1LBNzYGXnWo1YfI9u7SqoES/dQG0zDo5K9XeXUqV+BDBGfYmxRVcNGPtHJJb6bzLV83vN
xNB2F9DDcbdY1RjOtsKEjRtTn6SN9JK+9cbQIB6vZcEE489glvEaVw2qami5OuoKpS00C+zWHWiW
huGPNE7xZk2rVPmAqFOM9pulljdplKKvbJl2sU8CDByvHSj3t2pdRkfL50DGIxQhwQ16B2AQQTeD
XxK1aVgrdwySAxgPAc8PMa5vfhAN3zsUjHlfgzapVnLwgmBFYZi3D89hRGf5HNz8FTXRz6avdV+0
sc4eXMlEUV9MKUSkCrr1WIjpyOUOnfoaJjKlTd8ET5GYKqxBog8tIus2683Acw76XU/VhtceJAKS
VwgBlteFr2qGaKuIghbOgoKQA7ynMTg4g7DMjQ+W0NnlNKjzFQkBnQJElSUkPcFljcB55yMUgcEW
zF/oczi3Wd13Hn8DNslFX98yj9CGQuEG06uLatyq4ShCzDLXpD1pKlhfpGNMtOQxQY2Gt1cKHA4/
io88sXpe7Eogmysqk2WxbkwhH5Dx6V/hL5avIS+W7/RyvYYH39gfY7jFT/Q/6yOy3eVzj0Y5KkO+
QF5H6CYjRgSSD/FvMN9AX5Lpbwv0SfOrQrV8hDVKp8WDq8lpBN0E4PqxpzLhEWjbf/7j3//7P7/3
/+H9zB6yeKDN/o+0SR6yIK2r//qn8c9/0FWY/u31j//6p6VLVTWk4YCqtCh4gkHlz7+/PgWpx38s
/s1XA78qKxrNuZ7U9y1S+Lnrtw/ng1inQSQPBNUxHFtohnR007RPg4x2IG3EIqJjlanDA6cRjp1K
4T2Wrm2s9WEEv48ujL8/H3X6W98M7V9RTR3nFp0WlNBnUXm6t3aDbOnRsaz6MZah+azrqaJs8QYL
YHQNgPbs2FT35I4wqc8HN5eCWzrKzJrFrBiz7wqohAIEaNJjWJXD3cQvsx9Jq9w7lFvd9Dovyw4q
0/mYi5/Z1njOoDRv6db0m97MpUjw+TVrNT7ioQVVeqT+94OWavClHSGmDb7odmknsL85H3bhOwuV
kDhPq46DPftp2BagWS6LIDqaRf+UuBSWWzsCpUPGRwe/5016iMQEQwJOGzvr88Fn63eaZILbNDVt
iHpCF6fBB22gzZhW0THWChLRDIbLDRDsuLk6H2fh2wrVMOGGWBoDNZ3TOGbJc5MwDFLB40ZRfM51
LiQKK11bv3QoPO5TLBe+nI8q+VtnS1gA+SRZMy3DgIlxGtWm29y7qRUeWeST7CikzAHrgDwEdpjV
uX9/Ptzix2S7sGQNuBnW9HPeLCBIDhj0KHl0BDlE91OE8uDrPtpX58Ms7A2hOqoJ0tw2TUvOF4wY
qx5Fi/joZj18T/x0SgzV6Z1ZXDfgpwpfc3fnQy5Nn1BZnqD1QdzK6c/fjAzHe11irRodg87QgqfO
jsjmFCINW6/LjeyrXXhqi4Inj+Ob86GXPiouS2wQjlgL5MRpaK9CiR5hbEabD9TpQ2R3C6RuvfYd
K/RtnNkKtdtotEUgYYgAuIPgXXjPQN6KLf5nUA38AH3dzAu+vWNwFLs0E4lljRvkdHAit0eqxXp8
tJysbj9GUaG1jyZQps174uiOCWLV5jvOPiIMPCvpIf4ee55fCH9X6ug9ZSX4xwsLZXG2TEF3w9YR
SpsPiN48oKImTY4AkCfTe9l7WwRNsV88P6DFBeloKo1QVVi2NputOJYu5TY/PZqwqD6TQPhiq6u6
gw5fWFm88KReCVB0Idnq+chLuw8yzf9G1tXTKeMMg48BJu6IeLj6UVgx2oocPQLSCcLA36qaOtf5
iEtj1VQN8R7Q6xrb4DQiglYhHpJVegwbQL0uKcd9XfbJo4qwMcKNGc1MSkbRhahLZ6fGkqT5b5qw
gWdRg8IY865K0yOWKg4NFnXMv6FBmB8tfBu+nx/h0jd9G2u2PGntZj0kN2Yz0OsXR6knUa0CZ+Ie
AvFjC9/86f8XcLZ8HKD0qt6G6TGx45LBKWaQbuEW5c+i0owvRQqj9R3rhtMLEWIKFjwsZ9/Tx0NS
y7G6O2ZdbOxpncn63g4xtluPsS1RT7NCs7g9P8yl3ajZwuDa1YQ05rsEaDj017KJjzSDq2JdupjL
bnua1xc+5+IK/b848z0h07AQoR3H6JL6r3RiB2gOvv4Y2JG0P2EB2wXXWPhalxK2xSX6Juzs9KzR
+vBbq4qPLVpVgupJ4oJLKmj67fGkN4ILZ9tSOK4/23YsoTGVs0Xj10hqjEGQAN5T3V0ET+qazNBD
YDoJPp2fuKUPqgt2uzRtU8UA5HTLcx3mHjRX0l/N6L9P3IObVAd6sIptb89r9Yp3dnNhEpc2IceL
VCX/aGAjTmOaCQV86XMBdnSDrDXiR/k1LCfrFq8ujwJiWpR350cpprNynp/pOlxFMCyao9naacgB
ucLaVAyuJbv2Xy1wB2XbXittBigDJNVUHoK4Sj2op2uo2Hm9k91krHn+ZyzOqwloC81Mx7Ll9Odv
kpvRqUuZ6HZ4VDxkMVbIZzS3qOtAxebFQc31fLTFqbVJhqWgpcfcnkaToYIh4eCHRxdo8jWk4Bxw
PSTjJzOhApjHhX3oHdW4cMIunQQ6iqJT/mboEKxPoxpIpk3V2CkT9lXIBENbbSoqif3m/OiWviWJ
DBmwDSNKitnCjWF5gzNpo6OBGdBt07t5s+ujsRAgEwr3wvG2HEyyG21Nm9Lh00G1WYfdhTOER9RM
jVdkoJUbNfNMpFrVZnt+XEubw9BNlXc+HQDHmIWq9QGMlaIza0K18ZCn8bPu/WJ4wO8DOD0EweLC
jC2tE8pZhkTlwFZ1dbYdiyRTEwt67rGpS8Sa/azvvg2VSZml0SETY+BX9uWeegyazOfHuvRZ2Q4w
6w2e3qo6y3Dsyi24EAXJPhV7fD6DXGzHVOrdxkbt4UIwsRhNalhwY/LMCp2NkxvRTQeQX0fgreU6
p0j+SRMWGh9Woe8VyFQbDoEGxrc5dM8GIsqoQPqm/VBBErylbyhRPMJijdYWtd6XSCnM6/OfQ0y/
YH5KkWdORRgKPKTQp8sM59UsxvA0PsKfB6jtmninKeX4M4KgDn5NRIB2pf7YOvhVov4paixKePdp
Ox83jPO/ZWkb83x2LDaXSX1sNjV116kCBfPwGGfYOCIoqCJMknVq5b/jrnsbaD4rodZXUZ7xlE3U
6uuYo9Ky0VohxHWTgTy/sLum02f+hS2WrgVoQZPQ6k+/sFpJMJp2QRWCvlC2BiirgD0qTYu2D3pv
FOew9QSkHXxAiKhan/+mS8GRD5quvOl5q00b8c3xb+pUSPCZsg8W2lEgp0P46Q+4OxjKM9K6Q7gv
6HiG92iuRvUn3wLUtj//AxZ2AOk965/aE+wYMRt9k3d+WfG7DlJDoQrV2bgxr4xapi9AqHz974fL
8U9zn5uOssj8PR236DtQQnPg4jTlM6KXSK+JAoWRnQTxH2ystELhJvW68k4pQeu94/7TLHIMEg06
tBTITz+31kMgjArDOQhQ9vZUseZopYBfOI+DwLPGNUAxP0lc/tILd9PSUYMajWaYFigemlyzjTyh
w4qQzsfBbE36bG2jCY4Yb3Qe8gSQ8Y6asZc+wR4Cc2g7nXIge4YyoWKct1VcB9FuvW67/s5DsQen
kXxo9Puhh8twPL8gln+oPZ2+7HNOu9mS1GkVwjHV3IOD4lK2p0KHN7Uq2+EBPQ8VeZOBpphobTpo
dt2PzbWrTtAPPwh6Oud5K929V3BdYWLtRNae1WDvRayGF/K3pYVLNcjh9tXYvXL2PUuIiZ2bq/ah
U2Bt4nTf3AVYUHxHQKUZ/z5t0kiFmZHfZ/C8thahiOmpOGkf9BYJZNpgIz3DvOjErdKmXoGyaNX5
xjpvhBN8PD8d0zBmp9O0OyU7Uzd4CM+GiVlDr5GBOAfw7KgqNDV+E10sePEbKRiYj1Ups1+w/eOv
VS7ipx7d8fDq/E9YSAYoDkm+NeQaBA1mxzGW9BKCuOscQLfRo0UzBm5xnhmfG3eEFqO1of0V3e5I
Xp+Pu5D2kBUjaSV1nU0zT1Zxzm6g+An3ADemA2vCnZtOEnJoX3tjFOwRCw7SC2Odjrv550ZpWAiu
ApvOwyzVGo0ItZfcdQ8RssrBTd7SYwujTHNw/IMOC6uxKekvwaFGgc1vv5wf8dKaxk6PJoBDlVrI
WXS00VIBR0w5hImiDRsYdjGAWs0u9PCqNepyuHD1iekvnA0XGR++sqmbHIj2bK93LasHs3WXUnEl
KpAEtnU9ulEmXrywV5/aIhuew3qY5PqDAlRdr4VXtpIif5hgJsynSTN1q9iueqGYvZT2kPFQYlaF
rv95KeNUgulUrisHiebGi1eO7X3Et6G1inxjuGmrNkGirzYRJExjSKa0vZ2H2Ee/CWmj6XOdn5iF
pchFrFrT40VQnZndG65FmQonSuUQu7QMeBTK0Pg5xgFYOapS5YbEvdcuLP+FpcgrXOhozNCCgh56
elcllqniwOg5h6aw9JsM23isbTG5tjeOWUTA1LC6qvYUPzwX4GcQuy/nx7yQ7jFc6qhUvlVhGNNi
fZOaiBjnOgAZ1kHpogQ3UieHczy04KXOx1n6tnQtJFJV9MV1bXa8CJB7BdQI5xAHCbipdBDqneW3
+HJUSKMi/Z+17eP5kAsnms6ZQvWGuNS+Z0PrRetkPo4GB7BU1W3Y6Z2/rwMtAg6H4eAa8BQt5szr
OHXOB14c6+/eCcx+Tpdpzt98U9kAYXG6zjlUiEzfJLlbAIvSUCy2VMv63AoP6YF3RKT0znGmC2Ha
s1XU0r4e0LRwD2gfOzdKoHlfoNHCoKFoixYxpqdidz7iwiHGTcUTfOp7cWnM5rNsMkC7bu0cIg7T
nYfo9G2kBZ+ism8+n4+0tELJJDm52JKa/J3JvPma9OeLmgzOPgylEWxgIuEronTDqL1j1qCpgvFV
6VT+cUoi40mdPVHsg1FU9V6tjcJfwy0wn3QFndZdmini6/mRLX1DNgSgiN9N2fmVa/aiCWAPsE4m
ZTzIPvQQ1wowKxhsLYZSf1/L0KVw+IzUF6dK1Omy7H0/CDHXpvgDqA0wZTaCJPI7BE5UG0rK+bEt
zRo3ugkegyyThOI0WIhcMzrYgXOwWYxbSZNmAh8hRvmOWXsbRzuNo7dFr8ft6BxQc+qeYgfLu12m
Q0BBomfST7C1OvlxfmgL0zZ1W2xH8h0FOdtpSDHYLbYjun1QNO3VcCPnMOrjoYwK8/F8oKXiJZFs
i1coNzcK+aeRkrRHxgOZ7oNjYyWZ1KV6j/uTZ6HrW6Z7xFGwe5UORNtMCeyD7MDVa1Ue/zz/MxaO
M4NqANmKJAm15sWamqccXk8966ZGjl4PTfG5w81xTbzkg8D/9MKwF74vj2QKpVRqVNh8s8MswxY1
aFxHOaCoTwI+2t5j5PoCORvNaf5+mU55p5Q8wPHlU2exnKhwk1Qz3IMypiipY/814JgbTBXTv/6I
Ejs6QaGNhJM6xOlUIuKH+VgolINhV6BvUZQH01kmUqmusNVLq88iBH594VmxkFxwZEzbXQctQGvv
NChkH9cr69GjIYRB1bOfevZWaD1eJbJDsX6DbYnm3+e+F+BP3ReXFs5Sfkd8C9QHTWGgwLP1i+Om
WRa96x0hvIh2p7GQHLgB7WRFANbvUUhPu6YsEYDFTDEDivo4/QIJGllpaOFYPPz9HPBTaBw7JIqq
Mdu4JugQLbUU7wjtBMagQD+WpmqK+kQEdj6Uo/h0PqC2sHXAv4BUJhvgmjSmP39zdwF/y1GTspgA
W0EJmLqIPCY8goqroRO+hegglpLeAxBOHS/xPA+NYxu37YhtGg5LOxXtzfDKw0sFRQJ7FMEHFE4R
oe3ohpU7xzQQbxKJ4aHsP3L7d4eeG/Q+tCtFfLSriW7FzaJGQDfjDliqmxvWNgfS4d0hCFaX386P
dmm1UcpSqRygdMFNfTpYD/mrqjMa5YAtuWtFIDILp/+YiCH91Lep9ZgIK7nuY9O6azFK2p4PvnRo
8LxB5xBdPxbcbKkVFWjzwAm9IzLw1YsbIN6DpVtarSKqnBdiTX/X7D0FkskitbOocPF4OR0oIhCw
+OXgHhCR4ImI0oJbIkWBchECzN09boXQ3CX04Apx8E7tVsjBG+GFxbyQ3dLh5dTi9NIox8/qtLpW
NeVQT486RMpwcMXqynt2U1994iCPu00DKf1+qGWf/Pr7L82dPjVg+ACUE09H71kJ7Byrdg8uKm9b
s4JAi60rXDTVl+P+fKylG1BaDlgkCvfgjueFkaKQwIthzZDD+yNSDXni3qkK4EkEd8L+QWQ4Qe1s
u9bQGJNQojApBLcMS7Ls8wulqKVntLSpkNByojn7BygqxShV4NTFu920g7sGe7YHLXfMvT0InAld
JX22MGjAUsNE2SWR+osZY0lalcrI1kNbaxX0XuZcuFeWlgGTYVI1oL9JInk6G41DwaBpbfeQawkC
2SaAZ/Uqw7ZdXWGrkIuVig4imjqW9Y71ZxuOpCBPDmvMwRue5RQix3D5EMQ29D2r6puPqj95tHmU
79ejAtpqi/M0Ns7n18TSmWqDgJM4ykqwI7Ob1Pc76aEP6Bz0CGVHG1mildrEwcc0FNfIq3cXpn0x
HIqj5GGTfM/8+aGOGSzn2me5O2Xy2ewpgK7yUNHWvYWCyQ03X9B+OD/CpfOFA5TMmSYuwK3Z1kZl
ocudsGFOW6ybV4Fr4pKKMkT0IacVB6OuMBLIYFETfy6NKt0Zfm0/n/8JS8cpo0U3l1wF5e4pvX9z
cWUQsqqyN51DgOXDVUuSVCNlav1oQr/NLqTwS/fGdF2QIFAfkPOySxBRSTd7hivRRbmCxgcvh0uw
/5GowFgEvtfKoznWaFLbOSjPdxwxJkUfaVIjAINszl4Qg5Khcd5wc3Ql1R0fS9wn0zONcGvgOGhs
zahj79SDexx0e+f5gOB3MgPbef3XX5yCJJgPqpIml9hsI1cCgEKJKvmhnqhhvZZbxV529WurFEVw
4YsvzC6vTpWSE/VHyj+z2U2iEWksbAOOY1IG1xFaOChOYrW5k9Loigsn1MIGmroMZB503ai2Tn/+
Zik1rdpjaxMExxbq/eMEQVsNbhLftzDjMPbKLvXRF3bP70YqaAvYNX8gPuDDhfAxi+DY6JEO0TkM
ehSpy7qM70xv+K2mN5jf1GQ0bmAB+P5trzYY2v79bE7FmKlmgUb8H2hIfMMjPDjADShTax3wW/ap
A/B5NCpVv3BC/e5nzfIR822w2dKpW6hBTa8FR1T1nO8BmGR1n4Si2ZcDsvmk2qg/rEglEBCRvMGf
66xFOX7VQ+6CaQEvh+qzLs1XW8lGbQ1FdygvrIGlBUf/ZrqmAG04pn66BvTIANbv8wsH1eiRWSp9
29gneo1uOEVwVJTOf/3FJQfWXeUEpQ2pz8LhjycB2jmEK6FG72IN+6ldjyQ1qpEAffw7w2y+nQ+5
PAmOiTi3RQOFlP90iK7vex4oFO+Yag7IqhVsMfMJU5wBXQHkqbOrVkXG57pGZuguTRwTaxzHiix/
1SDeeq2Su1DWKiLASPhW5T/sxujEBZzz0ixQi5kuTop2FApPf2LK+LFeBavuI7wQIsll4OaA68CV
UiLOc2EOFoNN/V+QnRMSafY9kHy2kspUgqPAn9P7WI1KXe9G7E7r/Yik26/zn386seZbYGog6FMm
DMRslhQUrRwsjAbCY1KkfryRFXjFJ9TixovXhbYUiUUMlEQKcDOzSKDSJbIqCUqfhYIGZ0Sp+xXR
BvhjGsbHxRrEE6oPGqBZis1hf+3qYb4Fz5phyCiLKwTl2935sS+tdgnompuTahHP7dNpjeu88fVO
DY/21zAo2xuZKsUH4fqBi0GEUV06z5dycu5KQGz/iidn5e3KqDwdnYrgaBihaK/x22qSXaP3sL5V
078tqLK4D/hbeGvTrPEH4gUEEz3xi8x/xylrgj2lzA/Sjfk/Hfl0l5BBIVCmpUkxrLCxDTdj2uo/
JA3U9d9/ZS5Nw6R0qpILztbzWHfOCFE0hLojkf+veivBJ7IB1rdS2wLDAlIz9UJuspAZUUDlFtEp
Gk1Hy+n4eky4NJElwTHhbZveO24f1XuB5OE9OqletAuKzhv2TY7oJXYpfYr2/PlBL92lbGCqj3SF
Hcy7T39AjgIwKQG5kVLVU7UiaXPkkWjwrGtdgSqq+vzsbU/R8TNGLMHKUlLjHRBc+GiMnjooRVB9
Omje5A+KYjauyu4+6pnSvnT5gElz7HBPJW1yPD/cpTOLEgz5piQVFfNedEl2D5Kw8o8+emDhjYkM
3xYPCX2XpFmjXp0PtlQdAxzDOwYGGtWE3/vszcC6Pm+gX1ESxKUBJ4UyEa8ldQd9L5KMWyPV1fHG
r2OEFRBaCZxvDdkLOtChU/NvKgZxIY9YOkdY3zqkYDB5eImcfuhAb1IrcwcPuT/FuvFGsqSmMKxg
mw+If2zowyQP5z/BtH7npzblGnYTmS+hZ8tL9pURhjp3ZuLWqBVrrtYaNyhqmtk2V6S3LhS7RRsB
hVHvwsmxHJnm4L8i/y7cvfn2qhupGIXaZMC23ehbOruyfYLI7ABh7xXrPnESgFoOCVG6fceYbUuS
doORAtly+pUNXF8ULhfvOEBkegRx6N7YFeqbry1/tGrB/dg31qgWP/8+7G+M55SgaJY1m1wBcpFC
ZO2DzhX1rkUNbBVwjF/5qGC8tHnX1wgrhNH4jtHatAjZT7DytPnbDq1b2fQeJdcM5f9nFweb5wqH
vZtCRRdtFyX4H628WMEv7/xwl4o1HBbc8tORDcxp2upvJhg1I8ntGyiHBpmu4dZGePwakQekbTy1
tnBrhAwf20Fp3QKxxcLYsjZKwWJYi7IZEQhQc+1zDbTae0cORieHVjjrXuPFefq7dFSMJnyYd6x7
HyYd3hHdVyQI6x92VLtfzn+EpQ1NeVC3QPNMh8wslomEC6vY8I5ejFjcOmutvt0UJewhqxXNJkZw
6T3TbbCuqRpAwjanNO3NV6foBW9JjYPj5IHz1I/Yz9pB3v/SkqhFxJeqwkZVLvYaF8dpUJEFXDkd
37O1ja5CgGa17x/DMRiP9HMa9aFzCn18coE1lRsDSdlLHfdp/cyPLrJb6kEULrgaZ98WwSEEhGUb
HJEYqb6UYTWpTY52vrb0xG4uXMNLpxUvZ0IZZJ5cFqefNdOSNCihDkKh9Su0PbBPeeTVgM9D1utl
vIutCPmPMsiQsvr7JTRBgakEUSqg9HkaWR/Dmgcbl6+P3M9rG/n2HfpULWLqmv+1GGgiXEizlr4r
xV5uxAmnynSeBnSVWENMQfePmCOAu9bwnlFvokrm9RbZmDC4AEFayLBoaKKfzyOR7sG8Q4WCWD4J
9PB05ple3VXYVOUcBt6A3FkyVsOHpokwCLHiSesowA41353/wAvjtYAcTgRD2lK0xE/HqyPWnI1Y
Zx1RINM2uZbzdqil/WMA5fh8PtTCNuFtxBKaUN2wYWY3D5ZFaB8ZSXjsjRSH2HE0RH6jUAvCWtDu
gX92TjoUFxbQwtKlsmA6E4mS8vR8b5oNRiJpZQQ8l1qxcZzSd5BIFNYv9N7kbenF8d4V4FwvLKPp
oJltT55C0uYBwD/Ubk8/q4XsTqtgvXoAWDs5kalBmz8mTQGX6vxHXRwf258R8h6CKHoaaDBdzfTK
HqyzgcH7Oo4tfCciysnuxkbnOn6sMt2s1vTrQfefD700n+zLidpEyUHYs8PW8DUMXoYYiIXXZXeI
gBm7NsxrhP0NbVMLZbhwCi19U+AjE+uGxyab5nSo8LSKGJssgAYtEr/XQkaAZK087i7gVJZKKQgk
ALCgxaTzrJ0969D+ShUHLbwDeMTuOkQeHfk8pbserEFZI8ATfdIS5JD2XpkhYNwpPyj1IDbjmbWJ
Xp40UfUarbrAw1VvL6yrpfMCnqMODoIE+4/mQ5GM6Ms3lX0ALeSoNwUGod6VZtVd8ynEmUFZFYrR
PAGk0Iu9QXfKu/77OSdroBoH0Yr/n8251bYS2T3Qspi84P3iV8NmALK3G3pTrjFZeQcx2AL+AyqS
k0Oj33M657xJfB17MfdQwS7/pua6lmHEZWLFsAnyUQlWZk31+LYf8cR+PD/UpeUGZoFrfbp5gA2e
hnaRi6ZDkSgH1wKRtdaVommRu7eq7++Iwx0HcW1CgczhuC6WRQlKoPSTxqC/ivLSitcGBbpLCJCl
k54+L6IN1KksMS8QZgj6orEBHBH9wXqNHFZyC2oXk9omCz6fH9JyKAqRpJm8L+c9qzSpFYSXCaUr
UXTVJuq3yC27z3nFXfqOSOAagEGRzlKGOZ0kDb0qnHYD95AEfr2J0gx/2rxV71jD7oWremlQVNyo
RExT9YeQQRHJdkxoNx9EgDb4kFQJ1u4BlrUrL3e6C3fl0rFOFgJalZcp9Njpx7xJZNGnrnR0iJWD
6Xs4TAVqh+e7lbcjRgh4n187tB3HG0cfswtTN22o+cXlTOe5o5I+G/OKix5Tj5UAgo88TcpX9kf+
HFvqt7zRnDsR+i4C7eakjR/kxV0d1eWFdGRh3LZKPoLoB5WAP/rtigsftvZanieJkz4rVdIP66F1
8ltNtvFXs3CC59JB/vHCsbpwlfFY42KZuthcpbNCQIQ84eDZkX+MLTv9Mt3TQC8rtJhNJTKeyBrC
C4fLYkCW7HSE8yKer9sarfI2lyF5LVY5L2hguw995T2LpIkEF0nsXRjgn4cZOCiKlBPSnYhzmHcx
CetmCGMdBgTVnlBd5L4iCdNfz2/HP6YP6ggzBx6E+izt1GnYb5atHqpJquBYe6wQK3t2UmHXq7a3
cn9lDXqN4JxuB6hkyr/WypjFnaUGqHSEvcBL4gi/m0vBteQjMobZHt/7DoulQEXofXD/9i6cglK/
EcLhOABBfzrYuGdh+tiaHFtmc8PTz9hEJVK7OFppT4hcZn971hGP5yVNYviy0xl+Gk/AgaRSijyF
CYe9hSeR6+oK+9dc+RgAOIr/ditO4aa6IKUxm5t3lsJilpFpVhcVCKfbyNH4XbbB6Se9ikpZ7rPc
MNcY+FoX9sWfC4jtz+ud8xnMJ0ih0zEOfZYnhuyz41Q+ue415zZyA5SHzY5qd1KEVB79rrwAU/zj
ZNcJyiva5NnHaStnq7Zzs9JHuTU7CkycrI1PheopHkJ12BT1xVfQYjBAu0wlTA+a7acjjHI5oPYR
58eCfOelybL80crp8CP7rfZ/mzFPA3sTa5attYFddtqQ5sd4wMZli3Y5MryADdEqPb/v/zjOpkAT
gIFEbeqzzl6R2piHtKU6lFPy/+HszHbjxqF1/UQCNA+3qsnlsp3EcZIq3wi2u6N5JjU9/f6Uc/Y5
KbngghtIIxdBg0WKXFxc6x8q91ufosaK+3S6CpxQRwTUlVdS9EvbBBa6S02PxwAg6PNFHLgNGiCL
xVFAud4LNsce6fex9/EXtQ5O2Srf6lhsPp7ku9ybSf496GKbaFaMkaaRlMe8Kac7doaC4Ws8YNvt
YvfyU9ZZ+Bphk+l32DVdCayXdg2SQ2AbARkatrNYYGxh3AG9hhJQQdGC58rcbj10KGivaW0Pvz6e
6LvLYp4o6TZafLNSxlJTLHAzBwS7KI/I8tffUqyaUUMvi+JaEfzigsLAh4nvwMJaHnZdMRxlamVx
nEbak16OtVToTf82avA6lI46otFqRbTVqiK7ErrfZTl/Zvi/I9NPO98/9dTpIfZ6xRF1efdn5VI8
sycAr7oMsdKQnfc0GdWAhR2WXMEMllaePl7iSwdGc1hgkKIamgCLOGdK5Ncr3BCPgCIOul6ZDzrW
01geYGLYDXrx/PFwF84LOBukHImpNBCXZabKI2hz9lE6Kk1BNWLIMcp0KUoSPNInZELdux5Thu3H
o16YJLw6XgCMDX12WTZMUTMpPOkWR+D6ziFWy2AHua64hfSI5WGKJEj92TQH+BIXMehqUBcOd8ji
u1Z9086Z47GoRLoZokavbxq0b8Wnr+LzcRbxp0SjZUDYtTgiQh1gywPPfNfJTnfwlKb48fEyXtis
PLb5bnwMkMXLXFHmMQlBXObH1qhqDU63J/eabNq3GUl9rNMEajK2ATzG/GZ2enlMsJD0dh//iIvf
0oIGRfbB7bwsxDay1mKKv3xLhNUpLaXTLhSBe0NCMu0mAW7+4/EuBDxwaK4GIo8x3yU7UlNgO3dG
caxSrEAUQZTzW9quN9PkFcWVbXNxcmCKUTRUIbAtMzndqrFVDcKSQBRLzKfK6ZGeurpv2kh7wP0y
vHIcL06OF9aMR+OELEWBNCfEa3ZicmXaNXeDNJXWr2QfFWslHjzjyjG8dPjRnqQ8SOOHpvI8+7+S
crvSnSZr4/LI6cAZN8GBZQoc9ZvmSvmVS33aBEbr/P7890P1DzQMWh4UbxbZY2irRYpLOyfE1Nx7
r9KgeaGc/1w4+TXFkEtfD04F3Hl6TCqB5nx+WokwdT/i8CME+uZ3uZHEym2Jm9d4T448BM+qVOgt
XtkzF1cV1ir4LoqR/Hc+KtL/lKth7xyTSlWfQJK5xk6oQ/qq1br7VAfpfalGSER/vKwXrkwNNV7i
+J/ayrLc6wgTyKTR5kc1aOMfHm6kvpB65a7dPtZwJC0sL/Kj0dXLmwgD6+hKnndx0rDBkAmYhZ2W
WFV6PWWgKYh2ZRk66EEQRH7n1YHrK6LRNjKaELvOOtStP571pS9sQZz5Q4sk9izCOsIFIsJdl2DQ
NzmIJndacUdWN0k9C6yDl/kP05yJFcC5CHe8Y8+/LYw2o8CbELE+Tc9O2FbU6wZ+8tdJFd3eEiBK
V6keVldg15e+LXt4Vn+gT0FX5nxUXJYCA6QqUmF6gK71iC4QaVD4S1MxVRx6qWykYYq3VETp94/X
99JnJY12qdbZ/KUu9jLeMPhEtoiU1Z1w7pEsx9cNE4Lcr6pqXOtNXq09q7qmjXbhXiO6zGgARqVp
q53Pt+lUBDzikPmS7N1Yht0/9rj0rosRRuU6biuMWFJcknH18gLrMWo65/Xjec/75qzYNavLAgoA
qsmGpuN3/gumtNPUoOYXFPrkJrdxl0df6J+4w/bjcS7Ee8aZ3yl0LbR3SBs9icymdpAaqjEowQwt
G6XcN1OTlji24Utw8x+Gg8FIOXmWN1gC8qjB6JTj7eSI7AU7qYS/pd/ZgRlMcM3KDEG/z0cl9u3/
H3AR7Kd+snkvo94tibQY/jjK4EvFa39VDY9ArNywexvi4jWt++kKhOdCaGBogDS0UWc60OKoOk2p
p6mDrpIRYhfk2xJz+S2uHfJn7fXePykK81c2zYXDwogzqBolPSDzixFRKR+EiZHpsamb6ItqRA4g
rQH3U3yamt+41XsYedn423z8US+dlr+HXayx7PD300wlPXph81JWpXMoTJHiJVN29UsVNAeARF/w
FZO3eKWW9ebj0S8uM+VoYBUImZEonZ+UthgBRwm+8NRV4RHs4aHOw/FFqOa4M4XTfz6/5rkAbIcn
Gn+WOxjJ7lRJ+jQ72lK8tk2JN5QRakel06xrUtMXoi6wPgr6iI0hzbV8pGhSBoWnRmjAZ+ptUFf5
rdEEg/RbJZS7WMQCY+AomB2KP4+HnsPPX0MvPilWgGmM/nJ21JoEWo1Te87GU0zrlyANvLKil3Yt
9yTIcGAcRLzFFQoend5/aibHMpcdpiiTLrpbvc46LP0Ux1unio6BWVfj+XTz8da5FPwodNHGgw8B
jnSxdQoZeiJTQH2Dbh0PgwUdzYUY8GbKVl7JEy4ORQ7IK/AP5GsxVIAquNQiJTkCQW72bj21+66E
+ZmhJv74H2ZFG5UpQcviBjs/EEo5WumIN+cRU9xk52IO6A+pNB9ih4vkPwyFl/KskUgRf0lecCY2
rjZ7IzRTjVlil47m1o5MnKGizCmHK3Hm0nlA9OX/jbbYKGJMB+QfkUbUMajDsa0C2nWvBb25ijM8
AmpcjwIfCWFnV1ltcSUFeo/t5kgADkRIBHUD9stiWSfAl2rYMXouSQgxQ+8zVDx1vUdPAZqYA8Z6
0O8ow1nfc1y8segA5X+b4fZ9jcNxaS8hTEbIg5nFG2aRG+i1HDFlTPJj3rf9totS50BjvtnYFq7Q
/ue/MHh2JGJgL3NSFoEAQ2nYVpqScaVg+RDnMtFWVdwCqq4FreePB7u0xuBwzFmLEr1PGhjnWzez
2koZizI50jcVIzhfLe03ozrJTZc1GPEatib7VYv/63ir4bT24GGuVq1BfdXfPv4pF4IS70NiLwYY
uCYsAYKhl0RDmyEuF5eZc1fEveGtHKX3reAtyNP5m+f6tf194Saj+Y19INoxM5ZtsdZ0wmz8ZwF4
1WBOXy2gedrWwSvXOfVJUyMMELtF+vnbky4fCBmUqucMf5EyCL1EdXUa4qMri+Q2mIYSn2mvH26g
maoPYacqn5biBuEzP00thptVchaREEkHFRPPAMHfUXF8SMPuHiPO7CvUVXdlJ2F/bcALqTSYGT4k
KQLSGcvmlNGLUnU6Bky0xF5JoQ/lJtV6Tb2ylJe2DMrUPIB5dHOhLTZvq4X2EGouS9kp6Tc9afH+
zkuzDw89Lc5wV1cutcUAjYnhsyNzYmhNzfg1ykSgGs6PTRyDltA1KD5F7/Gw7qibR8g3GVUGkDcN
0SMBR9usLK9w/vnkMZn3DdcaTzTEHRF0OB8Z8SEVqWFPHkON9vjKwR5L0pm2IyjdsT0YK62YxHbs
tGuh4l0MZOC5agQoBYgi1ZXzgZPCdeNyyHsE8UVzX5bdbSjRIcYKPu8/WxKbk8pZkZcmh0azcbFh
cXnCatqLnGNqtuMv/CKHxxhTqZXXjc5no+08FC1hIg4AB07J+azqpreGTkuco6T12W9KBTzAxois
4ZAX2MB9/O3ehZt5WlTByJrB3YCbOh+sSgwyqsTMTi4s9U3YhtNvs7fHX1Grlj/mfXYtn313QObJ
6RTVqPZDdVxKuE+VkbWNSItTH1n5xmzaJsI5y8sPmVdNz4iQDXukNr3/ME3e8cDScFGCErX4fEEg
7GKAoH6qvcZeF4WqqD7cE5CPnp3f4IIrtP80ooVdCl8JodNFC6fiJCY0w7NTXk29P8Dxvc8dGd5H
mBxuq9Ltr4z3Li9iXcmb3VlxY5bQXcxwNOyqVwY3Pw3wgTajjJWNUK3hB90WucW6Nar9PB0SHg5e
8EkLIy4MXvEwbMEjE9ffPTnzIomwTh6T75XWYIM5rcQ186IlGYgUh5yLEgXXIsRCkp7zfYqciCLt
1tBetKEet2VTiROlPqgBkwpB2YhO1dAq2xSWwA/qDu1dIttvwKHE08fH5Y8k0F8lGX4HcL8/eoQz
wJF4e/47ilKAFFGn+tnSM1upfEPJhu6Ax7JEa116CE35JZyCeIMWhgpPIk1Co/UdbOr7L1NmTuZN
KN1SvgmBJsc6F57708E579VJAXbBb8EWHPn9uATIALbV6x6a3m7/Batr/cLAWG19zcy7B6OyZfx2
ZWpzXDmfGtZmIGMg082hbhl3hC36Kg60+HnogTs/gHQQzxjbYhNN2gu2fnTUcJOiEm3dxEZtGpva
HtTM2BRxkU2HUa007asTK1HmT5HTR+uxSMIRpmc8VTtlLNPgQQNSXe6TkKIHhpVo7OyrXM+1b2nK
Pzp2Z1hXkBOL6MZdD3CCAz8TzWfFyrlo8VdrYQLQFzhOPb4ANS4fdenF0vc0rBWE7oVbu+iuUMQg
ry4XEeFSgBNA/SiQkjwu42ncF0oGE+/ZyuLK2intyEPMBxhf27dTPjjhpu6Qul45wGK0+0ZCHPPQ
OBo3VlBqBTbajplvmyR0n9UoUrR14I154gP/6txVHdtVhFN91BSPOfaXqd+XU/jFknA/7ixXGNjH
C68vdpFba8Wv1gyC8NCgajTVX6ZBVLW4xxY235kGPZbHKUFU8iYtJeaQ2BIoFQ6/ZjN0O7oxza2a
FHmL5e+gxV8nLezvC7vRXQiMMnm12wjTw9JspiezQINn3SodZzJzsnqbjOPQ3eDKmQa7Mun0djVk
YYl9XFYnyVZW3iBvB3dqqMD1xhjYD2WXZ28pZbHOd/SgqTeOgZPgy2iOCMq3aeYkqyxPrdAf0OI0
k62d9UH8HR5IdvJGluxQ0Ch3VrWVZ8l9VaPXLSkWmLTmfWHVlnIw6sB5dkiPoo1Re9mXupmkQGIB
G/KdhYRauGm9MTP3A86v1Vro4CY3U9f01QbH2Uz4Ihu8R+RV9cpXe6v1diD10sAfLajqqyFsDYyE
K2MUWzg9Mt43CnUalA0m5bHlMgtuSpQHch/41RA9eXVfuZtCsyN33UrQrXeFqlYZktt27nUblD3U
eAUWd3AOnVlqDs0D1OVWdR0k0IPGwf1pUCa1D86oe/UTrydTPlilVZhgAKb0VpfoCHyvIs7sXVM0
w4NqNVL6mRXFHlq1UxPu604fPC7AprY2plFq+U6RnpPcq6me2g9VLGzQvUjrTzdt7CaeL9wIFHs+
FRD0zUE5xJKG3KpTk754DlFGk6uBa/7VtVtnXNV2WX0lfM6rlpjhgLm3Ho0HA22J7MEp++mfcBIR
WtmidCrMhZFRQfwhU5vA0f2qi3t3xZ1lj7sQ85j8YepVRct8IyW4VmslR0Lg3iQxCZ6wutHkvq5D
T7s31UYp9gG+1EO5MmRd5E942SvhdkD7MHrROrsuvrSqk4ly3Yos0Dd9oFdoUTl5rCY/AyWSke73
WuuU+irv49z6rgI9tA95CcRq79RlWNI04vWw4uhJ8aS6il6EW30yjAqf+lhxOr/PbTO47Xt7wK2k
icO0gd3dZW4ifOxEkHlsAj2N1ro9BlTWMVY6VmMUqj+isFEfJ5qDod8QF5J9TGjWtkj+6/8GeIYd
TA2lgDVscXxH9a5RjacpUsb+RTMqAzhKp8rkR1911oOpGFF9Z0nuJp8IhXCy64b4q9ZB7w2r0NJF
s+48G3BOr5e5+ohvcfKvBOpqPagq76KRyp7tD0qSTyvcWq3dhMyz5quNY7/aU2H8qpHD0NjeEc7Z
9jjhPBxURp9BAnXa1i9ROQpXeh1iTlo7bdmiuOUiLWHm1QDgaIo1ZHMn+eZijJ2v2lTJv7YAF10/
skt3uClotox+14YB1rxOUea3NZZU7VaNRLSfjMzQ1o3Aydz3RjEKlPCURKobkqoyX6NQ637plEmp
/da0C21tBlYZ7Qwz0U2sji1ciLcNjNF038FcasEiYOJonRAmyd+CzuRcZzJrozWitJ35BT6ekLdZ
gx7tHYr0SZdvE3Uy7du4CaJfVpaM7TqbDCtCrF/HM9ypQ+sJGnrSr5VpdDCJRfexK0O/dnlHr3R0
s7+EZhqIY+aBXFrRJtITHALVeXZl1Slrevt6tSULQKSrkoSob2WndzdqX+g82hq4JKt8iPLp0PZZ
IL/Av0YwIYOhe2xoHv3mejPDH2ExjttBQ93qTTh2qK+sdgLqhdJ/1u6saiq+ql7qWavSbhJrYwym
rLYjLaduVdm1OWwVmpsguFOcMP0xBfl4k9ElidZFYDq/cGeNx0MvZraxm1mm3EvhzTaoZVz6/SRE
cdekYL42lR0P9r7QevYzLG3d9ukjls2jGRdxtQPL1NmbQC3ApLeVo2h3XYfekLZukazSXsccmaoH
FZopVHprSDL9LpwLqaABQtYTFvggVwGvmeqXTPqqjHfw1PFoXmdVNOWrj7OhRTuDxt/shwSchZoX
1ail2D3N80B6Yzq9JKHVdjdlKLKnGpVp+SUwAs64yzWCqzVTHLalEEbl54V0PymTM/8KKnzkLVRL
kGpZsv3wOtAwp7a1l8DI8DIm6B814aUFFJNrYpTvUiWG4u1OBRy2Ji9q8zxVgryQRKGo9BeiYnFs
RxEenChunkU1jd2u0pz0msHJ4sXC5GxqpECCEWLkHb8sG6RIZaUkttGrl5mR5StO1T9oXa7dCQWZ
tLDCUcApKxwUBqFVVz7vonIw93WpLlKs+PMmtJYAu8Lq6Qw1SvIqRDXUq3S041NOSWptD1l27c0w
L91ZYu0CFP7TkwMoBNt6UdJrm9C16E8lL2EklMcETpS45+4oy7UGn8FdWyGF3F1hdZb3Jc+hf29q
VdTdpgknkrLUSGAWwCmr9wGg/CcTNHBHmVd43e+gj9zSXEPVl/HPXolUdQvPJFf3sde0/9SFbWfE
TTcvDxMgx+6GXK8wrmBd320cyPpIjPA04zDy2F3UnbpksFskpayXiWy5mW9zLfya6lFz6JWuYdPW
smyu1LrefT7GnOnrM3NyFp5bvMIaWbijTsH3Zb61pA8/oo9vpULpxC+9UF5TwbWWTyMWh9LIXPeH
BcvWWcwx7JEbnaJYfRkSnNC2VaUV8uugtDiVWzxk+o3VaBOsHr6etS70zH0GndHpK5ozsKVGpD+G
zE9gdGbfoxoRPnsHk3RqHvSqkNoNZte29zjh7l3hVz67Kxd+ZRhR9W88VoFFet7BThj8EqGP+EfF
TRZuAnQ48gfPzfJ8pQNdTDe61LUTGpO95ttmXYOdrOii8cipkva2zKMpejKbymq+hoVeSrzUjUGW
a1DearhScPNW3BVynUGyz01ApX4ZBzqGx5A2lY2jp1bSrYTdac4WNWAcyFeD2Tpo5xAsKJBv8s7q
ZnPxUhQ00YKk6tpHc+IK++UFYV68OlFjtZ+sXRGrZqIgzzsVWgy1q0XIQoU4ifumH0/0C8JNPBU4
FkWx++BMxisWj8qVPtfySrBhv/FAhstFIVWnpXUeIUUTDVofCfWklLwVtvaYhttRSfWvamZl4U51
p26tu5mR+GmEaIff2mVqXtn4y8PGb0CZlxBNCYR221LVtA9VJcy8Qj+FdmisHDdNn4q+jHwq+CYp
B1S2K8XId4WXPyNysEFPoB9AZeB81mmlSatOWv3kmGQVsYC8n0VNvO3LIPCV3p52qHNoqyIWP5VY
SQ6aNMOVW2fXBPUvzJyV59AjWEGhSV/U03IryjngmXEKRBzvVZhXG7Nrxm8Ar9SDFLK/+TgB+OMb
/3fUZuIziZULalZX5bY4n3gzOrK3ets8jYnX/uOIzH7wePfYB+g0jurHMnG9tRDplO2w/1J44jZK
s5F6V03roAeftgVrEVwpaCyqpzRL+FFoysJjoF5rLokFIRY8EqqbeQIGFK10tJY2bllL1Z+6on/O
S7QItlNjBOqvK6sxL+9yNehgQrfh1nwvZ9qmI/g2IuMpitzgJxiTJl8jrlnd1JEwvE1URuO0ToMk
OqVe2fyie5psIN6q2idvm3kBIP4RhQEaQ+SYb4a/KjqmF5eJ1Q/WSbad+zVpdGcVeJEtSAJrh6TT
LVO5+3juF9Ycxx8q/1R0ZkrtIvjTjVSVCdXaUxXHv5PeLA+qWeI+lUO7WlOuEz9xItI/hxuaPzQC
ITCKTZSEZxGN83l2GiUJNZf2qRt69cZUI3w5+mkaHilwm75rpeE1Ms6F8IaI1byoiD0Aa1msrEeO
nXVVYZ2Kpp2aTTE20wG/F2fykeUOHsBniXRlJFbXr+ADlSu1McYr7fVlRjhPmqlSwKYxMIu7nk9a
GrVQs5ZJq6gB7ATgj1ty9HI18MhaqynUwzw2ivU4WNccj97V7eahwY2C0AK/ivfRHH7+2lfSoMCG
faF7iocg7e+Tgh3xGGWmBRoktXS5QT8sbR6gehur0Zausel4wferBJ3yhxLJu2ifJ71y09mBnH5j
Pq/L2FfpOsTbtnW04W0weyETnHIi7XGCXuGuKshcd1CD2urTlwQVSFpV6OnTPQKgfj6XuikRqCoz
lrHiCk8sKRI/GswMtISXpg8aiKIr6fT7vcOIgNvoI7n0IJZC+nZoBpqgRn3qekhHk6mI46CIcSui
PL/1sK+6aQ113FVcbbuMi/RKUJi35nlw4usRGB2StPm8LO4oHAmFydvYPnldJHe6W4p1GHkDarTD
tP04GFy4Dwm+HEk0aAFK0vA4X9yIauoYDJV9svsGRTeJftNeeJqM/LK2TbHuXJlRxZLaPYbyhXcj
OG4bnb4WsLu4KsNPByd+DtcUEHbVnbvp5z8HUSSzy0bNPtWj3n2L7KDeRNWYbZ2o0vwJZunOycxP
ypUSnBiUBYeGhcQ74nPngw6uAvuyEvaJFNHZ2aXavyaOAyikhb/zucbr/x0LDQ8K+AjnLR9PlIiN
tklS+6SVevKzR03RL1D937dlWVz5tu/DzzwvhDXmGx/8+CLm1h6wLIUvf8rsDnsrbmC/C/VmNabl
PrZCZRVOKDnqVhhf2b+XB0aFC+A8vLblHCODmpDZWfZJ6VtvPcRdcYM3BS5QhYeYtiw3Xd+8BJaW
X4m3SyURFhdRHQblAU5OieTp+Ye0OhlbZlRnz+aAUskT+GJP8w031Gj9SjXzS4tuz3bMjd7c1rlZ
O2v2VqphjlP1+cGMNMGG7yuqyG1nJBsDx5VrZpkXDhw9RTL8GUMLoXnZ+YtLUaZlPhjPUSWegyBL
t1aXRCsjy/R1GmJBCBbTXJntVPl1OGSrdgi9XULpbv3xyX8fZLCqAoWJUQeCB/YyARWx2soo6twT
Yl0RwKNu+NrWnfIy9pZyrfr0PuUAAYlaBC9rk+7+ElIHwLzKbV5gp5QOxCHQjGYfRFYC6F5Vfk6a
SNHXbK6d6vnUnkdR+kTg3an90JsnCTjfDMkUOtlkd/Fzoxs0L2jCnyQ+FS2PKlOivyiHfz5e0UsD
oj832yTMZaelvxNliT4KTTV57lpr/AWAt914ja7uIDSMRynU14+H+5McLydIfgE1ZXZzo2V9PkG4
t04lHSd8rmO3sr+XeapXK+pprXrIIjX2lYrSKAJb/7RDFBwaA2tFf3SEtqvIeTed3aYgKftYZlur
x4n+WEF1vbIkFz48QmYecZwcBPLlIgMavWE04qB1T0FjVuvSIvFKBpFRDUv7NzOXrt9ECRfMxytz
YWsj2Aq/jLcFlK8lPVpps3rCXptR0XgBrpTqd5M3WEdVSdprcqXvYx1764+sJNkmycn8W/5KtJTM
SrII3bRn1YmTVd2W3S5v2swvSN8PdqTKx1GT1SpMIZV8dpaMBpEC4Bluiu9oBxUmBW0vo+wZSTHH
8EEpFau+xRHET3PzmvTuhc3GaKDpgGZCUUYPeTFP/Lbk2LfpM7aZqr4qRD3gXGgixPtVSTB23Jii
tMZ1mKH2tcnS3nVeoGoPXyp6sIFv6YH6W0UI0TmMVVePG3Qo3eQpFS379JPLwlsKbLWDCRKF5nf1
uxhbTNxKRPQaj1w6qxK70TVZ8hhsEKa+hp949/XnTAVZT56wvGABc5yvypTmDTZPXvSa60F619lp
tnPznD45y+N3pWL8aOz4zmi75soV+y7WzGUiCgjkp8hTwcg4HzgqBiplFPZeEu6HF0p006HrquFb
ldXDC9SQa/Yfl8cDxEUeTnXqXbGocIzSHFL9JWjz4kbPsOvqhiLbFAjm1X6IKvOV6tSlAXnBoB1P
c4arcjFBJ8j6OA4G8wUghvsydYP9tcjojqn4Hq6Nzrxq5fyuJkp4wraJM/zn1eYsP6WmRo20dOXN
zRtpr8u+Frx49IgWeODFxcFooqx7zbTRsZR9BOG5fAQRLcT3whjrcBsbU1c3N7k2jO2Vb00+ztc8
i/QzBxiuBJeoo73Pa1o1TBqBGvMbqIAI8WDdayMyKbC8sbPqh8K1gjuX2s0uVNxs+mI2dINoC7Y8
7pTEiryHKtTzNSI0hbMeNCvvH0QlkYYpHFNtb5rC6Yv9oIQIDWUQrRFgBBRl3UxtbMY3Ddad3bZX
u1w5ikACf6RQaWQbV4rozSBXiLDpEWTnfafFxWOaIQMfrWCAFmOysSujqWu/oHP8g/6tMh69SDgn
w+JhfK+ZsXkiN0+yt8nsQrlJvCKLVgAWstdICCf2q8LBdq/CMXTnhTUq+303jNHXWm8oVYjK4H9d
WSqPEdT36IL2+zK0rfjRSRL5iFZlMNwoRZB/N8Ezjb4y45jWY+LQBlTSoTqMutCfJq8V2vOYT1hu
lWmaJ186WgAHG03I2J/oKGazJYid/2jNQVX37tCCdfOnFtz0urWN5M6D8uremqFrSN8JlQbjlKxJ
cVCOK0/s6ZRE9b9tTuVo1dZaQ0dm0svHBD6ySZM+TrM7/IQMlc/nBT8sR+Lv0mrlaPuWnZrIB/WR
so5LqAE7pJqVuyDPB28V907ZPNn1GKn9Rpp1lRYbO0CTN8ILKIzc7QCk/TgpiWq+pVGX9Ns4p8q7
9WrF+G3GwVTmEJlcj4K53QOJ6q9cwO/C4lzOmgHf5LfwVpdlPc0L1Tiv1PGNECF2UdbLbWyKcDu/
qv0G/B3iu1huq3GfXnkCvBvZgSQGiJY+KiUXroHzuFjaSAPkY2f+Y/dq3iAwAa9oDYJO+0Z/qfzR
gM7BfoLqZ+ntBLbxNA4+vn7elQ5IPBBlQWkK3OBMlDv/AWM+xFaeF+FvgUZf+M1whXtUem0iEcub
L3DOk+Qw1UGzSSKZ/+B2Gq/k9e9SLnC21A5oRfLyotu8SEhot2kFD5f0lfRe28V42oTrqhgLw0e/
5EHBUM6lme5V10CTy4BNNZFKJgk3KfecdC/eXplbi6FqVPt1RMJ9W09jva90t9plqI+ikFjjgPHx
SpuLoEgbG9UJZBrofoK/XXo5yixEb9gZvFcU25wJDFGX+cp8R18BwS2zyRn1DtKWWwg9D5uS4vkX
VRWlmrhlvVcqRbFvDm33ZJVh/i+gG+uTwmjIPyFQMOeTZC/67AV1PpY+msEY633wquIKdZO0k7ht
41pFFxd5lrq7KqX8JwH/+2b5MyCwJMh/HBbSmPMBkcTOstgrPZrWVvTN6bzuS+BCQu7UXuxHjN9C
P6ioGeRNZe6NunrRRaXcfPwh3z2J//wIOF3kUexcsAHnP6LptIrGdua95rXUm3VgT64fk+H9iEQ3
3vaja24iO0nf+iEM/tWjqf+SWYWa+1auutuPf8syfvyfn0Kpmv4QNeMlSTorpDpMovNeK8+V9t7r
uqLxO4kpqe/1qNisDa2eaD+WyTdNjuG3j0d/v6X5/Oio/O/oi4VAiMu0JHKfr3VfxGu7dcdwZUTX
3Xrfn1XGcUmroKBTg1iSrUZDH3pPtCx4pqffTQ9Ojj0Ja8fV2B/s2JuutHkujQd2Bf4zlkBAchcx
qexce/S80X0destAzXXA7nwc+xUOOeazqJv4yv1z6chC3iAz5tACj5/X+a9HWTcjeYc89F6zsLG+
6kMTnorIHfaTmWTXyGSX5kYnnVLDTDYiezwfK23ICBucj18xqneGXSnt7FAasTv5SqZ42PZmlvHj
09sErIDG64ayDWJGi+U0taJ3laQMXpVAk+GqpXsVbtWUq/xKiL1wGmbbAj4anUoatYtHX4X3x4hD
QfDaqlW5KovAAxVRKRsbw94bvRmzVV0GzVOSNO3u4yle+ILzKwP6PlQD6tKLL6gLBDjNuvFeNWzc
vd2kTgmuVaY5bdQB+N2VrGF5Z3LqkaPkAY+IIopfS1a7HetCybRQec1MxWznguyY+a1uR29BpWRk
ESL3Q8MLjh9P8sLWIcgjAEFljF36ru6MmwoVZovlDZoQoYmyu+GpOOwVjAw2Viqv2btcGg+uCsQY
nnCMOecufx0LmoFNpqmj8jrjI24VWDnrroRFtVHcOLkzWYVr7fZLn3HWwSIPmiky+uIz0nZKvAAJ
k9cQzc1wDas2WCm6nRSrIkqCK7v1QvRkLF5KHP0//a/z6WVWH7VV1AWvhVlJnUayCbxMGyb1SnS5
tFvIO3jv071nuyxOvNc1tZFOTvDq5KHcT3o/btIsjW/pWwd3Tj1l+2acgiuX5KVBZwNyitrw8MBs
nE9uKIPSS1sZvim8FFZm1vQbfKQx9Ii0+kZW0ryv9Di5cgrfD4peGsVMnQYqahpLvkEfdGocqHb4
JuMIemxu1R0dIkhpW3cI67tCb7zKhwVurj8+GO+/JOPOGRB1LWhAS2MeKtbNEEYOZyIVRuPXfAhS
EkpGvz8e5/32JICi0cRygrehT3u+qLii2Xlbyuht6B3vzhjz0U96x340dcXbfH6omUUB3oO3AT/4
fKg8jNME48GYofr8blT05AlvSbDNSFl8Oqz8MWCE/cKdO8NqzocK6zZqoXUwK88o7nOlVfbDqHEU
uujOjdpy+/HMLmwStDm4HIihs5jNIqqYQeXkMoa/06qttY6d4X9IO6/muJF0Tf+Vib7HHHizcWYu
UJ4URSOJpHSDoKhSwnv/6/cB1bvLQjGI5ZloE90hiQkk0nzmNfWjI2nxIXHCAMycpqJAmy0Js8/T
LCaRDgo64bQuKPPN3xF8S5nqaRY8y3LX7TQ19NYaLqluMETaZyrMNTzDXr0H5NFvnEg2F46atxYO
ocVUCpvYW3Mtfi8oBqvQpOCZ6lx74JoMV7qVxnfW2AaH96f3/NAmK6CSjTQ6e4HVevo1jcxujdEs
kueqj7ViIydBFt3YSOar36hQ1bcih3S9JDz11qDUwthoJJOENrNvmuRRBIQ9y56VDpKvjI/xLXUh
7dPQp/4ekY1+4XR7YzzqBCTOGHiSys0DjdQxxxL4U/aslZbhAmUO0BbtqnrdDZ3+O6RMvHDjn3/A
6RakIYXGHkXNeT0TYFCYiqaPn+VBHbd2JqxvbaBhDKS04we9Y/h8kOyQLKYbAUqXavHpFySMyPyu
y6NnyaNT8HWIStJ/z/ES6ZBBF/j6/no5e7Mpj4P9Pglb0f6dTyUqkyLvtKB+nmSeftRoH7kKASqX
r6S1/4OxyMxASEylDophp28Geiw35TFonjU5M0AJIGu14U6E4FFJwVIL4uycIQmnNjvlRrwZeeLp
YK0OZ7nw1P7Z6avqk+YF5qrIO+O6b8ND64SbQE2jhb13dg+BlgMMDD5NZRs4c0RmltteGotQfZYj
mfAFT7xC3qjUChfyvvNvNpH6MBunU0+VTpu2x6vAzInaqiVPU59rehSwa/EYufB7r61XsewsRYHT
PJ2k/HyvCWsH/xT9ZXrAp4MplQHnpXHiX7HRaIAfU+MbvNBwNfaxBQA0SFcQ2ZyNiNT01/tL86za
gEwoEguTyjX6szIIpdOhtd7UkqZsy9+UTM2nAKGzSzKr4a4IYRvFpeh+5YgHfg11pb/AbdK+V5Oh
W5jruVXYhHe2NLRKKaQT1/DP6UMEqdR72WjUR00D270ZzdArXSNoREFdbGiQNwlktI8Q+9e/SXri
A4obNGWfdEYZUTNO1Kc6Av1+iGUlk7cLMzRfcRNFg+sMoVqyZAQsZg+nBQiI1LGhHhEr0u5a3dOe
JJBWj1S8SxzMFOhsPdWjTUEmelmEaWutHENSJk5jNgUTentfjlH/AAujWVJkOIOQTg8HgHRyWGOl
Ah8+nTmltOO6VUb1KJe1cxXQeXpU8IEsXLWytesOjmDnOjWySm5HuT5x6U74/rot825f6z4UWl8v
fGPhe86vjumhSISJBMhqJrb26UNZLXFiG5nKcRzi/mgUSvbbiKmq6ny1O8TKljzP3lg/bFBq1JMV
Jtm3Po/EIRYlvtJbxzArZdwourRGFdFKarfwK3GdVXkqf7L8QXb1OGzsdcZVfeeleuvCD0x+pQPx
zNZX6yRcv794zmeC0u+UrJMAgeme5yV2nKEr0Sjer6gxnqTI9Gj3p233ybPQbkzC8vj+cPPzmEov
vXW4+Sw1EpJ5rdJzmgoqhCqOgkvAHWU8YiqpkC7LvKoPnZa2F3pn+5v3B50fXi+D4t1FhR/cLpXf
068NXc6HY8ag2QhktdZ8fUfLy4EQmCk3Dbqnux6NmUMlYPS+P/Ibs8sZTV2bQvcEVp599m70C8No
JHFEp6j7ntd2tvbDQLvUmz5a97a/f3+4s9mFQYTmKKc0tx0aJLMXJVKSgyAMwyMbp0pcDWGt515r
hgqJjqRzqWuh0Gvo7VKeOb+KkAJhVqeCCKCC84KwgmtNg2tEdCxjtg6Um2wtnNIz8Prl3vvoimUw
WpswywnFJu3q06+Zl5ba2mkTHYFWBINbwGmVNrFG9QP8vbRBuKPMPxi5837U8aGeaeCCiCVmZxgk
yZBGeZscDSHSfenZ9iVsYO8wBkBY3/+Eb0wlQwHA5aJBxGbOuRshdeeRnCdHP1aDTeIo0rb3VTWF
lkiBYOG9zpbn9F44jkwZJuYYcx0SqpChImE7dgS96K+CqNf2Dc2o3TC00k2C59z/ZDyEamyCTIC5
c8ccuQbVFCpBdgxCQ6AIkWdFfZDV3rgUZZpJbp7r2gJ08mzvT6/IbpiOG/Ch808X+fTkpchKjmYY
9rdeWOSbMgtNt2wiADdypdafCt2YbJLzbiloeuNbcr2gg8TamRK/6ddfRWiDQcIgoHoe/abPoDO1
Rbavii4M6HQn5s37C+eNb8lgpCWc48Tyc6pGmmpBEmtVdhzTSNtkuNdvgBT2uxZVxlUH9W7hrHlz
PG5OWqcTlmw+sYmqNn6e9NmxKUNzT0Eiwi2wTG64uNJ9xTW/0A44n0zUlRTquuCjJ/Oh2WQWfWKJ
LlGi42h18l0hmmJNgXm4oZC/hB0/DzkJouA2kTi/6J7Js3NUycF3EizFR2EXOSY8oxqjuWCbD06l
hrc4xsMZC+UC5FSrXZtwDrdVOxYLLcTzCeYhaBBwe6BDQmXrdPVQlRzkcMjYnNYY7owoC5GbSLVf
Vp9H+8rJPorWYSQ8uoDDUjSg1DSvZ6Nr3Oa1NKbHatCfqqao90Lj4spHax2QKm3fX67nnxNoGJ1Y
ypKTdflctgqKUBNpntQctUj3PgfyiHBN6AQHXWuPHx8JJCFhB8192tuzWC9wsMmspbI9ep2afxpV
x990rQi2mM2Xu/eHmt2/wLqQtAQdC4RBQQZsbsczjBVSHVKi/hZppsMXrtQNVTVxn4vKPCS2Idae
L1dLpJU3R50gZZxzGgH2tJBeHTMdQM2u9mvlN4QHXd/UdqHe13rd7EDoaM9arsYPDSIryscO8+ll
KYbQ4iGZ5/qf5590ZkFEK7X6e1AHBReu1NPuBJrct35SeYobRmW7cPNP1+yrJPTPiIj00XqezoB5
OdTs8Y9RRar99nu6SKLJxns1tKSFKs9s3/0ZZXorYgwovXN4XlJTmExTRftdg+M5ILgCTLKToH5m
UYrL5KDiG/ox3BpDvlTnuaJIMYm3Z2eb3Te9IyW69rvIcNneTP9OdsUQQOEIGkBSIwHH+yt1tv3+
jMjpDXeBKiG57emayYsUlUA11n8DQQw2lROah8BHrVRqdWnz/lDn80myRR+ANhl/0ZY7HarpnGBy
5vKFK4uhHECIjcHaqDIPEXE5gTqhNT8/PCLKaiTEmg50g39OR1SEnXUGyBnh6mHlXDS2cxuS9Trr
sNQh+lYYuC2szPMtiOQY88g1z4UPh+F0xMHDgDTSke5wGwVdtasGIgpCINLwu4p7e4PfmXjSQMOl
T++/6XQRne4IxptUB8lhoWbPgcROZPimE5cIq4L6lK9E3/gHVMJsVyty8SCSSLlB6wbHE6vSL81B
tpZcp8/XEbqVcJ24KRGaYApOX7xWndas5SwUbmTogE+wdLxmlqFw69kSQ+Rs+086qMBcprEoe83N
PvM06ySpslpBvwX9FBDbqPi0eSLyj35NBoJkw/qBRsV+nL72qwPV6op+KFu5Z8V6yRhtHHT31XVc
I+J1m3Ikmi6IulpcNCoKHAunzwsI9+STMjhx3FQ5pE/BOXc6uFeYfpePGkvJg740bEeqiOqlH+fi
Jkg0hMhi26plsOGADdeDVMjOheIhTQYLacxWRSjM1C3SbKhdNeoSssBeIVYJXYQRAv0mS9BVWyG1
UOsuSFkTc1xUPoInI2wy6dYscz+9MEKplSHaY5bnaqY8EBcrPWJJuevBDQ36la4J+ydKRemjn/io
MZqjVWrNxhtLW8vWFIFG+EIlah2P76/2s13GZTN5IxFNUzZGZvl0aqgoF1rca4pwTSepDmnlJVea
XiQr38/THySC/WNl2+USM2CWQtA1QiWDM4wdTnpNGnE6bGsgNKNXiSpcHwpRdeiKbChXXYsS32Wc
t1Z8AVequ0TRLU82BU2QpTzi7ASFAjMpDk+dObipc+SNCc0Lek+n+ShRqc7gAnytqWOD5ZdXmZM2
P01dGAun9tlLMybSlmh2EDlNZd/TlwYpjpBOi56SqxvZrwwrt+sUfXIat51zofa9vjNA92/NfjQX
dsAbb0vUjVk1V+9Ex5idpaRHkeFEaCm6QxnsrVoU0V6o6iju6kCr9E8ZUXCyEGufrSx65BSjJgFQ
iFaQTk7fVhF6EzYUCkMQuLru1igR1iulNJTETTqRr6Rccq5KACzewlHzUl872e5kNGAgJ2YfSBIo
v6cjI5aUOYmmQTGp5bZOL3rSyapc5Y2mxA81XH8Qxnqj1HsbR8CgXlk28J1PvRmkzZWVdlzhWzJq
NC5KdB+vm2aUfFcpVWDoiZQ0+dp2an3nE6zC48sr9KMJshF8c6HyCuuXH8Vms9YJj+WDpZGsIrZE
z867dGp2s+pKqaUE+GVJ1bjRk0QOPpsRRZY1+tRlvo4BOX5Q0pvojjMPF3iyHnQuKeSfzkdE/CyT
96gPndOsDfWbE/tuMnz52EEyH2Q26VHT1dqo+OqD9gW5DMntBze4dhbW1HwdzweZJZG1j/u3IQn1
gdTN1ZSVkC7K4GAv6f/Ol+5sGG12OpkWlOxcenkXsbfu5C/DYelN5lHGfIhZBpUJwyCJ4JsgNOB/
UmpXGtbms/haf1Pv3v8w81NnPtLs1CmgkFtyyUjKdXSBCpexMa78C+xY3h9mac5mF4kK1j+Dd6c+
eFfpOlzLX3Cqv/nPhpidYkGn157kBeoDB/VKX3uuv5G27w/x4mLy+uyYz9Ys+AqwINLygtconorP
xW4bwDpwm28tOP1fgeQGj85BrKUDUnHGUkV0rhUw36fz7C8JpCKqO94vFLtS31feakhu5Kp2S8m4
UFQXPZjPhr0R2kHRJFcyCgA5B0m+HKstz7zu0OwwvyLOVkEwfn9a5iHpfFZmJ4gMeD+Me9aQb/1M
utsq/d6UC+fHmxuC62KqP9M7mZM2VZ/IDw0O1k/kfk0ulB/OD7EW22z//pu8uUxfDTPbDdkQBo4f
MUz2O9pnz8OjdBh2/9kQs50gmXmtJbQrH5qN2EzLdHA/Gk2/fI9XbzHbCbUGnXyMpyEu8k/iQj0U
h2hpJ0wn0NlOeDXGbCeUvp5bpc4YynXquO0nMFm4rpU/89JttFX0S/75n03bLF6ohCNLdcLqz36P
l9K9dpHulj7+nJf+Z4e9eqfZOrYixc8lRKUfvB/5J3WX/TBvOu7ti7bc1vf+N31060d/wZxlacXN
LsY6yvrSDxhzGFbSg1mspXzlfDW//WezN7sZ01zEKDwye92m3/9ZdNrh/SHevHwpmhIvI97FNj0N
I3DYGQHpReqDVV5k0hdb/2J0o6t13/+zYWZrW86EF4cjw+T+xjF2YXSR56tAX9ikL+3o18ubFB+6
EamPibcAWKDZBVxb8M7LWB6/O5Xtp64S9M2tB7yxhSYOMX2bpRnKhChhBXsJs450HaHV+DuISp2w
AyuEharDfHIBZIC7mkCsQF1oHc/OpaHrSy2sPeW7HcXYv8l9el0SIROuFZpLGtovRFLTLJ6+/iSG
Q4cbMSCKqnN2EkprPE7k+D+EkTi664VBjKuzZy2FhfObg+ifpIc8ANwqwJm5XH3Te8hy66r3va1U
u/BXYN0a+YLEeLSVFc2q6oOOXQBqgMkR44KUn7juL5fsq0JDDFw1EGWc/9CKxFix71J5ZUu4WVnG
iAVwWOdLooHzDU7ezJU11YkRvdBwlzndFzV1KrBXWvBUqVJwOfpRcG3iaXiFoLF9PWZj9ikGsL9Q
bDz7fpM/mGIzqQjT0FqZbcZEi+VeQngZBU8VFApVhx3GAOrq/b149vVQxZ867QC5qcGB9jp9NSm3
EVxPlPSplAonXyHBnX1xJkvlHRCTZOHGOX8lmDCTxyb4Q9LUuSipnVMPxPgmecrNtPlUYtt4mxbG
0sRNX+Nk4QOAn2BkCoJCUBrmUGPJQ6pIj0zzW+Bn7TaXTOOqtQJlH4rkvrNbcy9hW5G7kqS0q7Fp
u4VMfN4HAxhCI9EmL4WDw+abO2AbchwVki/sb4XPtQDVtbfLJ6uXAY6nmd+gbGuXQQDWeoTF+xVF
ylR1XFOISDpGMb9tYdJfAJaz+aDujwYfEFP+Yw7x5jr0EGbXxX0toX2MFEhUWenOaOpW3CZId1iX
ZZ3qypoOdFmtBELIjivrrL4vJWoL+REP32bwVhXqeVHtmhCyzcJ14sqsLhK1MvI16W7dJqtBUNza
D3oV6h+0NmJK6YvAdQQRxfphTk9XaRE72Bp0kf5taE3pMyhhRIVburMPpZ0o7RYRnAwQ1Ps742zT
2zT1KE2xBWkSAXw6HbNkAfu2mdjfcoVJo+jpuUhhWBdozGsHD5zwlZ5ZxcINfL522fPAinhbMnnw
+KeDemrXxmNeed/8yqfxVYZ6FeOkWWlwxJvatnZxpynDIUhaOYUZoKbeWu3gMC+cCvOM8sVxGG4v
YBB2JDjJ08dopzRMh2L9zRxFNX5GUUWUaxzITe3ggzor1mNJPW9DhSYnEQwTz1gIds6OpUlVZOqw
UE2DhDEvLclhrhuBrGb3YzQEHU2BsO+3RuENvps2plg6mM6GY67B27G4QAABeJ0d8LYoLdw2rOg+
HuOYmk+VwoCXQmjlbsS8f31/ZZ3N7kRo4cYErMzdDDz0dHa7CBKZ4TfSN+ymhtu40ZpVHmvpLo9E
59ojtaUhDvs1BTt7YU2fn00vBUK8c6a/gPLNFjVVKgN9mLi81/xS+lwmjvNJb0PnczY0xoqX1i+1
KFFvFU/3P+uK/1tV6mQhLjvbV9xoE19wIgzyH3PGoGMkkS6JgmicyyacdPmiTa520a+uM9ILvRDf
A3TLNh+bcrS9adODgSIOwrx7jtkx9G6KKBrjvsyz9KaiC3rbJZ3e3iIdPv7uVKs214kxFuFnzx+9
pX7P/INTfqa/zcKCX8N1O3fiRBm9iFq76+/NzLI/eTFlyJ9VrjrxKtDCkq4BaJ5kN+h1t8sGRHE/
+tVfyt9chzQB+PcZysVrBaVPMxjuO5IjZeWHqn2RRnYTXWgtJjRuBnb9c1qp+ZewqMyLtB2Cn1rm
9cbC6TYPgafnAJoPuWJCMlKqPl34kqF0ztAU8n1R1d7gEiTk5a5T67hECE8IkEVNki8gYM7HBHiM
TADD/mm4nY7Z9AkuD0j13ztYo6xrvXWux8JBeiSS1qB8lgSf56sbXBhOP+iakHTIiM7NTpLIqEe1
qvLyPhwRDPHburtC3GPcSo4jVLdgoaPxm1S/3l/e88BKg4XADYW8KquLu362rUVkaDmIeeNea7CV
nmQuwwdDH7SlO/Gtcdg8qAYyGP2k2b2QNJ0dlOj+cE62UnAxelJsrRK1LPWFJTs/kHkhEJmcxSBD
JlrM9OuvYvyqHhxk2hrlXkR95UaKl206hLtdX/aWLAzPNydDEdVDCADqCtz0dCingTqJyZJyj8B5
9kkbS+uy6XSP1ixLFDZCuK79bPwZt0gcvf/VzpcmjLvJhw4ADN9sjiJWKsdCs1SV7zFPs7ZpXFry
RUHEYbsF4etXrcFG6cMjQv2nFcwSJSCcQya6KJWjqpXFveVH1dYzrXrrKKmzsZE3cS0IlQsQjbPd
AOAU5hYajKBesPmaza1I6d4PaTPeh5ka78qBslIKvHcls0cOIpHNTZ41j++/49kaBTM84Rf06Tqf
tDZPv6fSRhDQy3S8jzJHuo5iTd9q1ZAtXChvjmKDxoKIDkFuTij2BK4GDZaB947S1+uhiHUsh/x+
4cDk0Xna18E7glMTpg43XjwSYa3MskCjTccGqYzgmyeVEoJ+5YBhqallRfSzN4ugkl0/gh1huADR
Cid0tTDw08exbI1kUoQHQf0LnEU17M0utrFZqWMfl9swxW1mFQO6cn7SCrGGyHUQY/AeNSf02mIl
+WZXOi6A60biiu5Nc1xpY+cl15WWNdCJ076qzR2N74ZCVwgDRVl1Q+kb0drD2HXoEd618uRS5B6+
AS6deSq/u6pikfirsB41k2q7jWXQAWcXsPwu3OzYBvxRJi39eC3W89bYN5gAY9IxZGqhmK4PQjqy
qEyiPOm2HSSNT06IQ81nOBxa2a0RFOqLaGMUlR1dokvmZ49BqGbZF/Th/CA8YPCmw4buTNnDVWlI
+0H4bq6o2Pi4PlI2heSqah5jTqNoWUueI9Um/cDOKIoDlQ0lfBhDFU971/dQrFDdsct9syFTol6x
T2RjGK/rCimkHVmdHf0G5+VgPqELlB6vPWNoKHtiWRhuS4yxgmc4VWm6CXCLITHFvxCMiQzovL3o
uEG8Lcm3Gf7O+jqStwWqPt3KKMbWvNcQTypczYjUZNsH2Sjf2EL360+qiI0AFxstbyLhxpo/ycSF
NXairqVHTfy5VrwYwEvf4O28h0JtSXshtLq908HBJGgXc95vnN6JjZuoxKPluyxTaOlXSpggw7GC
taRrJYskzcRBUaXsiGp2PinXqn2w8WKtM7aGwOFl5zipJK8HteqrL/gKVuluINT1dzl1+eHgm3nc
rvNe88J1m/qiWlu2JPRV53Vxd9kIrdR32LQ43aosNGyXdK/NywusJk37S2RLjf04eINTjquwBe6y
6aU4E6ugbHxjh3hL4sNOMO12SzwGZ8GwK0x249EuW3fgZwfrVgGfEq2cAMcSBGaAOVuDq5qdHZUs
diy0NghaFJjz4XRYDzeSL0njBR0pUV93baMG31u10o1d54Em+Ta2sYZbvIj7zk3Q4RufRIjH3gYv
lCZJCeqqycCN4lslf4WOA3zaMjXftDe6laPDiTqprm1NE8v5K4CW+kRsNVuEW1xRGZWcwmkZoIu7
doOMlKvFXlV+5RHs7tCTtcb7sGgdedPoWp/cZUBQ82NBmh9hsIO0yc1gK4UhrwJUsYDCqR0SXyrL
D9OdYtSHbJVHljGkKzlWygqdeqLiZM2n0wKc4EbMUz7num/hoRwHXuv9KHgkjHkkrNU8Yx1XOiIc
XZF6/ZPe9r0HNUcTiDYnKQfBVRh5iThA7wxsc5XldVhPLlJyqny1Ex+dTB3EAGFQkIpwNFxYqA03
q5IKSdm3LZD2XyngiaDeR2rIfKzVgozoF1wJO9ikMJCcn+/fF2e3MJIbfww+ycaols5iGl4mxOIt
lr4qcZWCAZOBFK7isuyvzDjgwJHTPFi4FufRDVRlYLUc2+SA0Efn5QxQPsCDSin5HvpWUa89oTrl
tpECrX9GTsWwfr//hvMIR5/iQiBZBN3gNAATnt6IaYgxglNGJcN1jrNqvLz0j9AWUvsyKlvOHDUK
rTblw491tfNVo1e+v/8EZy8M4mkyP3cA2sJcn6NTgPTnOQdP/JBj2/bg+Jr/q5ft6lbVC+z8PjzW
i7LPpNcIvHd+M2sVRoZDbYUPDaqt+yw3enVNXbpuXT8p7GIhhjubW1w9yKUpe+toYyFbdTq3qj5I
OLc10YPSZbilAXpz7vCnrW+6IEl2GBKq3wlzI3WdW3H28P6bnnU4QIJTSEC7AWg/igDzfCrQDQnz
5KR+QE/e+5qbIeWLbSX6PMc/WUr1ZhMLrO1XeGiqz1k5iB56E/yDxlqpo94rt63lSf1C3fqlsfA6
ZEE5kdSA6YAgw3KbT0mVBDAkRSnfoznXasHOR0EK3fjUJjK54czq+3hbA37WKeiEo0UtMfRL+1Gk
VgIUr2rjKkMOXMb5ZuUUqS32FARTU6yxYOOM0fJuUQHzbHmSE1PVR5prUncFrHb6ER0pG4Tmpepj
jyCguUusIlL3Xe4QCREh+UsZx1kVZlKaJ3IkKgbKP3FcTscLClZiMBjyYxKOuvaZ8rvarz1bq/Jt
0BcJ+KlOcDzsVFWqQ8W1OILEjciNTtuWhoX75Pvr6GwNA/klWAY8iXD09Einj9MXsipq3Qoeq8qz
Nkoc9UDmUNc1QqVaq6Pfbr3RKFa9FKULParziZ+0QPgbOSCAo8YsuuXjS0HOrfBIWka8qY0+8sm5
5+hIusLfTj5YC0C/mTB64k+YE79onpwndVeNCaHvozVa0QE+WXAwK0e6C/w6PJiNGn8QzsJ4CH8p
HPcvziNzs6lUUsrai/vqUakzD6sjs03u6yDxynVdZGrpVqMB605LPH2hB3E+r6RAk9b+tP8Ax8+q
EB1t3Omo7x+NAOOZiyJ0pPTKD9IxXFspct0L8/rGgp6uNATwYbmjOj4XsUhpkCVd25WPEsQn+WsQ
VsTtVWGnOJ4MQg8vqBAgq5dhv5GsQQHX/dpHJTJY2VkQLRUp5hc6qd8k1syjIJ4M8nmanFe1gyRK
bD9qO/9xgqeuB8P0DpX2ubS0laCmtX9/75zPNNkFNEAqx8QtjHg6WO+pKHxXg/NoI5nwDQqCchPm
JjrbMuqXd++P9dI5OjlZJ4F1YlfYBygggus9Hcwz09oxm1J6TOpUkFehj2tVwQr5WYdOaJbHyXCb
Edsnn5C0kiXcXxEfuM8L2nmfck0Soqb5M5lcYANTdt43OSz6yXYaw1h7X9ZtpVxFQ+7HFwnQNYTU
MQkzvvm93X15/0XOJg3IPwEB1VCkQehST1/w1ReqBY6yViorDzRyLP+CtVF8t0kKfTQKIlNaf3Q0
pCzQHUWq+qWXMZs1LSlldHIT80GXIuMBQ1tgZaZkbIo8txc2wrSvTj7QpJqBrhksm0kxc94LH9Bw
w5LWNCYMqjJlY2IdFGO1T5BJX9NK0d2Qz3rg2g03YtSzj8aVk6DyJMSOFwQ44HnnszFADUVBYT94
5CMBHSMnjbaxwEvlUgjZkRZin7ONBr1ukkmGxTSNO6cWNGifUvKR0XE2mnqlt6O2ChshLpiCCkh3
Gi7gbObjsWoAONOrpglPMXcOIIsCLK2dTlZ/tqp5Y9utuCgjs/naZckDGdGSI/fZaLQmpoo9XGmk
csAany7SvOrqiJ5C/wxxgN77WMr44FqZE+xUKw/yzYA68VJFcF7tAa5iTlH6RIjhRJ3z++K2Lrsm
GuVnx/HSG2gW6WUTWsXChnjjzahOT/In041PynP6ZtitBqluZ/Kz1HjtvdEa/QYrg3idDYg2uqpU
HD+2AfFlkgFqU4Cn5g98YzZeg184IakXPWNlLruF48ebth0Stw2LcSGgOH81uix8NLY75WPCudNX
oxDF3JZx/Zz2ZrmT87HbkZRc5QSQVygqtR/MNV7Q7+B5Jp7DxHqbDUcQGxaDOQ6obXaTs4Zdb4Uu
4pWZmUs+U9OPen20GAT51KenPcDRiZzo6Zv14YRpsNDkqawmw6c9GQ8B6gyffGyS79//XmeTyIfC
fgBpMy5RMsZZeIoKrTloo9E8D7UTP9rotNjCCnJ8H2t/Xwpz4VqbwsvTN5u2F9VN6tFcpPNFb8gj
+AQYMs/Cyq1HI5QNami93GFs3Vh9ukFnA8jrBD0SHzwvaUIiS0BbjC3HdTTvhupdLg+jnSbPTsYt
5xLFee5IFrzqW1yhF9bK+axyntDLptPM6cXiPP2ApVm0GMcaA+eJ6exFFrW/LZgHD3ZM97wR2dL5
dQY2hv5Cn3VSlwCRAnZpltVQ4vJjSE7STwRu7P6nCcRtPEhWGHjKyo5LL61W1jhEuboZsdHoDnkf
YDSRFkHmHwbPQJHQbQMWo5s3dp2s6zYI0xpTsC4N68uQe0F1FTmQpQa3Ic1LFLdBSMhaxSEyxxLO
o2VDAwUZmnxJC2s+kxMWBG0jbgBa2DDpZlmDXClJMpgIfw+eMtxlVDD3sTMUG8Scou+GMnQLX26+
9WAQUbJ4ce7hHCNvO/1ycpNLnlqU2g/EjMIVuJDexec+2kV0v5aS5/kNMAk2cXVPODNOFMhsp2Nl
AXtAJxX+idRjax5z2QmRFRODaKR43eCzk23FWFBGVkOD23DVBoAgezcoJrLoyqknq4gVdLVQC9cV
mC4dPxa9bFyOX/wKFibmrABhIlsCNIZEfyLjArc6fVpuTr+NvTx+bnSn7o5qgdEsBNU26vDpppYr
bTS/kqNjKyQ85/saZfpbgUNxuhJ2GkBRCumAFdlCXDI7UCjGTOo8cJLY3FgEzeOEhsxolCS5vrMy
AhFVa50tdA/qbLItNhFSSbsqz5LN+4fmPAd6GRUSq2PBDsbibF5ESEQZemZs1HeIgoHNCTt/H6dO
cZGpFD9Ko2svCSDarc6pvTKh6V1jg7oETJ/tjOkZACsReAIdZIfMFekaeywzT3eKu7yL8nCFxpli
r5JmsHdWWdmfaxH4Szy/Nyabqt6kggAsi6xrtmDB8XZ5nynFXdQM2k3a9flOwo3m0RdOvbZtjpzR
09Xd+5P95qCgIum8AWg4UxOVAgBCddKVdwlWPAefXsVOVorgCkk1bwWZsXWlLOwWvvDsGHiZXCTD
DBYVFS6gUaeLvTDsnOpLXd1BaYdrFpYcchoQZriUH9Vp/zOWSTmR7hGOwfM4Jg6lki6HWt75mWSm
h4YCgoy3R6Z7l+NYVWKbQiyjt6PaoXJXKqE+rH1PLUNXtyW1hsumiOJjlyW6Hhx+RAMTlhCE1BzW
OEJ06+mKZHddE2rw3ux4XzsyzRSvjxY28OwQ/DPUFAwwIvWxuYgHsjq12skpti9xIK4kR2k3TeYv
BduzZO1lFOjfHLbc/wQAs2ukVgJyjSJP7/ps8K+arHoeE6n/AtbNR4jJKDcach44eIXFHgjlj/dX
8HwxTbNJ3VifZCAgqM6hsKEkrLAVenAnjU54yy0trZxsbC9Qx8sWNssbszmhCadAgMwJFNDpuqUB
1ceSkWR3UosKoaj6+hoHgOjp/Rd6YzYnVAi1CRCvOKXNgsY4iTwMg6T8LlJg6+GKVq5CzzPXmuNb
m7bRi3076LSpi8nXHAP2JbG4+dE3qaHAPudCAvk7pTWnbxkXUadZTcehL5f+tezldKllLZDjNRr8
+Y/UEN7SXT1t+FeBKwtogoeScyMDNylrTafUqzIGqI488gu1ucO7FDG2SpHVtZqO2PSA+0nFOqZ3
+jn16ubZKerkAhRL/dw4fvKsIOj3M+Y9/nbk+q/n/n+hs3bzZ/Dq3//N/z9nOUxe4dez//33dX5M
v9Tl8VhfPeX/Pf3R//tbT//gv6+C5zKrst/1/Hed/CF+/t/jr5/qp5P/2aTI3g63zbEc7o5VE9cv
A/Ck0+/8//3FfxxffsrXIT/+669n/OPr6aeJIEv/+vuXDr/+9Zci88H/6/XP//sXPz8l/Ll9lv5q
yqfq7I8cn6r6X39JtvZPZMi4qEBQTL6IU87bHf/8kvNPZNPRZeE78jUBpv31jzQra59BrX9CIUcK
g8Cd2wblj7/+gUj1yy+p/0TfzJnqWCarjd7PX//n4U4+0//7bP9Im+QmC9K64gefrl7wOFQr0Q6Z
MDJcLzzO6VKijtnEPqCfbT+gca4NOQTy1Lis5fBWkygbxWa/bjxicSpmGN49eF1hXowiUQ9tj3e4
4on1mCbaNlGCu1fz+Pejvn409bQ7wKNNNx4InumKJyyZK4kGVtWpwObEbuwU7ztK6PDnpSQS6SrX
tOh/s/cdSXIj25Zb6Q2gDFpMISICoTJSiwkskwIu4ADcHXoRf1O9sT7Iev+TzFdk2utRD9qszKrI
YjIiEIDfe889Ygvv4HLKAk+LPAAfoTq2E1CnGOFQJDcLY75d6Nxm0un1nUEG7cW60W7qGlaza61x
udhdZx3HtiT0wpqla2Ot0PkmyE2y36jPzC7t0Sh9wzMfrUk+CuyVghfW0XBdlf/5o36Qhr5/VIiF
MCvhGwBg8RFf1WRNbkSV2xDT8O+muu/GTVFMJCmkFewQxUBvqWUsOVJsja0yevoMoNQYYj0ThNuL
OkAH0tnsCktyaxsWUfh1lbAnffmp19av5eP9nSJ3CJsFfDH410fqGIFbERYklGzZuEwXJgJxD/1K
pghuC7RL4xUC7sP7iUxqAy6Qe7VEbZhj2dZA5NSVfVL0NsKHC7iNAL0YN59cx/Vu/XEw4t2t1vkm
ePNgbsO3+6PBit9M8P2amLdpYVB52yChL4UiJExGqxI7QfnwYM78yq1ksddgNh49PVqfAEFQVP37
m3CAouFwxvtYh4FfH6laN+iSVelsAu0b1QnK/dLZlyJsM+byJ0iWWlSGagZ6zlRKPO0modlwBIvd
L72iKVe1deBysTMN67Sj4fVbU4KH44CgFOtyQB+k69aLGwPcKvi4bfzasy8O9cbthMUS+sOXWSsr
UY3JHpDXiJSLtuYPGod6IoIBRH7bTZQx3hGftCc5Ch67MMgG8cjq6R1BFocBUYg91NuhCV7h/GeR
tOKwVCsM22sSH3E5KRLDyb0wJbpfZR6pzZHmMw7usomg56hjZy6HvFERNzBAwv2EaS987AuInGdW
dAgZwIqMxohujzbRAPaPxe6CgE/wFgV+EcM84wvS2KqX0OJyR2VBY22BJu34pQmV6DLBPlzLasxG
+Bo0cUtG8c1AtkciLQ5ZFihc6YhguDhoGXYMQyTpg8nAKClKf9wtk5Avka/csyGqGTyxcN52dl9k
bQG5P0E8z85wpX4t0EswQetjGC7dRs6D2PfcbmK2ej+AM6bgCN+cp5qLVE/SO9bdwLaNX/k3lsdE
CgNTALX+QLZktuojum3yLeoqnkGpNuSW0d4iH69KhRqeapDINmFQjFuzn5cnDNptJho/uoLqUqV0
HChBFl0UvXRj8RyG42WZTeyHB4Dud83IS4wdwx3F+FOlJJyjO0S6h9/LqmXkMBmRf3YcgX22trDO
tesyA74EjhDQl2gzazqdS5voKjGULW595Hamc235W081dDtN3e0s2mbDA1nEli4hTIfHVheXUX9H
CIuQBGrNfTKHA2xuBGw9I3hSppPdkI20JisvRk2/WSAjJZGJHMlmDJ/hxcfiqhmfKxIZ3wyix0RM
mlw8p3mZiFUDwMRFhonOmPnML7bgOX8x5i6TxRTlUzWqq2Lu3ixp28kUtV6CYdxImsFO4Gk0wLiJ
eFnldzJbWK1TihtJ6Mk+DItxTSS7BuClL1yHqav8Pq/4ujdw22Lj9kX3lYOB5lnFsh0lOYu2HDek
ouE3Ywm+GENHk2EsoeUsEC7NqOBJH1F8YzZVid3AvqMghUVgkmwfpqEg3x016zPOGjOKjZ7Yz+PS
lXFjcX8DRvGwo0sFc5BmURb8kss5V6NCjG8bfUOp1rH2sC/DPTletTNfYLRHu7u5wpoa/s/uRTpe
Vs+LlUVsZbQpNNgxtWbn6EmFlaZXUzND1ZhesHCO3hwh3ZwNxH8yEIrz0taOG8+RS5EyqE0n6SsO
p1laRmTn6eUGwa/LebJCsUWikX8VyvrL3M6PpdZgJEOfeNStVe7swCs2Rtu4D9Bp6VuszkHIrtbI
LFFc8ylYjhiRHXjd+DsLYQlox2e/ipVlsx2PmAFqGgtpFLfQpH3neEZfQHSFCVZR2eKqKqdyt+Z/
b6puRDIWYtPnZqxSq4SrYqcQ0BNrNrWPfY1ZkIkRj1vl7ntY4H83vWU8A5RTmbeAhps1RTWzuPQ5
u0RaGwlw5yfWzkdVjEFONI6x0ClkDNqT3BNfDJngDty/tcHP4VL6jxTTaJ1IZG8emiJ0N6FLn2G9
lnBlkBvoF+XZhXRgBzZeD9OTsd5jqHNBKxyju7FewMDDxbrRNsiEK+sYhDuCFsrEKBvBoIm0KULZ
r0rSO5smoI9wALVoahmDblOBMLJrCLBE3JUwQo7d2lJbtkh/2wSd2puOpshVDGuQxUBgw0anAUOu
rPyYddU1qLkilYEgOfiT7GmE3cy9Cfr197ZcxlNkize+RPQAiUybu4Xh3U2sqtK6jOzcGtn3yJe3
fRWNsRX1T8t7R0XKtt4QIeSpnFmd89oPYHPdBicZWIBg1QAPMV9A0dc9wEYMRDbLv0WZInvHmaxs
hBg6r6JoA1FVu/fVeGS+vgpmz8nG2Tm3FPHthka0AKdK5eDu9unkSmvH6RIc3BIsyMG8rvuqj8FA
bOPGH7spVqozrgePhzH3oRB0ACCnpqJkUzBEA81FkBJdoNxJv9oBwiwTmGU+Klk2r5aU7T21GcRt
bt/EkTOolPegVlL4FMdL5bJD7UNGCFDT2fk8KvGAunY2RQPJETsfXLtdCJPzRVYbUdXgcIpewONL
uVe9YBJhWdj1xqh8A2JJB46UMN+7n6P6lhERfJ1s46Q6eo/kThBc5+IihwEGt7xi32ckZZ9q1xcn
iCYp7IO8OgGXGLuIAWmT32pNq+9B2Y9nOUjI80BujGsxg60CA7vLBCKvzrhhiAasRbNc4gDB4EGu
B0AkMSs7HF+rNUYfh+U0hMehRCjlxuhrHR4UHWp4MYfvRmTDbLoZLwbD2gLQbZC/16+RJLczDRQc
AWkBufF2kZKkIxAvO8b6FbZ9FZDaaovEWPGlRnGqThJxpMHBF460EwtInP4qnIC1KfWkaSYmbqBm
V0ctKLftJDp+iwxYccSypcf5FNVtPPhe15075BH7u1JqY44FaGhlbpqT9Dc2KNjjdV/PElpaOuGz
tYF2Dgs2uCfLHcvvvZojmkSEjLd2g/7qjNu8xwCj2i1i0uujF+npHIgJ1wMpYLhCc184IxowNhzB
fkCM7mLP+tG1Kuu+Vy3fusNQnds6xKE7e0YaUBG9mogt2qmgcbKahYHG5L1oUFjLFqyt2ut7fHFm
2cEH2qeJ0xM362Feb0PhV85tohzEyBWWwNrDMIfJSZUNMXdGZl2qGFHf2O92XcfuA+5WsHZ2ezde
oD68IFyIb4Z5FBlOGbiz9KZzwiLZOlZjUzwHFNhd1tkBb9MBTlWI4CYUZ1OkmIbZYOtWcdG1xd4Q
ZrHndiDN1Hd1nbe1P946gyv3dt8rL7bNIYgJteydcvv5DVcAfVpfFy16UObfNAiE2xM6oDdbxIju
abLA06qHt1bbdA9LK0slqqD0AuWq89i0pvOCXtvJ8EeWN8MJlqwISkh9G6MJvjl1R4IkoNq9DcR4
ixxmjbmrfhBSNSlCmR8prltSYPPh2+zMDe9RLyRMFhjPxmhFoejw7Cmzub4Z5OAcm3rujssYLElP
5Rh3kJ3AJMyX9U2BU5btmL2ELYZYq6l3LQjGiQUadcqMalBJ7RUUCSeNx/aCdCBKuEE/iGNbQdzv
FQXpdhbvLeNEik7b13SJCIsXqqAfjFyQ6NFeflWlIQ9mOPRpbdkiV/BheiJRnTS+hm3VEtCEen57
ZzQ+/H4qIKXtEOF8B6x/ZQyM5uhbg4TNLcwv2DL3E/DUaYDlJhjVMZSppIuXZa5d6AXq13Ec9VsY
6fmJuJWfu4HUR83V/LVi7HlC3Mi+sRZbxqRBrh/Virz4tMEAvChepubS2a+sqEQ+27I8dbD22oFw
fV9K5d07Wi2bsS9PeqWsWQOaA8guTCf12755NWCVVWCOrsz7OsSxhmxCMnbgwvtsiWufTNCCwH7q
K+z1LmZlsDOeX3FqJ5uxpMfbL+MWuEZqWMLB9Ss99DZ++F3wCELIsdvDuH0rODf35mQSlkVqck4c
LXJGPNldSWzgslWjW6UuwAq4LtbVQuJJh+1XCtZP3Ao3baAViYXTGFHMw3p8iSphpmbYXTtFiR+B
AHGAdrguHrnrwqbZqMNu67l4aIKpF1dz0+5qe0E7EqCkgicNSzdWQYON1WxS0kgcQ6nQfYZGKp3S
SiyFpaPbGt+qoZ+uuGb56uCYgHkKT48JIp24DWDFt+t9twtSaGl8kUx11yAvQ5csQ6R1BLuKmctt
aXWLzlu31Sdc8++1SUGUj2Zv5zTaTJD4mynDbeJQVMmoHZIbXtRdR6a4HjtapZyHj6WEZMLVEs2k
o16h7hohJsbz5Q1tcVdM1TVn3DrBm7u+D+0FynV4qc9PJcVTGVcwA417GQl4Z1dACcdm2Q6ap/08
mrCJGvF6FXQlrB097MQxo+o+JHmJAxg2yei/UthMAjhyOcPN73hovAzU14gAQ0K3k1AWsIdqJAyC
ErScaL4HeAMKskNLxw+uKkHQ6KbxDjvRvJq6o7JkdTsjUjG2wS7LitbHMMcgg7lvlwYsvikYhpgR
7fkxEh2d227i9HEUvS3i2kUudDwpWx2IiyWmLXGaw1faO0/wC0mgm3AybTvlMyoOSSM22BAUTd2m
AWcxdRs/eDV79dBWfgD/vIK9gdinD2KMRmh8OEHLCglZxW5dI+TPBRmktzUrVuYRbFa+dOiVH1fm
2ob6Y/mAxtY4NFFvHVsxjK/9otUVYpN1CoQYzp94Z5zkLZwS3UzXDtqHBYRpMBAG2ALObbgRyg+G
xEQxyN0qsI6glyKrJrKaAyRG7Ns7fPIfgbh3jcA/H3HZX7Dc36K3v/yp7bdmRUj1x7/q/0GId1Ve
/h7hvX2thtevjfoZ4V1/4r8B3uAvsAGANdmAt7DzXR0D/gXwRuZf2NoDo/0bqMVS+gfA6/4FWtLq
1QGqUATCHLYG/w3wAjF+p3ZioQoTIbjZ/yf47r/hdUDEbKzzsIUBTRa2Br+CUXZdg+9NB28zkOjc
lq0TS0QNmB3fww9r75d1H/Oa7wKKDTVaYB23yEvfcHVXN/IR3qiIKA4XffnpAv4DtAtaz79hZGA/
gXS2knfBbvmoywjcZQLTx8csPRR3PaDuWz4Zzaut/GXXebyoNmbhdRnSXgC7AphlTjIMAOyUJdSl
KxswnWiIdqpzTRwL2jaGFo+9Nz83wBsOvt8KkoK6P12VQFbQJEDYlFsR2L81tep7zIz0pfCd+kb7
zkLjkjTWtbceQSqy+AE7erILynLMKZoLHzJEnF+Bkk0qmiB4QzASS22PLqjy8+CzrFCVynoKt56E
lqYDpud6nnrr0VozjaRtTnwTbYNenFRi1XfN1Nxdg23vfW1pjZkxWojdotWWhbkBBOjCnnmwZQde
y1ohYMfW7JzK9kRS4HMEsPOkQbRj77VFChvGi9bE5LNC8sBxsi2+keDCvdDORdwJQm/5mFTvhY7P
XvTYjqX7yoU371H9zbRaC6QNmxXM42vZlKifbC2k81pSjffq6r1XWv5edfEFiKwj0KVVa1Eu1vJs
vVfqei3aI6p3jSper+V8QV031wJf2mut73TkpMN7BwDnSHQDYJuJExzb2blGr+CuTUPz3j+w917C
jBqkowVClyJBBJV5X/Zr5xGsTUjz3o/Ya2vSrU2KOXdPE8dAwNza2GEn2MZd266vOSJsnNnPwu0c
pLuVngEikXEuPCjf4gGyr+8F/EDAqAFUIJl1zy111mZnnlQBPXunEF49oHXiZFySDsbgAYbsUh8C
Q2IeGiqVBHK0014GdOvQdh8Am92Mou5O8F09zX5/LjXYLwEXrp+IcNK4KAHfQRO+DjVGNV8X0vRP
sKoP4jKk+m4JBP/igS8Re2jz6dZru6XDDRSGj8tiOSlBIks8tfPdQppyY1ek3XUO3F+xBAhX5NVu
ARJ3espKheQkFEjP2ygUKxgR8e0UIsVK4LejsKsy4dTf/bEnCVI0h6zUhvHNs7SJZqp/VTVjMEXo
nkYbRiENUhNNjqVhbQ39kXSQXzLIc23Sv/iTgNE0PvVa9N+kjwQzl/gwX7YjAwB4kPVAaoO48EJj
x6p+zksHOlF45elNHWl4uxTBbuqia11w/Hlm1XdcRt+0hZs9bGyB9bu6tF7H06a1ZNxo3KeGZZRL
htFruVk6GLiDdRS4AywsDSNrESu3AyhKXxowZZ6Ui+TH0h5HO3Hntt5y3wbaXdnXjckhRQwZ/K+x
js9ssP6uOncSm0r4D2swBOaAyXl7dwjAjK2dJzUP8MXpCtXTeA55m8iaRaBGzH4ErY51Ub2HpwnY
Ne7VGU4IXhOR2Ai9tHOqGmOGNyTKn7FfAk9iXyqkZvECAxlrezdxYMR0ExS9igPZWJma3SihIGLE
s1vqTVNY0JqO4KeDP17r6AEW8VhDhS16rtpchmwqqtBJHWw17txIGF66SBznZ3MM9cadvWVrOLBi
RiMX3CDpG7BXGxTdZfKI3EdS6sdVg3Q7IawdhuPRALDVcmlCDPrG3WVIRsCY+2gcp0tVMf+2wWdi
KbIkpgunxGdpac0WUgJ0c1u2UXHXDcGyc3kXbUPV6ZS7Ad+HZqtThlNj4weYzIFbGDfj0HEe80lg
aWC50KgC0hySeq6j7bCw6WoYJ+vYTFU7JxLO8Qn+N7yjxglIZOt7Ol68qdjDxmG6zIyhlUJrOHzz
+vUJm3T7CqIxagZkw8V3qAlafikQDvOoMHHjCfZbfxVna8zNQQf195+r23t8wMctFELNwQUGJQ81
7kPNdZhrmmSmHpSVxIF6qXj0qvFhaUY/bql0cuTr3VkLENW+/uLga0coVqPTkhh3nPpny/E7yNJZ
jzD2AbNSE6WuJ0RsduGdU4kxWXT/XTTNEmvN9uvX9Oe3/+8rYbQM4IuCoLImkGE1/GvL4KtAt2Xh
4u33c72NJNmPM/CDsXkNV9+cCqOEHzWXSiIaBYHUW1aZbu6xKXYmmfU+35ZDIXYgLn/Cwv+Ve/X3
cs9CKCFY6jasTj56b7sGrB46GCNsgqrtkqmtH2Ap4MSdBxSyBK0DovK/NTb/vyH+hPMAhHZlHPy+
J/7f/1V90//rtlWvMOj5uTH+10/+3RuDavzX6tAOigNc8KHPAnXn79YYArG/0P+toTNrdBqekR+d
sfUXpAjwCll5Sg54E2gd/9UZ+3+BWogTAn02eBSghDn/UWv867IYNragjcKcx1n3tz+xZxQZHTCC
+iB31F579ZfCBvJgF/e1ZW0N1SRu2+C8u+rLKP3pGv1D2/vrYvjHC67N8E8vKPAcV9gMTfkCDEUO
0dbuscgMF/oAhsJnT+96uPw4fH68yErG+ulFzNIaSYXIlpz3N+MCnKdGsrLnp2WJnd/0VsCgH5Td
AzY2K2gFeBE6f7Ck/vwJP8SH/nj1D0de5Qtrpi43cpPBSkrwtCqwl1ML1oYCHdsFtn4JPnDc8bXd
EMda/P2oYqT8DZEFd8w/fu4Pp5UTGTSqpaFzI3S3YYMdEc29wYrLcj705nAZZXAACAvgRSYFsKlP
PvDvbqL17fx0uTnswqQXyiafET5+1Z+rq+6RkKR+AJmKfPIivxJhflzUD0QCA5b3nV6aIq8HJ23d
KLWicTurqzICJwdlgXD3s+/vN3fPxyhKCownwqZrykc/3C5zhGXLEDsFEP6SXrALjEMsRo9iOPT1
nYdeQojPrE4/ULr/51O+04B+upL+YkxkscYV4LC2g3npxgD753K3WsxAv46xBFfUPcjQT4n/WSrW
r+TBHy/6gUEXRpg2zWDpcm5DZjBGqYPsPaQpbTGwp+5UbAtEhNPxP7QG/vF6H86cwTPnUHZhmLdP
7S39ZpTxCIMQJNM8qlMh4uXT+/I3j8P74P3T1eSFYqHDHZlHmCga5w4Sb9AxovfbZ8GJVjqJNPqN
xZx789MDDq3IPz+FHxOVvBGEq7FQTd6hxUvog/VUnxpyIrcQBW7Ipc7t/dgH8DRMhnT4Uvh7Elfn
+jTo3XSAyciXgh0skhX2fjjys9cn+oFdPON1OMKMPsZZWTon+dqcm5uqz5yUZ3LreScQDhK9Ufht
BEbl3SlsrccKO7jp0ciG+AvcrOwUdoahxoi0B80mQi4nfe5uhhsdnqzMSppjiAFzq3OWzTsvNw7F
nE8bGCAmTrGZt/Cizjpz46ZzjhjRelPoL+SE8XBHxb7bqXN04+NvrNo6nu7EjbHpr+RFBnFNr93i
jT06x3IbDlu5Kw/NDogwcqgzJr9W1yB0mCod3lwIJ+qzsR9pOm3Vtt4G7NDv9P/lyfjRx9caRVRW
xmzn8KqNgy5KR3cNaMHK2x/YJWjC1CocLJvtOMR/U3P+5Nj64Mfw42b/cCQbzigln0w7B2Mmbk07
Bkk4VZ6NQKIXAjZPg72LVi9gQccFjpWhay8Ao7aQ/sRYRHzyLt4Jzf9QED+6NXN/wuFpD0UeugcT
yIYp4EAyh+kYsb1eMDGHFTjJ1WM1modCSIRweuV+IR6SqnTquQXCDlpYE2msOacBge0uTODgSkBN
TMjzaGz7cohySeUNo6kqI0Q5gDS1H0MLWYUuzSRVKWpin0q7uoIohMejgX2qDdKhGHsdeyO4Ghr9
tAoTVpWPwUxxs833rLTyiYZk40HOBZbP/ExrcoW9Jeyr4KNUle5lsrzTXHtpyCq5cUQQhxD5zhiB
gkCcCXgNBhhIgpLbhuhdaWkv7i2xMwMuNzNbV1XUO9eNfRXVY9K1b2X4YnWf6JE/JGj/+O4/1CwG
iUjlyrbICwqjoCeYD76FsGWaaH8JWlzBJev89mYOTyEGIGQOQy9hflLEfnOmf9QJ9KQ0QQlAzq9V
yDfiWGmNqZg6aAHAB6BlcIDbZQwKyScs99991Hf745+OWleFE/VNUeQSDqqolAXGO9zka9WMm+aG
DHOs6Q2RSIBiyHoJgk8+5wfhz/9c43c26U8vvDiTLabSKHLfbS41BwcDqadVBXCoDbHOaA/uchi8
a8gYPml2ftMdfFQQuo4YtOMptseuOIr2lVb32ALu1i+VNVA2GadBVSBPoVL79mEp91H+51f+TQf0
fsL89ElnA8HRGvYyeyzQDhKpbiYdDjDOQCcwH1r8em2D/vxSv72q7q8dHTKVK6Bi1M6b2bwgq2sf
encrLtGX+j6EFGaEKRvAOKBeVfbJS64H4j8cUR+BggnboBoyaSsfiu5gUOwcx5swmlMBDkFnWQeK
07CYgyuwj+CJ4sd8hmvYn1/77xjOf3rx9U39dG1dPfvIfEPLNw0HPka7omo3IYoDazoBQBlEK6cx
H9wKRxTn3bEm/CCq6AqbNUuqc71MhwXaTYBOz+1qX2knmvAtAudi6WCn2u1sfwP8iTt7CQirOcwL
jqItB+0E3561MboiQYJlPNs7LAIQfrfASh+nrDnhlN0RfLNFkcipT7BRXgt3AspNPN44y2Fs39zq
0qJJJNth2Koor8Ndae6mYLeoXTBtzClrdjgVDbr10dDBZW8uDjN/cuzzKA6F++S5N719F02Prfu9
cx9EfWsNW+5sh+D70O0CnQ86B8xgWlhE70yxtab1TWsCB72tBWLPsCNlXnq5R3ZGu2HYODIBnaNV
xUZrH4dwxiAysCkJAEUzx7mCr90dHPyOTsPwsZazVfJD1Mq8j0Axgny0hFmcQ4cN76N8AOFokOdp
5vnCnFtfdVuApqa5nN3w0fHvkRG/pfO8q0rUUDzuXeseWOVtCOwBSDh9tRAWFoTzLYK4Vle+8LtR
WzfA8u/d7mw1Kncq/y5y6lMNsk4XkUNApxuQZmJTQ3ur/YxUKi2FGxPCEysyMmvWX0Ao3UTocgTw
2pbVr4sJe2qYKl1TkGfnZcaZ496LioEZVGPPi4sB9z1Am6F5NAm/YzLIga571TcCp0AXlF0tX3Tx
nZY71W+qKK1WTb5yxhPpw4xBhG023pJV9RgDMtuBtbXtAABOQC7B+NqPjp2XYNcKe7nMEgkMGkB+
O65a1a3n7yWtDmEbXltE7eoO6ayA8SNJs5YkIBsgV9HeDcAqK6RgICU+hXEe2hMzL6IGDKBtMcn1
0lxhprzr+KPDQVdYoN1Igz5Eq8RuQJf8gmhL5HSYm2hp88AFkRQLe78yMwCR8PYLpvMM3qhrT7c9
+NXumIBHBQ4BVyOWGf5pmHe2SfdYw9zwyT31s387lsFbuEzgvQLqN+0dqarN7HlHmID780VyA32j
dz2Y49EOOfKt/Xw0+y34+VtHWDujaHI4OiRFEO58chGzmQFMO4SdPLCeZ2CfGm2B53e6JiVWS2i3
CzZUscvpqxvpTUmACOge/nNPOFmRPRokNb1YPv2sTv7ulPswKluwTXQbMItyOeeLnnZgQCOLTmWU
hKm3jpvfBSsSGL9ve3/Zwxvzzyfcu7nSPx1wH1qRAJRUN9DOkIcONmdlcSo7POBi2DTMPDu9h/u5
AlkCa7b2rL0mbsRtMRZpiYYP+0g549YKwiQoZQoqQGK24HR0PWyMumwQMmmKHevRQVoTqCYL9mgg
hgZYLtR3iLAyTXQ7X+loI4zU24wWSHWgBcJxcls0ApvMOp16nfX2HI/RdTlcoAXkMOKM4BIX3Ams
mv58CT5IEv6nU/iYjA4HrYVjx8Vz+HLGdn0oEH5p39XmMypM7GHqRJZxFmInBqPuZJovOgJXGz0r
aAuxCf3VlJt1MiHHCE7iKH40RZTHEZ3bGczK7JqASPTnNxr9Zn401wbg52JkuWQBFwWs+hlO/yjC
gdGlZjlua/XUuTdmdIbuHTSxNuH2NaxLjzBPABMV/qNFtxFjkCha43u8UPs0kMOIm8w+VKbcS/Ai
e6KSCoRtkOhU9eR0uN3eeokFTlVstYldqwzSifmJjiRyWldxA+iueMT1QNIFxKtGlgkoktqjse+x
eD0xZHMnsC+PlkQ4GszoL5X4vo4AkNUntCOZhjKVlwE4HBwrahGHysTuFmh+92qML1Y5JqN9bD0v
sY35unPm1OYmbDKveZdXJIeQB8vQGE6igM/WiBmQRWt6bB6nFiQVO9yEoKVSJsFNxl6EYZOGv17Z
XoxFUFYKH2r857ozYxHcwWM/dqe3AIduj5jXP39b3q+I/I/b6gN6YgQ1tnjawtx8hAx429SLua1s
/zJ3iIrhILDz3Otue/aApUEsp2dJrj0xJOWIURrsg6UPk6rTd25fbsLqwOCwx2mi2PuQtR8RFORB
uDMh0qdU6uTAeLuHkiSAZfocFUhtUlcRDOEYbVIcfbHw7Vx4RWyD1QUBROpAkoDcpRguOknNy0wO
2EdJnjDfA78XasgogMOnTJlAXfXqbEGeBKNlBiNQ0CGD2EY78ufrFPymb16VhL/c1YWy2lAXKveq
50LbCZf+CcX7YA5L7JbdDlqls6TRtd27X1uD3vXmFoGKJxtfHC+rs6NkPvjy2lJgancbNhtXCxQ/
seL3mriPNkJ1/RIkic5OwQtL/AjOs/U6RA8lZpJnX6vjWE6H0AB9wHaxIH2FLxN2YhEqIU+n2diG
zMwI7sa5Nq6MSl61o5+X7ZgSMNxk3++s+cXFakosCjTkJvO76dQGfT7Tdke7YiuEASpJscUKOxuU
vzVJn7IHObIMCbvx1NwWDGRe5UE7EfsBzRYT3hVemE4KbH8oB/98mT8srn7cjh/w9aa0sTRwGNlT
6SNBVaFP19c9AMywGA5zdzUZ+O0q3Lall/4f8s5jSW5k27K/0j8AGrSY9ABA6NSKTE5gmRTQcDi0
4+t7BVl1L5O3WHzVg2evrQcljGQyEA7AxTl7ry374LFOcCObeFaM4UaqYPf7suI3m/xfrDk/U9lW
NSU2JQDt4BdBz+RlgaG7BgJuUM7EiUWmxyt4edqOM6pH62Ct98MhLf2TIwzmXy3Er3tLF1g3oxWH
WaTUe1U9roi9M5eywly/khpxoKx/NIMwSir2oP5wtwpRHC1JQz7Yz85hKH8D9fvVCfdno7qH4sMb
ZsSlMrGpjWUfLCparRsPRmTbMVrgUzOkT6ZuncRyci0tph8vf/Py/PLDz9uJH5aEcpVGDlCBNg0F
YWWYMUjOk2iDF+TQJ9zPtN6nE06zzfk24oU5ddxWDaf3b56qX1T49Z+2LRU+KM3sUg+XiXfdtckJ
FW6cjHSSC2r8gmrluXY1OzdYmp7+/jN/UcH42YzblRo5GotyDgbH2oZmke/TdLdooJhhxdZkBpZP
UOfff9gvBhiCx9sBhqAzwEwMsNG48tFlbnaQXbXOZzMLTo7/UOdtLBwvtrPuRnPUycvWk8M56O8/
/a9P9ubPzdxJNnjp0TQdYGDHc+3u1vFKuU5c8DX7MtmZ8re19/MB/j/fSTgpb7+nOa0qW1HysP+8
NmYrLvz6Uec7nkdWG/HTfgUYGS0Gihe7t1CIuawDbE0L63eP0l8X5aE+vL2CBuf5YFmrfyhZLWsT
hZWyIqOkVs54SsYYK/LOrPCpsvUgOOA3Y/yL1ooZ/DQxVtVkdLOt/EMftGzsP5zfXZk89abHBmc9
GQy922jxgjxCit+O969u7fk+/PDiBjmedrJw8OuNo4ioA/bNE8ZE1LvU3zTHw2i6h6s10X6A2nds
fPt2ST/MyfBxtIqblHo0AJ8YBcJvhuGv3yoSN95eTyWtfMSQERzaynwhkmYDSf2U64i+wESJWj91
mjoZifO7885fTxyk2739PGnVdJHxth5ms3j1aT3WbnfEjHCer3wr25i5EwvxPucw/Pfv0i/v809T
FX5BdG0+TzjKyV1ugy4nHM2aP6B5iTOzv5kVxeL2g/R2upb+X81V/5G+WGejs8xaoLFjn07p6pwK
umUjb/B5WvQb76TTrDRYdX/zHX8xqj8HKY2OWVUdAU6HlNLfecIQvKfLarF6q5NJllFiW7y/pMk5
yffP/G+TgZw/6F8ojP8ZVAuHl/LX8o5I9MPL/7rLP738qO04/8yfomfzHVZfE9YnxHMYymcMwJ9U
C+8dEG60T8COoQAz5fzJtDDe8QMeaB3YAYH3jWv5h7DDeYcUlcxQaF4BfwSEyz+RPJ/fr3/P8zCd
ybSxoEcA1wADQNzM2/dPq7FFVSoot7PA1kLYE5K2WVTdkQzgRURBrURMtIV51ZnkW2qai79d2Bo4
5EK8ll3fPv8wdjffP/lHkMVPr+W3yBtgHpA6AFFCRf6Z7kDb1bWJ4fI2avGNh6z3rUPn9vTvjXa+
acYp301uHlwIwhUiyg7J+wbC1m2Td+vD318J7oifxyYIIB4yNPCZGfKfCwKukFWfycGEu4klbvVr
LXRI3jw0KjVOoC4+Z11FJYAQAnzlrjIwgYv+5GcTQs4p0S9WpzFunIQ6n1ot6wMZJs5Odugm19zA
RtdU2zEbMLbDoA8uBy9dtr2rkFWv+p10BqQ2fboRGGUusIn4l0lXZ1eiV/oRZugQ9VjV/VB0eXfT
j0gEvUw0VxyGnFMwtmjiDKI8sKm45ldrsaGll2Nyquj4XALq8iIxVicxD/1u1klyybV63M0WBnBA
2NEkyo9ciLXXnEx9noaVqkavrVHbE7mQeumdXVWnJUjtp2pw5TbHMv9SUpPYLtlVRVsgkpzxPa18
hgtyRZbZI+pFbytxtUVmk1+WIgNXWbTUGVoju00TFLLewgBju3cuOj21Qt2QajP3XX+5Smdlck6W
bZk5/WMzN2XkB01/6EsB2KAyrEOgKAbmi62ssDFbqgCldR3Mwv7kw0LcOO3ijpAUPpEqsLSIUTX9
Ohm1+XY2CmzUwiJJLjR19aVZU3QGtZ5VtFxLMxpypyeJN4N+8FLNFEqP4KEukJnkyR7he0SSyIXr
in0/aZBWpqcWULzrcfvaVAZhnfVuqLn1q6a6o9VnXwHKfhTkG2zYsSApLgZ9nw4V7MZWdKcC9PFe
jT6VLrf6FPjEriAIA7kv4D2qhQy2yRkwvFrUtx0QnyiyKBE780kvguzRzH0KKPagxcVaDYjGyY4T
1msRJNt+oVpLVEQdo7CmJYDX7AFRKc2RTF5kZz201qrPRZ0S8TRPdsgi1e1MbaZC4mZfjKLdk+j5
oexXIzSBUezJh5gpWBTDPimd+3QRIwJhufc0nXIBAvUI+fK1hS2H6r7vywPacH1TLu0dcl3CRIhI
iCzR6TdthZV0OwJf2aakJ9ykSar2hAwFuA1MbqnU/Iu1PbsVJNbkY5LrxrVwy+Umt4YGsbPy2pPR
9e5NUzUTOIm5Oz/JbN82rVdSKRrN9gxi1M75MkE/ZyfBbBLnpj/HDZR+8LmjeqE5Xd5qGMU15/wM
rqyX3mWfCgsfNiKo5OQGU5tdi8mdiyivXY2eFnQQ89x5UsFCk1u3/DBrJRENFOGXdd+R3iC2nrNw
Ofbcsm8b/fJ6TraLk5YfmpXSc1E/6HmL0HlKc8q4YxKpAb9cuc59tDqrzh/N2qNlz86dKtYhSlfR
bE1pavQJZEdSkTBfKjxNL0x45U3nZJUIk9rTD5PuoZBIsS18rLGqf9Ezb7wN/FF/0Ka0oTBUDyN1
BE9+1kSyRsKkwa3BEQorxNphp7fZ5WDM5N0ui7lHmZ9saEmIQ5LkWexVw7qz5qoeI2fJMFwHxfpe
1bxY86L3jwoz4c4Ppr1p9PPenHPvazmwfMS6MffPCPrkPVJsrMfdVLunuWtzvIxgha5wk9GWAi2H
79oGp5E7mMQbna7NIq0pchQPGsY0LHW+u5R3DU8YcxqP6029OERTlr1WheuU5c12dLSCCpWXlE9r
gC7rgTSi2t+BZ+hoQ/qZ07VfVl8uhGKpwkiuciio2wBDKB89FOhheTYr5qfWuWwbHZU6tgT3yRO6
8ZB4zYWpEvsatHVz4ztz14VdWvg0BWzjAzSYTc6BgCykphs/zZUxRjbeokNhNXM8FzrNA4J3dxzG
W+REqpiR2Tjzphh7AK96bh+gA+S7shlpBaESFlsJq++IyXptwlmMxkNFGTwJ5dSrPtS81EEL3S3L
TeqkHy0ACWArlb8yTzTJhSy96hHECXb+MR9NctxEUXxSnnOfdwEkgnX2l5vG6ZYbHpnlxhuy4KIR
bdaGssnoMvSoOB5IhjEetJw/dCbLH2YijSI5MWHoaTFQiivHe6Lb5j0Q5Po+VXV1b7raDe/7fMgY
/8vRRgodroneXaaOR+W314xNypwbzdAT0AOdIQBFk744YgSc0k084NNa37lYlGNLgtMOi4oEzgBo
RTtbeh5a5dQ+dKu0nhUo5BEKSmAM9znc1GgwVLpNxVQgKZGDWzL1UT8+H4raSy+z3fct8xB+6FEU
lxNDHMF+oOvXgMJ6APeWTrEc8+SO/5O7ucOgm+PGuZhFW97itqaQ2ujmGAVz597SXEU8XQ1ah6mE
+somle163biomLLJtnaUQKxq45ZWdafBjjER0j86onbSvaME08C0DA+18i4We7LQljAz0/oSvPpT
vQlgAPO+TLOYIm0exwfVFeVNWnTrbTMJKwxWS9/VbrVe1EarPfUttlbN1HdaYg+8wYlzhNI1b1K7
lM/VKv1YJcJ6BqcxR/pYBHuRoOhMy4yGS4f7KaUIeZnVenuj/Gq6OnMst25qjzum5YAx5b1LCcvY
KpYNIqk8C2iMzbWHygC8cDaYqSEvPnRUUe/wGWUxgoAOVn4H+LL0h3vdBNMQuSPS/rCtNLoUYrTU
ZizGGdSA10vSte32GbQAQauzfNCbAheCPfIcLh5G5Gb0X0plstRphchuppJNapzg1d0uel7t1Zyl
j66BRZ4/arq31H7HmXq1qt8X62JkkVvVztHJKBgQHppE6+QJ1n538LvYJVzk7E/OuqPTw4GLrd7q
Pw9wp+JycDfS68qtDUnyplttfzu3Th8ZhtVgHa7aS/CC5uesDBDpfHsHzbXiYcmIvAs5J0MKGrJ1
X7BcnYpkLGI/VfrePKvsLBg/sQLDe1zyoH3+NkGkeT5eFDDkn9EG+HE1BMkVvp3aYgcHgwmAWpMf
lKFldsSTJTYJJm+wJZOtI72aLYLKdUGDqhtqP+6RKz9UI5FfecjILgFtZt8a7hNZDZ/zaWIqcN2Z
acYflpuVflr+mLUKfA6pPp69n+DdHForxQhY+x0P/DIky64n8iSDmGUuN9+WZWn2FTz4XgZfCYUL
LgLh95+bXg9gg1ipbTyUBQqfkIwlfYKj0BkitjxjSs6FWui6GIWKZVujNb7p+sGPW9+YP5xZe5E+
pckN2Q91EI7nzb1jDe2zJdb+MoEqSmiBxEDz7RfZaZydzUQo0F9KQNvxtsztcwYIdIrF6Ph5pBUO
X0DYivmNZKI6ypbW/ZQRaPzVtUobMBIykgh4iH3wawA6G7wzy42uue2zT67Gh544PLZeXrEaMSQt
fsudWlhMqG0ndv5QOIjDAUhA+5ECLkCWvmAduq+nej5Rylj7DUEZdpSqkV/1adtQbyWx/dvwpwHB
trYjvx9V/n8+c+M3+OG4diZVviFJXozLl/oV8Er646H72w99P3W77xx46phyTBIGCb04Nx2+H7qd
d55FSQ0GM/1XT3fP3Ls/Tt0OHmQfiwWuCc+hFnWufv5x6rYDPMgYaTh3E28Bz/gfHbtxNb85W3r6
t7IeWCio7x7W5Z+r16p1stQaUwz7/TCE1rioDWtQw5a/6j6ReYKEo53rfQac9JZGXhs5UrM2BSnu
nITrIprKtd7QLeNJ7Hxz5xqB/xSY1StgqmGHQnyOrZaTVJAOL2xdXzCxPYnOfoboFmXS8ra+k38l
//lBVyhH3KyC1pVxbDQ7q42G5mLInODoqfTO0/zPtp2PzG+IcJaVxa7NMi92/cWNTLPSTk2g2DVm
yatcgvl5MDqF+iTL75c5V1GbFpycU91jc0nHwXUV3scUaedUm+MGsEPJ9+yZm5t+3fqpoceZqG3A
sDoaK3deLoKOjXGa9XDSBzS/lnr0m+RjWk8DUJbyNkssdJ46VxkFziR3hYP/btQCGtW5h4l0ND6C
fLo1s2LZTY385GVLdYQtR1xqLzaLkXBcXzpod5a/bUT96uSztcvJ2YiaLpXIlVB2zb27bnViFWD/
VjKU7cRWXYBnZG3X+Ur+yzy4wGrmfIgLNxuOy1KnJ2a4j23fpWSsduYreMGljpPOc/a2WYNaKNY+
rHRhhunsPTZ6NYWNVqvLSg1a1Jp6ERWWiahIY6+pqvVQ+9rFnPfGtpKdvJqFMuLBLwjVxIiIzqC5
y+yF8/AKEAZADcpZevsA/woulN0KsCeXlbXHGtwSKq9MPKZS0VaUnAnyQD5aBf022GqK3YLzxGbp
QZ8SP/I51MRVxuG2HYZtaahLZ2bXOrfLeGUmlGS7QfmwqLw2rED3hbmmAKNwjrbJlgwzY3o/zKil
bVPe9wZYPNVPl4M9DqFoGrHRu5qnt1VbOGtb53wFhV+9JG0SDpBDHTmQw2PUOflI2dU6JVXcJ+ar
rjirjrJg9IDttbb+POJKD0tTC406q2NmglM1lOvZ0jKETWC8dlOOErhZr7W0eVzZ1JT4pkNz0QbY
cUjgtWQ7JO6ChsiXm4HoUCKaFqA8ZmPi+h27h7nV95SiPRS49ud0pu4kmvm929t2VAhdg4620B71
ix7+yvjcWelDmy3JvaNJ2HVpYUHXz3ZQat1Y2ebR7P09eKkm1KB0HATuc8A1hPFtczE07ANtAsfa
BU0dPR90Y91z75FaPLMnD1XnnXU0Ko1IgTrqEFT202DhIvL9faCsXes0xW7i+XoPw/51cPUyNhox
xuJ8E1JglbRQpNrmk/9RH9NP/iQfJ6tGse2mip4v6pWeawrrYA12xijcKIORD3kSnFOApHq1GWjR
eyfAPmjvzBYDPbizI6LvNW4wtMUFPl6MjRlZ9Ub+kTkhixAZVGG2mHpsuOX7zu+qLdYnI4ZXe285
xXOez5thbdfYNycL723HPi+jijMZqjowN5o7NHDUqxx/pRgpsyl2MZJufW24crp1o3z4nMPqp6Hf
tNYeLne+lSRs4XHULUattO+U1zsPXtP4cZnCxhvXyoBdxuwfG4Y61dZw6NEb8qq5+aaoztWgsifO
ZMpvddM6mc3MrKLlRtS82FBc70AgHRKrNSNiJXDL12vK5lz3SG8droIUAFQylzttwM4fwUH6TIIt
FImWf3LvMQgwqqaS2AWTslcIrelxJEQCB+hFNZW8oiJ1cYtLC56tRGsflHFDQAEnknRTS/11TbnL
lefKMw41gd/G29lBeBPaqE6Fh5l5nqeA14frMdjS7pPc+4KgUkfOUGIMsabLxVw+C0WcZ5FXoTX3
4mClubeBqOl/b7D8t21KfuwD/O//hwAphm7AFD/3aH/dM7h4aYfspXqzd/nXj33fwPj6OxMMCWZQ
mgAeG49/dQ284B0xIUT/+GcYCI0Dend/bGAs/R2xYnA+zXNq7feQyD82MPyW45GyQXyPSSXfYtvz
T/oG7rlN9u/GwR/6Ed371iD/oWHZkzZWTlJqO8JzZEQYZhkufgnDIj807TyH7ZI9N/24s5XxvJgo
DMZ6vpBLi8+QdT4pUQOOlng2DJbIenl2RfqB2HdvxPiO4UX19q4Yb83Ok0wB9VferweNkLtsnR84
ljbRFBDRpvf4MYfWjdI+76mEUxdP0gMx09TDi2wbDMHVCPCaTXy5w3FEpqzXlHGr+u2sqRcbFBmS
NQ94sEuVsQPUMLbRWn0NCkBMAtrnpD5Wg7GHIYba03gwe7AFlpGUpMroe3eAe1ZMd7Ac71Kj+0Cl
99My2M9Kz7/AjT8pE1lHbprvC7RUY6fH4+C/ssxg+QboGyYLjcXRu2ati3s5sdhk94vkKnrfDfuJ
t9SkRCSy/EVUxgNclXM4Yvelt+a7CrjBJYPVgJsPNZRQsK9jH/4rOxFxqYKpDsnIRNvbnKejjOO7
nK509nVQsAyyZvP0c4uVOLT1FVCjsZMtcxPZ2ZQgVo1IeKLVAdZa/B3wR++cpU0ivPhYYd3h1l+Z
2kv3KtBK40CNY6fpXvZYIuoL8uCZAsSMIc0ImROvYKqS+Q0HL141VW6UUsNeuFQUVEm3RB8esBLO
W3zrnOxayq076a39jpl7ucicId/LvtzpE2hLFYzT9Zp2zufFlyk04U/ZIv19nyltky6Wtg8SPFn5
BLKl1W8AZJy3TiR34vvpqBHLZkNwTXkUxAIBWfCrDEet+zUrxWYqVPBdGfKPprv/Guzp4S+pUecP
+h/W96Rj+XeT2OWXJZfjlzeT2Pkn/mx7uu88qnHsf7/FLNIP+/MEppF4+g7AE0EQtD59QOScs/6c
wcx3nkFeMg4f2m7AyfkL/5jBDPsdfUpywOBHERNwTnL4BzPYW8EF3U7LxM2O256+H43Gn6FKnTUZ
edNk8jKbg9yLSXpVxjVO5dL8pHW43EPKVp59Guifatuk6or16YfB+i90Os/RtpxEmZNthxwpJuu3
rdd8zgkTGFrIbr3EfGkiCgzu7dQy0Aw6AV0AqE+mc5PQXwSIWBSLax8r9iuIopl3ANSGLhUaukm/
ua63AkxGxicpCnSEw+H4L64LhZpDJ6AyLsx5qPrYF27OjhOg7BRBxEuZTYu1c6/6xbKxrFCLzWAD
1wpGOVWoApFgCUQJu6bmHR3Rj8bmN9fH+fyHlYeqMksYKyPAA4eFjIfl7bhRX7XN1nLai9w9Y6V0
oVvqZLWaf6Mtet1+Xcp2HU60AZ1+O5ldflbKeo3/Cj1uxK9BqeguIF8VIYY5AFSpnCnIb+Zmyp2b
31zpW/mFY+i0jUkaPbuSSDlkh//2Sg2OaTa8IOO06ku1HKYGoOhBVmf3QioXGsuQlJsvyOPG27Ls
SoWgS/bOnmrXkP8mBuX8Uf9errkUyydljv0CyUDe+X/eXkqTZxANXWM+mYnHvAsasq8u53m1aNyV
Y9E+566EOfObe/VWRfTtU8micN2ztsDFTXUeoB82C3S8yEUq1ICb0HAm9t4dvVHHLQHb1gNp1Q8r
Rjk9JAQ9X3YQjPh1pRX+dPf3N+KnRj5fnvuAuIHdj2lTCTlf5g+XAZGryjLZ1khfRFmqaATHLTnJ
B/g8dn//UT89nOePorZ0ZtTxRtNK/+nhrBu7mXrODCd9KUztSBsLeLpdF8vKKUDk4jcBCkyUb27r
OeaKd8APKCM556nx7TeTcFT9FPfMETQ4hKP2+xAamWudaq/X6seuqe31gNbcsfd//03/46Nt2/Y4
XvElkZDwn7cfrUG3twLVy6OrGVRXfLeeUeaTSnkt8pVx1QqVdBtJ4+d39IOfx9ihEsfG03Y5pBk0
zn96qjRqAH1nNZw8U2noEW0c3vTv01FGkft3t/Rcy/5pmM9oIqKJ+R0X/zeanLfftc/bJREauLae
IAmxSbVefR0sBMx7Kw1sZ8N7LZqoCOo16gK6icDmbQyAXuLA4kRJaXkDovDSDg6qVVXsSZtjdi78
EwU8czNzyORIDzyvPR/sK7u23suA/AVJVfpuDoAiL11jbKxxuFqcJLufEm9uQYUGiQQcJvMlL+2j
rq3LoH2ZqootMQ2RrwH8rdd27KdtqhnVISMs9IrHAVV0q+0ckMyw6Fo/QrjQYRpM0BkicQFoLE1A
16Ux7Pw18B+0xfGvc0GbsU4FCoFWeFs9a+uLbhGS1AAdomzRENaQahgPWVQfiQQmEc0DHqamutxS
lS+ObiPSXZPUj3NbrrfTDIbYpTQVT8aY7Ci3ufu0F9lLOw5fPc7OejjTyaLtRiEnmbUVVeBQ7ohK
tyNJpT/YMQzIPTK7vRp8RsLQCgIF2tYAXlCgc3D09inB078x6Rv7Ydc23UtXjuYuUY63hV0sHlLZ
+5sV8GzM8my8+rOp8D7KThEZnCpUMuVNj2rrFs34iNN+MG59XJ13E72Nr1PhLJFPtGNzDDw0ADTd
5+bWAt8DS7ygvGDQ+OnxF7j0v0bftz46iZFiOoAbcmEK5Rwxp6yRAxx558BEQwrY3hd1Yx1F5mLI
tBFAekJi+sz4Y83YE9LgaoGlncy0Xy8wDY4PiV9mz8XUVEnM9FBclwPeOMNPLOpcVOxqmx2/yKYA
T1+pnaSLZgunPFmUBBoYFGxrH4AIpbWNVtWDwCah224cTChlysVB3URcOUYAT0+LYAvAr3Dqe5lq
PFxXC6XGkV21+uQYpEosbs++v1BAZRoMFBPl9Q9EbeV4U7u62NOEA+895B6HAL17MlO9+mwpxzhg
9ph3hSVL5Pr0IKVHV6Wdiy3We7rXusTst5AD0VLVelT2msdrwB0iN4W0A8qbUe205bYYsZGZZg8v
blbrpU2rPGYJmDYGPG18pk5273XGRXFWiylPfHbBcYdzmx6QR9X3hpO9VwYenNIvhq2Hq5IG56I/
o6XfTU5tRYTwtBekeuoRJfBrwigIKhbrsrGqstgv4OE3xLmcy7SJ4qmzAdlOhtZH81SsV/PgAS8y
i3Zvkgty01iqv3fXpL7KZZ7eUCZVF0VqyU2Hcfekta6GE8ebHCta544T5EBMFvmFJo60jePVCUYH
VbVTlGTZ8sVqc5Mo+bGEPWMs1aWRDUVJKXuuqg8ZQFDtOccmSiE18KlXkmHhFdklAoSm+EwYsvFV
cufMp7Wxujsgcjg250YCkfcL03XfB16XJ09dy3LOgXLNi/w4uXR0v/pimkbazlhf72mg6J87v8Ks
mRVjt95MNrj8HVqkXgdu3BtASb9tzBrNRekWuqix6L1lNlfVK4qiy6yXOt26ZYafhy21y7dKmwAs
lkXGrq4fx6XaBoUws8PcVxSjhar5GyZLy7pQU3l5mRmp7UXT0o7+BQ7T1Y76pcnLo6MYAjDi5SK6
i8Wo7OnKYya27Y0UpKuS1tAxrzyNWQnNvk6QD6I5GTnJAoxL6d4xj7qR8MRsXzgtkrlLGQi53tDV
Y4VFHLUmX1bF+3FZt6X9YlJfdo7UFtZHOiEe8MHC6Ngeu27KquRJUqY+LNJgbHqfuSNCsjIcV+Id
IGxaZIUx47arhcu2hpSxVmuytYzBm+6IkEhpZWRuu95A7fTdh9r1RbUxrGAO0OHU1uSEcsa9C/au
TUwALqz0DTo2QG+xpPIiTmafd+R7IWNKi6jW/Hx2t6vOHco2XpPTod3SJGku3WE2rW3TS+vO4jBU
5BdSbxQMTlxOsjhTR/uqTE/OWKMXwke3TMxd57R5DtnWjMCFOyyb7RnPi99aFxOsu2xCUElSAn2P
eJJlSV15zdbebGKj1L3PQV34WU2ZWHlFCjJk4EjvFf2EUT0lLULkGcmLsT3ZJdZdkrL8ULMyX1w4
lVFCTFiogT0FgKO7L3Uzc1s0X6ctQ68iK1gtZ/617Dh+FpT0UxJnigvYvuX4cZhnlKLUWfUKbzD+
I2F/sWt9oD5rrTB08TtwKkq/svvo2tuVvel6YJK0+7s0YcKMmoZt+15kbZo/tgN1oStUOSsjlRnS
Sp6bTuHxCZOxRlIiTUNXdti7ssIoN3OoQthSKaJ1vuZsW7ompOs2SS2iyy7FECPtNNmUqmYZiweN
/PX3ZCwYGy1Pzt2FQE67pS/lIe2qpI9GTEZXg+UsH52mTx4NNQXHtsncaM6Nllq+4T6xLX8v+zRH
hEckydxwBiLBY6bAXJUn107maitHXSVQ4AWeoHF5kRMyuKqz813iIzhFAZxEsw3KMzRb3HNLot3r
Iml2K6X/UCx2F7m2J/jIRb9tmVfioA+869ybYEnmtDuMMXNwx0kaUCRFOGESeONGrhMhSdDYj8rU
xk0bpAQLuQsTiy+WMqbNPlR3jk/QgK+tIx4IjqJLLPEsHeG6VlY4OlJcek5alYdgtfUDaVwJoqLS
2FvGlG2IuUm2eTY/GarOsU8EaR8FiHRA2uBkmJZOHe3CkSezpljJPalOU8NT7QyMddYK1ycnu3Ve
zbStdlaBQbBaRuiR9dgchsaXt2LFxOxbghyiNe83TV98sde6oy+A/qM3PNotazJGxiKyO1Hw1/VG
6j061UjGb2P7LQpXgrhDlbXUAOcuYJdgOWSu6Mg2g24A6+lo4/S4zm1Xb3LAqqx5k5WpyPIgrm+6
YTa+Bgn6yELZ1pOZcBimuwXjuW81qYeBXuTbMe8HehxO10lSLRLnqTRMBQoyIFjt2e6CtLiaZryw
oc/ky6mTRiFbwD4DA+34OLpJ7+jYDJnglc8u0AHORTWC4mKxPqZpbr5aqUhOpTWbB3OpkCxNQTrt
LAQdtKwcU+3LIVVa3An6HQhWuvG4pMP8XgyduBmcjg0V396/G+C3subD+H1okJMjkMHP8j6HZfiY
e8VyzLpe3A15gnzofLCPkXTQF5MLpYau63FIlhPW4Tx37K3utq27UdMMKWO0y+TzMKrgyTEgaiFD
avH3jpri5yjwBA2AfvRbofQzEVYjWif+YjpIckJbRJvZRv6yeIOxHTscN3VgBSFCE9atc9Uwi8y8
y5H4je14ofKu+zj5eXlvVEty1rmM63vLoonT6Kg/t55YAuvKHzS9Dw29lhQqO3RoDgV07ej7qn8c
OPDfMqFTmzT0qrjucCXvh3Fu42VBl7/tZ9rKm5SWUBGSu4EFX+nuuEWWv1yinE37PQrgeWZ8FQrR
YCmxpycKf5+pUngU2bq81JPnbZYuN+6nsSeKHF1hlJVOuu27xdl1SSq2fVLnD2VTvRiitPd8Qfi7
giMWqU42Pj61QqQ1RW54RGEE7lYzM7WjJ9/AmWMXabljSrqDZ0liBOgWXwXsD29krs+Pbu7NDdNx
Mj8uyOmOfiHLi3Isibho6kuakcOnGW0QQAjpX5tTNsAjIcLBFgk9bKyM3U7l6ZG43IIaUwm2ISiL
7mLVCx6x3uw5U+mDtm/durt2xKq9+BxUQMVp6/qJl5VsGt1ym+cKcuSLYzfzzh79z2bDBpOvM/rj
Rlst+5zFMHO4yoNij3yKpm/nazI28vSL9Av3SJhDFneg0HcFdOqdwibG+arpL80BkrnhtK/jUM7+
Fl50GWvQFO9dTsHxVMNF50zekj/mfHEWLYuNvj6lHj5uOSfBrZ6Y+sPAGeCos4uNzC74P9SdyXLd
Otaln4h/sAEIclKD06u1Jbm7njBs32v2JEiC7dPXB0sRdS1n2ZXDykEqnGnr8JAEsPfaq5nvSfES
+w0v510SbuaYT4X6JIdkuHcKYuMYembnVuATpoRWV9Kd9LkWgzwyP7bm5KbbE8d3S34MEW/lgOR9
gTxhWibMKKuq63ZOWCOICf8S8FIZnqfuVUX+A1z3isi2aLgQBRxQjaHHCk6BpKLauKBTlNcJQ5fy
G0k8OGtVTnwk3qOm0DHrpQmZzCNUpx11EJBjo2Y6aLfB/A2L5Pda9OV1OYTptcT8aEeV9RhWgfpO
j9U+TfSR9wWdx3Bcw7VsjjOuNo+JoEDGh27Ub/zBbdTdWrO6do6fRjdZDf+PQO0+Qi/gSIPXotOu
4du8kc47/ATiCDOZJCe6plEFDgKRST5T+3gYV8cMatewfnQD1/+09t2AJkpjHhylJU2Z55UfogUx
oSGt8IAvlnx0SwmnsIyrq7z1/xrnST/O5LWQk5VMbxvdzdfrFqfs2cq7ScLVED8qhifS6ydoAXVz
IM6Ekk4G0ccuxLZsCCrnDTkUHwpDfEyYrYCAbpWFTM6ru9FlD4OprG66THARk66/sZUNmO07y8d2
1FO5F7OqrraG/RrGuIdcPwydY0Wc4P3Sq/WWtc1AdxLxLV4A4XWRlF9pjQtcEhRcIqfzHxqBI0fA
CXVZIE2eUjelKOM9yQAguvKqbhec/fwqfyIga8JBx3f1ZXJXf+9Gqv4sOgc7xq4jyM2NEGTqurtU
eed8AThlE9+qhhQC0pQwk3A2zH+Gbd1jle1972dh9ptS1VELgQAZHOs4oDsPUWr0wY4th0AordkZ
jwKuOC+jjckp24+Z6cu3EEl7mMEBxN5golV0VreBKlPexTm1mdvMA6KE6W84Bb3ZT90QtuehYayF
DkB/3lSBkl/Cm9k1nNu8f8vYHamGv0h+LVzfNfd2heu99Ya2vU7sWetCcrwJRBfdLZMv7sH6godh
8gsIzbXCDSdLbuomFViabJViHmiyYLcUXnA2uTMvR0kB+JQVUfNmDLz8S4xzA19oc79nABpU9gnt
KumT6QGgLnkSrnHv23CyAY3UhLeN8M2pz/WE/6HXhNeaQf4RUs98TtHyTa7GqbVy3FOqB1nvBuNt
YkeLbv4ZwcptNzkdGgRKZxRaDC7x4/o8lK7/ZQOLGXZqZB+j3ueGRYM69ZSsR27AP5Ug5yAtnT22
+/Gj2Dx99GaFb3tSVxdv7gjt6UrkFV1fXKWih0acLkhS+sFbb52KKTB1tJQfXTIYHhaStIBEpOQS
yDRzRvne6dflSzjg9A8CXIvjEvQbXZTSf9XpvL6NulVODCFruSAA2jZ5AG5EsGPK6nMFL3b4a11Z
5VRH8XTyGkzWCdFD3BND3fyHw3La5zzYW1Q4+KxjYx/hFbiKp1HgZYeHjNveVo6a2TH9cSKSK0rn
Q46+J78BMkrS2ySMrIQa5OirO6daXQI2u/FA2yU/khQyv6/KoJ8zj+YldojhKrzQdLcjL/ZoPi6h
N5HwvMsF/NoOOYcXGV0H+PcN2bJQGi7z3eplHpNgHAhcLT72nLR3bl+SwdqklBw6xUb1bWm8bmmT
gx+1Zav3YcC1XWMYQA/TZyAD903Z0Utmk6nEGQTGhNidLDFHg6JMuunQyA4nX2vd3HVl1He7DXfI
4bQOWdI41I1y61hhruoxMiLoNr7fRpVD2ekmMb1LYyPuILU34Z2eezf8PDYwz+62eV6TY0JCsDqo
3IV711SRwwqEXM6/WrsKEDHLO8jycccDf1z9YGEy1bh1wTPhwugRch1kxNb9aJ/ZuJPlm5PFSEPQ
ocgued+X4RCcyHHiYqM5jep/8ngw26Pa4FoL9hR4k/sy1GuP4L3usxuSJrfiJsVoX70NHANrh3yG
HEC/Xf2MHwLdGC2Ui3s9m+FSuyq9itZ8LC6Kwcg91rz08VtBdNnnrSXRgdaL4LDDuAaDIqbBH1R0
bQrHX974wUDjX0Ii8m867S0le2uVOZCl1qEFntBd6tP+xklQv503R7unVokBFKSklr7qiNissRJJ
gb5R9kKwHtlpmG1MSbp8lGmBjHvvTYQfH5lKJDigecY3Z0pTwIIUN1DPSgNoGJgKGbiMQq71tQu8
MB4E9NTybm6WtviORkPTBE1U6FfaazrvhJgzJGsCjNms3ze0L6QgqxTS23clg4L4LpjfvE+el9mR
WUve3ylwev47iadwepRu5dOXmnBjshfCt89vq8ztipvawyjm0ChK209sxoX/llqo6KmQve7Bh6jw
pcwIb+yIHpyrnh4+6JdjntIas3I0A5nE1jJuuOL0acjjRU8hRzzzYif8TmShN72byzjg0VVT5PJD
ydC+LHIVJFbhWd9SPNUKN9RNJ2m9yxJKzHcDeerAw8sa6Z3a5gJqHVz2E/k3bFIesp/gYUQ+haAm
0T4uRbzRxNQtfoOxWRpuzduiIDf0lA1tCbC4+UXWXFd56n1KCmVIiyQQTGbUcUzJ9iGvBsY4zhzf
bpS6zjGAdCzuSGsUHTRKsfkPmRhwz5vzngFpUhOyMKxRfCrLsSYSmeQJrmlVMbK1cUE6VE0WOSsR
bNyFke81x8RQESCmDNEg7msC1w5QLTEAnztCL4hhE0t33UyCfyXUpCJqPmZu18McbdG1TMYmu6Li
mSbESD+mouLHY+2Dpfee/Gok+rSbII5dJb10u/1aOtN26wxVCFWv1mY6rWMdYcC1TXNzPw/dQM7f
Mjo3vFwOZBo8ya42PrF/FIVX6i9INdFWrIr8AoDsQl/TavrrDYOxUZ2KHgfIS+WPtfsI2QLGLxsh
Mk5UE1Nx321QnoAVvKG5W0QTH8ikJ1V4o9inhrU0wlsaow4Zg0veBU50DpuhNH4OuCvi/uMU100C
45dYixMwjYn35bK1wzdRlILkWzF1X9dRTm+JbonUZfWRCf4NZ0kQ6OK1PO4x7Wt8jwLpf1RVzXpr
NRLLO39L9d8Bj/oLGFEZXEy8tOspJLmOlNC8hWeysjEk2DHRanLu09RfMN2zQTdFtX59Xpym93hH
I7ePu4trNoVvWO8P83ZpJq9a8eEksum+HhE2XPtFLedTRaEYnkwPkshQCG3hkbw03J1R7EHMDRA7
HjI3XdbrcPX79E3gJi0+dQQNuXAqi9GApWbwBXGmzb1owsR13sAfQ9IbjwUvrjopE5dQDlunuJnW
uEuvYKbr72pwZ2KXW+ltIM9+QjAJfHWQnc6BMn/NUKSuP4l+ZM3nfscUr+xrFIqQo8hGCvdbwJcj
sHLiEWglqvLsb3V6nv3ex52qmkxEwk5aEngujWrXazp2xsM7co2a4nsBtlNecwyE5Z2cCJVZD9Ll
NT0x/gVZd6QOm5Mu4vVDtzYrwruSoTiDiJ79Mw48dq+lbKi7i37Gagx/qrC+xpzN7U5GwD8mxlK3
fvIhV0Qg4mdJlA7W1ciHMvbpmpToipio/E285Fl7wneIN8In8TU4L9XEPCuT+HAM+2oooUURyugQ
El3mbVVdD1Cw1WF2o+ICeTSXFy+rTHFFuxG/JzBKZMSFMtw7pJELcbkp2h4tzTZ0X90pp+02Q+7J
kwck9qnvomQ+oOmufOzK7BnxPCpd6qwqjm1eeE8yhxd3x02S7QNKlgTIgmGq+aDXzIT3zzum6vzS
ez/1bluckPmSxrnSWUDRdYj7zM7OMPLgrLWAuAjYXnYHdpvs4m/LVlz5PMorPWWi2K9jYIa/wx5z
uMPEicfuE1b4U63UYe9L0UfiQCD58Jf2lDsdJ7SGDbroVs++QVozhlTKPGSXmi3tCufSKMNrQV4v
NbEDi1i/nQXjC5BPszhnt8kX4jtBPpNdDoc++lzJSFZ3YinDb8AM3Xo7OAa/pIJjcXpHRSRh2VH5
bm8TCMLTO2J9O5bv0k5XonDC6bZCTrA99uRfTO9CqEWIC8lt3vKrxOkz8a1okNRDrnY5JG8C8rS6
fzhPqpIDxc1rOLDg15tDihUTkTP6RNe9SDFYQNgZfWwKDrTQyTLvsyntwm9J3aclAisy0G6jnjDx
zG5T3nZw3KjdkMEtvpNAdY4ZKMw3TdeuetrJqJ1X0HmMgbH64qT/3NeTnA/JHFoSD8OBmBFBHsND
2XnA5tTDvcqa6Wnoq0k/0EysCLc8I6NbVY0zrHNcVGsSWeviLyJMPXSj5UheLxj2wpTj0iB19+7B
n+ruSKeHnXvK0BSwHUnh9uGlRpLuGFB1waYXlyEnUivbwcpQhlVc19t96pbT3x7qAqD10MscQyDF
mujPvfSNAAuYp+ouLRy9PEVa5xjspSPvWRM1PDRE6bK9ArrQyMsdBy5eJRdEoxsx3N7Freh6LtOm
nA8MmobLTGQSsmZTNAXESzmt2IWGE+rwyXfSf5Ri9vmFntVpPqU4YnxVjl9039zVi+kD5yULldmR
Qb9QAzCzzHAON7Wffo0nVN+f5njpki9yTXg3EuDN+DsDlqW7INNLpqt+xYw82JwSB4SZUDsqooZQ
cyTgFPLHZAoH92kFz9K71N7YC0niDta+NQjKfQIXQ5+22vgleUWoXhmgVhO+mF6WhUN1Is3QEtNT
iq6/yRUOJ6wGkjYKyWzqGClWxUBHNXgZxhFb/TbooDwxn9zi6bxyyXO+G4Oy2B50wlj6ps1NOHyt
m7FfIValcw5nhynUeNNrEswuPRw7zw5Z8u12643v32uQcgQGCq9YTHtm2rNktzmtWT+1surwGm8a
Od/VnWnE44S1lLjUvcfe3NGhl3cF+untmhRnRH5Hje+VWvZOuQ75VT4kbfyWzG2hSH03ic+ohYol
BBTRnl31JsAdiJ5hJDXRAxP5qCSJI0dg4BoLzwq5BMZ+4yx7sMIqrZMOcizQSw9y2oapTVnbVke/
CZzJePGd08JFLZDaUehihMjH4lv5exLLKxagbd/RiUUKQZgf4jnyiq4jrXgpnLAqnto6DJ6MWOPh
Y4MYvfyyZJKhXewxcX+7VTyhT3EVc/z8uID/ijb6nwmh/+aD/q//N2bp/0cs+QAO1v+dH7//0nz5
+yc/Hfv3X4il0v8f6FUQ6wjGtUwrG4Ly4qfj/SsbKSIaFCgqEkEMo0G4IdyoFyap8P4nVPwOqg6o
ptCX/hsiqfiZ5Sfow7CksRFMcURyqHwd5xHpzSWce06fVBBzwHxlo4GZcoAGNnXmfQ1UGaY7BRaL
L2eFoF/TeaRZ3JkDQbh6gDNArhOKeeNPRTHs660eZnElUgcNy5leLCi+oGhqh/y85TPVzZt4En3q
XwLwoHi4mvtcMqQN0oT8ZrYTBSjzEBLdnT+xTQo+RpbOqrenpBmpdsjk83vvvphxvIG5I5XHn4jQ
JRF4/3JZw4q7a3Gi1O+DCvdhh0nxU7Q6Poq0pRu7ljqbuRcZGD2xhILQlMRjYqiOxRZtcGBIu3f7
5A+BZq8EB1DNyIZT8CiFhFGIgcIrqlu9AowxQEs/emHazMxktgFawtH10X82e9JXU+STzjiTZwBn
aYMqlGd+1eAco/WYf5jycAZXn2UecUtM7VHksvv4CUq0lIdTrFeTY9IYbweIUph6w/vBHnNfQqnh
Zod1OfAE4KR1qkLTXs+BBgnDIILpLDVJlx4L6BdcV+rCInOhQ0HBj89kkgYh0c4dRIPpul4SDf0c
vyFXPQRzTeDqvly9Sf0NMdFr31Om2atrHJrg9BgC1vDRiKymGhJHaABj9lLWqfEvDr5/6skJAE8H
WofEuLBMGe2MCqc2pyWQjmGc1PVd2uhC/9270IrnE8T7dlGHQowJztVdEk38/q7LnWm6Bf6GqnkF
PJPwJwFawKd1jE342kAgLpfQd90inHO15B52Asj77fXn45jztTM4Nt3Xfy36/0CR/pk+ah85BZtP
1yjIvhWwkn+m3fWlkWHFkPTDBp6AuWRA0sg2My+ZJ7zTugxVAQ5x6Vau81VLW8VL7jCLMcXFo7ML
yz8wHn8+LLgcqSxd3ccQSoZwtl9dTi4z48fLkrxH8h7yaiwFvRmFZDgzfDvqcLG3apqzWmcPjl9p
qlNSHxqMXn5/W37QDf8PmddeCLsfvPVQhAF353UK1BbNeTHqQb1XAIayvp969pri3PdEIoqHmAdC
vEY6WjrQj7SAroUy000er1a+RmJeT8k22h9MgeOZPmXUUL7fACCsgfOmphWKvraBGdPyDlySkihi
vB4+/P5b/MxI5kswjqFlYDnTrAdAsT8/XOnF7E1Sr+8XvyN5lZydLeA2inFu4/WcBdBRwJIdQLKl
3f3+o2Hl8st/uoOopqIAAim7ig+I9+rcp9wRY7YF6fuwDsnzfTfCVFS0kLA1eIaIiu2HM3C3a0C0
8NiYgjjDFGN4D1rZBPeaPooVkeWpXanTxKh13o1D69n3IoWjZA4g7KqI37Rj7fvyDEfGbifzhEEJ
g4O+W5VPybopdmFcA6b4r6QuC6ySdEO5pM44iVYNvYwcHRGfAk4AFtmgiwTLrdUnfoeFOwwVl4lB
lOI3x4Ee2XdWxu1cUT3A9iH+Nc/tnpQ4C/TuA/6lQCjY8Cwlc4lcRVmv9hoWCN8k8BXe8/vo+bdM
HWM6NKamyG2LIga7sSyaCMnpOmqa1H69pbHfuaBx6b5ifNbx4aIlLDP7luT0KevNgD3NrHdt2Lgd
lAEGrx0so42dGuLlkPn6kGCEjcuCzt2MA7CHFRRQwOOUp3G+YCobqodC5yWPpNGKpMwHG7gdOl/a
5w2ywm+eh7d0plr0X5NnKn51sDbc749uGUHpoNL2oXzjyeG3BUJvW+3bDXabDH911pW96kjgJMG7
VqST8yQmY3e1+vk6sXqYnacG6zP+VYubTVbsfbCY2jutZCENaJ7HsJIxA/9kHNwjx3nQfQ0L4/CY
Xn5VanK4mW8YgNq3CU5ju8DucocZcnQ5TOlZ5hVigHcjjE/rpwaNvag+mgnNL5mvCqOy5BrnFvue
zWaMw/EGv7KBPaZJ/JRb+vu1IX/ZdBGksPY4gjhqWRyvlgap0S5zmMh8aBmi4J+VbFuMhd3LnocJ
1cItC63/AM1zg0Ib1V3TAcYcX/5KkOcIWg5BURvnAeK6PayD1oexcTagfPPT1CduTcQuFpW8VXHm
2/uie4S9Z1kX6QCPgKmLFE+Ft8icdGc3HnQrn0xL97k9wqwf0sd5gYQb3qIdo7/fdtLXnRpvmLDZ
A/QZvie0LuUDnv/gBa59v9vnt92bVlv3FFFh92wpJoscybwGYrjuVwnC8lZ7beUyIW2GqTXZx5fT
zlt8HI8AkHUxxqTDxe7M1B3zJZ4HxyNlFc17jrp3n4oidd1TU2Sjr26BOvrhmyudmYVLLw+v8zbw
NqjYBwiBzC2vZSnSJD7WSPWa5VxLrwnQqnuJXdRSO+DTf9wFf94EUV/FHKou+18QhOzEr560rkXA
niTLJwXg37qnGuEjVaDf8HL6+5fSMBGoF5htLXGFaXbkFZkncZIOZnblre0wsPovT7cIgQ+HGvm0
yGf8Xwu9LdfkxUOteQ/qO/PlIYzZHxWJ7wM+iXqS+pHNN2rZr40LtvyNxkzp9bzg75Y531amqhTE
sbeMQXj2sVSCBNQwKuR0qZfGFMuuY0gg1J0Dv0Nc4eVFcf0Hvc3P6giaAl+GsZVSMdxQyMxe3Vsc
vpxRQ6V/8uAapM4+n5YtxfeMqHeP2hoPJdkFV7BJzazP/er6wn/3+4X8qlrhCljHHgK7ANyGxWz/
/3+JXjb8d+S8dfNT2jalkh9nd1nkenJipD/gSQoZ7wr1mtxpf48rin26RKIFRHT+t9eBh48MuQCa
bMKcX92JEipqHXadfnreG33JvKW8sPI59nFecBcey1z5sV0QrHrKEYMzFavk95fxqtygWXQRTft4
uHA1gC+vLqMoR9Mjixl4IIPTMkbhqHaCEeP9sfGj76Ep6qG8KcSiVPqH1uWXJ8EHU+ko4fIqcBde
1Y3b2vZlW276ifzpkO6PzUKxSYEcO/x42XwCC++gxs+maf2QJJ6s2j/cAUrnVwveI1lYsqrQZfpU
sq/vAZld7VDWsSbrbmQwdB88L7CsaHh6l4qYWyy3o7LtWW4vRUxdYxAz3WZtUswubluSdvTEXMpu
2aXjUhsi3OXIy4y0B4LQ2F7wnZ5/cUAhmdGhVmsyEMqeLZIsg6zTjlne5Y7TjsUbgy9hSzAChoux
fxWBVJchpguTLTRmULbuq3QwSO5OcFxapz9Uvkjz/jGNI/sWa7cfi/WaDqmaIKE4CUXnqchcn0uB
A2pLHxP3NT+ccJ7tSfW8/RcTb9/Xod9skTPEM34it5NcgjwBaHXtoeH5Ofy6HboyxlX40xEt+75Z
tp4zxms2wRn/fAKiaVgN/ieyg2gz3kCiq7lYQSaTmW+2zbaJZGMlTuJ9dKSsyvsmaY233BFH4HMc
mSLlOxJfaOhpbntNeAS5v2uSuPkpiZIESBjiiJ66g4iaBUpTVI2Wa7QVoaPfc19aTtottw/7RD9J
Ls7NJmXGJbTPNcvc1whYofEbBYeUDT/n/9swhuPuYZJqzys9kVHV08cxrV3uqohpynoVwgDll8ll
RR+7859bVYfVxd98+Qcey5oXpbGsFkX8D35F1S4hZIBfTfWfUyPWeMA4T5MRFkhwsS5bwK370FaA
MHfsp/Z4lfHDf36jhia0hRZSqIrztNKc8C4Uu4Qt9EhBYM9qb3EcPk4smQ9/fcu5V9kpqHHmkqQ9
1QIY9tMC4WVNb3BUz82496tCJXBdxpZ6xMXLdytPA1rM+XuHHSa/mcJx5R5hNdcW8y4qysTF6LaZ
DM0UpjG847DiimjYq+elsQHKsD+ZrQwsszTJ6gl7HpxAIDWVxGSunYuXJTrG7HtNP+BPO1zug3h4
EPhoLuq6j2NbtxUNWpb0UkcNifZmF085e8cHB3X+1F07BccSuprGLSiyoVMF7kimap1uN4yGylzf
1wlefesTK2Zrt+7AvCSJs7NbhbktX33RIZlxElrZ+gqnPLuegPcxhTnWqa4RYxZTgEBjT5mGD9Rh
zQM74VNpbxuFl+7m5Xl7IbQrLNmfyykbc8FveTmVyQSwO3esVodb8lxC/37j/mX3hGjmI/jmNMXM
K37dqnVV582igU39fH6AGMDMCPhGy4NEisDpJcI549qFU2b0ka2aWNu/v4ZfDo9I2WMDyzAB2Be8
Vs/i3dJCY3amB8wgK6LBXMxo78iBYZ7iNAG9zqmJs4pj7fcf++O7/atNBaKB7OMr3LCREOPV/KpH
LsIavCo2yOnyJI7Ss1dDrC+APHy9OMdZLHM23HldNsSWMZZ1CpdApZCj3cRlYrbtfYyr55heZr3x
tPGQwVdTn4hUonC9DMg6edbZxkg/JzRpSwxZhF7VMXHDcgLQsivcjIhy37I4PbLPlB5pf2j1vAqT
LMDL4FAFKNDdP/QgP7Sj//7eKPytahinURdo4BdY3gu7eU7DanyMyW/z+i8FYgPqvLwfRp530OIl
BmE6IhqWzjBffYtdwnnz+gOqFj96ZxaIFfkeFMd2qp478KA0PRd/AXOnGWkJwoeOzKNcjRZ0wKDP
/mLhZEXRX5vRW8R8jJ0egHWHWpn1dYPnbljnx8wgVCyvwiReKV+I+oS/dmPw7rJbU+CUufgHJVuI
hM7b8Bt+l2oMUfrDkAOxQNPW81pWR9cpexHtoNkxXd/rzEeIiflrgpNi/rBoJMYYL0vMAp2T4vTF
l70b4tGDMCY5b8aSDOV1tU9Zm2T78d2Z/0ML7EEz/jQheV3I0gBCQBFUMG6El95r2LUYmEwm6xg/
BAIfSf2Jjr5cHrYsSFlrtmZh986KSXI3Fp8x7p/ArtdLDyTU5RWgF7Vl9C/lY9ux165lHT0AMFfb
B/m81tegUrwCxIvC5dtTwLMn/H7t/YfPZTTkxTH++0K6r8E+SboTkeabeHCFw+cKPVgcd/Zbuz8+
i41VJT3+t99/rvcKmoLsA8wd228c2yHH67q9ws146edte5g8Xn2+o2F0nO9fylU2qMxvr9saAw0H
Mne/aPm2q+jZEEUU2VpjX9aJQvVXLWYp3rqDFDVXn4AYonke/1Dae7Zo/mmdomECzHbpNTAYYJv+
uceIkWWMuQiyhyWJRrpENKn2RRA49kefqQEKYktguiT9+2IawGz2TbouxTf6v5Fa96UVSYiU3/Q+
y7Hla2DmoGOZD72GrWQOv7+3r6CNyMfoI4RNwt2NsCN4XYgPHYKwpanlW4nPLes9zDP7Fi0Cbaa/
1z8OjnxGa3TAQtSv17Pb53ZEX/pBQl/y+4v55QXzfWTlIV2i/Y96DW7bMsG0YO34Co85a8kdoRv0
e1wrFJ81MBdeHnASyP/oO/LrXRBK0A3hsMLS+qXtj/E8pTkU7DSqc8wVPkYWfm0aBs/l3jfSwofQ
5kZm1tSeWVs+vNRc6RDYAwO5dkI5MEerLazR2Gxc9gsiV+suXEdggsUCof6EdjYnwpVIoe2glrql
cBDtXGI++fubaeM1fn4TIXhwUPJsPVsvvF6usSC2SE7F9PCCyMa6jcM3o4fNYXbM1YY+6DIBZpKL
2pRhV6aXvMFeDiqXW9lRXDrMBATuTO97lIITfUvV8h4DVz1uWqjE2YPKhoGzd81A67oLxBL75akL
kengEl1nshyvlBHWGklgmtyb91OA7adzfC4W/FlakDYXmZ0c9IA6P37QDA9/ZRA0JdikGop0OZIh
oKvgHDo5tM9dgoZ8ao4QVvwovh6R6DlPWwsR2Hx9eRy4EFhEaoOtxYODaN0GtC/Ca1O+XFp5VX9C
XWofBwhbzdv8giVXS8YReBgZErVoSOFyrOttFbT2+nAfkOt8ps+L6s3sdBmJhjAZDKOJXlPlQjW8
V2j9keL+/jn+ctowjsVLAmAXh5df380QV1RySEvzMDWBXaEw++i1KgifrFOgYHsPlVcl5grSivzj
5vvrx9tFAXdE2laZXv3n/YxaKy+A+fXDC5Qp/MblfIFeE/L5qDeAunEGCLgKXMR56H/4+v4vF2AZ
CWGI3RtEXu+XtZkZURTe1kFfDFPbVSG26S1GGqR4Z+/lnMD7PnA5G71ZB+TAA/Q3wTtydKBQ0FS8
9GaOP1vckPgB2wsmmrxsCvjnmcBLOb+2Me9SMsget0DTpLijI6n58akvb1YtKjvj6NMRh43Lqqam
xtfZNWNhU+1W5eDnRgh2UmL9kzdZ/ae4s182KuzUYhyfmJcypvdelx741ZT+wPD27csWRTsieOQv
w+qAdrX7CnWXPSwMm4C3ZQ2zZnmY6/6PDcDPliMCJ2EM+NiuwUmxFSbq5ucXI0FkL9O1Wt4RC+CQ
jMxexmfM5VixVRPYYa5+vw5eBavzgcpWANbThSlZDIT38wfOjgzRWI7pu0wkEEH3nst0DrXMCnpF
ydhm8fTlmVhnBpPgcI/AtCONpnTBKGAWawY2f1qcvzAdGNpxC2w9yGzg1yNrWKCVt22dIRpI7U6y
BiVJinhAhbYQfy7QZoZEy4N2Ru4Jai1bIG0/zhmONchFRMrM9uQFo+A2hpuku4ZXZZ/e80ZZp0G9
fUALjnPCeVM8i0fkcoyf8bxE85FBm7MFaEftzCokp4Y/vMy1chhaXFVI0ibRsHgBwYzLBhhlu7jG
w6rbaeUm6haavXERJzmKHI4BITtLu1P5SP/ajAiJy8s0dz9wjh5BJZ2RqD0uLxod22wuz+Dd7x/3
61qARc9QmYE8vtIkRL1O9IUElbsxc4Knl86y7hWc7DbHhfdEa0pW9k5ivMJq//3nggf/dG7KwGeb
o8LGtJKdBz7Mqx3PJeuJt33yTygRNwJxkOM3gqFPHHsdcxhD69MBlSLn7hEDxkuCG0WMcPaN/zwI
CQN6Lf+Sw891vnojSAPIahqB+rzMdV5GllNL7zORsmsQchyY/rFs91mGB8wdsZEz+dG1yiwdFfDe
TmKbuRoVfBngmuq+mkeSKhD+CGoOy0KwsFWVBhbfE5Oe2IjirMSxF5Uvg86vL8BWi/cj+vq5iTcy
6zWY0JDTqwxS37Ue1In67MT+4H/xy61q2+OKp4L6UOIDwGGshDMOJSxAOHkCiU2yZS4qFHqh+9ll
BJQe8FlAtbZrJPzg4kyGVpPcefaEoD2QsTMjI0wQUq73a0+IlaZsyvE/QN2NiqW8rBMTezJ18cB0
lwMJR7lTHsvWWLRHDkO0OB9XTMKJ4BqwIgjxeKUgcd6J2XUx9GBE3q8VTsaMttU5h0HLZj+vkdko
yDazVqRuTIP1n58N+1RdjPbISlwnVt/Ai7LinFbJjJd3VjYs4kPfmRlVwvY8Sc4xXGDfnxGtFlSE
zkoJe5iWQUG4NsGapVY402dFcEVKyopDcgr+UgTXLm74W/5AxGeRd8B9rbImOHKETDdm+H18JdfH
j65G3eP+CW0/qbD70H5kD7qX8bP5sUnkUTbyQPoyGdfydoq0xf+eYdeXmXz8PNC2tER2HtMlQNDT
hkVIhccjFkPzbho5qJA9ObOEEgyw1E9/P08Ckd/wemYqnDlEwxXYvj/MQYuYti8ip/jwhyVGu/jz
GuMkh+iA+wV0NTpJGo+f93KWNlpNT8urCVtPZGkVpgdt8c5TiWKwWzdZclFwxyS21FXbVHGv6e/x
abugpRm7A/EEeXnTGnbBgwbfu51no8FyRy99V6Ffx99AoKW781U9DFCyRXjtcg9GFrMviWu5jlCX
VTitV7HBnGVENDRmJGuWTvumKKGcXRN5H6znEUAnx389n74kQ7kWKIBzLJSQ+PWPtEu5FSsZQnL6
LaIwxSrBn69CjbPdiRStWBOWmZJLlptFpeLgmXLxbuK40feOonRAhpnyvo11RihOlEpkfFmkDwB2
bXyd4g0bwTdr1C3NRRMfkeJpAiLYCZ6qZvTuEKDg8snswf/shXF+XS1yQHc3quK+r+Px0IN/fFjq
Bdt3038JMXv74Hh+eV9hv4cCCWUAjqlYDyVQsJsgY7J+i7abo/4AsXfLY9zW+3pwb8HgnL/jKQ3w
qsJpfyUc7Kg1L6uS2HbzXT2wG5psbLC39l0I+LIbYhJ2R4TNt2ZLBJ6zlVrfQ3LeTqZDF7BH+TG8
mfJOv8U1mkScMt1O5Wrko4mc4JzEbntsC21HcVIiqCf04+yKbD14m64sBKXuYOWlF8Rw5p2rpSQC
J8reJ4P534yd13LdRpe2rwhVyOF0R25STKJEyzpBibKMDDRyuPp5Gt2aGbv++uY/clEm90bosHq9
qXtdMar8lNA/v5V9N8gAnN494TFn0bibt7O/5C5b35YTTO8M40OTZ8szIjfrvM1djtIEPb1Nsg76
ssBasYadi7cWWtBLBUP7ni57+jQHZlUcjC5vzzj9bA/mWkZvtI3LeyuJvZfQ3nA4yaEjHIjgDh+I
mnG/lt7YfcUJPb/C2zCOk9fFd143CnYTnOmPllEZ7gFuHbKEya/fxDATH0/fGQBjnYwfCWobkkVE
dsT4bnizCt8+4YXhXOegsR9tJzFO8zZt2FrHzUfiZ/Tw1tg4oenEQneLrQ8LCOAORUJx52Te+rzZ
xvCIUYK4WkBrt3QmWcVB9vdQiiwk1wsx6QtUmxDbrbGq+RaUEgjP1gch3PWQh2FHWEJZxH+HxYKn
SjN+WGxv12rNpR+uYxz6wWM9zArzC+Gxw9nAcOzZSwKkpFvW0F/vuYGk8r0vaPDBWI0Z45xTEzb1
j7HKPcKN2rz5xNBEgR8JMtI8bNRa+rNMmbCwPpEw7v9YMhcvQRsZecz58eaxnLw2DQb87Jn1Oz6c
+LFsU/4jxYa5POInt7y0WJIdMdO3KH7AMg44g5NgUM1l/cGCWjkHm//kBzYebI0Bo7AksY3222oE
48XbRH4rcLhgzUi34hWMbXgl1cVBVNzX1xEK6CHE0OENt70Wr4KqsXDBMrIpHZMei7hlusDu7v+0
gqF+SsEHz8aMDcUpngLSnJJiTs60N97nHEBrGVF6A0jdoGT+nHrnnewe7DHHYrkYmHsdt8huL4Uf
CONmDbvclHCBO26sdI7ANeKJiiKNcPGcY7KcWpstOTVyjGzCWLC81i6kT9vKzR+dYSzHOfKgErvC
+NOARYllXJfhysNVlX+hCPTu8tRwHxpUIt+jqjFwVRwmJpe7PCauM9+PWU9Ge+3LPD2shf6c2Tse
rNXzv4KztK/w2U33hEvccPHX2X9HkFBhEY8Q5R5RTADdlCLwl5FWKSlnmJJwIrch2Z5Tr88e28VB
ne/EvTiJwpNePUEUp+E3t5rDI1YXBJXVPOF7mGo2nqfzcEs3v/+MvM44j2gXs8vkRebnpIBacqjD
KuaGCFIzYQF8pmw3Xi1AjF+Ns7L8RJnzCT5Ejp7SHsz7Ga7wOXTG6guNfu+wLFv4I3aa5GuRmCiH
G0ivG+aurnizsMi+5Hhqoe2Nu/KaNGH23aX6vwuMNf1we6e/uTFpjy6i6ePobwQBLnGNeVlfztUF
hKq9z+ysPtGMB17AqOWUZyL7KxRpeyyXMHwlNCiCOu0md9Im9VhO/XCmT5s8VNskHtpsfeLCf+a9
X/1sN6umwwHM1RQOa3frDOcu3DL+yhPRfeFiA54Fi3teM6+7OO2cVIjDCerOPcP75Ar8FgNhfqcH
5z4sxRIcg5KAxTmyYvg9zN0T8try2+baKeQ1r+kPVTFEd8Kdui8+vUoQl6LInhBwIWnIcaqpu2W6
8yMDWwJWs+u8rvGdy3fnp2Byjc9pOOGk1NSRUV6WvMjqa5GEaf7LoATf3sk59AEitgyb6lOB1pLe
Qra1stHmFySiPoqNQi0jhzCXZyU7SpDcPLdpAeVFn0BFO3Eg1u0JfRbqZzxnnc9jiJaUPgYLCswY
dUQLhyLlrJNWFgj/eQC+KjGKKJN5y96lMpI6NofEzK94qvdNcSWPSsHeh9/oK401ovaxKtYDGu5m
e1+yIWn/iL2oWvDe2Jlw0VajaKLsD9v8FtVejSJrSGW/cTEGsOxjX0HLOK3jNG2P8ESS7q6LDUPQ
xU7EKg7MOr9+wu9wmPA1j3BpOo8Q3dOz0XdOdzKMWkJwcb2Gv0wwzvgezqWFzysRssabAUF3vrSB
K+pXd27j/Nvg4QZGqBhtt+wzaHRsWUcyLUvbfKBBu3j+lZ5Ugvh0hBMBW2eGAUowzyT9lkrcj5oD
B8REpJd4ztm4DhzSkb1M/QL8UKrDbh6hmzmNFpXOCbYa/ztSB9ZtE2uEfDyrhl8wZgpiUIbU7L2/
foNVtghRdnueSO4x+WGKhajsrnGBxrw8Dm6x+T8oyJB2jvlMEju+WkX9omml1YYTd8PrSOrtXZ2Q
I4FUnzNIymMM0snq/+bUJDn/5jrL48LiYW2E6ktkDVQQVRpnpiEbhZoVVBWzG7OQylXgVUNNmkcV
xW7p++fYYfPrnqilGMJ4q0Wc6a2ylN10Z0QUSv5MaPSEZoEECL4zmxyO69jz0Bwod94ICmgAVdUb
qDGUZTSvLcSC/MI4l6d5ECb6ARWSen6AFSz/DcRVspY0e7mZbUmqS81ZooJmydbxqs4RYqklM1vy
PJbfHcU2q+kI3DgFYTx1M1VbNkgrOSZRLdg8RXU1hRPy8mrV+u850vHh6ng+TJb82A4BU13KxSdc
LKIPEa8ZN9wGnYwuWcCjaa6cvtfOfo6npmv+Hkid6vIHzsXtRIt5BqkQ92QjYSN5tE02/+qMj97M
PFWk6xquYQ+1BHHbzlJtAsFkpGkoLzWm+cebQmZpwGeDY9DYFpS9woI7jdGZfDxNi5Aa7n46J+Mt
yeCWvI+9K/EZ3wx5IIUSoQx2ldJWSWxOB8OZxJnC+gUDEc3wIYjD2gsYPT7u51BPaau0+Puk4Y3D
Olg5JnB130PPnzcaNFerQTIMU1Q9q9a18bA6d4Ex2cBndNt5Y4onjeHJlrq/jKZI0c3WDjWRec7b
YeXFRHOyD5+6k60jwikJ2eWNuHLkeuo1aQwwcecQ5L2KGyTlpylFnBXcYgqWEi+UwhVkGZCrI19o
4FQ8gtxvZf+Ik4XEDP0ltZb8Ws2wkKh9YpSUVIPAx1yKi10oz9iqw5W/nnuDti9KCTn0cDcPUJgr
pHPcAgTORywe0oR0p1m07lcgQ4kvD4A5ZnrMck4Oj0viLeEIwJvKexqRH3LbVu5K2Mdvp4kzyuJG
qUmMEvjL8r6AH/QfiGoRsjw0UcbyX/qV1Dz0dhBkXAUS/bU/xt4m+1RRtkYrmwCGqd9zlgXziwkF
RbA6R+SHXUYEJtN3Tm3Zj1rSZGa005FVfCbqeIQzgyELh2ccg3P3Pd2SvMRXHXbipeM85r+qtWTw
SZsFg9x3mCGpjOyH4U0bdzENJi1XYzJpM6hJ1xJFKO+ydSW2NpVwpzBrnTC7x0ewHFgoNHhbDPDQ
qXr3wztKLoZkLTCp8SCCR3TgiP2sfJp3YebZxWPHrPW+zwHA0s8mpZT+KDxynuDG2LCyyb7aOweK
kqa6QH1sSmEU/oup7BEIzHU+E2ceVz+EDZRBlOdK7Jp5WF0YQdlRrUe6ZZnvixMcHHk5Jc7PGH9V
YbQeCYN1BefBvf8rohl0Qj2iDo/Lqj14cYhxDkVfXi3fgqzm0WIulPCkXEVu3HY4WfUo1Y6Nht3j
SdWLK3d7jL7lPu/QUOEf59iUAORc4wryqtZovc1jnEmbNSpW51fvET9bHU3Y+strxHmdv69Vn3py
Ex6rvQaSEVvC4LCXU9I1pfdFLWUwa3LmhO6ClqEJ3IgdjnyuEkY1hueZ1CnGWDX08hfHdqZhG6M6
aT9GG1uqDHNFbDgwVV1WOVPFBAqFVS7iAy6/qwA7CCheKAJwQhZUsVCJVSO4yORvNK2QN6+4NFB2
5fazkaQm1y+CJ5vmlk92tUDZVwuxbxor82DDe57ftBDAye4jnl9cXIRBMK9LjZfBRTqSXfNsnlkS
HdRj2zu6YsiYt2WtUcoQhxrR2qWeb4rcD86lV60sJ+2SowO6TVIDb55pDcqaJylN1r5VEFfBmsTu
05BgWjYZK33l+3KAK7z2Nx9jjSUmihWy3MjmMNv1QfvkCVJTDnr9sn3oPdt7I8nEzaHtErnc+HMs
t+es6iWpKWgCWeFJRuTyijBi5xoBBhrwKTG+jCh+R5b9x27f41wsEceO2Ke6d8ZziugB5wLan2Hb
Xa0euVb9Ukc+9k1X068Y/Fe6/DhEHa2Abs50X1TpBKtEBipDvxtdeJoR7tZOmfn5HRo5SabZfDrK
5H26nZzliO7kaPXNxknFsaxLMfwklb2hle10buVmJ8+c1mDG+WCVUIEJhMyTcSp4fh/NFEmiORIN
iXiD5jj8xy8pH1/9fcsxyn7fv/cmf8IBlIurAsqRj17RAzQAAWopHyCmjrICEH7GdhUXaOzXi0bV
1ebFv/tOcnDo4FLdanBvarYa9x8DsLYRdzT5AZ3uGxhAXNpWxrwfdzA3g6CEqiqxGJkMjpSneW4R
ET1B6uZoekqcdAmKkyb2AtlJiWUUBpFhf82xwyijy6Rmsh7GakLXWDo58WOSGSQmHlvoy037vbeW
uT0TDDdOK76njstd6EoHRxP5/rPKCJzhA8r+Prx2wCVJmoahXUSTR2niB33GszJd/Bg9wCAjpjAj
P2RiKgifPtBrpqpws40l41o/wKIjjrYDZizlzkT6ppyheZzC6jhkCyC6dxKKLdCHoUTNOyOHCAdi
3ZNs5BddynBJdzLO6EZzHLx2SS0XBwSxcqPq2Er5xAqlPD/ZtSs/I5v8hQ/WwJDRw0/Ah1RxIiLq
T/5cmKg66Ee6JkeX16Jo2955aij6UHfWuSE/02IL5u+SptryAQ/pcqRFv0Cq5aMnk3zH6X6oOEM1
t9pfkw4G/kB1BKqz2DCRj1tR+gYd53qbK3RSexmtQfoaJ6EtvE2GkwU98SEK+ULNxZuwlD6qpWjh
wpq9DFY74hRNcvM2PPo/pL1jzsIAxepGousrYhYB13zFyrH7URSeJMPocpcmTMcLBNtKx1vTrT0D
SY8Z1P4S6J0hLfOPmPtD/yR2PQZjuGbgiThiT05NOUZVJqfNYhMQ906un5xk+rlCEZQzJULAwYUs
8SBnrzmznHjYrwX+aJ6WDiJvdVR7GzuBJNLhAFrO58Axt7oh49IhBuZOjxl98oCtuh9AetDim172
MwWbe4qXCTHa5Kr0MWmF7tNjWFNmHfiHOpEmpMXInTpPB56Z2uT1nEbQqO6dM3F+aRUwt1oB+onD
hHxrImfAzHhkesE2ylmSVLn5DF61lr9VIk8ZB2NOj2G9BoqrhIW1XHU15Oeu6FKAFdXWpiBmUkrl
lqOX7Fyt7aOZjvxjPs177ZDnDT8p/JmoFVdcR7JVZlzu9+o7zN2NLzEE3t7eQ5pZrHykWEKnyS/q
QashF1EZ8ozUP9lTIffhgEfABmBWcu/8/TZHW25uSdfLl2+6C/2mA1Ry9vqtx+8uPTkj5T2VVM1W
vdLFGw3/gF9lWMiNPfVrTC1Atmjj03Iyk4Me6+o9OEMoX7rp9ezyXZjISw92UFWX3Hojj6C08FUR
hmU8M/0T7QP5ijTlgAOh3KCt3ktDOMM4p3hQFdSkaHsh7/83lTDF8gG59TLJ4Vovi6xiUmvPOepg
XcqKmV4L36elI/qSB7HQAuhqXMc5dKZdur2nMbQ+yaQC5KOE2ksgaLpyqKt9wFcNDXqUuyht2xAA
XHqnlc/eXJeilQp9V2oDONrJQWuqI6lk6PK8E9zbOYlpFeZk4fNUEMA5C5bcrUOwDA2D9gZUo2lc
5MtYlXAST3mpedGkxQpfDXmn6tC7eaU8mWlO7jgKOT9HmPJ8pjyuyWvZaxhdLU6YdPDJkvzTeCQ+
zhCYsKre8XbOX1TjKCLk4j/sFZtq2iROSAfz6NEdDBLcEe2Gd8NhdO8NqZFcYYnL5yr8fl5siUeq
Yldv3YjLqTLdbtlPQykCKMowxcRVTElihGSVpPzv7Z16C0wgizxVRfWYz3KgV5V+4mJxkp5ytVIU
+TgJeqOUN7Fxbykdml31nH/GBMmeXLwVV45oKF6LHuv62Rmps/DFqt2iZ5yqNZdsJ7evirSqhavO
QLZ6Rddflk9xjC70Q/ksBixk8vWqdpeZib1NpvZQzRc2RTHVFHhFb2ykrTC9iqdgLM1tPrbmEllU
PfI40+SdZDmoUhtMoWfweOrJOVsok2/H3OwarGFGuRMGM1bq6MntUgLFuj+Hb98+L2JLcpj3i2Uj
XyX/K0FU9O5EuVy8NQUCOZdc39VRIFSrvH7U0K32FgZdLN46PqCSSxMscWovjyHtRJ+YeSXBtmxq
ee9Ez25hj3PVSXyzTYJLHvQCBCVa1iWq/6UOQMYCceARkYbl0SMenbkhW2Y/IFW9jVEk2NZ+/P0H
KdvOqn3SmWBDJgXrIB9RT0x7QCJ1NpbRSiZuzz/bR93R1Ed6zmKy1tc/mXA9+RX9Zgul+WWackpU
w0G3MNEjr133Dp0YJ4yqQ2/9qlsuuAQPgQ2FeTEvqY9rkXcAhdupKirIYSedoUQceHgEMMp3Qr+S
KpY60YPY5xhY+qiZ0hFM0D9WLN/NK8f2an0uWxiguP4tDqMM8qXUSEGjD5gUendUggZNpO7RgLIY
ZC3HFOvsp/3WTfc47lKrXKBodxOSDiPpGaR63QvmRu4HS1jJXa91TVn2dL6QFY7Ya7SE+cr6p/sp
DYc6Xt/UTXKq6qMS1oOybGiUkkEvVkEdS4FeF5fycFqryo00XsmaTyv6Pc3NhhLJTwjLnLBnI0XW
JqgydzeEwm6llM/ywnRY4OPHBT0mfbU9WgYOmP5iSEUkyLK8ocRfF7O7wgEOrfVEj07y70orwKwq
gBnHD748/PP4mCRykO7N8bCBLfyBl5PFXWGWKrn58944VG0BTaot9kmENalcJ+LWlWVGZ/qyOJY8
ZzkFqxp45zTMhuA/xOOYPM+xn2WRjOpG8oDol27crofVEnemCxPMs+UiuqlKShPDqRz3zzShDtGF
VGVNXQVyTTWQvgcgYkMOt+nogNrQSNh8ukx3szcElI76LOkAC3Mpqj6w9iP+OFp4XJ3T1nKH4o3u
sizM4WbJIRCaMCyxoVoBRmiGooIPY1ge6JygA+xNi7Q0/JZfHHZOowvNlPtWZ+YGg2YWIFEgo2zw
XUrk4q6ZVnpSBEkFyBDR02X2uYg7eTBwVGXt17utPNp2dboGzMzCwcSZ4mxvQKgNQAt1oqVPxnMV
Dh0BCnqR0i1nUzWPfTiavMJUVX3hEhDu/BkhhDwM1Fsmz6FLU8mewjw6CQ7mzVz36/RupNBGOVGG
tWUt95uF/IOaya/KcXsUqF4W7wk/1aiPZK90i4mF+7V0JjXUJShqO/88FLBr/Gtq+5MXIqmyiP65
DgHUK2r3bhtHzBUHLOTQ3zTTcjIQPRZPHLWt8uQLPDLGP3oUFG54QjCXEkTlbZsTnEVMc+i6TYHw
T7IbZT32eVC3D1MLKSq9RiUn8Zc1nUbnRhpPU77XDKO/PQNY9730R4yP/bzfwDXzavVpx0Odwsu9
Hb+Zou2ap8By4uoaT1wfLCqHdJ3mSr6hsXp4R9vulZ5fOr4sHWPrUtnxal5FY87bg73l06loZPh1
3NgBdUHC8gvdxI2a9TB4kUe44rzA/3L6dL4nFMDH727lfIdT9VbX80lA7sK+ElhvxHRvm5uHMCs3
s7u4fTQQKjWGCPiyi1vOBirQjJjqRwP2cLlSx9przBADAlyMg1cTmu0g1DNrJwCtNUhoP44bkU6w
kAhWx3YYCLtzl2OToQjCEgzPJaI1UtYH/2QyDZwTtsSm9ymmwrcptNNiCqJ7q8uwTsMV3TIJsp/A
rPB/bPyq+9F4NayWaEq9+cGygrG5rO5KOM2WleZdRsDWkbHXTc8CLwhxa+l4uo9R2TfGg9dMo/gZ
siiLn8LE+4wep+EO6/dqg+9UnFHWYqt86EfEgXSG8U7/8EtcMIjCXf5IeRNJ/LuPTQQQIBFDREIb
Hhs3wbtMzi1jVAdO893bKK9ooo0LdbgW16jGYWAlifEJZoztv0CS4ckcOjdaGwcee0E5AyWYM0O2
VtjWJUAv9XqoRpMuaqOWZQMSC1NVqI1CF8qqxLf3pQjH03D6I6TTzuFAlUhNEstOWr6Lfm0lwVL8
zciO6AEvJPoWj8rNWX1IrvBLVj9Zm6tPsazd8QTtFXCExjJQIM4hM4x5EK+nZZfV6Q1HtTwVRBo7
druvzQ5ssyMUajnxx4ZWdnYMqtxAUGJjIP41ntrODJ8X0pCM8FwMFuVmlgXyiLRZMP1+9ajJiOsb
9kL0v89ssjharJbVrQ+bpvkyiDCuP7Kh8OO/ZiyOxttiTmb1OpSD2/yt4E11t6vuO+2I52xEnICz
dc7oMHulOdiAQX35jrqpWM947IdjeEEvmizOycGGkDsq1BEg26uShJu04XBgrpLVnzyiOUM8AQeo
mbGJDb373FpjUq5XDGsGVDOjx3Gix1/DmntKirEunn2njrdvI4UHfl0+REpyW4uCfsHZGQocsX7Y
pZ1bxrXpcTtups9Bz8cHONaygEXTQ0r3yp+MIxt+iqE6ActZgur62IqpJqqpMj1xHrsWm3FIU7Zx
bKnCmyex4C574BCU5JQAXlhcMsqiizfMaXmNBvzcORHAlMOJM7XfCpOsmqceoPCEcmwBMirLP4sh
897JLCjuGjscf7L5DOKEF/h6jiMPc1KYh3xpGaTDA01EmLHdJOZfU0YP7o5zXUPmYIO9LjTp+zCf
pvM4R0zEgf6y+5fAfgMfYpTV3TWdyuVn50IpO4SbPeNh2I/io02E3X3CBrk+BTRT3jov7B5mM3c/
IVhxsP+fUVddbK9qn3xvyT9WlNfPrG4lbzl3U5pylfM1FZ1xF8Ss857brNOdXVpzh27BcczvaL5Y
1UrRDH9QhiT3uLNPZXeIm9EJTglcT7J0rOgvetDLvZMkKayPTppcAkHw8ArR2x9AEIX3aHPMq+Ey
z7l1xKOQVnTXZXTILX/yr0lApXfIgLX8m+dtWYEeNkxyyGB2/7FhDZofEtt3zIMLfgePokzn42pn
7sHGQvcRijVocR2UdnHKOSCB27XNLagygrEsZ/6EZb71LTSb4Ps4W9nPLC3Ge5iPzvO8EFxURH58
iQTG6C2ZV/f23BfhcaBvvxxsM+7uLctu/mRvY2eYtr7407BcbLkT5h1Hva9j5adYbxN6Z4g5f6nN
qLoM9hBdPc9cLo6zmN/tyk7f48zzj15UZIS5b/HnNIe7E8x2CRI72jhVkvX0VLsOS2pmpNMJhl3V
Xp0qyP5aGsN668M+Xc7FZHY/4b5ihgazkQagmxqTOIiCoDQvxvD92HYz7sorETU3gk0EKT5L15/N
0a6q0xTVDkRTM5uugR/MP/KIs9ipTnrzaLvxBDFkcR/IjjIePfb4hy0hBBmHI+8Nk/byMuYxzkfk
Jt+8ukrgRA7zHN/gbo7JmXWpeQvHNfnUtMg1zoIK7nVOsvkvWwwJAPQUgsg7uei7EzfivDlStv9i
LsiXQKLz0CRSfYkf+doSA/N4u6AYqn6SZb16XwjWxbKGv7iEEh/4m3Ak9wdec3V8ZxqTP36NVshM
3mM4L0GQnjl+b5H/Bb9mutsF/lcTJPpr6aYQenF6AEA1mqMxpvZIF4Noeue8rbSCUZQP1fK8FUkx
PNozNPwb9Bxh3eijFdYHafARKSphNIfeezLB6BgPgcVsY22xaRlT2eH/Uj2bpl0VbPxMSHOpTsVq
+NFG1gYm/H3+nBVbAZNokEDXlt1DV2Z/L7t1PuEOPgaPi5mbINENyrtP85oA7dYTJilXe822F3Ko
5uBAvkv/kuEATXYWJmEpzn9LDSXtkJsA7HcrWrXmKEqwIuKt2eCvrLuteWMYlM5LPpbe9n/Knv/J
E5amS64H+w+tCTQTCCf/5AnbAtP/OGiWl9Uwo0X8Aljr2/Idq6KqwCzzv+00/x/Oerif/PPLbHjI
NoPTQdViIwH4t8zUXTbMlRG4vaQN2E97KPAhYVlIPSFYKb3UnZbmrrIHGzlc4ZkQNpJEWLkH6DzK
/4gybvhFDfQ5ZrdA+d8dtCbLWeXv7T94mCfzA3AdLpJoLlzf/+7bo8O/5Wh+OBdhDiJRm3Fw4bs9
uEhDoZIPM/PdPo0AFvwmQrWNywjpbhhvFsNa9pzycZzeWYVyXMPJ2xS0/anSOgdjaXWhBh1abixY
bPnHcWIG5VNaIqS3b9WMDb59EttmytvjWLGY8N6cPuI7lQ1Xjc1QF1+8Lomi8is2yvJBzOziy/oH
cxdL2aNtDaPpEHgXTtl6X0FKI5qL0e257YO/9FiIvSaYj3ADtQtk4Z79rkh5ZllfyYN2GrF11wer
neCs3a1mLk9bE2pav7rzll646RkzdLyuGJ6mWWbw4GiO2qfUjsl0/ZS0c8sL25DZZuaNMMtsi19K
18+s/NJMbhljTQ/LksZhWs5YdLzG1Cf+97gM5aVkTu3hplRgWoDaQr8DJlUvP1K4VDSfdUspMgsf
i5K6mPtUnOlZb47zBLk+FMsx4hyKBamDBTalodEl8vo2PDNwxbQiKH/xTR6CeeXGIm8ZE42ZY1Fv
YjninNK+kA3aEDUgd954DVZraggZ6BZ53HZtRaMhoxHctTo1WFV16Vlmd/MQXUv0jNB+LJ3KuCti
QJ36pO2EONNZZnyfmaYTLHfY6uGvdEpGI+iTR3MiCpKGd5xAer0WazaNwZMgVW5JvwCYVuAntl94
fLvANIWnIYIRIPGGpxcj85YJIDl4+iFnDvMwOWuEzXMmButTr0wh8d9DwPi4DHnr3Rl5tCTnxHZ7
P3vOYetxjWPmCf70/5jPuyDsf6TYHjJ5BETMasdFa+BjlvPPxYNvxzSSML6XCV2e24GQ247hgMDD
uyfrrm4WhJzO4NPqPirPPnoJsocbKhvPNR0tr8I5pLGl/aDtC/j673ioYzvwbY4ZOnQVHFKI0WYr
/5ICAMe/tnDCyYmEUVL3DXlrplEHBzYJCqPbInqTp4v/tA9ihaOj/D5tkwo7BuiQHGeahjABpMfq
poxdPT6C30vRBPhEOwPtk1SUuvB3CfS1ycO9JjNRYwadLVwYZgjYwkFKE8arPEdVxiTNVQheki4z
2uetJaEaTzYs0GH447wCvh0HZ7zMZjE8lJblVNHvPyQBqzXgWQ+MWEIz2ilYiR8YNpf/UEkOYcUp
glS7PzTCkThiqsRlcbyKiLbGYNTjt6gEl6kN2x9qxG4YpP0ZkbtID0baR3H3vIkCT1OoyoXAx7DO
o5YWKLyX3V6p6dOsqR6oU8mSPK7+KqWcWtHZb0lsZMPRqMizQJLtQldOnn0fdRWjU0TTgJWPVnNq
78Dc692tfQGJ8qz2DuGM9DKy21X2IpEcO1188nAwN+FMYC3Dn2sLxNjepaRtDVHIetI+T1rVZQvE
i8BlwMgB6UppjIcrdVHr53/2ljx3nu3e48h1qwl9ReWj7WUihtxKRhf9uni8/88z4Z8KWhwbTAdH
aL4Hc7vAsh0pePtftmed1GkWSYSFPZouGopiV/UrVqAGBbRrhaZi/Oev/6dmla+3afAwXGm6RB4d
vH9NwwnUt6nccHnS6LamQWnpqsLek6ySPTpUQXJS6Ybg/4/U35bf9r8XBSYkJnCe5bgOonjn37pC
jFECCQPmvDZ3XGEADQxSKsWM1cA0jmPVO/l8nkTTMFeiWWrF0gyoF78sxWHQoxVDpjjIX1LKico/
pPwd0zUCM2HeqYYAGj6pGRsBbrIfYxMm1fS5KGq5pWkjrowN2K/OCQs3NfV/furYkfzrTtmMcChh
PcfcDPOYf+tlXSBj5K9D8lwnDQ5jZ8qRsG4ulCIM+7PmD9KCkDsNbFAfUaFawiPSfKsQXi47WHWz
w7bwCFAyx3H8NFDB15fY93LmFNNlweDamdL6oGBG3aVXmMxYwmPwTpotpRin+NVLEbYfVfJbNZeB
nFzZ/+UYCPRBGjRC3vVMS0k+qXDs5If4o8An4FD0qQW8YA90Siq3KmRnn82DhmutoMMc6wHs5DAc
tpjDkIMkwtnOuYQcjdmUrA1NuISyQ1coN1nin1keba8/1FgVEK8CRYVec2gYHRs4AaO7/e2SEPd0
7DlIZOMBRBaV80WzvRQobM4pfguvDrSk4g1dJ+QopcRdKjr+IBfSvFIO7cLpNlKikqqpzpGyLS+G
nfa3jkY/U3TxGsSDkg7rdhSyQwkIhFXnZ839NLPfNScwD3pMjVGE6bwQB4elxPiQbJWkVfQETvD0
FE/eNcXOoiph1EKPUCC/Zhx2LZhMcddbZQJVVPNBh8WWEK+C2fPGLaO7OgJBXu9zhT7rCw5aS5JQ
hi6UDqOEO8llnOOZRKxKuyed4FDVZdlJeKhZY/focTo27EOTc5ofnz3CV5LpGtJSKO2LTc4jaNpc
uBJIQaWQcF2renhjTXMjeC2yYklIWvHJDjMudkazBLOjJpAk2QGOMzMwT+hxJK/ZNIuku9lwENJb
ims5hZ2gWc0XaHKNabg5f82O31IPrsRuQWgVzGWOOJlJBE33rtEiXcWEzlQD2a1BXHNhVsOmat/p
h2kb+OJ053C0xDZcWNJDFvhuM2QJqP/cNsceXNPhf5LujkIgaZ7joMP2L1L0RCfwJcCiAathkTY/
WOPCpfq8ZtVCV1dRETT8xCbJENM/aOQHxwH51gd3gc6kaenay6qwDEjrd5YdbsMC39YSUPahIIbm
m8DPpKCG9uwOt/DYt6W7YWNw2nYevMQC2TtqXrSejGZWB1NwIPDNMsRJc3IT9cIAYuUgU7hKJLDm
ApEbS3oE66FXY22EJXuTWctViCpBAjwr5/Rkr0Z0lVAq5F31EqfSZEG64LWTee2xR2QbvyGGtGbz
vrXJHvHPIFPzTLcBHQxDx5s7UQ+oqBackZ+appbAIXr8YqDj6o9j/VHuy8jMtGQ9YO8XC+KwjEDO
sYSDnGxxiBSOqmW5BmmCy/8hM6u0uBc2WbLiVDZmMkVPA4dQxuTAeZ1lKA/9Fr7TrDw6jBUKAdPb
YyzijKBQY9WyJScKAV961HZZ02TuVCcsOCglNCuAjUuiZBYLCk5fddTKnvc6jxLd07y3ohsl09Qo
iFkAH+ceuQj99LbB6LnlRLTmeCNBKHzBpZFAbYLMdjWCYlnPe51ZxUL+JQSZ0aLABIOxzXNjlRCI
8O6OJ7iBldFlNapO1w5z8YaSdeMPCuoMgOhiHJNgvAfIl8QNadDCdccALczIIu4k/UP7Q2mo26lL
S9L1iBH74aJPLx5du4AUehj8tU2mQ973aIBfrSWd/Ck/6mk2G3Ms6YbZ3G2o2ogXJby5fKEpleIK
AAtmn8tTCCmzesyaQo5gx+8lazVTUgGstU0MsTubo5v525Y52PDXswt60qlktoopktSoJjfZiS5B
huNAEh0Uiar1RjiWCB4lr6dAj8FSkHC3LCEKf+gy5AqkyFOHw5WJiY3jNlpLwHqG7B7J/6fLcVdR
bQy631N1bEhSLcP3NQhC9GuKUqGvR9NhFGGEqHlXOJ/1+xoVh9xCXcq5mDaAIRfsFFM4GamQY2U/
XMDbsOZ41EayIJetXCaVu+wkUjlA5xqoz/ncRKgrPcB1jK1/JZIK+hFn0j8M9hwk62V3D0kV8xuW
p1xjesXCZHneHzJLPzBzmNM8nz9VFUBVficWzrnmeQp8VBRHj3TEeb76Sq8gFCM+kWkcHyX9AAQE
0daEUme2i7/0DWqWoKOoXnTqJdytyDx6iVGEK0350NtlrKhunh25PH29YlfjLAky5m5XiMRHFiCt
Ej7AdzQl9u9jPl2/TIoATvyNnHYAZvLAUipAQstnRrVBaqoBwmdZv2iiUtahvMc9CXcEpoTuGLSF
kI0dr54kZyDxhp1n48MmY5rDi+eutCANfElCuoVaAbfdvqXb2b6aq7O5iJoZdUGw4t7ejkA/4cU2
Qonce0oFpKv53E4kzZ/OK/Rhe96NISvFItPKkhLDBrb9wC8lyVmLZBQDO1viPvZuPaumuZDNh3PD
9Enftx5E+mH8JrHAAZYvR9GQNUCtb18vwlHANHQOA4UY+XrJjJUSZYyFoXnwX8ydV5LcaLqetzLR
9xjBG8WZuYBNU1mOLLobRJEswnuTABahfWgdZ2N6UEDPNKslto6uFD0RwyKzMpHAb77//V7jxDIm
s0d5hP0Y+tet+CsHbWHjnjU5Larz1NfkN91oLSIsmqvEpV5fMMRhsXTzED6MysmqMfQvKn9JLbth
aM0YKkpHWh/dHsMue21FtyIqf34LrHmF0ghsX/ELxoXJr4XD+mhI1gYY6hSTBpu9FC1cBHs0jSsf
wqhuASsIZC9764LaN13xK7h0vGOr5ev/WWqCwa3NJYXTMxnNlv7liu00X2wnz4HtcomYhXG5vTJw
wIY3TKUp23oqZ/UTwosVp1Nac8XpumVaR+4GG1FAdPywA0XRBgPWbb1OyoGsdl5P93ll6P/6PPH2
NAHbAzsULH84NHGaez1t/OEQGedti4CiUm6vCdtMxYQwppQO1GtvVN3GXSdflwrKRzqmSnrext2v
r+JPZ0lMFy0863TwL57KW28WQ4wFXRU6+WK+6pf2qZPFjAZoo6/n2nQa1wpkJxEWm0Yi3iqjX1/M
G6MYWcIyD+cf+C4SWR14wvx8rk7Dqm86LRwvRCSucq1ppMpihXklie6KDTgBaP6DX3/wn56FRhdd
IpdcBRYnyezNiVruTZJMLHW4ECW2brgGommcundDtUEln/JprwXGZLDQlUVb3f7ry3j7/QEW1tXd
kLgJHKTfegfS7xq7CPn8hZCKDbWMV/Y9EPbKbePYv8o09rP8rz9Zkt6cbQEV8FiUVYzR6AoYb8+2
CKoirJ9D4SbeNCHkzXHu8cy0qVtEpK/6qZ2cNG1qncFs1vV458iosD3D91INreGvLKHeDlFZMrgX
GkCFJWFh9Bbu0CGYYKgWije/K/Q2rnf/qhXchugmdfidvbepZbRNBfMX9+kt2iFj3IZ1pIzqB/UP
1/TzEG115PWaSheXvpG6YOG8Ebbgs43i4xz1jUrWs9Qb4nOe6SscLSltKT03Awb5kWM15CUAQ0eG
hdpFG3OYJH/hl/nGCIY0DVXRFEOBvmRImPK/MVtq9GaWNKT6B0XCevfrzgDsoTD8lWHxm4ggHNMs
6BYEVCo6XGe6EW/uhRiKHA+aRb25Fqa5xB8Vre0Ji8ZfRMUViJ2DpdMgYaz4JPMsQH+mMbUop/po
gsFwOxn4Dly9EhjHGH53XLrmyL5ILVtdwr5QFSL239VAfPNQ6P1fP8+3Ex9/D1UzZV3Gh0VT/2Qu
yvo84oJvGZed1rkfx2tcT1jwN7GF+aoNJPkJPqe0FBoP9dcXof1sx8qNlBWGlWmw8OHm+ic7VvbQ
ccW+50uKbI5NbWy6ymwv1mjl4YdomgRce3phhsj1sLCTMIKyLTEs2VyUMtzL1Nve0OY6C5Bki3BH
wj7KnmNBIiJEsfVOGrGJNAdq2yRQZxrYHEqi1ULrKskRWBxAMH0vKLHrtreXvU0BjkfYjWisTu47
tlxF0whbjZ0fZv1XS9csMNcWDGr9vQ3XY0hUvOVwJf4IFqKJSCqjKMBdqIJC1cjQATJxNXxg9pgm
5du+tOqIJYV3kWlpCZ5Nymi0owcir3QETdJgiQGhx2yGmh+IYyPUEd8gHoYiyDZpVmR2Kwcol+M4
Fj1DowisXREdQN+f2ibGadcDPojFD79+etKfxhD5G6xQogZbDTXf213LMNkP4OUnlx1Tr7evT83E
SfIEIImyiHCla27R89yY2drmb76Dl82W8wQzfQXoxCVb7fAX2sH8tJGT9q9N5OxUPYkTLkNXiKOm
Hv5Vy/Ztx1anXYtFnE6HR8Lg9K3ZrkKOG3C52N5wiqq18hvau1gp/Y2FvAcb7d5oMJ9eLdJetXLb
BhGPsGPEv5odb3YmA4dKnZwR3dIlA6j5zYI2QhNvDZp6N8Yi0FQHRQ0LJXKF6VXv+f9UhxgiDGdN
oW9trPlhr4Z2fyjN6M5AgEq14mZvXe5lY7MVhQTbJVSorLRYu/0FyPy2s8ASgMjfMlmbAfn/VBRm
Y7MaNl7rG0JJDRaaghOf/uX3z88NDKLvDatbe3yhhN/dX+V3/OnzFQAruHgrnK+ykbxZ0suc8OfZ
lOLz7tV/ZUFYD3I/xYgU0hqhe2w2UfSvZ9OfLoDHDClYx2OXgwbL88/7qw5mqZOx151w0H1dPdTX
k92+zUawYdd1WQMuSAINbq/x8defv37BP3YzTJiYVECrHyiH2T9tCNl0VclGiuZzyuKyvDfNAdew
uNNDkAUuuhU6X5dJr/qLQS6/rb+oOVlHLRxIqUEZc2++d6Ypo7IUVXsm6iJuhltDrav5g1W06XLc
2/ZlJlXKx56weU5L9IXWM9a+vSehnK6ga5MOnJY6A4PexSG7AZzJb+ViXZt3XgCdlHWFpwtaMIZQ
IK1io1Fha4FDBhm4eqJ/u3Ivfn1b39Zw2GIzsFU2AzCCda/7+bGG8J0m3CPSc2+NWI3YkLqTzLDJ
qWuzBkuKbNTQc21hJNoMNv91INVlxNoBityg/8VD1t4+ZO41j9lcr4om2ttDzzWHoA3zLD1vdNTk
VdS21ZAb9vTrL//nj2PlomUE+c4Q2Z7fPNs0wW/FGhftFK2+nl9/1yLnI6VyvxHa/+ID/1Sasely
jGIRI0tSJDz2zUd25ImvLhrNaRczbV4DU4Q8FYOO69rgWYPdxvwcz1AiJRj1OuZLt/IA4TP3Se0K
xfaMo0YGfrdDZHvChxaJq5xmU49Or+LlTXyE7QHkXaIMiRq515ahz9Hr8q50T7TV0YKolnBe+yb1
JtFllzcYwrvrRBzSMCAV5JXguknJdqmZNoyrYsBIirVl38dRCzBjDhvht7yusFOKUzB4YBXi6/WQ
bEczhFb4BXVjseaKFCOCpw+GlKxl3e/VSjsmiwgHtaGv5JDrAf8o2bo9Yyms6r7FKNdjGIkWq1an
JayFD9nFNFVUamBhYz2sX4n5wydv96FL9RUVhp25wje7fwZc51VwtVOOt7MLmdOAdTPGbaSkt4Ia
ETPeCu2sB11BEod1TJuFBLQNERDFK24uCGOviD59LSLz7X67WfuxaF+OU5zDOTPuaM2OUFcYqS0f
9m41YNqr3P8VaNgASRCdFZx89Z4WS02c0yAkrmaWnM0qdz9zmrK13kyjGVfBzd6AwxdiDZ1MXpHN
7Q5sv7SX1GqpJupDjip0xOcEWE2lqgE7q39QXZqpjetHOj1vRGnYBHnS2xG3m0CRAhfQFEAueR2u
pbTKr4RNlQoToS39mmll6adCrq/WGafGbnifElpINg2gtrZY7laWWKt1c+njzNgVNOHIq4sU/ElU
FXQK/8TiGYpVYjg9KL/eeKNYr6qv3cxm81FBVSZEmOhjyDzauoTdqOJVeUYUh81fAZv1WSpqwa5E
LwEvLKiREhEdn5YNSkf63St3UaZf89ndkd+dKoCEekU7d+wzHLAj/ooLACJ7m2SOTL1tRRx70O4v
Q7Y8bZIjpUGG9FIg6iO/MU6XWPuwSbFp6A7DN2ATSf1AJ3Yc7shrLWrZx/BKmD8Y6oJq9A5zo1We
rCG8pvWWadelw8Y4XaQud7ut+bjD0sTdrXppXHFXuf5uM2EAkjJYOZXrEie3Oq1oIRg0uxZ/70Cz
Gq5E/qXA03d8MMysF2h4bLDuLopst1VgL+CsWVeTj7DTpfRhG9aDPjFls9eJO+Jh1WCHO5pyV3mo
39dhuHXIQwGQ/VALMqYKzrhxiDZQICOliIG5KQdTWU41EQ9mghYXt8aSAGB692LazbH0FNPA1kOH
qw3ghjlCCnimbTjeGpkSXaGU7T7O5RSz2e7fdBti5qyjk9yVRZsEbzeQ2qZ6Zlqm8BGfylHxrG3p
2htOu/Zqmzj9q22J+Iqo77fpdyVyipkuuuRNMrxB9eCLq1vSJnncfFV2IZWKazhrD/mqkfhh6qku
ED7CbGQCoepo+nd1IcO+rRRtLMCNN2R9a4vo5rSORqTlCCOD3WhnmchXoCXOnbEid2vd7GJNdYPX
d/MsC9Sc5XAlJDZf9+TZXejWwqhigcd0Fq3E5lojxtKK7DdSrMUXLan0Bc3dtlAmZWiyiBZTpTHu
sioWM/i1lkAWpG0JKgrsZrN9uG7v92py0irzbD4RWs3TtUNU9MiWyfCS4HvvR8zt0fw+tl9XvY67
wCK/K/+2lVJ+xU4ks12JT2yy6y6we8ptPePfdY+vWtldvRrhgLt8GAd9ffW+S+wN3s2LZF8eNjhz
dwjY5W27QLGFO8O4LHHqy/MI27gkWT5YjYBjNvQ6DsCDUwrt6vsibcL9TQSDMZ5KlU703nr8irdz
8O+ZS6/+cP8abGgVY/c6Q43HghzhPq9XtkP/3gsqgfy5/k1HvT8gcZPOythRL8ljivoLgsq+zalG
T01zNZe1D7PjJln16jHdbfZM8yY+QqVH1+GiUGbQIdn1s/22rtSopti0hrXtKXiwHzWxorXerw02
6nS6SJ/qTb+MonFey4TtJ2mz95i2T99qN0gs68FhJ0BlJBUyjjIW1HUzHkoGH1lUK4vF2FI5OHEW
0iUVzFm8aZBc0d+p0eV8aUlViT9GdDSx/AZiEF7yFD3YFv2VbyLVvRNWQ3hjQ9zB880MYHPTKVPc
SgnslkdGrLLFrli0hQTiXwjgARIMI6vMFF/QYRtWSARe9cCd+mospNbXtVUGOq3mpkMERxiVrg7U
OHTeIIqkw3r9Zli/DVtLeQ3G2yuBfbsnwZcV4Jg08gDnkODypbScqEEEEDtIoxVh8XMkAQyETUe5
L8h74bgP9E1xJGXzWlvsTUEMjtA27yfE3dlop29YAil7eJxtjmx7jTtsRdVOLJJlZeW44GqyCojJ
GlpXnc0fSytljUKLUPl1nYXqPzBglk6Pp3c9Tc8e18wtrKPd6LChzGmuslMJSzryGl8VbzvhYffw
Vvd3pD7kHXFGW1HYYlNY74SkzfIKzeAq9RLZCriqjsYoc2HbjzYFmvDqQhZvq9NWPLVbebh7F+3t
xmhr7m7ujFu7cR+em7R0s0zQt4J0A3m6rbKF4awT5z7GCHDhdUKD4U6yyIMZHVNsbZjoiWCuMbXb
aN5dC9JtzqUrlXq1CBsVWKRtB2HJOJp92VQJsqhQV78W28OuXh2M+pSYPqL1YohtD4ourv1lZYyi
bnwfRmOpVWQRrAl0uWmsHCSOAGuXe6ORCOmrVlnb+qAgNEUOew3VuozTm0o17eyN37nTMIL1k5Dc
FzSXmz8gnfS1qE43ppZEecHzbzocKqp78ZooElSnzVlP31y8tpu0zzEI+ks7uKaZLLl+3MEKIbr2
meREKN9i3W7S8RVsZpfMEOKNLEbIkES6h7SGNyadkmsrgY3PwbzBNuYox89vv+jfdf6TsI5FiS2Z
kbPf5D16iB26alRn5TjF02238VZwrcf2x+MQMlW1qyJw7tLPvz7evcUoLFM2SGSgP6aZBKy+BekW
TZ+qJCrzU5HX0MB3g9bdlWbeema718x/6YMVSI+IR+jR0eOgTfYWisszpW/MaolPaR435teZk4KB
nKAmEpRoxEaYitIrcVlgmf/1B7/CPn+AZYDHOdCaKh06+iuESLyJKhEEU2l59/hQXufaVI+Akr0e
nSxCTyGL01cfDDNAiNxKkDeWIe7y0lGTWSFeVWdPbeWb7NVtrxcLE/kipgXDtb7/9UW+ZcJCf8WR
SuL4gPeJ+OcM3hmKhWHUoxLsDLWNAzft+eVtusKlojnVueAjqKpjI8W1zjTMd1M/1nUdVPkEg86W
sTwQ3rVVIlSRA1MLVrNdMAyUwlO34PgmLvIceVSSCyV8WK3F1tiOqVSV2CswrAa032aL9oqov37N
//Zt+u/RS7Xrerp//gc/f6tq/F6iuH/z4z/fVwX/+4/1d/71mp9/45+X5FtbdTiO/vJVwUt1+1y8
dG9f9NM78+n71bnP/fNPP3jlGmz/MLy08+MLOoz+9Sr4Husr/2//8W8vr+/yfq5f/vHbN7KY+/Xd
oqQqf9v/6fj9H7/B2l+h/38poNZP2P95/Qr/+O3y/O0//+f3Kilf/vZ9+Ntt1X7/3/z6y3PX/+M3
Wfk7QJCI/tE0DDYOHbwMT/D1X8S/bw01eMYycgqLjyyrto//8Zsq/52+HlHfmiYzBWQFJLyrSCXh
n8S/0y2meS2CGq8D8Lff78NPz/Pfz/dv5VDcc6l994/fAAp/wsfoGcprCCkukCoIqE5z7Ge0Tpx1
mjT9lDuCUY3mQZxj6Sad5RcSYeNo/pSiv42pAjllm1+krv4Ux8JR1/GQXwQBokDcftdAmuB3DPfA
+lphw7OrDugjbTI/Q3uwPmOxj1FARhJ0KD2Qlk2R3dxrqvGp1mr1DgeU+IcGOdRu2+aInslGz+Ij
QLyt8h+oNO2izrvQy0UredfjjnrHkiRmx44Mx3cs6Flt43pvp0vhMIVsS52zx6ppoXjIbmYWQaWn
dxFiVqwge1sCl/RnU1gu8ZxYF0Amju74bxMVVHZkVj3lVfuhKZZLn2WX1QEuWDBISErBT/XVk9+Y
bXq7ijcbXYZhRKXfkY0sX4wIz6wyOxbWiK9leBza/KlHbhzA+sMCVv2m9NzAkAB1Oyqi9K6rmpdV
8mKjiOAYi0BV6uubvhluCqP6jpvX98YUDrWGZXMqFh+NkYxdM5HeNw1o0BCZNf6d6jtFEihWB8Ge
i1bw8+n6sW0UZ46W9/ClXhT0pzdCXr6H4/h5KYwTLbLIV1L5ezkVYGhK7KKgeiiT8FzBD7YnzCLt
ss5TJyxy6zZKFBX1U0mdTobHtX4JW9Ht6h/EhfpJb3QvhSSILpXKZC9dcyFSE/9KgpzAX/FHUDt6
cijJ7b5F5DLJ5XcDcxycKFPjMZbz93H7mMv8BSYwuMUkzfQOoqFBnkj33pCV5z4n00Ql/7MSkPcg
QHELqhDfSpOCrNaFcGwTVTGetrddK/d34ByqO879GCTFKHmhpNdcaqQ7Mkm1RDHoUPsyT6l6QqUb
YU1tKixYyrkU0Jqe0eirIACW0Xjwtk1bKCuMbgE97Okaf8FuvbAV2EV2fTXuNYG+NiXHWTBxAujR
QUV8YU+SFzIBFJF6wixUl1U5cqq6+JrE1fEqLd0hq1s8NM1bY17uBpO4Ckkeg7nRQnIJwsM1jRJb
xy8+TfTOaYsYo4s6s0W5+loZpemq7BggZyWngqIN+VpjqH+Wze6zgWA2sQ0rQmQqR+0QhMCSlfEA
DfTjFRmbHVJYKd1wnkNCBMcWb5qGUFojfa+rysz8yJuv6TXBtr5adDfCIOSzEAspP0LUalBG0mcg
R1qAuGZbsNbdmjOEg2zqXqvuyND7XOEUQFLLySz9dPk4wIO24tizQuyE0oHexBr5QQzUQ5er8yE0
pfAubQ+qyFyyBlodZeLRraByLaoXoVVzMCdh9owO5Y9ifYkM0RFXGTpNeDtJPmv4jzlChJXI6r/v
QABV4QgrLhy7Bu3nNB90Y64PlM7Xe6XQjAAzlMgtULwGGHaQ+6J7g4VAIKawWGPAxdb4AavjYuFa
dpuly7M2h8ZtDBcM+5JbE/QFY0neGg95V71GeOxbp3C8SSJZOaxqYC8tCulxWBoBRi2JUWWlZjdd
BjrWakwxaw3Wi5RjpY4qDgbDt4ZdfFCFzK9bLdCtpnJKSFJ2VUgmf6q/zXKsAHV3eHaIL2ObnLAu
vo+5DLRVVeXI0zNufiU+rrkTyaN4B7sO0aJwDmmxo/2wLUxTtKplykQQuBVBCgRr+oIBRW6TqzKh
8jb7Q1Mj2KdTMthprmSO2l0/mulyQxlR2MPC6XdejNMUNp+UiexvlJfw0eZHWtI81kw46NQ3Nn+b
nMtKDkx9okWbd5oDPHpjUk+D3F1dQqGWL2ImnHrF+DIXxXkSo4RcnTJdG/VXj03+M+ERrtZPN1Eu
jM6sTt+sSLQztfIjS7JNdbkIcVy4GjWv01baASOZ+2S4Em7SsdDXw/heDIkgaRan1r+gzi3xJG20
i6EHNI4/wWtWyC1aDlSpmKV1z2ZjBn0zvscD0Dbn6aNQWSPY3/SZnIDLmi1lYgxDmd24SyxYF7RH
A1E/pXACwcbCBUP0aSxRgzbXBBZqWX6rRgkF8HWMmK7X5wT1CAL05cHoutk1pNHjrv+QRqU/h00p
u5Uhf+tQA9t69IEjcHpRxGz6As2rwIhH/4gdk4TzeXivj+8BxdXTQFMaO6k5OeH8YNhL3vT3oPjv
1CLWfTEBlZutqDxOlsFTjAnUECLLwyytpgXT3KntwLt9zbV+oOdXfDasCdGy8bks6zFYFUS+uXh9
L6LdlzvDBWW7TaT6XhK6M6jcD4jvsyPqo2SXlnpKUsaz1WALnKWj6lDxfqtxgsUwx0IsKMZPkdFL
QaPr3+aub31Lm9V3IEjNQ6Syow7STGkggWkcM9hSrgIy95T3uDQNpSR4VU1gXqqRQIDaA8KUGtcf
JEntL12YDffINkd7SVZ/DMzUH6c4FW6jItGOODOKD9HVjH+Ecp/fwH0vSSwOy/gcY2IWWFZvfMKL
PS5sndL7Ruq6xSciJf6ID4BxtJp6AV5fFEynwvCGvgyyyTgTnA6387kAApDaa84NK4ePkRlVz20j
qKdGsUKvkfQBmw1M6MlnyB5N4GUXaTJGZGKZFwcSBvNH4t7kO+RPZEqNppvK5exoeasdhqSvfSsR
2xosu+p+WGZlOeKQcnRBrfmsq+nkNnKnndSi6O6QXcrnRZmfBSvsv2dWhplBWjTvraEbQFV55uHU
nlIsaNymTK8PmHrH3lUswm/DRKan3YGtH7GaMNy0xzCNDnJXXhBZ1Wclw3VC1RrxTgThO0XMatb1
tu3vtSJpLmKnT1hI5r42PGvmtCJWbE5l0edeU8V3+GUMd6uhdea1cCJwY27b9uE6WcKpq/sF2Yis
BdISk8yX6ur11kqJaRKykEgxoJCTEKmRZaMWJtMvDWl34b1ReRzQ9U/g8tNdnDXPvWWNbj73169X
TYZtLMhV0EezNlKHKdfUzTFufdTTejnJRtg8JgMlXU8C8GfazAXm7orc5Th1LEFE8tgZTaaOmcRt
aGTn0Ox8JXR19jCrex6lSQwIIv2WYzEhzAiEMv1szOjqSjnHW2Lsn5J8ggl9dTXz+gU05izMCht1
fj3K7TW9g42EXRxGopRkNYuS9npje9KLxCDEEsftW/Gmio2JRUU+rbFUdPyyG7Mjv2XqqweDSORz
nS+emnePA1lKyqhJHiYchY1BCDamwzW4puQITRKBMJORP83h+KELlwF7N5Ql/RIT8FDEBwX9uV9V
1rlCb+Q3tVzdCVZ1gYF/4Hj/1GTZYFFbNe8mGHjZqD9YMboSJuESCiV5eqrdlaV4q3YAKYVV+4WJ
oKfpHbG9SBWCVzQjbpMwkRMhX+MDhepJE0QnIrpXlefjgKavFg2/JgArQK35iHWoal/1aPJRQ5yK
JPywLOB4Rt0LdjrrxcmYBt0ecVp6QJCGubQcBmqGua4Wf1D0trkxrqyVdSzlqT2U8ycOFZ/YpM+p
Xk/u0GsH2fzR6Jp1ZyCHPk5Vx9Dntc9Caeqr5QZ2NXgXtdOMY2H/LWqk5TRY76cMD5Sr4OMg33k4
xl0PvSDaRHqtDlsibQwLIbaSopL8OFklSQvUgjn2ZZzr7uUJ71WRI01RNXeheSV+ycBhqwmTFwwp
kWdb6aXp182l/wCjQ7hRzOxSYsXuDVekQGl00bonqG1odJPxIvbZzawuJ2UZSmepclCAPHtnaULs
WD28Dk4ZRkWstGSdkPuwP4o4i44vObiLdJ2mL1kLH0YVl7NEUjTVWO1cTYbR0Ful17ZxRn7qiPWU
Vp5QepNhOY1CBETGJPZqvbOTrp3YGHgLYSJNiRBnPE90zJP4eHW56xawRKPkMq3ejzQadVmSKjct
fJPa/q+jC3f1S/mub19e+stz/RYZ+Aly+D+CDP8f4gec2w1O579CEP7zf+Qv3d/evZTZczb8ETz4
1+9u8AGk1b9r+ipDl+GKA4sBEmzwASwi8AOYY7rKxgWpCC7KDh/I2t9BGlaOEeWuCdudS9nhA/4J
1p8FegD1TDclCDH/BfxAVX9m+wiUqGtWCkX7z7iBtlxVgzQj5YKHxbk5dbfCnXBg2rqEwJkX+bT+
qN6at7oHgXT0O8c4zCfpXUvm8F34kNyOfuiVl/kjBwNv8rHyuLsGyQnWhNud0pvsmTUYOoRly3hK
H9VgOKceBuy+7kh+6GSu7OqefhqPmTceVGfgz5MrB7WbPYYn2WuC6YzFgdMcmjPbnSN44xl/kKNw
AMhwpUNyaI+z1/tiwNYeZEHqzp7gVwf9VL+LToorudgwBglazwsZmcfar33NL26jW2gNkq+4/UF1
hcuVvILENm9wrD80t/LJuMO+4na+EDpwVN3llN8mx/HAgnrogtxXPeEwnMxT9RDeC7f5u+xk3VaX
4tCc+kPrEQvM94ydyMPkKTCc8GhCvmDFucR3OV5txHaxNj2F9wQq2tPX4tQfVS/zUt5W8Tv75eh1
bui/T2zLkQLdTTzZC3/oDvfVrw/662VwUD3wDi7uVe5y4ORx7HxPvA9vplMSYPHoUQPxzYagdGOf
nKvj4ilBex5cKWgP+uf23LmFrzi6q5yyG8O7+kaQHaXgel8eRn7r+lg8xP4SWA9DYndHmHQPV9dw
sqA4DaqdBaODb00wu6NDb85OTyDLJ7iyP6RTdp99l79ZX/pDxXWwdNvDe4c8ChfagTN62qm7ufr6
XXVU/dAePWjPB9Ev3Pgw3OBCczffkGvgir7oKg7OJK5+lz6KN8V32saopUfyvR1ZtpvRaW9Ft/W0
W+XWunTH7F39VHrNcfoh+ijsjoZb8CbJfXweA6TQgXZMvd6TvMxPL+pFc/MgVFBDu7VqJ++Me+PY
8mkACYHisFtn9+WJcshNg8QVP6qH+iSfrx+FI6GfLuiXC1zwLeHPsyse1MfirByHg5XasG7MW/VR
umckBqGX+NRZzBN248fvwzl/ku6Tr8wfXpk+GEd8+TtbP6mB4Cd32bv0kt7Ip/xGv2CU+ZheDGZA
e5Me4xNL/7k7/2F52qHDP0KFivEzX/PfU33lvP2BIkuikVzpVSNdZgdzB4Ajn6asGzrdAastu+Ya
WvfHjz5A9smszI/1cXFVT/Rmp3eF98pRsTuveI7vr07uiLbgoq70EPc5mf0hcRN/sK8OCXQeWQ/J
QXLbIzPMRyR+MHo7/ZZ4hscocmK3cSRX8Q0/80yet8Io789qdIIT7kz819tYs7pFMB2qB+0sHQQP
TCOIgiRIXgjSyYHAsNZ+Wb4WT+OhP2dB9gQjaTokwXxXHyxGf0a66vlRcAxH+KC6LX/XH8LPsa8f
87N6JMTarZ7Mz9FFPkoAZDcmY+mi3zEgj9FRfr88ao+GR3rbybgUxiE6jqfoJj8vt6Hf+eqdFijV
vcmrAX2c1JYuU6A5EsN7WueDPzqmjYms/YMYIef5c25/K1kV8MaxZ5uYJk88QU6wv/9I+f2ry5zk
taFjOqmDFafLO3ndUTvhqHcYg5SF1bxtDr0/uZpP4CRnMPfqYTbrJH6p2vPBYjwK5+gjI86tnWfd
Fo8ozxzdXi/uO2v4DXmDjnwRzuXN4o/u4F0dCvWzdZ87Gj9lt8TR+qZnPqqY8wQWw0EO5IB62OWk
6OZe7lFZ2uVRuJtP6+fml/krfjIR2IQd8ZGpV/mxxxQ4NofKU4PowKHKzezaQQd4S+qvmzu6R46y
ozrSOfNwgbMTP/OJLrJbfw4GtprOE2xQC/tHxI4wuqz69uSWR821XJztYNTxKlwoH5tD6hjvjc+R
C+HeTj7BX2OiKkeBHUhgGKd8NdPBO/nROA42QaYB4CtvEp/qp8gd/oIdKwH9/wS5/3sevWG3E7WX
yQqmAZfG0y8LWxnVdIDi0G0ORcm8MPnCi489nMM34FZi1nAT8yRK9ioyLfhbwX2XsQENnsYfMSy0
P9D+9WevsL+XTulw8LdjJwyw4bUNtw7y03wgTJhp2Pujv07ZgU+b3C9moAe4AHuGTUnuR17Hrth5
rZ/TlmXYrJsk/+CiunA6NteR39YDyW+P5olaPWh9ICuWq5wpLH4ZTvlxfcPuAMLGtC5uJx+erwPN
x228jv8Gr53OZjB4im06618xgp7X8dwdyOXgZ9Fpj9mjyhuRVHOwGBIyH5Mer87El13fvPGkY8pg
QRby+kVSCoWR0Y1Brmu6ubswKtMjv3WB9+AYdvNh4NuBdjo6X4ahdctNYxNXfFYvvjlzw6+e0/e8
P/dVtmENebqHObO/cD8lFxMN/tMdqooT78ftZkwJ9/lT6JlewyXNP3gsDuGfzvxVFO3oXRjZ8VN3
bhg7arC4OncudwVHPyJTdxJbZe0kXYbHaTFMLT9mzrp4vjlAUzxbuLT8DC/DBTCwZ4fKnqvf7hl6
XR5m5EfsHbm3bowaAxmZMwsnsmXXOJZsQetQrjycdpjsFR9S8h0KEkpvJDt3Qzc8rl9nLZV6H0T4
wErA06MtEXCDeIVgr0OvOqw3rzwun8zL9TRzOzqu2uTZU08EYVDfxMfu1KwD1dUD4W590oY7H0rW
AIMBHPltkHut846IdL7DzIArnR9EPtukG9t4QPKZxeu9oGfDRWNM+3qT8T2gqAsZPTIbh+LXMpeD
PcbhepDPfaAf9EPPrpy4oWcdME12h7Nwfz10h5lxvH6WSpW3zpHITb34dWBKbBVXLjR1CGLXHaIU
WS7ZeDyDmbcOifKGtemQryOZ1UVkiMUsHqHXBj23mLrDIYHK4Zj8afkUHytPh8wZsFwdOuze2OrS
wGB8q0Gf2DkjT2RXRiR11I6tLzNn5SAOrgeBWbyO1OTWDOTT6AuH1j+EzvVsHbtDHKzToeclpQM+
ywo8ejNlSEypyxLtCIf42H9TWYatm3WtyoOBWyozpNevOtiJSw+ea7/yEQajSuZezh53NGBKPZhP
1wf1ljWNZ1240gXTS+53zcWoDuYw6+eyuWTulSeisJlQI/m0wuwyyNf74SS8Zub7V6wIZnDluVxv
JX57XfiJYKVcHZgJIWsReYfOyEbBvKCMFgPzon3Tmb7iA445bDFEFLn1Mw7BLGukvjP9qw9XpiPM
cr5Jx+aCgSdDuuV+K4wUw5d5UvmR+tWhbDuELgm/vsX3jPhs6Wh6los3HO+bc5N7nxvriie08TxV
LJxfJ7fEirXuPOtsnR1pXYZEHjUz1VGoP2u+Op2Hm05jkAismrrTOKMdupIte5Lfgynwa6+7Hpcy
3gDwunTJbMnOHuPv1e16q5uTxoXm3AZWT/699ixKcjNI34eU2PVdETQUKmTnsD41wXJe9Et5VzzM
L9NhLRQILvDIWDi0B1YOpnoYSLzMugWIGM+cSjwcaIPsEp0wdUx96cCPp9IvTtkpOlVBPt8I/N7d
dMZm99K9xFTLs28Fup05FEGiXTzlPkeqA9fiCzZ0s/9F3nnlyI6m6XkrvQCxQG9uaYIMl5GRkfbc
EGnpvecOZilax2xMD4+6q7tHmBEa0IUgoVCoU3kyMxgM/p99jS3ueMBsIIF+48x2cqYrstlJUCVV
fr1LAkyY+S6qERfjGBu4s9NSFW1ll0B/0jjx9s+ut8UvwYnoGSyn9ra6pfb4gHbLebibT7qD0pLb
e6tn+bh/unNQm3bHr5c9lJ+9cK+EjnVXB4q/eg0lOzqw+/qo3YWPGiMt/iDejKdGf1paTz9RiHnx
DvvuwjdpJVib4NG95xK5LaZrefrjSDDZM2bfV0/cXx4U1ZUvA11IeZTvJyQ+mVo9qXuZCk75pX6Z
j+p94nN7+N70FnE5+hsznLv2qN8XfuTBhshsNI7RWIyc6Cp4gtcGhU+KpMzc6lBptTUv8sEt8j4L
KsWIL4f0S4WT26MzuKH92QfIZNuazxdsJHfse2rT9/K9Y9W5eNkpOUX4pDjDDgv6Xe1R5gVd/q42
Qcnqe2/90jB44cde5Vsoukju7/hD9cg3U/NtH6+wNX2UYS31ouKY3EPUYujDrN+fG4uAoNul7+p8
FH5RnvIACt0pDDrXtKNHxobyPmn3qx/v2D+56ZvE8/A58yGGn5M77WbvHbEcgkJrm7bJSeQakdnz
VBtwDU9X59Y8uz3/t7hbGTpSdqu/q8aIM74p6DtoStv0XLSXomv5Mk59Pl9dBJjlP8hzszZ1MOFk
Shc9yp/FPtmzrL9btd38s+xaL+Tltuo2TOyZ9qvhFXJ+v8yxxe9kuwrb8iMzEK7yTt81u+0yeurk
tLOjr/wBXYjIV3cVyW0r6yiCCGsouDp1QCN6NjyedsJ6tEu9wtU5D1gS7CS+pyY2kHP44Hh2nXem
sSRaLt7ZDg3mVvy7fQBYBey2Ynt7uNfD6jz9pP5Wz263a2tBWIFxOczoSdHI9b8IxChmnYec625J
2dtFDQ7/JQDJ3OiUgER1TiMg8zWJvMNvJi8axP/Frqikt6pOOKYOSY1mtCTYuSk5lVnj9j646bSh
fun1XOzgrlxI7YQE+a0ctCiiE/KhuWseK4K/tc/92QdPzOkU/O07Sb/OfMGFz1ED68Bz9NjsuV8k
pcnrnnF2p7xGRo7cm3qjbwY13QaJ1N/mL70fb2HY2+4yLQBBmbLgNCZ29dNRMQq7mhdKPbD7VPyi
zQ9wwRRSu3gvHpK7dL/V2KbBDZVtOhDVnXkzMjVC/U2rTYbZ2kWBquK/bmPBSv0n5ff29X9oY01h
TrBrraUzRSqVZrE6JYMl8rr3RZ2CLY6zkENKfCPI5AYvjPwefQVNJ+fbJFI1lE84blOfbWXu6uJZ
d7/VW/Ne2vKCj0MCWUFilkRlaq+X8Ck8h+f2ZF0QU/PG/eRLTDgsKtbOYcZEUT0dNGZG3XP+uHiI
zu9DauTJ0YnYItGfQU1QHLpzvhuPbVDyr+4ShLzk3B/1/RYRUd6+jVvbxhWOL/PLbN8bJKHC755W
u7x05/TWfW9pQHrc8hu0RjfztECyK1JAdzWOs/05crgL8sEWqiwbLhOpnzhPtlN5nGNXCzB+Wflr
NjCE4JxvTt3Y6bemcssrptseBaKh5JoH/Uei8GV+5NY9QRtXRG4egyWGdFtKgYxxmihReX2HyYkD
jJ2XSN1uK1p3W1JilbYD48eLs2cmm4fXebdVN+iAbVWzLT+v7lYbbOM72at3HYFsuxHkUl/w9V3l
sk/hCmOKT9lpCFN8Ih1pRCU7V/v1UCrXTue42xWjrJGIDg+LSppIPjtp6Q8MiGB93njrhIHQXr3x
WbhCXicezJ5ySGj1NbL2GJCY/YV4qXgcDvqsZJdSK5n+TP2DT8FWqLolFeJWY9Mt8B4UOnutv1j3
9Vl8Sa9FHSQipV56njjeWxCRbbagTkERVjsJdlU8gq27PZNIz7vAZcTjcox2TymVIp6INoqOxIj8
OutOfIBnZafB1trSXHNmWU/QAhJgvOmylYgD9c9W4ileI+4Qg6wPuSdyQVthOHPjhj2plVhSEzW2
kg4IzTbJoairldPWlBicx/R35CKOncLP/C66n9yZmLSNHArCTEk1Zv7vumXtPzut/4HVWGS1luWx
aZzDb+miHiw0/qmTqfeexIf1pme2fB53q7sVsiahcSstpV15L1wmpsz9m7ZPbtp9dWSqdl0/8xNf
/8FTbacE5HjPPJiUJPElZH68VQ/hfXQob+OxPkq+clh/KuabETXP6slMOQFh73UKw/5EA00ZQ2u8
HymJaeJ2bYAbF7WGft8ejaf1wHzPxZtmZ3jZoeIRSU7FqaPFPL+RHAn9rniXEfBWzwNltJfv5bf+
UJzIQhS0uMAywx0YcjaMJvSg21tXM3KnT3wVm32zU4/N0brke+I7UZzxOZM35SLfdUdjT+vtbQ1+
6lvB74D5V5TlP2EG/8R3/p/EgP5fuJ5hk/IPSeN/AXfevtuP5PsfdzK/f+DvcE607lF6gLVuIQ7z
J5xTMv8w8TIyYTxbaGGYPLF/Q3Pqf8CDlpHa4S9Q7TKYoP4NzSn/gSAIaxWJ17BQGdb/lXUMAiL/
PFwyZOjkrIRY7CIrA3L0t/jPP2S5JOkSWDAtuKU2HQ84ahB80Vk5CAZYBmxdhhe217m9pJvOCJAH
xaoE9MP69mJueIhkStSPcMNIALcz9/mGm4AsuAIIAEvRp2Dw7BhVoVcprSjrf8MuUJEr760NizEh
HvIzQTS/CjlIDQsxxTttQ2+gzdrcSaCi7Qznm/vNYuk8o0v73G3Ij3KKiVPaoLnybAhY7LCcbi1Z
eAK9QODuxWjf/4aSTPjY2+uGLzE3pIkKDdFXhCwFKGcyi0b3Y4+efBnMddFfpwVTqhllt2DuY/m0
xtLqVeCHcBmMs1PVTWdZE+8jWfKi2XjIEQZ3Vlmi6lZM0Dw6TW0/c3JRzHy3zDixxUry5nAIwWIv
sbPW8leIS3qJm4aHODkGBsahLYzG17J+h7Vcbit6fJCVnLHn07RUDwJAkCCOtOl+wNJ9V0CHASMe
TdNLiRn9qSyBySjK0H+bU636SQ6kRFplsgaUTlvEx+UDgXHxpg5FsxcW9RGf6ektCy3FKSJV8CeJ
UBErdykqOP4qteU1RHv9jC5g/TSVuN4Y+qAHBtKrj1HS0fuiyD7YsphPh7iZdKfPuuG5V2YNA5sY
dkekNtbFGuLPoYEFgoacXZgS014UORwg+hShRg/eJB5jv2iU/qooNUOnPBJ8CFtgSsD2akJIP1b1
90bXvwoj0LQYiOq0yMyvZnWPW4k7q407afFw1wzzc1Tr1Fcz2IJs+DCU5EHLlMSbAeOKoQzMcElF
B/XieKeoKYWnth5hlBwbFudCAQitbj9iuWXAPEQZbiPj0yib4Ikxh4tPQtOB0eubmovoJOgkeB+D
ScjMPeJFw/NgpBA/YnMCJcLdsaMJEI1eNA6eVxRjY124UcosKSm9qfmSG3bkgwWJRZGjeW80hxB0
tRN1iOU1oFaZN02bxju3Nw7DQzXE3oyy8bm1psFJLDN1kdf0zVRR7ToSzE9pEuhZGjWU7S42GDRI
0nC/TCqmKJGvm3C4FoPdj4iYqrZgv5RqbFFbwRPVcQdNz1YwhdpE4e0BB7gAuYXmII/WN4DjPTpi
jJHT/ohQFOWVsoBB7o0ZccoZUWst2o2yHnnjlB5HecjcddA4cEo8epOaHZU6kQ4o64EmEESsK6TO
6ZVSwbQAy4auquHBmOp1FkD+wfn/7IT2yRin6oJQwbWURYwW0Yiyl7HQuOfq6hmG8D7XgGCwL0gf
WkhtAEIU0UWQGaObOXE28UHgqPrCNEitKDRqtX1fe1U/trGp4q4gGjZcaQc9wujS97wjeGNvcg7k
ZsQa6XlA7GaH4cZwA4h07k3AE2ksuGVdHoyOfqJUftKCjhM7gTMAFfU5K1dsO/JL31kbCjChdDJV
JjbT9Fku9KA4tCjPwDkbd2jN5Ag9c6cky4yUg/BqNYm4gxi3umIbP4Zr6+p9UmGPVwSGxGlyzSox
TkmS1M/qotCQVu1nHqdXrdSG+6RTbVTozoIiYe7VP4MRBOUapTyTfX0L4+SrXIx3Y2juUA6r74wk
joEeASGFBx7gOpIetLpXedT1di/k2fjcCEVxRu+FWZYBMFxeG2MXznn2qYxWC2q1YGIMyfqnTavM
xW5ogtSuR8csMTp/wJGDYbwoUi+WKeWFpILehKi569J5xmEh5zw1NcsYuVz9djHxdYH1u5tji2iI
zYqL65nhF8uC2hMO9p5YKB8ABHQ7n0IcLtVy9iPElI4L8t1HnMzjhwURjV9JpWqZa8DNuxtx0bt0
YXJQo+wayg1S/3luJTsEc895xpjaMkuaM0mPv3Qh0wMcr9PXSEuWO6Pt2m8rK7TvmY/tkK3WVRpT
FRGqaf7Q4Hq+o5SFp5UWHnkjK81qhHlHE+1NUpE3Npq0x5M6v22OTn0vGa5aNdR4vVQ+Qx8fH2q5
yJ+7pVhtWV/3cSsyHsIp/ioAAqWFQeWsg36gv6J7PoKZLLy+BkholE9hoVYu3sQCHWUc3o1N9jnF
Ymp3SY8RBGqcrhjnIEcXo5Hf6zjpcF8T5O45MWMWZaUUxmyrlIiNRZYbgITKpnkoV11nTT/lgul3
i6Du6WqFNwUiMdLrRDM3q0vjUQXIDkazrIc3QxBQ1l+18r4XhnFvWVl1kqtKcDs1ZX4IoBuEkBKN
7UnBGWZypLCVn+qSJIXILGEgKYbxYxDNiQkR+quBlDX1M4wo7VGVqr52sjpeIxsKlm4FfRUKqN8l
w8Moy+1NUMzyQa7j7kYpYtryVOoO9pOd3RVRCDZdwfFNJGjhwzJfdM1Yz2ihDYc4y2tfC9fsqVKl
56pJeMQGFEyteqb/Wtv5nfsRk4D1pvpe1hoQxhIPP8iSFoubJ53yhLbrJoYcyUTIMUoTYqVyn5V+
JVmmM3fl+CAPmteYoMgVS0xcnFhuaYrHYireNW34IGQGmbii2O8nCBDY9ehLHv4k7aTvFkUIQPn6
ufZlmiXoWcPvVfZtyfohymgnGZkbx4kKVsMKl0uSV+HJzAbokem0V6XxHRm2ubALAgWEXKH+2MrF
o1IN1n0RdT0bzBWwpBkbgx0O1TsCrIK7RAP4fy08a83gW6DDwOyTv6x+9IU10p5UaZjQg52Us4j4
/RVscbQrDXxwZGX1kA3srmMq6U8tx6kg+M/NLcVzArlH1bpHdaN7T9pBcxJk4h1MZJnOrxlAwDQ1
9/Hm/ZwoVH9RX7e7Ho/wb93oPpbcWJ/yZpi4OUXr1+KgfmmLFnvUXh0ZtC2coaVI6xoJf8s1vwGX
NeCENlAQZt2fqnXwjVj6MFLx2VLAKbedhti41W7ukg1RvQrnN9RmYCM1vsy5xDfhFJmVL4cGURJ3
SBv+n/ic8Bm3drnI0ZEkVH6PKZPFYp1a/rqOfBEzKQWIdBp9NV32bghme5ELGtZ61k6KkpUPGpxK
G7pdfC8hPfvWtON4LIWxeoqQU7hMQ89OE8cuF1Ss5NTTrPpN3qefI4L+Hvpzvb1mivI0wb6mFCgb
8we9IzCistbovgy4mZMWuZrKPAIUfqaPlyWCvDSgtl742mSwYlf1oAj1xEuFOL+PqjY+rJXcBnPX
m7bVpdFFNEcwkmjV1J4Bq9uVopBNJhl2X8rJdVgX4wVJA+sOjVyGNFq1xHYyStUTsLCugmvdDQhI
xYsFDDHGVNpTq82RDEhwLLtC+mtaskARGJ9I4c3KT4m5Nszr8CF0o35t/AGPt9TWFTPcp/ko/WRq
1wV1ER+NREFpD5oQYu9RYzdtsgRZjONF29bopg+G/ILjMusbCuHEBsRrMfxI9Iy9RNMxWl6TxBuM
NmfvqVq4POdaeIqGLksp71Pg7HISSgd8SHvgWysKRTai+SBeUvRrMRxcog6/NZ7zpFrqX+jsCV6t
9X6UlNXr1OfYl65LMmGsl1IUY14ObBcL39jhLksuWOjwWHDQNq5/q7LW0mKFDXXZsR2cJtYvDS4W
j+h/LeteMIwop/ouTRtXCCWou6aHu97Nta3W6/AytU3pIDEPqFjVW5DxRjKIj2WUyTIvlIx4hMK0
kNx8EkNunGg+S33H0jquWJ3VivGIsbLI5NiKsoc5VQofurexi8qV/daCy5e9IDHBJ1/IcG9NxUF7
sKntrsqWx3wyOkdX0uJC/GeiDZXcA4QvemteJBe0UpKdEmntu5zOHGghzaofWejW96zaVi2RzrS/
ah7Hrmoje7LayVlLCg0VP1LMG8EcYwum3AlxoEGCOxUaOQnweHEHvwDoOVSxR3SzMYTSaOpIICpW
wVzAlEfqL+7OsIeqrLt4YwJz6AQ2HbWBnW43vGFWBZjKRCQGFlCiBZo0rvuhCAl5JdSgyzIkcjDH
AxyWOrKcvsVRpoKCdZBIzoem11c/FwrRNVvccyeMGRxh0tfd0JniMSTzebCylT2SSeA+EE2B/NWU
eDsZQ/Haba6YGKACFjA7iwwisZc0ioUd1UpCFVuaFr+bMulFn8Y1c2lYH8TG+ih4fgEiAveCkW/3
fQFKr29AqMj0yQUIY8OGFUDo6dXlEuNv6MRAjW09E4TjqKNzdVtj5WFq1QPob81DdO2ehuHXYH0p
M9ChtPPHYbL2SZFQ40rgl8XpoaLjs0dlsg5WrDD8DNVkz/OROX0/9a9c6FsIZ99BIeFFmBK2603a
v+uZ+o2v6HEsE3bcoDmkAt6cqZznBltkfCKhZxrxj6JxIgSxBg+AxWXQWKPmGWnxMpu1cZrV4dnq
BBl7ghpCZcEEOzcGh/Y+v2sVtSQC5WawLrMZuvTF2hnjLVBg/F+ZafPTxpO3Q8Ts0f4XeIhnI6Q6
hE0H/8QWqHq7FTixOpR+UkrlscGbVmmzHQhr7dauhbATwmr1G0l7G8PYfCUQZsGUZL9UdJ2g1Qm1
yZtOJOFZLJfVA+yu+Xz0FRJnnRb0YfY4jXSIhLaE8sLq6RVo6G2ZCumhCkMIQdKKOfSmqZf7kSWm
KQPRkT2eWLH7DfXU5wcbxEPhJKbr52JGvYs/NhNT5D3cdKzD+8bQ6HcwM1OSkrGkoYXpXrXS4SMd
JdHRpF5jY9UonlKDgIcBYY/yLNwZxmg9yNZIV9SG5rmhMTKH/pygVnLRmNoclSZhobXAz9F71dO0
1rQnA8eMWaE7UrrlHC5GjnI7BWbT38HJ+UwHAO/NUo4Q1YBpCPJRQfnDRROC5ZHZPA0a1HKhYjTc
4P0RS91b3+tTQFPJ86rxcTRYEQKM1MegUSOTd0hCmqK7EBLOYdQgK0pz/mtVxdExUGgNMO0QbJoX
VuwFK54muZMRsNjP9MtGze+QzcTXqNBxi2+ZZmui7KVR4Sc6GFptoeBBvY4ChFcfO+k96SEqiYv8
C/kg0wO27+CG1Lr1OLAhZq7k8ekx6BZy/MxGsOvY5GA+m69XaShv2Crvm5qQJGiL5eL+SBBWpXqH
BO6JfGujFXDL5A9Bnkag8tqy69BH/JgjpkSMueDmGL+MbkShsIDVI+X+1JKMsRO9kSu6C5Yr9QEu
LmOKks3jMKnHMJTXPe41gayHkaOpIPbgzDSl5S19axcIYAUDJrAAdVn0SRIBJyrLfcy8z2l6bfQl
MdeuLbpXPnL77OkRkXXxYnyZLG24dFkp2mVivloqUaWsUj8Lh9XBNuCMD4gc1GEOhALZGVspuqep
SHdKm56qov2qTdPwxEqjU+V9+QumjQdUfV4VqWyvRWc84jkFBiivqGMnq/dL1RzvcuYF8LmBI6tN
t6dFZ7dgVIsbqm3k5GrEGgVbeltM2VcPhXy12sQglgrSB+3bB26jDN+nQt7XudLZcscQvgkBDjKC
USmjPUb3nKcoZu0w4tuYNBqOm7PVOALp2R4jcS/p/AGxg+QoF9ElqyWA3tECqqZg+Ic9tJuquniu
8QF0NSV9mkPlTuww4DHbASQxbo0E4paWXl8g14xF/JmIWcmmMu2190hJLAT+ylsNY7JX0EcpCvhG
WVlwj6KV9X4NHw5qK3vwvt03+switAwtJhTCA84xh6hB2BDxlMyplCiIciZ6YiazR62pXpe5CfQK
DmqkiW8SieeiFuZZpLDGdguyldQgd5wdp7J8GVopDfApSXY64qUnySx4bFjvEVHuZEzAgLtIUhko
M095XISWv/TmlcIDg6/BWgj9g1NIsIc46Yd5UQgjFQ3mwAG1KQF/Yoqyb3OJPxVYezYMzcKeIhNh
z7FeCb3mcmkaJWhMDif1VOI3SPK4sdU/aCMr6XXonCXU+ocCQyMryV8VOQXwLRcFUjkmsonSSRTq
K1wrv1UE/QeOmq0mIXJJ61sLU4oakwZjRTsS4URWgfQ8rY+7wGuvydEvKFyRY6zAquT8VI/xp0FS
tAeF+2ZQkr1KBTd+7CJEyzRnlcbxio/5Ue7BydZYWLeZBmZxVpgZsLiP59yNjLJ8VLMi9meADV3U
mSSOZdqti/LeZPqhCPuTFP4yxo0zMCffeYGTgrA9gerIsLKvPamtqdE1rQRjgsSQ25pKdlxj/Yrv
wHGyJpAHHUrSa1H4Yb+uXozGJCPRFJzLiutguENZ7zHRrb2U5aDKc/q+PE/r2p57JFtt2VqUJz1W
fjRdkk7xIql2E2sAb1BiOw1DBT22+yU246ugokUQpQrMuebLaErQjF2fYz4h1J68pmC/ptqKbXUq
P8izKCJqmTMpShtk5fw2r0btItZQum3z3aoAlfT5jiG0bWT559DNr+jebWZAVmTrRawEaRul5wRL
lJPUyNrjGhHcBRU6cqa+CEP6XsmjEljjeShWoLJ19JlVxeotjThjctxBtkrnfMf8m7KF3bAxnqRE
PE4DyWRG0GCBiIS3q35XFPo5HhbPirOVu1dDJJrkFW9zXXxL2DWYs6x5Qx12gbKwaRa+OzCfPP/N
fK/KEAmk1peznwW1UvFtrGQ3ITeuWQ6AUcm+F63cmVgI7uq+TO/1FdXCIROBwSP1wggrfunSXNhH
gr7yPJ4Movkj7mRsvxUh/4oHWcfBWREPhtyuV8aZGI8L+IXHYpszwhfKA+VoeJo4WYlQ3ow0vOsF
fULEq0nOuRHVDq6wT1NIha7BL42ABWmDAFR3FlqblcGrrBbBsKag5FYBt+Eszc/c/nknDFqAvCMX
WsXlY2vNRKpaH14H4VWzxp28zB5lFcBrpWCBX4QwUFSpheLLMG0y5UMkrYhhmLFPSfKJNZQXZtFR
bGECDuNXCUEdi+lwR3v0ZbGHkasGKFcuHtHA8HMLlFy9gnCRYdJbOHzlcmanUuWqYrwedJQ8gNfk
yg65M3+YQ+kYzxqQPKlWXxYKJbsxJ5b/UzHhF9ZB1VzF9RyFlRngaoM0h9jnFNp1d5XHVNgnbAwa
W81Lprd6T+o21W80oBzUPxxpnj9xWIx2Rq3ObxmHnQYkddbptkRaoCc8hICiQDUmAJjSxOvJuBo4
28R4qzOARS0/OcC5jbAHPK9sinY1Ag8jGK0eDU9xYaLCWBz/OPq7YrgfDGW3WOmtHdLVbfEa+NX1
Cb7pArOv6QHmIKyBcCIrt91TSdWUIAKyqY6g2oFRxwFfwhErxJZxf2J8zlgfOzqlxCJ2gp8ajXZs
dTIVQzDEcnHviqZhsfWKAUJjcBCshvUsg1mFrJdUlS0aqw68DaNc1Wm1ctJsfZWXwR7QTZe28V99
xlisPWZ4FzM3mTaqCtM5fKW7MwPSn6ouEQYJMVjAsnYxvLWT4AWPIgSLWABZq5ImoYZFwWL24COW
9dEYBCXohaIJBEFKIruWqHtUyWRLH09AttoK2kszDnhjpxbnutRiImsa5k4jpcaTMZOnp8GynIpy
aj8aqV44OKPFyG8YQ3kOpYrARA6KoM73oBwXWmepyRaXl7NwMNeVD0FsKqo7sxMQM8LF1sA9crDX
SnxXq+EkFDr2ZiUgt06JX2Stl93RIsyPczPsRrUBvz1boRPOvASMx1tPXv7mw228sTQndCnMMdrM
AYBV5Z34FVPbIP0Y5vF3heQ/3SQTMXMYamflRn5qnSqe4hx3jjZZdV8v++m1Mub5OWP27OSVUu36
rM4Psc5wvwHawjg0Ud5kVZXOjIQ0P20pNAcC4SW0kqdi7WFKZVZ5RVpG/0CltGltiz7B1SyM/JZB
iZ/7FN8vG6b8elc2RYY9ap/tUKkCLIhP0xkTuvp1MFbrMAlFuGM6BWAE2QRX6UL5XM5t6xZr+R41
7b2asD+IRWZJSCoI+7hLMZUu22EnWewT+MDE6kbZVx+HpNDe5GopAHZq0fQ8W2l6GApVYs4Uqpel
HlDFySyIuBbCkUcNZ+3bZgB30nNppu4oe1g6sxxdjJx6OK8i3e9zExkUozVfJnVuv0YNznkRmtWu
CnXQxa0II2RNETFRBtLitLpFVEgPamZWe1muu1f095aTharjscJC/KuVGZ0wAyojSWeO2MLGC4vy
C/cmAdkuQ8E1vXvqBUkk3AjR+jVgUoy4ixT6jEqVYzU/p/h6v8OZDumM9D5A43y4dlDJXXOd2cmV
CbC2LE0dvbMgqYXdTAqjuMi6aTs8zZI5SEU73UhdRI3XyOF9Eo5TIMJtPErRYDgLZFkqBCP/rLkB
h3Vj8zNigNi/Sciyn4Tt3268//+mcpBbxHiqzacJdt5olcdw7TTmmivuGVEEF0GIcM1s1fZ/So79
SziM/zfZsvIG+vnPtbb+/d/69/4vX99/yd//4iT9v//3TXLr+b1PPt//SbTr96/5G2kWZizacRZY
DFX9jar4kzT7hwppFr8LXIaM33JXfwNpSH/AmFVN1Od0ijRMn/8O0tj+Crsmvp8Vt4Ja1r8C0lD/
2XjDQFDWoq7RcJ/S8SXFFOSfgYg4sckRFHfJRnTUbocrktlh/x6GyHRgBFsGi4gF6E3UmV8El11R
P1jJRVZAKzOy1RTIFERWJWKkZzW22T6WzbNSP2vLUzw9ietd3NwPfQM7wUKfKAXbFTqLedWrT9O4
i+aTET5o0u3/e4gQ0B7DUMD2/BfPJQzuv9ziBIXbf34Q//zZvz6Mqg4bm9kGEB+Sx2+q9F8Z3PwN
8oqaKhp/crv/9jQqfyAwqIp4VEg8rhsu6E/IkPKHgVmFhUYiOk38tPGvPI3yhkuq/663iCKcppLP
RAtcCCYgovIfFOCQXyDsl8n6JDTSi7rA5ozLa9pKn3mRg+vTlKNkUoixp5KRW/a6vPpWl+VGRnge
FO0sFQKjm04+jcI5WeOHcB23dZEzlZOv5clzhrgUXpFzutPDNNDGdPZG9l1OV0V7Gt3b0mZXayqf
sbgBSbH8MivtWJrhI8t4rIB0FLqsVXFVC49pq6q+xwwKYZrWua311qOSSrdCaLxEF4KREYiN9htA
PXRspMm8DL1ymmVjz6F+rAzhEeDWJSyYM5tJ0Ax5gBZXgNTkW1GkH2Vllc7M1s+OZZBARVZ9tzJW
fTUFKKaL6mAj/ZzaWmI0NmiUwzTmbPWq5VeFhhrj3+xNUFjPt2lRu9GSfETSjMUS39yizO5oneJO
I6uUSKmezYlzXw/mReWrnSYB5JR7IFJCkEodzqPGcyfNkRNTUnpCLO9UNQws3CTsDjsQe1KnGxYp
qy2s8sFawh95qkAvcVeQKUOsx+LezugHU/4PjWNW4g6TJa657VlKZtQiTS+M/pgWV9noNbtpaMmW
5pmfLWw8v4NFN/i1lYLEdMf77fmyqSKMVY2FFyaz5eATB5TYbL7TnEu3BEZWIyKVtqHGko2NNDYP
LZ8EunDP2AG/TEroLaJw0WlPcmz/bOx2H4RJ/NSqTSoAABByaBJk0a59kAb9UbSGO4H18rR8d7V5
n0TJWykh9dp15XfUNIxAzR2rmIUhc/G9Fi0LHlOtbN3ATICWHLJ3XkNzwsQ7mNPlBfzWaUnnX9oQ
IZJo3CHgC8pZEX4QDvXzar1Fqobl99LhTdzRZzFPDFBkhiHU5KarhYKnpc1DIwlADsQXwDDPmaTt
NaN6zsX+ihrLeZHLB6kygU1VxXO4LjfZyiOK4vWW5OxPowq6fUKPny8pgGKltRw9Hkd3lLXX0Wxz
Ww7DALksT4vVkyUD5wm7snZxxvzOJD5hlICEOLuOrBzNBQkmJQ5CPvmhab9HE0F/E9EYRFglhMFs
IzSvszqWTExbhNTgjGHIhYRe74+MsfSG0UQ/QVMZwouSWoyAkvRNSGFu9yiBaMuPLLGKkAX0zfJA
rBEvRM82rMVf/4O6M2muG8my9F9p6z3SADjGRdcCb+Q8UxQ3MJEiMTncHfPw6/t7kZlVkiJbWVG7
DgsLi1BIfAMA9+v3nvMdCtddNLmXwyQhOAKLnODLJRZYlWby3mPjvPexf2b6+o+3NvnRo7Ktzyr3
zkMZnhmLL8ebnEsvzt8W238knfECVRCQ/wnPp10dyRu77yr2vMY6krTBmYa7AvL7W26Ze9udX/UU
fRLUcTM14pwwyYtyWV+JJz+r/OV1UvXHbLDbE2P5d0IJXJF/jcf8hUX7j7XR992IDVvExOz9vFXD
vSioquf1SUWVvUUX+VI60mwiVW5r+iXTrC7LEB9Jyny6717KetxqVAI/bCv/wnnv/KyB/vu78OOY
zDEn9Akt+lULHTdT07StzbtgDCyy1EpM5R+b0dpldNhiqR9KU7/WTnZhFvRmrbhzs+KzV/9Ir/tL
Nej/k8Py/y2txfV+Kwd+qtpvgF5/0gOf/sTfd3dwrC5qYJS9JPrZ7Ob/qQd23b+R8BSwusa253vk
ff6nINg/4V0pMm2KP/4nXPr/2t29v6HejQKYz5CQycCM/8ru/osa2AYcfQp3iwWiVYdIohO95Qc1
cJ0PTekOLf4o4PjnWVh651VGT+f3N+i/fBUv5PMw1Ikd/xdic1iYqC7MOm2ttGBEBFG9R3NbL2+/
fxkK8B8LFT4MSWEC4ULsUqYgtP75w/R+je6QtXMbhHqgv2prYKWZdYzbsDinRdE9QdJfLxjj0HT4
/Us7J8bFD0XSH68dUcKdaM828Y2n9/bjF0lwkLSl5vHOEF+8yUYjYUBPehKYWqOibdovTBYOxOrI
eYt6PHsmvcv5qty6wZ1T04livRRy3mRW6GaEvdlaXRM9AcL237zXP1+NE20YHDdRUDDr7dNH+eGt
MuEZq2CwcS7lor93V6fMzgJ7keLfgLp/xoGEfCU+cX0+pC0qVF7ml8tByRcRU7TO215WfZfkwp39
G7evm+kqYhFkugeocS1fchByffBXPyRU8sgl0ev0N6e5X85QA+JPpxEl3p/OCiCsLSEDVAiEv7/s
f7rqEf1695Rh7fBMIt7/+atsBFt2BsxxW4Zl93UMIoKs/dNhq1hffv9Kp5/00/11ygKmnD/tM8L9
g+X040Wj6jA1QTrOtmhAFyYqSCnNkJPRaZ6tC1kh7Pnr3yCnY7BSdsjBBGDVz5+tGAaG/8FpErF4
0TEPRqyAAYOK33+uP90kLIh2hOMhCEBM/0HV/ulzKd9rmQqKrbBNel8GGR70EN9TORfizLU5uupF
/hs4+797zV9uzLpQHnw1XtONGqyjdQryqWreTR0EX/qoAkKR0e79q5+TJYnPSgshtFnTT1v4Dw9d
mJFs3pUjop/ISs/Hcu2RlK3zeWVpj6NKOdHPJp59Sne/f90/3zeB7TEsZGniBoUY/vPrZgoFDHn0
7raZG3k/+m3+Ta4pHLyepm2Cqra6+f0L/umRYAXkL0cE0SkR2Hd/fkFNGm0nGelunT4yN05skCgM
dl3iNI4YB/z+xeiM/LLo027l3MwLcRa2OeyKX75YRzcGgWw1osFL5YjWYy0Z2jDEWb+UfSvzQ8aH
TPdZvbo4eHsE5BTUC+4LCYkdcVHbON9m0uWYN2VVNbaAKmWUnZNrvWBRbdcmZM67IIyZZ6Nox8jS
0/QC/TTYqVGr8cCy5oC5DbtZHIfh1LwHzjvBFomGgmCRFsTpTdvVNFeXMXTU+YTWR3yhNRk22z4D
ILGKs1jmsbMTNXmrgPiyFb5UHs/9mwf7Gi8Oubga70zQBMfRHmIHsmdqvTuwZe1twWTwRSv6SWcB
jWV4zH4ehonPsEJt0l5rddKu+LhOR8bwydjGcLBlu3CMqE1fJUKaoboqOVV1EIBF5h4yyy9vpyZm
yLMSlTzeWhW+kX3jhiTvLGiWgDmXMNhnzDfRpRdaLoCL1o7w87Z2fhPZniOOqNa655QmBVBtJ6ta
QpWUWbJ3Vkdv9tDlINIDRZN2DV+tmdxq6mBYh95Tj/NDJQRernyFjPRoyvapC/WDBEdowwD7nxfS
H7JDLCuX86SWKHwz1DrtxUqL7ujOw4CKseKow2HKS+9i00/2wV6c+DWNwh6trF6IVr2wJ0QdLZOp
OXIeiMJxnDuv8cvuJFOv3cPaeL0hsXhFormzwFtPx3mNV3efz+SeXE75DHANuuLoPoa6nhVjsAy5
A9tEhh4NIY21E04p0em6fVDdcnJS69nY9Ig90Xrw7ylqj3I7TFk4c0BTzpcSLTqME1ilF13HdYf4
sVoGcz5A1Mds6TXWjDIdMPyYsXmOEH4gsyfNgOO8SL3q2iewd9mj6sWv6LEBJsC2JVCI3gQPbXtC
saeCHMQL1nWKjdogqdiqtnNx/bbK/9aqjoKpiSLGZ5URJnpp+t77gJtbLJt6WUdnb1soBzf01/9g
Ws80BXphPbpuM1d7ISw1MfhOHdAZ1Yl/jLR6RfOWVRMMHG6bT+58xu6BNqMFqDlNn6thRKyIz6tF
UhjMhWEG6vJYFGlWnGty+3I6Fb25UwPti501EM+4tXiIcDS18SAOodLZFy1Vyw+prJzuSecK3LzD
0rwhOXTi66LUNFVqN1gw8EZgqpNyGGsvWdccQc80pc53+OXokT0D+JnbSwg0RTLt3/3aJRAyCiWb
UedNPAyD1S56W0/i5AJB/4GnN3dib98JZRmE35GJUXC463BjKKxg2+XSgDlbeG4ea2vKsns2wRKe
WTDmw4b9DRZgGqOTcBD8fx2AoeKBasobWn4+QMNiRieWMdvAj4IJCxlGbLnRkyuYVvPo2l85qS/Z
rqVb/KCIwIlfKxc52p7U3BMqlHN/G7+KLK/zW9HZqV8mIx4gfk5tVx3jIJP6Dbya0at7hJVT+8Xx
6ra7FeHQQnqWzvAwIg/FjK9bF6Xg0Kc5kxKkLnazh4ftIoF3JdJUlDV5eWkkVd6+dQlwum0yTCP3
U6hdjwZT31rjsUY2XCS+Kqr2e1lVzvyI/LRUR55NJfESdV70kQVrke4ltWm5cYeTu2FYrBnvFimX
1kYr06l79C/BbmlrT+5nJnbzpg1RkK1FaL8WgPPVZnGCivfsd9VdZE1ui2bPQGTxK/s5J0YbOVeE
7jomb6Dc2pNszqPAsb8CWZ8/gkECbaIKEAfEF/mNmaPC3NZ2DQXfUubV12K6cytDX8TLmujJZmL8
TNvMdwAxZiQaxKyLG8cKYe3J2PpumKi9dJPQzXbhiFjuTE/o1zna9eZA2kQzbkmIXbiXbB90bCay
8lgv+CePAlTutaUYfam1JBmdPts07tul0yB8qhystynijq9wdiOCB6LUXFZx3j6GVcaKNTasjEk8
r94us/OJMYDv18+TPbGsyrBf00NP4N/JfeT7LdKvcfiY4qKDMIGi+TlrKvdWWYyKwcAP9Km6Vrgf
jM+QWbiNRtRN+Md4jEhbR7GTIQpI0j6SR10VaXvWDX3wbarIXMLZNg8vnXOSFtQePSS4n8t8PSCK
vpNdYbWbIc9C5H6YLelWZMJedzWCfEgJSroI01WpP2rpl99EVS5IXhG7d9smN7xz6XsS8sLqtvZB
2sRP7rVVRnfCkU37ONlopTfOIPBScGnfJXXKqRc8BdB8LT5p4gSYWA+LXw1XU2jP0aaXCPfrUYl+
pzG53NpezeZTqiV/WXw+P9FSZafortGXhbPfoqHMq1ZMmyxV1e1qrfgW+o6s7CMBsyzKKTI9dvDQ
LOW2XwvrrVUET24msPLwkfIpD3YVhq/XHkJ1fE27rBq2jcce8mgvowe0Lh7llZoGx9nlKgIBY6Ox
ORLkXHzkMjBkH1oh80uhfPMeqDju9tVQWsBX+EY/y6hsQX0tSwUHNFAeV1S0wKqCPksPs8Ttyea7
nCjF/nxAyL4CTFmW3CdoIJBf3Lksuj1yNx9ERTppRKgVrX9kxJTM2JgcP987/gTPmszRlJF7rIvb
ucURuEFn5nxDhYdAy7ELhH1MRYMJoxkOKylV+qLtPnKTatLITlJvFk/r5NC9L2KH5vnaY2exLBXI
LbpQrwI87GJr7wtmz0gTuvk1cmUKPiwu2vusDJHwcnYxwyaqYj0d1BR1NhmJBkEc7TrsqVXk2XsL
DwbO2yhtzoNO1MuudXKpUeYP1VvBongfsTmjI/LSdkWWMBG+26oqJ+uF6qvf9WvEsunkGqthEbXI
Rzpvtfuz0epDLCxR5X2V0UiTvhrWdMZI6pZwFNIlBvm8jh0buBnsFfWV2x3nqm8flygv7bNUyeFk
NGL13MbFauzrKUODftI1cVWrvs/vQ+pSa8t8GpXZ7LYLftmhoLXHsIBuovTHN4wXmCUyUgkA7RMT
EKN4in3iWRh1AI3P17jeLPUwUla1VXZdCvxux54oe1JdfU+IZPUM1kJlXGpIU6GPyFMkZJLMdeRP
dZ2PxykI+/sUUn9/jn3VZweavPyZUCuKMvryJsW3kYubxgzKO9gQvbEPi7rsd6JsKIALpyu+TGs6
fmvdqUTC6xQR7jnEM59pXZog6USKTwvbr/s5+ip+COQQn9uTCcrt3Jn2eRR29dy7GdpGDHLczzmJ
zIc+Rhu20XHI4CHTQQCbZlja56lRTOrncDBvs871gyrG8anDAE4sSmugEumeD92awg82FUHiSFrx
V59kVXG0RahYsSVXgbpT81h2m0aYvE+a2mm+dNWIv9qfbXWuUZHhWRgIEaWpY8JnGu9mTEhahPUp
nTXGIFKPvCNOe9SmPu0NG9UBbsWd19KZ4kmLkVmFKpiGJPOiEH0rB6Qkh9B8tVaWr7f0t1oiHWa0
OZuR5niRtJRxKaYCG4Nq5I8mPl/SZSRDIg2CBxXOHrxbx1dXfpSuLy0VXrkTc02ZaHcxBZ1blFiP
xdpMZyH5IF/SJSXCpdZ1fc3lbNxkLKMe4VWYu3cBOUSv+apIg1ejrB/6sbQfXIwNT+xAdb8RU59+
jMXcEMtcLMNtnM4rbpioai3utSW6jtK+mzdxO2fP8doUDdmSkhwDSuz5nRmQuvaQs3Lm4MKOib8W
HTLx2copgDMkZtSKOKw5mtrqzERFzwHA1y4oJCwuGF3C2f1ieagLk8FvUa2IteTLH0sN07MkMnOT
UrDekQFoWm6JEUlzHBfpw+KhZKSxJrNkWTz8a4UzmE+HXy42OpubNy9wR5Kcc9HeTGXKkWAO4zpK
mm5FU9T3sXlw3JNWSeMeSeSwUoEUc4cUPc961PrFHExfs8xHVhurxr+yJtb27dhNNN2HzGJxNoXH
OSOz8J01qZfV56k4qXRnlqKnEYPyWxQrMx+RM3s3aiR24YIlsv7aLaIm22CaoweZso0l1qyH157E
c/41myB+dbNfY0fV6XPEjVCdea6uv8T2iKutT0sHiTY+5EvTYIDDsDfF97Lm9Lr1gqLRCYUtAUMj
9TRVE6IpHtg5w7Y/BbgN2GJ8IulamTkvASq/M1+GLPe5aXW/aSVBcbuFw+JH2XLSSlDKYDqbMzsm
9NEhwvy4OtpQ0zD7OyCi6vV2tDjKJiPB7TNZRp7kFERwMZSkEKWsJ1lzsQFFM0OywQ/zQ5tZY5oQ
gCMeHYzeUNWmyP9K3eK5BP6U5kaTXfRHDHuPHS1E4wOpYBAXzWhsdqsuZTZcTE6X3g1G2vVmCobp
6yhi8q44LElW1lJdo8AOmmvagpjfqCWoPdqTmTcxsw7MbuCIWnLZOnxzPV79mbaQbl4L9+RnyKwY
UWFe98hasW72LbLPqH50MuM92oNt+aD+I/FAPE8VISYfOUI1EUUjp/MuBmaFielbHuLEwB4t12/1
GnM8i0CjUfT63OlJkcY96WipW36SHJ5z5Yoh36djVr02fjF+GHeYFQbrgq2J62H5h7krSmThvsdV
RWaWQ//s7eAzKO1F36hFeEBixnWJE+0NEpoth1YYle7i1vvTJ/0g2WmE64QH+uD4WufnqaKo7egg
iY3kfFFtCm8pPwprotVYK0rgpCbZCvJP5lXBJuyo7RN3WuSl6D39MhCSeZl1dmhtattw4MyjwP3m
oga4HNu5/4rOvyDUvGU5STS5rvdoBn2sHMbOS6ADTok40vfJfIqWTCuUXSZ9ozwY1IZiH4d9agW8
j1JnC+CjluchCZyQCK2wCh8sX1lPQygbRDNyZWcXRfY41KfTDAPmYdpY5GQ9zBRRSJGJNUmvaiVj
cYjHmJ9DcUDXYuFQ8t3tvPzF+LZ5SkO3oJ8vi7Q/Yt6L7KTvVseczk+d2LsRcdVnHFIpL1uSy/gc
FVXHwUx9/VhxoWFi1b5/rDLtNecjc05NakPWX7RrNqDjm9UFQwkfifdiFxOq/GqdNk1o24AUXYM1
LKgah2AkSVYUSZvNfVVNIIGlJ1bWFL/GPp2ta7Zuw+Hk31yajALUqqr2TqWIHTcc2nC+pj3rMCNf
XRCKZ41+dhj8ztx4WMC/xn3v4u4htNliGt3hnImGgfaSoYdyiXMaaEUahgPOOKb4yK894iuSug09
6Jsx2WXfFHMudzus9UKG1qS9L2OrNYlD8QRgYnJIj04m4Zc38xD5eIhjfJ+EO/cz3G4MGCfGQRwg
yl3GYRvKeXzuw5JWDdlmzreB+tTiFLQAGhsM9+b5aeCfHce40BhMRtJQiLVZoMEVS0z+WVX35qKe
lpbf4XNCjZhOvEykfaEeLtQozvw25D2gAM+/NSs2tkRVYx1ftB2sm2OrT9FAOg64sTxSSLrkFDPK
k6FyUDEiXflqhyVWQFHbuIdOV5nuqrCdvD6bEK7CBRlq9ri+7OGdIHZf8OM3zQQ9t+h1vPMyyEDb
OhbZNuPyjfuSsFQJ8IN7ZWcT72Be4Cw40CNVzso8WzNO37n2MeMJTpHAOhqG8E7ZBbAOmxLJQGtS
N9q69TQ/8QRDShQdPZNcDz7AL45QwV5heUTJ7Bs0lC2JsQgHtHjhsLHAEPT79d2DgnPu4hZw2Pay
4MX3sA23pdu+Z7UXV5vRy3GC2fPkf9A9RkXSe1kBU5ZqZdmHkzsg15xxjVKoN19jFTg3eCqymeIj
i57YtRD9Em7u14dxHPUdMw47vIpazzz1AmtG0mGivJWhql7oa6QQH6y8p5BuOpSlyJpz/MPhad8H
VtJi4GhgmyS+KRQ6Bk4X72tqaMmUOWPMzhCSh0JYL5ir4QKZ/Rhl3pso7fShI4A939RhavtXa9Rp
JM6ps7yGYrHlxukl3SarxVF5xO8ki1swDIPZtmve6q0IuxC6cN/AiAFNsmz7SQBB2DLXJ5eJlqW6
dVeXJwJShvlUuhvGowgEVQRbqiTAWecF7mIbM9ITOCL9tDTMcpJi7edH0+Ie3AwipGrofQ6hxzHs
EfPwZfvhdp5Lc6nnjuXcm8aYVWFkwkDfz2C+DPzGpQKi+3k5eNKStE1yk24zCyMbZ/2iwFFG5xw+
QraOSe8QJJXL1EVMzUO47C3SlcbNbILoi13HKIosl9iuBEXwyAvrcqEk6OrgZlmRmh2lR+eDmyjP
vsQWzZ3NsGhsr/T0aLl1Reh9Z9bQ4mRmNZBoSkCzbJWW5dcC8TUFZldG+daZ8cwm2l2r6MjSPL5E
tQqyvY2Lg/rbpvV08omlIKlnBUnJR1HxRTfIurzUdh5KFfWAz4Z84mLSvtoMbtc8sWKO1+6I65KT
vMSQV7JAfwrZVW/uIkhrJKfJAsZXc+zZecvovKR+NpeoXJAhbUZgCZATIjvbFFXcBLupOrVOLDxz
/DyGlgvvy0vTM7BNE92umjS1Y7HAtYBZKrIXga//NsZx3G5oCaR3S6XEkpAvVt7Gc+l6tO2Ue8xE
NcaI7cf62sKKBYHVcvCULV4aPYXltPAUd6KJNmR0c/rEQeFGex1gOYJi5KxUNOGwgOmcwvSSLNIB
q1iGnuQcMZl+SWmzYhZP3fzTjtF77JVLOl4yx9I8esxcuWiY817T3k/JE+JL0HtD6y/bhZN0gAUi
bLtt1jJ6n2IxOhusWPUXG11ditfSqZ6KUbcAnlzFvKibxxokYmGFT+NcNez6rA/zHgN79c6wmSYS
+JzM2rSt9NdLXVX+yh3jqle1gHZh9bVF8zYab00xqYY0mlkpY3RXo2/LMyzR04fwh/6703gzaFEv
b4fzgqxV0BvWZMV7nUtYfyIcq03lTISI+oOu5m3TxISTu3QtrlrWCYzVzbAcQ4/QrEvSFbsvtoMH
ZONRrpyJaRh7Fo/We5cii1C7NSl9Wwv//5fSLnApp/YS3ZAl5d8vdHrebVph9JPm0HrLO81JCfVw
AXE+9nHGoccxn13OWBQ9V51do63i4IWYD6ZKVkhCPpogusiWoelouBuqVORyhnDX1WJ9Gqz60rJM
mG5qss6RqPVr9ZZNbYkYnUBiuvuDZqAD4sQPcUAWVNpTKVhmF0rEcTP1KPGBmrm4+toI2spRC7R5
ViCb76Vv5/AhLWYHrJow23Z1xFXae0uFFVbRMm8oeVOnuMCYAO9mXMPiqxM13Cyc2Ca9oYjnKQ7T
rr/xfHd5nYHJcdQT2AfISB+QF9LF75qDxbAWOKe9tI+5cb0PAEDFiBeyIxqtEc6IFlJMOIwLTVZP
U1nOvcgHqovUW8nItZYcJ6DIuC02goVj3I2MM5dk4aBdnjFl828m0Y8dR1W8okk20VncBW1Eh0DQ
siHSoa6Nj4GafZO3kk+EZA9r/DjVIGQAFNC4TwJqxuDCBG0BFT5eM+es7yL/etLGvnVO9zYlFhvu
tumNQ0tWChrPGUNhUsyl8S+BIuFf1MpfrRth1S4QExGAhpiqhSdattrF5WJFPLWitdLokOPK8Pfx
gFx7M6i5mnamk7TGY01PJtGRbstDWtLTuAx4ZCkjXbbHq4q+qLXF5VhglwhG9bWOAguTcIzdf5ty
2LyjHrFgo48e1Ve4jBK+CueCXbnAz+NAjbxx5/CkkI+zrqG8nTCoTbuoRnm0IeFxtZMFnAQYd0lr
Z4/oowP1H5kMHnfWgnSKuMBZcnpQCNG0EB8R+rUODD0mWl5wX+r4M46XgDCC0KoZg+o2PEvF6aQ+
cjYlCK4AaEGEa8jqRZB4t6ndUciDYgQC3j5Ox4uhwt92BmmP5Cd4aXTUcigAm9YWKbTXpsg/vLWt
u23BSFDuo5Zz9Z6TZwDqK59bEMi6LHGDte3yyHOLExhGIJvysLIq7E1op9B0hHdtY9x5GxkGrJuZ
nk2I5/hkIG5TqECJXCmFNoTBwXbzeebSBHiZLvZxakiWddwF8btM4xZtfF6dVvFSiyTMBEdXe4zt
I9XwHO4pZThF29JarXPK4NA5qLGw80ebhjYpPqh/o70RS879jS/Gor/Dq1Y3OLaC9kCxT5Ne0/Ws
L8A9Mf0kzBvHNKmCGtzbwrFsb6auvYj6fPzCntm7DAQa9luYDXa3Z5ovy6PQcrhxAn8AjMdHb+7t
Kuc4hC+bvlqWheMLkgC6yCtjMOKWXBk5SyLKqsi3kl3a2xfMHKLdqgdsfkUHvSawZQ33Vln9Paql
4rXTBcF9MCI03P+mm1jNC6rVwY/rh5oQxiskL0t25WWeMadyNrf2HVMBSOeOCqqNhfWd+IC54ewu
/BV0HO4/02+Q3cqUxcglFs+R4zgfBebmYD+Ltf4KTKUDdDq4FkP0dSRTCre/ZHJQ2GipYcSAzC5r
XNm8svwaj5Z9MTboxHemsstPRMnVy1ygq0vMKod3nPOm/c4pBjHWHjO5733VrFZ1k0wuDeRmo/u6
JoomiNkiVulZ2TaQswPhFhLbck5vTBNMEgwMENNQEWUcxCgKknA2rBBCMk1MWlFE42dT5zmLW9fS
eIUalKWPjCLynjPV1H4jBo31w8rDJgObgm/8QG44+m7OmhHw/DhdIRMiKjhm1pCRKzbERUT2MOKl
HVZt70FFkErI3rWGszkOCU31Ed8+k/7YqS16ON1dRAz8xS5eHUxq+OnE+rDgY50PXh7x2Kepg9vR
Wy2b0BAnMDnyT2aRhHfjpKR3G2Dya63GJhZQDsI6M5Mf30YUe/UutDonICU1L1P/SF9mbLKNm1Fi
fSNDdVifTeYU7ZkOcoNtnkM9X1QTuobjO9Lrm6IphzqxiQrEWK8LmZE91pKEyF5T0wlrOyVcnttB
A5EWAduKr7S17h34n/mpxRRM59M0zKgs6irep4bNjDmR12dsIwGHBqCdXb6RRFlqokSmdTjjH1Do
kkjOIQgAn6YIX9yCDS3pck+flulxXc/5utCVI4hH03yyyNEyVwwLEkP44feeberBWk+pjMoSy7hx
8tl4SLM9/8xLpz7cAXYZ6C+qdAaNTK+3pZFruz4DbacHjI+hk4aHnpmh+qqNpgvLH1nfYCuAInWG
oozPHYbcV+sCkzEsQwmUuIG1ugmqugGHX9Y2YSXNAMuhyIk55RxZ0n4fWrc4ILnDE0erWq9PBol/
ecx1QPr54DQxQI2M+3I+ayoZvOtQx+9O00OpnNAsTDGdN0sHV5wdTo5atAsYUo0d1k+YoPr8Nqtm
aT4j5bUHXHFlfT1JRgBnI/1SwlJnZgK73gvzG1pMXb+jj4IX0rHo12UJgppBPSOPJ+3On9cuPOtR
Ws73qTtP1Zl0xp44smC1g33RIh/YzU5E078ffCa7XgEV99LJBKX8Sn/LPggmimRWtIUHBt0Db/Li
simqW4GXydr4M9KPDa0LuoCiCJr/gYPuv6de/q3P7qSW/pGU/A/19Akj/B9/JFiiLT/9BzD+ol/u
ho92uf/oBtn/M2fxr/zP//Xxx095XMzH//nf7xr5y+mnZZSHP+qRHaR1CKP+jVfpgj/+7R0Sw7/4
o/9lVTrp9eIgsAO0nQKZ8z+tSv7fBOo2gaQUtaDwUJ3+06rk/Y06WIgwPKnffrUqBfwQxGkImQF5
ue5fETML71chvBvjV4eI56HAxUdn8/Z+VNkhug3YO8r2CRvRfdVb3hWZzAS9+RCAOc1zS7EB1kNj
3mjPxPtKhRpagBdcQWoy38AGkHrTqHXPCda/XnCb0gdXDayAOcDzyxw5aNZnZhjurkX2sEe3Mhyt
vCVWrs4WfMqCkBSEMDvfTpF7xai2cEOAdFFVfFhd7W2zzrtbujXYT071TYRqOas7xqtq5afVY2mo
u02OZAfqbWiV8liHLMxrN3Xbib0wqWB9bixTgR0w6UI4LKOCXkdbJw724UnURu73KzviiCeqKAip
99uzMJJvziLuIlVfFm35vV6LtyJsUTnyC3FqP3s5cACrq/eRXr9SFAFgrJoHsIaXlo1Ph2lfcQhO
FeRo6decdiz+rB5tmG/MforhMa9eQM/GAI1Jo+rTjdJzT83pedhb67Hwq7d8Odm5mMlRl1zNpsPH
SCsFREg8J6rVJIh15RudRCzKOKMOEVaixEB/fWxAjJ6oV4jK+rVX+LbW5QIqyXIIlpGEQE/fKlHm
W9rX3raaw+hAIYLHykudS9oa10PVLIclmG9N84osgAmtVK9yVIwMJzzMiF6gmvJLOpCvtAsf1JLh
1oUG4ip+MzAQmClN6ePYR21XMLmLHFhHyumvkMJM27bOwx1sZQgWefA4qOI7OBeZdK18beaJiZFc
5vOOYQnXHoEhvGinorqZ+90IO27TpeDb5sJur2wujxtn7csMK4uPPsabtio/Uyir1XJ6j4OEmVLl
2ziDE1jbmvM616Mo82EvVWdeDYano3Z0njSrcC6FqknGop1+vZxunVl0V7hHyNjS43AJonq4DIPs
5KBZlQOcM6zde5lJ84aAv7kr1uGFIuDgFgOD0VgcOX++GdSlLO/6IQ/6+drM6rVL24fUK+uNKNUD
XL7PssHabde3TscWjc4o31MQkUDq1m/hUH1fSrCGnicJwfCA0Iaim89pD3l7TxkynfKMhT23zvPW
PMQLt4Kb83l7VX2H4PXohM6dny7q4Ne62mtsR+y0YHi6pSqutc2pQaOrh5NR+c/ssZhuwMUxI0Bd
uynRD7skrPc0gbYiUw/twnO2xPmnvzh3o4zmZCJi/BAV6pMuq5XAT5Abj0Eug0cbDJnlLfv0ZGIE
dltt43q6Kov8dQ2MvbUypY+S7koyG+Aym/wkfaTsAzdmLdklKA2C9VKf3TNbr7CJg1rwuZ42tnZk
zmnGd9E7l2Yu5psC7OBh7bpuG1cgF4zfka6HuYvzmYC74IA1s+n6b33REOoelet+XReZqLx56WcW
hAFQ4JbuaXdodJZTyMSQfxg2kLj9mUbewTc52bQhVn2v4IgA1/Y2ZFlE/i3OAlV7uNtWUtoyvoAh
kt3WzXjFJlbe1rbWZ77JYAdO/kqWtnfUJ7PTiMkTpoC7MmjOv4/FdDXX1Wc0y/EZ8A3IG69GKNUg
wywK3loX54zhyp4MjcyFiS1L5BFu+1JF2Vvr2t8ieyRkDsjZQQVqPm/SATQCDzeN446Fz6PIi5aY
CE9/ZKVVo7vTHPKSMtIMKRa/OR/ARR8rocxNFIn1GM1p8zJwNgShYNTl/yXvzHIkR9LtvBVtgAVO
xuFFD+5Onz085umFiIiM5DyYceaOtA5tTB+zurqrGroXKD1Juo0CGujqjPSIIM3+4ZzvIO9Rn3WF
V7NPJG1w311+PTeijUnnyfh7yqVa9hkqrLVMTXvd4CEbOY/2msdKw04Sfyfs7nePxH91w5TB7f8f
FxsP2KVa7QJX4y9FCjiFP0xThknJgJ3Gt8GqoiQ3kLX/o84wf8O9InT+g9ue6x79+R91hvWb7xOU
gBDYMm2T//6XaQq3NE4XvM3/rE7+KLZuf3dZ/J5o8b93/dn/rjk3oAD4OD8cbFsugJp/s0a0iOFM
Z2D/7HLp4sXgiveRj9LBNN6mmhrqeIihNF49ow6xozE72KyDtrqZPeapGXTl8LBsojhRY3lWlXi2
ioQWopg61nNNHmDtjTbsItTByRlE5TYr60b2tLFZShSpFn7nJvh3RiykFzpo8Ebd/enWyOR6v9gj
J3iBSkqSH/u+ldMZD0zV9gQ8gO7RAOL2Bf8f0bzB9z+U8p15PyDI1ik2mh0+Imj+3RHwt57xx6rg
n/+z/PY/l9P/ffdd3XwU382/f6n/C4tuXDr/6VuAG+x//g80e3+utn/9mX/U2r97/wn9wDlo+4AB
/vkOWLgDBc+gaVEy22Ai/vUOOL954ClcrP+Y+bDU8Hr8kSQifuOlEPi++Gd5Qf5WrW3oy5v2F0uS
ubxQOLywIfL5XGf593+ytKBf652xIw6i0rTsGU0BaQ96Bc8rnQVoCYZxCcgWKaC0E0zBiCpWM5b/
kb505RsjrJ6YPRIHfBfH+9gTLUEbTayuKnYLoJpMbT9RH9Asau6s3dRG3HMqowFky0wNae48yywa
ErITqIR2q1hHo3Y+NmnYrDrT2tmsq8jZjLPkKfJaowpqu2pj7PMyZETPhPDedZr0gXkF2KJeWegC
O8hmfBnoxgCuy9S7zOU4EksIKIQpgaxsVpW5pcJVNhbUVZnFVK+LGo2aT9D/Y5IK0cBnfmLcVLXm
Ooz4HYJ4PL0tjmYsohPDINoJfn3mB4eDByawTPNyrcEJ1Q/SsBMsG5GcPXZ6AMTWE2vXs92GwNcd
rzhnIxPKVcZ3Oa0TsyyZopsDcDm67qrZjl1vmVcRJezB2AVqQLykS9TIqMr2NY0iFPnCdPoInCu1
yoaNDzy42Zb3VsmvciU7Hc0mstH+FY+BXQSN56tXNBP2m2tE4hkH0/CeSV9ewVH3LZs8Z2ANpZbB
X41cBMDmmN5Y7FKSvmMrTw0f+vO+pjpua9+r1vQpz37UnCp0+pZmFRDsGbxqYN5q7eqGr8V4q2zI
YdjKwykCRWjv+RQlSyYJ2raBSRT49mZKzC37vA8PBoVunKsex503v8zAhPcm25KbOU0ok9luCG3d
mgX0S6v4nDXzyQsTcy0K5KCGvApAc7BULwZUaKeYUSV0j3roH2PNeM6b77QeULE/507ybcuWEkx/
hX9OEQGmaPbgRiw/YlZUSXgwmEKuB9vahXHzyvAFxn96I4dpp2x5ZzAYcpCmsr0pd7IgZ9SsggEN
OMszuKEjCl3C3xVIBC8kqDQjT8sDmG5asIVbXwYpZKmFyW4+ch1ZCCTn6ivVm4MFznzlDUDjYjdH
zldZxmOIXHBT2vDPBt19yERS9+u65Z1bAfu3g96YtFdSgUgalt1PM1MXx0tvBcXRqRRA1/qhGR4b
gjWUi5wihLMf9erGRRlnRyi5enlo/TNTqE0zqHtwIQHc981s+y++8aFPN3gE15m/MWx0zvoLwmv0
idNLnrF4gtpuuwLX1e3ENGnOGZ56/hwkZvvgUCJqTAl9Hfw4gOR2fnfsHmpC+2C5w1ZLHTipKFxq
AhcKMm3Tm9wR8CrkWneja+OTxU4eie2P26yVdO3OyYv17TjQgWjpKVoG2KW2pYUDr5hu/GVeqJd7
GDldsEy27Frt6Z8fOu0pzr/wHJwsl6i16RXfI2o++eWm8RoKaRISsVfla580eCP6gmfMx4oDd2pJ
0kia/i2GA+ewcXLjh8E3HuVYVrvY9j81zf/gUTv1xcQbEXPhS5NrNrsbfJukFyUfXUleiz6MJLsU
1tr16jtkWdvQwWomnYGDqnx12vbco4j2JgclD5wU5C3moXW430nbsLV23IxJGKSNuIKJhOczfItu
otrHv2neJUoMDIonxt1RdpvYXhAO+Tnv48vM5mUXkqLG3ikrGLyK7DTm3Xg/8qUH2b8xMjRWXtpf
CIO6sebsxXTErlrAo66p7ZqsO4jZeyiQgKF23GLSw1Zz1ZPkiKRtW+V4Nmye3r7Jb/Q8+fRjgl6N
GddvlqCUsGSOfoMz3d9K1znivFswCbyuzStb6HdZEIJbFulDOcidDcPXLqy72k2uenFmjXxGV7er
+/xxrNwbt1TUYmDbeuYiUj24KQkOGnkKXhsYza3GwGWdRIio+rOS2bFsP/q+5A5qOvVAUsEl4tDX
ouiZFfW9ORyBfW575T4Bvt3UyBXZGJVmu2OcScY8kP9TBEcSlZVi44u2L7nOqTzPqX7OxbS3iXao
hmY7ybu4RtnmaGeB+dvPb3JzX1gK4xjiMjiatJOMF+w+IkkyJb8pZbZcuTqT9GlA0s9+QJnbVNbe
xqonDpUc/S2e1W1nhj/RfR5SL9tjMwxPZemrD/Dr2Ubvvb1by6vbE3+HLYEtORpoQI3+KgZBLxjZ
EHxUZXD7mmEH5W3HrOMMDn8n0M9wr87tNWnFuQm/VK6fDfa2XgkFD7BLhoKNgKBAIT1IYtxxWffJ
WvqsT86tgQSRKImtPYxbAXfHFJ+zSbZXeXXHq8ekeG5u9YLwOv2E95ywgGZj1PHer1iKrRwoHh/W
3C7YqkEhKsmaa4aWvoNo7E768JHggLNd+3WGSmAzmigS49RNEGYtewYcjh4ODZZswdQZI6nbxUEO
ZdBFzuNg5+aLR+oV2uazVhJ1mhG5zCAdSKFVPHVKvHmzYrnlfElX26R6+zkD0BsarfpU9rRp3Oce
j+COuSVRGcaqCT0vaCZ7awHQXIWqeo21RXGU6Legl53NNN/6xqHoIAXrKS9ZtdEqBt06DD8XT08x
cwomH4kDcD+0+YU319kzL2YLX53D3DCqedM6GKbc6Bz5xIJHg7+PXD3QmAYJPXlVmsvvKztHgzSI
T+PLT8+63oJSRK8sbmaVqpWOgZENxVYAkeECHfelJ3hTQQggK95P1msTRh6iw/HgDOLCmuSn4FqD
+cd6Dil4C09XTMO+Wu7SjM7JuxrqxSYlnvvx2Xe9Y1QVq5k+/K4Nb73IfRnT7AAlfFuEAGLGT89A
G2tXZG7pdZBC6YV1t5NWckz96BE9H1OBEZrmDG3abhMsQKy2ppK4TpiNQCq+VFVvkrTeK9XcdC0C
KeTTU9UesokN6cxe3fK7HxFW8rWAl4ig6zjU2S07EPYZZQKJbzIeBao41r3DdFh0qBuvEecIS6Tl
ch9gdZzVnnIrvkn53gBwoj/ZdUZPzpvinmdVlJB+m/6oWGpzWTubyCEZOyWNrR0/8IevcgwV9vRA
ZshWZgxIsncgA/wtJd0UWnp/uvcctAzTu4XkNZlpv+b+jnlVgPB6XWZvgq5vnNEojcmN9ErISOcc
i0rilGvd2zvC+IE6Ym9ywGe9cc6R4ZKGw88k5aYTa8+k+0NvSvO4FYURGGx7U2289cmraTV4yhmh
fR68A7t6dlA+pcnbXJPP10xwphJ2cixWEYyg8ba30TStswwdeD4BY9Kqm6HoXMwSdmvyK3OOXgxp
lRkOaidTHlJsIlPPNzqdcHG8KikeBlMPX0TNfRyne6qSvcIJF5oGIT6kKswk1tIQ2A2B9QvFOPqB
SmMzQzhVVI963qyXy3W0pu3ABxnnKihD1CIOUV5oXhi5zE+QbgIW2DZigDt4QuoO5Z2z6RNis2dU
H0O95FRI61Jn5nMvvzUbkVd17fVTUbeBH5Ybn6XtkNpbRptgEkjwPbv9x1gFE5aPsCEBSTN2hRNY
5Xco+kNWXBvWo6KtTo2eR699Ge+aftzkkwwyAP/FVCDTIvigte2H3KfYagFntIgx86H7hjfIudMC
ZsqxkYmURAN8Omw+F+wjHUZGPwMcNnFpIV6RMFIDl7cJ2RilNNvnZJDyIHRv7ZvpRvERVvGk25vS
YF3nttZDWThUTiQoyP3gtutiJJNR8vlAsX64zU5oPtPgdTlOoJXdH41DLqymP6KlYhFQ03LIuOUW
Z3kA04tZYUnjNLvNZ2JgHjatH23XD3cleiwLhv4U2tspYojvftve9C7V0ZqoyZGmF/0JQcJlMgQK
uI4Mt5Gg4/mUaOY3cApSR7TNqBZAFaXQknTV6CYvOW9QGM57Ex2Jq8tAKrIcqXdM/DDNEswBwYwp
+2My8osSxSEeP4ccN0RqXZB07twaY1sudr36jvQyEIm1ccKvMB6urTVsI1x4aW6v0y5fIxM/RW6+
ddC6pnG5Nfr7xt0XxT2f1V9RJjNgFs8Olw69KvP2gvbMWFdmeUlRPnSgzcgW2879T1ISkBRNj6ph
YxrpZ4/D8sYuup2w6D0HdYssBKFbCl3RSsHtWlDaDO2OjLMPo9NWUh8WfLeRgePvEREqSI6TDw96
DrUHaxarJekEuez7OPUFgUbufpQ1SbMOURI4vq++21H66CvXSF9zgie9fpPH+trIBDsh1CQ6OZEf
zDlZtnu3ZbSw6I7svG7DUHcDhFwWLpUiKo9lrjZeVF4sdtQVds214Ux04uonGqiVNhVc2ptCYECN
M/0mpPwp2TKRVQkRYNXI9BLhusVJFEhpQ/2KaTQT0zVWaTewBeI8N0u1ZwrOQBk7kP6RgVjdp1au
B8pkzKp1lD9W+WjypqO8xLRr+Bt04MTcJuSdm3SBdDdnU/EOtknCoqhr9rgjegSD+QNG2FAGDhxf
7t7ZXtujgUlL5VtEP8la96cfbtYQ91CH6mgMc3sy3Q6bQlRp35qPGSsxtDO7+C9J6IFlYsegXdsh
IkM95sUTisHohKeSAEWb6e66zjhoPDmeNU8GhA6Vux6SLhkvqw7CrJj1g935m6zxLp2tXtAy7ous
BMtQJasZISW3nIZ7tvkoon7nSpNILjbygZqhXKdrUZWK+X+a3cKjcXDVUq0PTA73OaGRpXJ2k3du
Q7tfuQ4pKtSpNjE3RCje1QTvxbUToB9gc3Nwpu7nTL40v7tuO3s1XyS1EwoYU0E7w4vrjM+x7xMP
hiywQXUrCRdKurD9GZokR+6nYUBkwQxfhVuIPSRUptnMiscE4IZJeOzYlaCd4w9BmyCoKMMide2q
gl4qN9uC7780ik2Bacm/0buWzAROsfHSLZyLAwEX/itSk5FEBDGG+s6pHNLvWinra1+MNdq2OTfO
YSm5fVre1mQ1GEatIQeY3Fvf9+gLiOTiB2rKwn8dZjqLHdZqAhpVheiXb3V2sCjWuloqv64yg8Yx
q3QtYw+/MhM0Po7mZjrfZtb9+DWX+1sDzP9PdQEmQ7v/eFB//Cj/2+Vj+v7LmJ6ZxR9jes0FXOoJ
8GQWocUARxcm7u9zes3/DR26gXbK8CzGlGzl/zmkdI3fKK34g0zrUfrri4rgH0NKV//NM10HuaKx
zC7/xpDe/asWQNi6btlsDigSkLrplv5vQ/rEjupGQllETzmTLNhUU3RIewNeg+NmRGSGLqYZUOx9
oDSFjC4SXXLSZ31DyxqlUQ4lPUmY0IUWh14rhcW8sh2IeaRjYQSI2iF56QVq2zXYyOEd1mXibmGO
j/NqRElMPQznI1qlZtQx8RCojlHz6qvarK1bUj/Gn8YJZ9k0GpxxFgwTACzusinGk7Yq7br8gBE0
Q7EP0+6hFVgOANIk6wzb8hOrB6gHfeIjIdR0gkUZwhFhgzOFnW6ZDRZDlyY+DugevsxhPkCxanAg
mWN0rEebCnxy6u7ZYatKnkQk5a5Jlt4NSwKKTb999EtgkZBE5oUaFO/t0Mm2pYbGE3efG25npmQf
Juc5PjBM0NiNGpPc1rR9L72+3lcDq2WBtm7/91/D/+eEN+Z/Krs5fqvme/rzAsBY/sDvCwDN/E1f
QHa6zvtgciTr/9wA8K9M+GYArBlyG8Ky2DT8sQXzfzMhB4K2Fjz6v96iP14u2+e9s2wBudjlzy3v
3d94wZYP9qf5P5svnNH8FezoUNpgtl/QU3+a/4OiyZJJcXEh4bWY/WhVY3LPVnUw2YNO3kRFv1Mh
Md2Dz5wxO7SGh6ca3BzKi2H80WSDfBsVRR6LgOwxHDpEwXWXli9KZ9iWVrn/Zme+e+thgwQlMTg/
B6l92DGLhv8CT9ZyoP7HR/e+KiP1190SK5w/Hi3QkwvHHGYS57f5uyTrH/tVougNWADAr9gWQZrk
2PzjyfJ+Exz2wrM9/g+c0Hy5f+2W2IMajPgMg+gD1/tbT5bB8Povz5bL0ldHM+bAcFz+JkKq/vps
VXA4OsgWct14OFdGVqj5Q8xYeI9tCxOeydJkagvQxaTQ6CbhuSLW9y6UGUh8sKqgcAnANCij0qx4
Cs0JedSAq6cjxY4504AstoRgPKbzEMAWooW0zHZfC+fD8pL0Fl1mTQ4KgAP4WehecudtGsSP3t0V
XfgBMikPqtrrTlEVzremZ0GR6UNSfFUZn8xEI2wSngqqV2/0j6blRrdjVI1ri+yj3ZyGh7aG4Mdr
fUvb9p5OjHrrej5zBJ81g6WCZrbaLnYI/Ak7Q9v2mkY+Hxb4QNckto14yX4MlxTIHCQzevKGZEgn
wufY+an3GMWVDBgLZXgjSJMcey/c47u0jY31K25SOQldjLOkUEIOAnbdVtpj/SugErIJ5Agz6l+y
ZqwxiIdEWSZLqiXOOS5Lb4m6HFkUzYcaEM8jVRwMBm0A4hPgRbCCTm+FHpS/ojMLewjpDMnTlE5I
tKahMxBxI5Qg06/ozQgKxYgumkROP+53KPEYGixpnfOS26kZS4Qn6AIN2fWS7GmTIAlvgmTYJui8
wjySqkQMqMY3SiRomGhnipAGXUfOlsVd0kNhn3nINpZIUVdFSGq6X1Gj9ZI6OnXkj/bT2B3SJZNU
ohPbj3X+ZU3WNxFyl5ZEkAA9/vSTkGlK4VjrmJ+nqbwM83wy6jvcp/jri82Ygdyolhl+nCFQQ1rF
6ebG3fQ6GXFzGmE8fGidfjJIWZvrsV0THm8tbLFVAayZmBvgBU0vvqiTd5qmvY3ufIAK81ll5J6p
eVeO+r4winvlu3wDectvNWLk2nFdfOM7sjFizOqoxDLZimJ7M+JFRABNiGmU1YEj+5OZegToGIV/
C+hp46FCR4IUTBDDE7c7RzWRop6hyU0p1Cdl2X4mDelj9DVGgZzMEWsQkwVu0uP0sDkAbiimxhEM
gjk9T2bHl4PloG19s2Sp4Iwq0DN518iFgTzU3iOlQXE3Elq4LnuwBUY/aPvWzvobX7lMv4VpBRHC
4nXpxNMpK3E4jZDdXGUe8BBHiMcSPcjTfHxSMiKjiFzKM4Z+N1BSDw9Ok5OOGebeK8pE6zL0Fdwh
powsVNr6KS3Vm9vhZ0Rx6ETrNiVUuuuJ9qK9QnifMe6zU5RuBY5SJY0dIHB0nMxoaVfhMsxK3uhl
BIOenNNNhj4OvwDiidESCTFS/dfEqqRdTYrPFaaw7LqJ3lY0DOHZe4RQvXiv20RhAMzBBgHH0TdY
PJyL1UICm5t6PItG0/d5J5jAxr7zhifiAZy7S6maPiRxedRqWvkIlQwpTaXH+dHH90MudHy3NcwL
4Vyr0t9VMd91hvY8zIhSb7F84PzCpsIurBvkpUCjnfgPlSp8ZpBOs1YhxlE7+ylm1g6mNpSbrDf1
rYBucA2lfu70wdnppj0erNl17xPku6vlmD7WnP08g3YUiKxwL7Jla5w4nLN0v1OZBQOMI5ba5N+Z
F99Idow3d3nCwFhz+gPp7Jew5X1rhi+8H9YaQu12GpihFJhTwzWYmA2h1GeBcxnIB8sZFcydnwUM
bX+h25xzqMTGmoxv4qe0Fd/OsQcEtvbLIQKqlNdPJDpJxurOfVEXyZ1f4oTOSWM71qE3b0fHqn6I
kVVmXmfDrShQz+soQR+FzrSgHDdJtvSXylr2kc+TXWJc7I0VCIIjKJQAoeTbZOgcFUBb2lyzyS9K
FBq3xj+MwlgKfCd5jIsRb3RZggjC7HwcPVwIyAgCtvQ4V7IybNnwsVrArPpE3ilf3iOZ2PZAEDE9
GddV18T8/MuL2RB3mWV5uLcF6QjW9KMx0mGnd3Wx46VjDWnNL33fkSiuiYixt+xeMOZsegsr5WpZ
5fIQ+/1tqooPEXXRMkRnIN+3ZGjhN1H9MB7B/SDEzQmwAi3L5tW8mSZj31qRdmtMzXQbyiRjV15e
C5Z8rKchFFR8MB2pb5PcamH9NhClB9QsngIHt9mriCpWqgl7KgDG2dotlmkjKzKz4+Gxmra/OlqD
2WOS2FGqIOOHfeOY0NamwZovfmqMz30k232e07EMabYTcYratdMhJJh1d8SYFxhsj7PuPHkNg2+M
E5SOXm3sQC6Z7Lga4hi4gqO02sdY2FbYY1/7ZjJXWls/FI3yjuXkzti6uDcjNYaHQSXNrurY8JEL
MWzyFP4PpC9q8fYYWeWuqJp839eNfmyn2X5sjZveTAcoB6T2inxuEZSnekCaon2GhD97QJwmHU4C
XIr23mo1Mt4mni3Vai9xg56Vh9DYu1L3b7sMqBn+gPrAHYG5miOEBa3pb/WyxirOt0AkFXxCUjGV
DqZNi1L+dM/E0Ss2s+guOj6ra6fcJytNdpbTBkzpPIgcEnZBfPWj4ocy3Q1Uau6NOPzK+Vkw42zf
8ojhOBnqw1rnotkuzL1XqfXDfeRx8YWpLpDRTsZuIZKcW70GItM78j2uFECWYlZh4FKI0Qly3Gxm
gjIKuJfreMDU5lc8TWPU0UlaL4Nst1T8uynRTnOdEo31GhVcmOmr3+Y3jsivciK7e6x2ImXZrmLr
3jHKdWO9YN5/KFNxF2WfPqhGiyyyyPffC8gURnYBNrFxrUNWda9mx+XaN5u+ra6YffcSun6dQRCK
5YiHakLUmUG4Jp1PP8qSXQ4bQrLjENWl0Yuta/0m0Z172cftPh5I6vWUdVthg4frytbN0oO275sg
qXfWgPfYyY928jpJse10HILwNz5wzVz1xtzktfkAEOYVdskRjehN09pXVcnblgdmHhjUtcqvNrAh
moAenyjJgaxJQxcHjbIVPfmEx7PHDk5HF93kcbTHIVRv8DyzE2KnnRflO6yxjMmp9w6MldlXw+Pi
tVwPfYWQHSs1w9YMP8+Wm4wM1YxohxB64yGVjrkfsnJHguzbLOtyTduIn3NcYoq1ZG87pbHptJBo
+NF+gPdnkU+KCtFlBn5fK76Ws+Q+wut7j+M+DUwz58ZWIEqxXiMX7oBT4GJYO4xEMPjEl2LSviEU
XlAd8HBp5caS6scU+6RgYDmC9uGjwcpaSjBp2YGV4BS1lo/lSvVKwcbX0DEygQD1qJigP06vudHy
e0z74pUHraDBrJGVDDdkG3+Vnf5Q0MbcaHr+TXVWH2Eamq+Wsu5I5+JTEcU5YIV3tAfM33ceUoRt
ZPbh1WiGexkb911Y7hSHAcOh5YfIdl2M5Y51rrXX9aj6mJgEEXsfjYck/e5I6jMLbxtObXmZc6oe
xZJw2XC963ZcXACymStV1/61yDOs7XMh73mnbr0i/zEYaVDZSLAqcsPwVWVso4TL3rdH47dRnuWc
rbCBsonpJpB6dKqaJpsRfroPLeZiHZjeND15Se1+LgT6JT88O4dy8T5EXPByImbQkR6yOVjzlPSy
2xhESK2Ea2EKWexwPsG568pxrvrEao60SEoMgsjI04QvUWXmDZ1SR8Ji9oZ1+Z4AguQtVCzMuOnb
useNVVOFYxaUp8Ig5RGYKi64jM8ISiReV0Nnf1hVjcZhQEHuhqZ2qDyNo9ewDI7DqOd/TAd5YrX9
qJk2975j2MWJKJT+lFRZGhhQdOmgRHeshlo9jPHcXHtgdivddotHbcI64bgSVmlU8OMo3cg/cFvK
k67Ij0wYRa4QOPmBhc+wC/zMf2dCHm3bCJZkw5m+I0qkWvcFbDfOyR4reVVtQAd2xzpnVidtFHn1
4P+YeD+Qm0fpfZlLPUghrKxHt9VXsB/fYuDgW83BQu6x7TsWVTfD5HU7dVAqMp5Gw1n4OGTM4kpU
X2bYy23WTKcSDRNK/czwnxQbwqAHYrq29dY9WrOJ28cDTOh5M+G3RT+hgPCrZ80WIA0GKdzrGHMk
mYPh7jO3sfcdsrtVXxuhtkeVEEIBmF4Gpohk4C5aO8fAGJz69QSlaHwDmEdMqvS9FMarnORFTE54
VVmGgSl38cZwUgbkjc2XrGtQb8213KGWsd6xLpmAatuBzRLFwNqzOYlzoCXA3TByahm8hd4ZwFuy
28XvJ48NeNqj39MVk/j85BqZ/jKAcSLZqBueZ8rt53GKjDU+TYVCDhSMgf9o70ZwP4Cj5Pf6KAjg
myKpn0LZIREpS+QmAAgu+QQSZuxS4yp9k/gIlxVWD2AXd0JmXpRFPI1R3o/+S17GGtuF4tl1q+oD
IE8YZK7UuMlZf5haXqIGk19+2eDBnSIfcumEuBolV71z9dE6L156cH2GfZsk4k36mniqekOxnC4R
MfKeEX9a09gIpzyHUTEi+WO1FjmauGSxfEyVYBbGbPbABK7gaS3e2oLnK1TjZlJpc8QpiTqmoZSf
wGWTlsUbOWY+gUF1dtdZ+rjVZUYWup3cWlHzsxxbSjurKM+VK8YL3fl4K3vDDzBYvpK6SACiHcXn
us/aTcmYl+MoGk4ubvlzCt9sCdoWYbKq5vRJB6d9Q74QmdIxtX6j1QP5nOsZyPjaYy9/MxgqfPW6
Su570cK3w7SyEAtAaw1sqlwaw7XrxiCcHDiTwmuPmsH3EvZOe+zJIDuERErcseee9tLti101Ue1u
SjmLV5O47LvKSM17CjXxaXmqvQH0knQUgdZwlZzpnESx/UMjzxRkTn+AjcCWOAyLu8L5iuU+Supb
2RpfCGI2hTyY8j4GQuc5e6stPyfu9CPxxIC8qrrY+24jt74rUejAnNTOvhTaHTxZFvHAEZ6BoCUb
TUblF0/kyCBBafvC66Oz1iUbKLXzfYqI+JUffHoaLTcDO2OPcF6U2MEZzR9ReHGwpmBvpD4/gien
XchD9m6F4b+WQ0vfAnjhbeyT8jCFVvqu7M6jlAoNjh0c0iS2ulizpg6jd+VGq76T+Y/KT3kQWjYa
wG8GtDhr1U0dwp+4chUpVtYcvxXL6tBmQ3wCSROZbDE1nb2paoghh6eu3Y8UtfR1vYpebVCDGfV/
3r2BNwQTFutjdY+rprrN+B4JtaJsBCAzZWeocIMbiFIa15rSj7DeggCtCbwC0g8RGxdzrK0XiEfF
zZibI9WDYSM1yHNWIOtyCIcHKHQkfFr8laBqpHMDRS9/1mrDPhSGNt8XDVxcbEd5fVCWV/kbDA/h
YzxAgMRaV7m39pyJ77CLkVlQEnOJeSz1hiZzGlB2qXtybZHsKrObCDVl17dZllCfIkdtoI+hts0k
se+cS3UgpGaxd51dmoWKlillQQmlqD3qdYfolYmGzE4O9Fn0UpbwPyN/vi1CaT5VGb1FUcrmBBCF
kQ2t1YprzgeRxyzMgYeDmiKRE121kc/Nzgy9DxFXh77zgbh1Fdt2rQQgziDgGBOrAsikqi9RnY4H
AKBHFFII/LRTGVuPShk4otBwN5HctrQjiMchFIZuvYfJF60JA17MkLAfOpRDo0/g6+TNO2VfaqDd
6wRqohmC6cyGgynaV9sB0DTZQdpBVuocefBUydh8eQxeJTFeKWSKAmRUFzprL/FW7XADolHdTx4Q
ZYFpTaSM5ZF9rjOu9Yr1NISenCtmSEpzo0OtCFSfrnUicXPnrp7mDZCxbTJ5j7ZeBGDzYNCM+yH/
zhoutH5hrSTOvUCN/khn2O9gK//EilCubJ3mtkfhbxPynjAa6eV8cmLHOfoAs9aom7bwl76GKP62
jGk6k267F5MY1lgfqvVkon9M7PyZ6UW2qhksohxAj4PlZifGBFOg559KHVwN+o6TZ4kvr1lquh6v
b4mLggpeR65N62lzJ9xl8Wyt01L/nkyKb7dKintu4MCt4b8bKYNAd4CvKWrmHQQbuLFtbimirsVy
4Ik8zdahDwDMKw175TjUebrwPiykoklqbpnuBYVP2IGHjnNU5P1VJmHoMLm6jEY7EvfovzYpI5QC
2liYQBgcXXSAxsWnje9q/wleX7rWUju+V7SAWx7Qj0rZ1mp5HivDgK4iphugh/QmXsQPFidAXqbr
xMJhfqeZEypMwGDZQphwgP3lVhWwm30gwy5ApsXtI06jH7273l4m3XrG+Zu7/uMMW6HrvRNMZ/aQ
5iZDEKPc+jR7fboRsfcU1uJeaphFlQLR2YLCwWHRVeOHHmeXKOU7bs2RVgCT4DS+O8h+qRu2Y054
RlzcpOFZxTH22yQ8Drm6p1K9yWwgOlXupOi+vDe0pAPisOVMj+77skNak/gWjHrzME3YWivATMmA
swEV0SaX2q5MCVvI2EGufFqYVaWkfeDWf07D/0XdmSxJjlxZ9ldKuG5QMCigwIIbm2fzMXzYQDzC
PRTzPCjwRf0f/WN9LNlFicwqZglFalFNEW6YkfRwMwz67rv3XODSKI9kn9pTYlYPel6pzN5bzP3M
iKvSBLTEgEdMgQ3HjViAxC0crsZ8DfbsgFSDK6QBYwO/8K5km7qD03jwgpL3GRR9Tkvl0sFL1NHa
iAMEO1Zx8kwq6Zw7lEeO/WxSq5K3SThGOCnwOBd8NGhg3SFLmW8B/S26VnrLbCz0rploS6hMFCwt
3SXi393oZ5s27bjXXEhbQzAs0CBwsdX7gUpj1PaH2cFeAR1agVoffQa9JuRlHnzKMtuCeKHlMP2q
GnKXSszd2Sxs875pIUhLuBccKYFn6cQH0JvjxyuFHe+qsC+4lgW2n3L6yOye2ybi6i6NMwb9LTRt
ehhpJGyomJ2R2PriENVA7QPx1jTfKP9cDkFwpUB0WcfBRtZkAAbSm/jVwJjg1ngM4xNUk1U5ENIZ
RbjyKkzWFh7zl8r68mPrg8P5iDm8btZAJe4gqIV75epjmWFHq+p+PupBrAD33eVdfU5wMS94yH8v
TH1lAsF8Mr60usGM/BLY7UNRB7wr51Kux5YjQeukL0mcbCPGFK/iS6lgzWb4huKeVipyNs+GfaZE
hZ0GdQJmfzRzoKM54YYEoJ7Zrdz8BNRtb8T+roDXeWz4c2O/d+jHTnmHqGlTDlujOQl0Kg5B4kD+
bhtmz+gOizR8rscLxVAUZs+Plt2j9HcboqQDumgF4TicPGZGRGpTUlbmn1mpgP06JvULjyKiREyI
OE5DdqSyeYg5kWoxYnuelvaMjcB99vsWn+qbO31P22fWLQx7jIO8D2il4Oinj9haC1nB5nltoYnC
uAJp0u3M22GhKy6dgebWU/hR8ExjnnzRMF8oBc0oU+l/6xnQT62YHOzIZbq22dYsQdM9DZiLN4W2
H4Tsp3PdNswhNpiTufsSWh4oRyVf0V8zRrwNwPb0AHH9pDi/rIzIt45lOD5VVXupKQRqaqroUaH5
yqIgZ2js2mUky/kEk32F+9NZJb3cRQAjO3heC+Bs9wnAAbxh0wiMEXwWbgZ1tK3+vXDhvKKX9fLs
5N2TOQq1g209nZCzRHbvZN0XryDUD8lJRkT9yePRiAvq9iTvgL6FSaeBKkMZmvHF4mDasNF4DZUa
4KXO7f1oPkujuKQQuLLR4V6GW3ON58DbQ7xCwu0fgSEfCVIi8dW8OvSMaS1Urx3w/JMc3Q1na/Z1
w2tVUVoLeWXTluXJtu/gXmGa26YxnSLtqIMN1dDjGubcEzbaFcnWo5mY16r6NhKMN1uQsgY2Umy0
9o0AV5jW4eZyHXM2bMX8m2hqT+oQj2rcuZkfbpDC6ZYIqgoJcK7OwtQ0Y3YV1FIshRSbRmb0UCHk
IrMo0BFFcJ/PGSbq0dX8uxzFoO8tTAeIepijKQVg1qBDuQsq5PFw0qqOhpxkZxUeE9vtd9kAR+FG
pdoFfdncW4F8Tahp3be4CldWEwfXQobhIZbpMuJTWLqykuegzvd5XF4hSNUOdewOLXol/xqhtczc
GkNKTbV0HU0eXFo78sXkaoMR4xrxBwzrMQcgLkIZQ6SkK2fheMaby9kwDYxox+GhWxsSnzP7g2yp
g0Fvap/D0W/I1eyb33cXxaH5afIKyas64Rwq8wedBB/5KLaWPZxGz8ecI4qXKTMuSAnPqZvuDFfv
rMq/nxMloID2KFbBgLrvHubIv3c41vUtu1q4SliHnHid191zXud3JVXiS0IPAvEXg2ie1uPZajt7
7cL4XNuD/kmvqbWAyYjDsrwBNEJOiC7vqyHlXNWb8Ufif4CwupdunCI5cDuZ0zlW4tlnUqQ+PN3G
0It4Awhrwyy/r6nk2ufaDpZJBW20qerHcDRo45H+nB3aLs23pKN+ZD6rPMD3hcWbUJmPsx/ti5k1
fJlzEqYj0EfZhrpKYEaGINBUejKkM/GIoRICpnARHbwhOSCxhZuxvAX169C72bBx5wpnW0KyjLyG
PzOVS7h84z4uwfrM2Ww+q9ynzWn0LoNpcrrxCBLeJpQhColeFBpRk13rMsZBApbxnjdtDI0ce3HQ
1962Lsavqkei6D2suWEK6XBuVUKw36rXanKbS5o5V9zWHbg6rtmm8/N911T5QdXQS0nq9Kuwp5HQ
aR2586zuPYxmOn2URWyF6qTVDY+iDeuRm++uiZFq0LEiTle2ta7njt3ujBIWmql+9TKOj804jUxq
TX0cMzP59BpR7v06ag4zxPmFHnqBgjeRZLRiY+WmpruGuhFvGi8a92D92j08yoQbMU+XZdrcjneJ
BT0sIVAxB7iEtYbQXuJ2MGPE1z4u6nWjzM9Uxy9GzpmuSZItbEMAvM4IFqMx4hVtbK+KldGdzbix
8hGjHuhwKNbIRtTt1BltE35vnJ1ZsK8oB2xwiTYWbZA8Tj3FFTJ8y+Cab0QzEwOUPEmwM/AXa+Z+
GbQFw4npnUsGYHoymiOG2GZvQfV6LufBP7V95e6bHj3b8iQK82TeEYQOLnOVXUuPXrY46MrPDmLn
jrIL82TXKvg+kcR5KdNCv8bmLedWQkBdRgr1P6/fLVDgjDrzBX7ZdYrsB2PAxz0TpVhAsSkfde2M
iJ9sLBKH8x4YulVgBZ8pQcIoGIq1tJt6iQzN4QfqKxYFjgw5Z3EIjYnI9iLzcQ3Yo/egYlhTuaye
vYDzTGLjFpYiHNat9uedKoLpqYNWtfPTvH22jfac033yzhKl2WlV0ITS6HPu8RmCOMewF1d7GYfu
MmmSc1/gZAklaQanyjeIUGv2cDj3aOXdRx1AysYZ4z1p2U0Z4sxH9TqTSqGjYOw/QuCFa6wPPNHa
2W6XY8SxgVQ08JCqOQTmacKQ3aEe4NTbGC0gFYfcSTNy90Rixnzf97AgWcE+tmbbb8ssK8mcxM7x
v9lX9bto/z+12P5PzPaLPzXOLvomjYuPf9t8tOWv7j779q/93d1341jcXFa+vDn7HBzK/7DOusAv
sOfhriP770igm//wYFnuX00fzlbgOQ79rabHP2rLvov+9pfgr1QIC5jwuLrgY2Dv+lfcfZa8VRb/
4u8jJiCkZzn8l5Zh7H0u7sNf/X10MjDz1vZSjrjxrI6Z/eLAV/rqAK3SVYlTX8x4HGgg8rY5u4+3
QiUbtmk7g2MVmxLNTrae6DAKSePIJFyNRoRA5hv9wqoCeZwpFFuoLOXoQ6rOA+6yqzL6RDDqCji5
DeGslqd5IZ6bpjtMY80mzI7idebLmhdr4LEkSR4jY96Ouh2qFamTawx5bwlJfmNCkm6mUJ0xOdVr
H23/6g9kbsvAAFdrMDTzHXYPDSrcik7s+2maXsLbbG4wddVyk0fhuPHQ1F7oECmWFlMejh5vlac4
hMfZs8mrt9G2mm9bbgLqq7l19DLEccNroH2G5QW6trOdfeaYOXNx/jNn0F6H9djemaSLf7pG/M7T
JFvBYgXuwQpkb8cO8gE/FAG/F8fCH9N7fNWECiPgyUXQDs8x8iFbolBbBzdUdGYBfHAf6BTB0aLc
e0IBq6ny3imQsj51Qt3XAmhRPhIkqsz7SReDWtWtCE8+wp7FTxUzPo7ZOePTLkimq8SjKTP0f7Ic
c9dR5PTp2u2k30ALzNVb6bc0iYA/ayEG2vIlA6XgL4ABT3d4oPKLw13ByzXneOsqlrSt64/1XTvr
4hw38ieL31hQO5nOHHI6AnoTQvlWT4XHLrztggjOmJI0myDP+GzWUHASWq5G1DzU/2E1KqIBdiJ8
/b1tVchLueZUnDugbLshs60nFmfmhejufeEZBM9nK67ZAdI+TBqcViMkfOBGYZ2eynhu6PpySAE3
mcapYWfelfBeRrEXNUsK/9c1bKoLOXeU0BpCwiXD5r4wyPAfZiW/ybGw00Nsi2JbWmI3lLBX/Dmc
Nqqw33MgV6VnmstOz/FLHNoU2ePUWSRYyCvT3SKLO6vQlnsf+ud14q1/mGAZ8zZZOOq+ugGQ8764
hKM4idQ8JbiibqG3pJte5W+5HKQKPz4WRC9WtGGvFSzvPk8HQs63yI2xi3h7RElFNZxE429ckC9u
faYa4+rgYczygdascKXz9klC4KVvK9tqE29TOuiLJlDUefvOeRjKx9ptSFlPS2X/SJ15rUnqeZn5
alKT+dCn/ZWt9UKLesvjqN+AgoD2bB8zPE/mFJ4xUKyo59QLpqNFBfaGN9sAp9TfxXES7jK6c+am
5ls1giObzQLWDTH7TB+ziq2EJ+3tkLrWstcTayPP2UPdatk2uPOdG/FzoyRFVsmVXNfIy4/cNicr
uZuUvfApA0z9Z0DpHLJd8jVwUftgTwSXNBzCfJdcbYAUpH5YxMxHIcQqin8KnipSW9G+dWL9PDaO
t7BYNxLz4uwhxVKGLO4j+SzhVC/TNnd5zrXvoWlbpyiBFKrT+Ccv0jvgV4TrEqKUvVm/VvX4adCQ
geUik3tb9EcNOLTX2QXF+SOL461l6HnXOdZ3PFRanelXcIhh8VaekiLM7svUDFe3luB4Yc6sBIOa
ZdUUg++zq0uHo7BM6ADb0y7aOJukCkkyD2l0bHOKJxZ5ljTqWQUDFGP46ZT7gbQHS8wJe2qzR5VG
X7Fhfi8mPiqL7SZz37ich3RdhcO8LjzK6CDPGw9iCttPZ24eTIPStCYHpUFe3Lgk0VACOsqCG4bD
DIYzkLZ0ZVdGsxurUnoL2Wd7pSrrW2DZ7aLM2/LVKIsBGQ8jicFo8VAkSRsTNpo/0qYNzsKJN4rK
1KXs7HndVC3ms5KmVcsVQBpNTMBo3G7svwI46Rc6Q2Ufg6Enl2uemjiJD5FDQ5av/B4nK9UJeH9J
nGV43yro+hUVPdl4l9G9GBHvXxI1zU41JQ7XsOh49kfPcuLOKM3upc7LjUg/4JYvqTx4lDG7bFma
yFXeTnnhoWjL3RCnW6tDRwW8DhZgoOfLIHRmWfbZT/sfuaZICQZ5Sd4/vW8s60dtNGTCFHJbb+Gc
0ZbByGqvKy9dBxQFL0KdMvbNoiIzTto+VLgRscjiIZwKGh0ckvtOT08L3i0HSaL6EVrwIbOuOGgz
SD6HMfO35M0+g6Y8jGljbiRGLNJ3yyof+mVhwgsP88uUx9e6RiFOGmpRibmyJp2gxVS4ZyANiG84
sWZQkK6DTZIxi0+7gWtzu+haWb4QETvR94vNQCTsIvXONd5io9g6KdKTZ88v0k+3ifFGGciuZ7KV
Qj8pwv2wHutixVWyuJUpla5kkC3um2zYkBjfE6HndrBZjMvhTnXV1VH9EYbJjAu4+M7yEbOh355t
wnhsSPYjYLqpyJANxHNYR683ViLTzSHlIqb+DWZKcizgZfSFxUZGme+YGS5eXu3FNNMBcp5l/xJP
xsE2nCeDEBPymnGRQfE1D491K2k5HAiKjngIFlBwf1K3Tquduw3tDwHL2k8Ma2EqKse0+8j+83Vq
f+YSq1iuzl7HY6YpeBKbyaXMLORVMmu2H98lPciuProLbCGWfsQw7U4mtzm5cdl2G59obeQcRydM
1nn2ozYJ+1Xu2kagSVg79yy3+MjHTaDpOsUOyte+iLTrrCeb/UE4bIGiG3sfPAxs6gXo/0UC9Bta
9CJqXyKtjs70Mo3R1s/VRpMUNmxgkok5VgfTZr6O1fBAd+humPX9gI1kOQcEmsPgk5t2FeFaDmmB
guccTnu3dsxlPBqfXlXtyRxu+MCWXBrLKYv2JawTn/Re0Uw4Do2V6T25RvPR3Oi+CeVCPDaUGdfc
gM0lNPuFWXQPNkZOlizQVuv9xMpJ5gEVkfUKCjamFZNu0iQ9+61kg5/lb2n75WfeRRftq21Nm56d
jUhd2BNothHzblbc6OxbOp33EEf9FfIC+7moCbZN5vD1mkgSVG66bsSjSpzoFDtNZlBAv1f3veyf
y9Ex6Pl9m3NoiR6jkUPrxVG3RsIvGkyHLv/kq9ynrEDCEktbn5+5tRYaxMyQioPXhi74jvSCSZnZ
c5T33kA7iOxHmvl691xJVG0qa9ctc6uqQs030T7cVq5DN9wZNDFS/8fWZdxTPgOS0ATGOJIy1+7K
ozdwdNpHDYZ3VdKdyz2R4xQr8PsIgl27uRWvAQPu01Aw2ztuGxxJHtMUhKqyKLXhPk1O/GqVT8Gs
L13lPJZ0yroDXg+ju4/8+ujZ9kl242JsaQAgv7cSTYv50QJvU9+Lhi1+PDCkx++j6d91fb4xyPCO
xiqaTYihDKF89ploT/nIltARw2Y2u8/bA32TCzLsEqk8w6m6bLrnurD3N97J7WxKSZ4M0BP95yAK
140vcBrkKzl0Gzm9CIx80qTytyAkvG39A8mihV/HuwGAxNqUIBsm1+VSZ+3jJvnaCOwfqvleRMBk
OaqzaBM0v+R2/61w8jdr8t9ZaYQHV8KGDGweAdjcQMi+OEWxjlFzCabwvaU3vzSK21wES8u1eXPE
KYw+GX7cVj/9kF0cNHxOJ0tZxEsnb3HcjaxuvIXOz7kTXoS6hPF7AT/fF9csJUNdGHu3rd/awebN
LJasrYH5mu+OyjYA7Jl5osWo5nVqlmuX8EIFvAijQbMpcx9e+61JV2YfNY7ZROMYivlCXOOJYMu+
iCHfePGW+XOnnR4gbsDFgx87r0CgFUa4jUveGolY1/RBrfEe0ALMvqcW4YOs3xPCCMuCDsHNLB4w
mDq3bbpPxQVmN8nuUUH4iV1rn2BHxAdyYsDbgI9fxGmfLv0s/VajRceT3MU6uLgTPTZG9j24eR5o
hJXibhLyO9ykzPT01otgH9TJobdenNL+cNHN+sJ5YklAdQB5R4ErFabFVHCwbGuKN2rnHQ0wfPNV
zYsUHH5tLEZ72s4Ng2Rsl3gxmuax0TL8FpWEJfnf1HQmwOJuurjiDOF1JUxyxQsTnWpBFtoBA+vO
PCa8oyPS74brvI48n+lNQGtUcHMWhYfCo+I7+oO+w2OKiWzXj+jxm7IcZ3ZX7Ytd48V3SYMnZvqZ
3N6lIVqoQajeGrfNHN+7U2eu0VQuYW9+EkQ9wN9wlh57Djeldy9sPmsxLicuoUD7Z9uzL5kQ6xZb
IXoafVmmCUKqgNuljJPiVXqXBIx7tmWk52Kok0sVNMFuaokUiTKjFXc9ZAmtaoskyZsLky7BoSJw
9j118o9ZZ7ebwC+i147s63tozNGCCnqQOMJuT17Gsf5mAns3VFcvx2GAmA2c8zzMRrALfArXWDFV
rKHacPQ2XTYTtqF5elw5RFuIo1PqSHFpPoufQxVVBNmTYrykwFSuygUBvCTL7XNDYQ+ZaWjvcekr
q7nZKXqMsOs2titAbpxzIT0VqdGXwS4pqYlbhV2q3G8UcAPR891BNVujmoxz6Kl4y5UGGK2g1krH
CeeOmSP4XTUOtzU7j9xl1IfxJYgdzHLS6NB6acEY2oF1bJpF1sG32eQRlFcAaJo5jbtFhT1zxYdl
wcIepCrXA/IHEgcHixdq8ij2c1MEwSU9Wx6Qb39oOciFNELhCWFfEAYFoS5LAcVdRZkA8J1y2IB3
AH45S7odxe+VuEiqTWziwV68n1tWYRhBJrWbGtkcgz4LQGjyJmjZXRQcyco5X5q14opOc0GfJSK4
vFCwarC6Rn1eZPxDvBqcp4YmKs7EKPjlyeNW90hI2eSz/jTGW528QQVck9IL8+SCsU1Xk3YNJsgA
Kgl9tIT3a8Y17E/h9A0HCvE5T3AvNfRbcOxU04IKyaqFemXyApMypMliGcD9tn74vJbNfQcMi/JT
TGpN6uySOTUB7LpWbVVnXNQFpRbUKo2a2uOAkFAyalNz2rVmYjoUSg/M1xISEfa0jo7abJaepjjV
zawvBrhIfsWIrDc6XSEOkRuykMvjeTyxU5t3puXB8ws1ZnbdYEW3Z6gDDzVtCeGSJ4F1DC0HuTym
sXbaFl2ShVu3o1mGJXSGUFHzNOF5VhX+OfEA4d22ib3LKl6DZaFKhfgGhVokGBLh8V1QSdSevXYg
1B2kxtwsB/qtvpcu5qdl0dGIcQh1QU26OU/hvnGdCB5PreG/0kXEWW9CL8eo0Jvy1izvVisvsIwH
MkzOV1EF/Xfbdux77GztV9lxQskCeB+sKKKtLqb2UJlD+UYChwop9iD2vB/NiaaIPkBB5mUy2Wva
wItuW9gz/jgYSochCdV9ErLuIPU1ezG1q6rZeBRq74sJKAcVYPFrnCXtcdDZdN+3BGEEdj+gzjwG
4HTNIfNDqqyvzguDvTukwWPVuf5DHfsEQWhwuDeFBcktLUbr0LRV36w9Uicv3Yh5n40My5m6T9Jx
CVK+6bAntwCjAXtMB4/Wptu3PxKWo5A5uGN+cqk6TJJ9aylqplgAC8rfUik2mhTrC+nC7qfZ+Fzr
I/1c7EOi4rGgc+BaxA2Av3Syj7lQzAvWiSYeVC95q/TIrSrfezNgfK4Pk25bN1P2Y8rj8jVgfD4k
VqkeQ8z5HA/Z+yJlDahtLofxSx7bwWt7q7ij7ipMgtUUavVRFFm0HXJm46RtrR+pzG54y8HKvyXp
5CIzKsNZJJC2L2DYmy8KQa9cRxm7kir5SUe9xYU6zpQ02V3LK4bP2duwWISPZyKSYuJk0k1U1T8k
VE+PbKOUeHNKUOsL+n89OCGV771YePLAzmNRmSpnsJB+LMa3WdgdPVU9Xs1FfbO1gCeKxmc01xH2
IHnsnYV1d5FSQjBH4upQNEcBjyO2FRhA6sXoa930uoXBEsXOnqSUe9dYPkim2SlJgr1HzcPYsFLD
j2ieUD4nKfWjpFn1QMVCfnC82cGG3eG0xCrA8dmw4i8rnTniaEiQBztr1J1Svnhkc86AQP3Xwi7i
9gnkPYMvEnS7Ubjvz1kP8AlU8cOciuliuTUooc7xjy54yx2fd3cPiRAzHF639aifnBSFwEZi2GUB
BDNBmnWpIpfUKAEMxpvK1EfWgegvfjNQVEfVFetlru6xMJeDG6Kodpd+jM5mxuvUTbbcVtnKbNLX
enIfG5OTcLk1dHDUufosRAaLSCwMjjayzfY5ftc+wCVrhxw7KLUzw7k/wfukgTdOrGUFtZyLE1SP
LxGcLTI0Z1GOoJWayWX4SZ1PLycblChKkDZmOXo47Xg6OUA8bQJYXUz5cnLEj9l8p2n7lq7QDiF4
QTH1JMzhWFd2+pqV0/SVCSd7A44jDuFkrHwdNeumuHWmo8hIilCJSQV7gmuQPvOKpdqW6zPH/u8F
9ivNm8kn67zo5qZxfkBagaB2i4esZSqyZ/AE1ptH+dLFaU268MakNT5UU8OSl4beR1HaP1mzVWAS
Yv19pWx6vgdSBb8H8K33PWlEeiDH2Wz4Q9veHc2dqYX3SbeDPEWckKz1aKfDR0MN5poNbX11gB3u
/No1t/FsYJKQkiAsoFjDKe61Rh8C1EmVN/GILrIhqOnolSSgRbFSbi8D7EkU8FwVr8AVxaDe0gsU
vD4VB3u66DYtD1PMu3jn6GxcJMHtltRxt4nm+jyM8EiJld3AIDRBZEGy9B2Fpy2zKKRSaLxEEr1v
46zXunB2FT2LbC1dqDrUMHU6Tkls99TwhR51FDNkUm3IkwxQ7JUbPOZGyzDbtcOunXgHWeDVUgRR
6UIDzMrw2SMWsfWEl5xKK6dEt8KI7WHcvpNt+abj5isBRpZA7lI2PopMFMWhR4rHiK+JMljqMGB9
B/y7dsLa+ZBTj7AUJcbGw5fQ1/1W+UVIrzqZOST1Zzax3YVMl7z2RYLSQoHlBk1rPd24ewatZQQR
+ubqVe7jMKoKn+MMpKQlm2z7xZFlxAo73rw1S+OtrlAwS1LBIucyDqoBmzPboY5O07U/0EU4MlwE
9q4qoJBMHXxX5VF8XfC5ENeW694fXrRKiVMq94Jok3zj+JluS3cY1jzet/gkcVOqNuX/ZnqAubVi
L7RRWVRuhiHAamSVE92Hg7s3fc/aB4i9u6lohjd4szlHayJF8S3WmLmvrk9BXt8cFNIuIWiGG8eb
7q00oKcBz3c/OWrXzZSRUeBMcbTZdIRP81QRAIbi2wr76jQeMjFd4VbKvVT6Da+3YkX9HoHnH/48
ugge5obxutpbNnCMCd1wlKn1QCPYuiOitSZgTwszxgS2Me9YCCdUNiow3L57ESnSOYzlTTja7NKE
O94ZPoinjHPYsjPoVSNdyB1o6X2rSUoKtMeEQp/7ceSKSTN9YaVAvI+CxE2W99kpb1L6NEKT/o/W
2vdG/tRa08lW+lPj06qr+ujP8pRUybfgN6lv7B45wUN6K/PsvrKk/qSPEudB1FzaARRDQgnl1TPT
DI2i6Xc8d/u1m2XZkR7XhMMHv8wI5ubes9PvXS/rRcidFrFdXIHuNxd+myr2OuqSN9GzQMQ3kxLA
GFK/UfV7SEFLWiHvWRHiysf0hZUJ27Dm7QRqmmzALiUV3Br9tXC7daWT1w7c2f1U90unmYr7BNj4
R6kH/4EWgAw/Bk86TktmdgzIXBNNtMWTZhKgb41cHzyIRQMkceM46Jg5W5bt0GXdaZTOwUbEW0L/
vLRhC/iS6pVrCIrStbv4wSpmJLfOh7dQabGwBuBbUeB/1DVrxWWNreM8jhaqTjuEe7MUCGLWqsvM
92muMS7hocXaSvK6H7ejo6wNFXxPPY+SlVZEGUDzdd91QvWuBw6ai6J4uJnacECcfMt7wJ333XbU
Fmzt1kcE5Bs9OB1tKcFjWrC1Ubew4YhpNjSOKhV7u+B8HpTv1TQuKRwAF5R3HMSbbiUqDH3tjJxY
VRnSOg/2INMpGrn5wxmKVZXx25Cp+7QchyRgeiyd+JpFONKTWMPqMrwt09K08zCP0deefZsQH4fI
dp57otk9Qh4gomzR57/JgtwIOrJbMkBJ+6Ipb6RCUaxozaR8Y8QIY9FbfZRN/Zao6EiFOcsCNtzz
su50v5G6VsQ52ReZ5vhKFfNLm5ePjLPZM79ODnx9rJeVvx+Bz6YCxViragWI4eS4hzGqjuT8o7sR
19Smn9xrEn/a2UgvatKiy9TTsJFFAQWxmd/iwdbfm0a71yEeu89Yjb23bhMHwLLub0p6TF/f0uAW
FAT5EEmxmAjMcgS7OQb7OvimGEGMIxtyHNKTX7yVynU/qPeJXzP+lh5/6HY/+WDMjCXntqZdw1Sp
wQxTjbayi1spnKBqkJYS4h2uPaI6h+1wtRlPVj79bmcLz/m8aiQLKZGZ8w8ZccRAj8m/OIwq9ojJ
sOxk1vMAo+JOHRX9xKzJwi9zUjhswzUl5OPW5mC2jDoveXN6rErnUDgT4mabNAYLRNogs5L45L9u
BvmnFo/fGUH+f4M8BVDP/jmJZ9v8n//94+tXF8jtz/8/E0jwV0+41i20YrMoJOn97yYQK6DjgYIz
03ZtU/JHMI78O4fH+qsU3NwB/Q+0MvBU/IcHxBF/9U2LvENACMsG8PQvdjz83gFChYrnuyDgpU0Y
FYIBwJ9fHSBjRo7J8AiKhOVUMt168zUwAYJxHu7WNrTki5DjcF8px9h2fQ/EcSjdv1O/+ML/87IV
fs9fXSi//R3woLjkLjGjkBz//d+BLobRyaF/wGwR1g6CWn2RltEcq0n4q1++l7syu9FU/o1y7LuS
/pn2b3+5GVr+/r/uP//2F/ri+HX5D7+tJVwPQNIffhQHNJctprFQYA9XHnMtR6X6Bpj5L36O+ccf
FMDLEpYn+LKw2DhcD79+rmkX+qOPerMsNXslGmz1DugS1UdZN3iXUebJbfqtYcjWBY5HjJe5Z+w5
cE8/0LmTcwON6ClUJDpXjtdU9dKfveApRTywduNQsDSvx44zjKJMsUVWHlo2ABK5Yg1CCKcbwIU4
vtVoVpwrbReYERL2WmcW/hMIDOOnLDzWE3pUxWJI0rYkBEVz6sJGOZrWMzyugeOrVx2plhDkDo2c
sYohSkbrhmOiOEjAzdHfnx//9EL4D99OgNUFqpm8wc1gE/zxQgD6FEqDmvZI6R9eDSQoHIz08Odf
jfXHy437kLvRx4DlmS7chtvf4sfHQ1woLhjrf9V1j25hcEqRikIPQ4nxyOQvCCFZ7CZo5Fkjp00A
io0y2QXKsq4j+zR8kCRmUqtjYeQwK2C2JCs5cDH9F5fOH7hYoLosk3mL+9+GnAjK7fd/vcZOqbiv
+OvNLeaPqr3RjSrDHDZ13ZjrKEuMpz//QOw/Xqv8ROFxqd4+EOG67u2f//KB6FyD3GWmvDV6xM9W
nvrJMjJnwLWkM35wxkD6K8SQv0g7YkBAGO2/34xr8Ro0PosSfO/Rwe6CMN8gziLzYA8hPgOLePrw
Q/LPW2ZYgn9m21Kia1YV09ef/wr/yWcmPBcaJQc5jNXOH27rfi6SLp05QEdm/jw3GXlhgY2074jV
2cHnn/+w/3j9WIGArmfxAHZc7vLff1xG3BTZ7EgDm7oT8l6dxTYvsunKDsY5/fmP+qNB73YxBIAB
oQCC4MMUiBfw168mYr43POAN5JliVkZ5VkFqYoXrAeixDKK4vocuEbKIQS5whfqa3SaARUb+b5kX
pHEXACrNGjYO0tTeYpB/bgMt7zwYau7STWuofmaHCWfF8o2eWbC72UXlJt6Kzo2DgVV9HpOFiYfh
jiJdbD+DoylcG2z7/3J2Zs1xKlm0/kVEMCe8VlEllSbLGi2/EJYHxoQEkvHX3w/3fbBKatXtGx2n
X3yOKSDJYe+1vqVBAsUdlbpRDvRramRRt9qljviFP/S/jsvsvU5eQOaOqw2wDRURxBuZdExU2sex
DCcrNW86BklK7aJJx7PPn519JG78++zAINqu72BBfPeeCjJE7AVhNK6TGsgK/Q3gg6jioEUE1Gwf
iSZsAZZ4dFSWTvtny0Bmwa6xRfilDef818R+ju5r77SvbR3G3zpZ+bfUTfxb4Q8u3J98LOx9m+rw
qa0zFGhNExQ/Pr8Jax25/y5Y6wBgBMDHC0JWLH8djP98m7psCQSlprmtqxpGvTezw3cMhPlJSKlh
rZ5jWfRtQtu9RkedawHuohdPS4yq2jKQPURvb/Dp/wf9o+Mjjh4Nlp1I6sJKT3yF68B/91sFPzcA
7wqS9ei3xkHLPLNOrHnhjJGVA2TzOpHvPn8k68r59ipASinqC/SsrKv++tr/eSKK0PiEoCZY1yoW
CF7EdEX6WkrvT9Ut5SzaQQpPEX+Eq/c/8cH/dYGy3k+VXBzACOBZvkrHO5pounYeVhAVJ3XEV6/0
aTO6+Gq+cREQPdZJD7SwZ3lg+S0nuD6OMWWRbXr9id/xfr7jFwTeOmMLgrn+shX/eQaiiT2jd9nG
GOnS79OOdBKvbtTGRWBGR6Oy/BMr80cXpC4FEZT9Eza/45UZBgS0nA5KxZyCIpiJj9B+A3R8ojY7
afAdn7/k90PJXhPRYJ/6iJM5IL19ybgnCT6dNXWQVcilLLQqHdu5/3nAchW2gXDUTATL9tHbLKcw
bMuRu0I44mLLMrEQmFA4/j/uBaep73hsDIChvL2XkaY7cRrcC7DLeeshH0Odx6X+96sI2/P47gKU
48HRvaDXG4bBpY5QNACR3YZStaeT8sTH99F7EQFyGTbQ0ApW2fq/Hx9MYiTvI9ORUD05WJ52ynOY
CNPd5zfz/ht3+MwESx7HXsf7O7X/M74RK2UevlRefzGO+9qZnD34Tv8M25Z/4LOen8IcpbeFjfTE
Df69g7fTi8MhhGZUwC7MQ5//9g7VNIIzgp0DvYi/3NRL/aAbcOxlOle7eqFRWWPdxQbZVySc/Oxo
6bIJohkZZ/WJj26dL49+ioNDgOmbY6P4C+V+87Cp/Gap2+PgUr36gTZCbKA5qPMQA/Z/bBz/dWL7
O9TfXovDCidRnrXFBso/2gP6WdJOpkv6Bbrp8ImvHdImReMBd7cSaNn8iiSifTaa5gU9YCIughLL
t3RqkvaspE+fIISK+Ivkb7mb3F5OG9PjWLmXfUr6FL4rMDrzkkGFCp2OTrc7zENLl6XA8NnRlCJm
qTUHve3dmudY5hgO6FY658QJjcmJz/79cwVvS8ndNWksYoFYB/k/o2ui4zrOsR3SAmBbXSWOBd6f
mO8F8eWJr/L9vMn2wfEZm74pmDaP5k1OC+XkWsDtDanM32M96ytDJ0Wk7fBP3dDM/fy7eX9nANeh
YUH8xVaCbuPtnYWelM4ycrl5XvDxGWoiUVvTk6aoaIoTj9F6v8HipjivswaTEhn8XSz/eY5yEDHJ
vXlMeAARdMoU1YUOOnWB5yvex0tl7ol0EU+yDOy7HgvpwXQIFS4srzh8ftvvpwtw2PBQQZM4POrj
c6MzoFhzGwavGGb1bCdI6TLUAqtsqCHvp3fi5VCWWPCsTHontujvH/k6r7tMGRxa359Zi9m1pOx5
5IiNCSlZONd3Gc6z1KCo/fltHk++LoZY1+LY4dp+6GEbevt2+1imYDhwCMq8/2lVrhHFYBhPDKG/
S/m/MwEHDY9TIHB9bszif2+vkhdebcvaRG22SJQbhgjjM0A3lIig6U4AQJwCXPBQUqzFw1iN7Hgw
JMzRNEyWFyV5QIKzq1MwpBOvmyzGtmquGkKY1CYdp0F8ZTLw4A94YE63ujJA7JchQZcLarb6Nunp
lOzLWtKJ+/zpHb8o7osjrnA5I5ohn+Txpyh8ZTX90MBMWYqbhCrqfp5S42pwvPrEM3z/ohyLGKOV
ww7izwaV/WaCyV1XJXIxkP51Up9PRAQCRkCJ+/kNvTvgMNhdkmORLnukL9ji6E3NKTUcQtT0FuII
RKIyJfyDshMa1sn3xi/4k2SwRYzd3+sO7AxnSIOpIC1JsZSd7hHAOJq4AtvP7DX4pyaOFGmqLrd0
n6UXgbypxkj1MXHmIzVmDQYw0VBwAVyf2l++21hzLxQeKBqYTCSE7KwT6T9zSThmegHEhrOrzB+s
ULY/OirzbGgzceF2CF3rybPvJrCvD3E6NFe+rZz/hBj/1zXw/VvjA2OZDSwKCB4Hx7c/oce9NZSx
Q7oliOl9FseK+WJJTqwIH1yFbSB3yGtbL3T0ESeDzvOxrvTWajizKNv28CsP5u7zsfG3iPX2K8Ys
DssdsyBbaADeb28m1bj3sZ/iPBcT2pIkGLt5o0XR3ruDO72IkZZDG0zdHYGL002F0eZRAdBF2KhC
WmpszFBLBgYbIXTt5nhOa1Cps6FU5p8GcPJ1vMSlvy/QXSf7FnIj4nuIs9u0tAnUAKsGccjicP5I
/Rrh6KxidYNzC/vT0DbxdZZa+rkuSTZC7LMqlZJumq6XoiViNJuAPWy7cShfsI1MGqGKOcktKNvh
VSpn+VnWEwgAq3dJl2qHsHosE0hkiIpEfeILe7fCIV/2Q/o7bBL4f4s85TejEhcbBx/wY/SOuvG5
QbP+p88QqQBGCh76jAzX1u5qtG5ZmL7GkgJKxRIBBbNfenXqx6yv7O0rXfcQBAez5PJSzaMfk1oy
XPLKg5tg3xXxZosJYUi27MXnU1c6PuWymrGcsQjwHXDMFEebQTULXA4GxHOEDV5/tWDIIvy08qjM
dkQ3F5iRh6QiRtat5p2yceRHKBCEfWv2if3w+Ui23t028yi8S04DZGSYxMq+fQdYMGP0LXYFIJHo
5S0xbkQoJx1pRAjWs/5PJ7wOTp/jkYaemZl9SfvCouLlUhVhCTKzJ/of4JWQv/Yn1v7344PfBgCA
syPThbDDo1lLWs1oNSspMZlcuphQXuMd5J3+j6eKujzQS0QLiuy1DvfLPK/QmSHQBNOCdrwERYli
7/OH9Z8d3ttBQloH88o6bD2b5eHt0+plb62NcJr3dt7RwYkXj+Ihaa0WqKbRy3acIOBWVDEaEZfF
4iXXlQYOUwjjRWaz+aj72n52Kwztspjb3YSg8xEUPM740OjHZ9Su0wN1qvgh9lxZRHTlQcgRkFaT
C7je0OQ6xoMbd0ZyW+Neh2skDQhfjUuI4oU3Tt61TeH/e5FZxh/CUstmO9heX+7CII6f9ExOLZ3n
SqAS1OFPds9oNiUzlrNLg8VFtSNrx9kGYSrcTcp+ia5HKPNXtjTBBdlUuGFmu7bYCVIF+53ZzXi/
5NqNkT0mCyqNxqvBGjCrfBtBnCx7eOTV98ZjtqEubaX4bs2SajeCEjHsLfRhPxsRlkxgQQDOMKec
6O8rLD10AuqwhAhSB5O57Typx6tpMMvsAOnT+46zg8a456fVk0sHg3kq8c3hIsQKvebOjSOt6UHH
6sxGtUWkWhOaiOGHog23Eu0NXDpPhI9dVc3GGeg0ddc7dfsYo6vGVkJ/DrEgBlDQYwS03ICE0E8O
iwhpwagvfit71N+DdEZkFHfpuE3MFR5HBHb1EypMtbNJOZwPLtkiqFz72u+iNm9QJzsVqMimJl+t
0UYDKCmrlicjNxjCDhJ1+4ASne5HUZWoOuyuDDJyY+sF/wKEQUSymIrmMQ6/ethgxl0wM/NTIe77
H9pi/GwARKLHdnRbEmVb4R+GCb1cV1AVFrLYTH1DQan6lqKPfG4QLvSwQVrInDA/kGVg4LQ57/vk
rW4qh7IyGeMNhC7hxPJ6Bd+v/Xvb7ylgx6TOz72UN6FsugCsu8PuwVyJiDcgEeQclZD+2enMcV5F
ntBTs8mDhghw0IDcqukvobWz6yY1o9oJWVlk14vf9eIZVMNrG5kKoTfttIn93vfxnVB8/wIgRdCi
cyqJwiSofAwis4GvzmtaQggwsZFHV+Sg3fTgZRjRTPIl0fIUzrC3S8sG2xK268Orll2tLW1GuWcu
GASI0Sgit+q6S6MO3WZvyEJM+0nG+kFlBsBdW+bptxq6lAC7ugzfCWltg62PnCLd976Ir8eYE9MV
xLn0cbDBlTz1gzkbW89RKL3DwoUt1SB+wvKdBlW/K0GFkFfpcf4m7oL4p+0w+WF7Sa1bPcIDCgkp
hGe8wpJs9bWEE75mpWbzbyQ54rJQ5KaciWocHgpZwX1G8kNCrC9k9YKENiXLcxLdVYIQm+3BII0D
idQCXnnaf5tUAPln3YOZdDJyzYdtaQ9p/xIWD71JDPBlMaPeBqkVVFfDqML0rCzYi8IWZO5FLOnO
NC060wYsO/XTS+2liJEF3uZbcidNha+t7d0LpDC2eWGbhC1fYu/z6LnmvbOvJ0RnuKOL6i6zg7hG
aWJMfsQXDJoJXBISF47AAxvslvM3DnsdnmmjQIlCIIDCFORPZb9NG2doI9oI9fVcTnRIpjEnQsvo
EIJADyQ0L7QSiwyxXI0Qd4M5/TUlzZLsqiDu9obfiAtYC8aV7VAwBEoaq1fOVoKroiu4LZNBhREd
H7bJRSBxQKWuC2VIGUZAzCA7k41Fd+Z6REm8m3F6E5fINAAxWaWA6IykyuM9IZipOiCgxgijg0Gq
c9OU2aPWtptGXkWUO9wfp3BwtRojaaGhRmM7hNNCT1mCp9zMKYqGyNVF1ezdEHkVEz8evt2k+u5X
FsLU3tr26LSknfvaJPgSs8CucbzqTiwNKtZKZOVeaO18czVw4i22HRaPscuQYnbgi0ii9osuKut2
GSIpZ+ibnBorUmyWbICE1BXuclsFbfraizIYr7yQRe9cY4octp4e6fFkIUdXkgHyPoYsZqKcNFl2
Ya5lyx/sA+P9ZBscZJEiJuFmwv0HVxqEoBGcDXnf3C9m7u2xMF1TifKISh1QLRE70EjzBrsvkKnk
1QDSLYldrhI6Rnk8RTDR8WP6007hp5aoZatM3E66eggGxgz9SbjEX7JGvZRuceDUuBuL4reZ5Xvb
dNHdm9uANnPt+TcxgcW9Jnk2WJMYGct4c3p0/eGZSP37vJEIo8qti1ljtuL8HnzWzTgPl55fvsIC
3Xhtfb1YL3X/UCRyFzg/LY2/3RIHl7+hmzOMxOkOl9KelVXsRRYAtXRb+PAdBpzFaT0oVtwGtpvY
+Z6krFyVonKtYvNLb5QYglMr7e/iSrD3pkQxndNruKSSyr/rNMxrHtq3sjPlbQKBLTLJnctE99AP
SJ8TPoxe1tdk0zPtprwlIb66U3nQBjpff5L3um2f2W88dAY4hABp+3ezQthszuIMjex3P4Wbjn88
sT3AGe2dY8tHz6jPvWwAo6fxLSrcEL44eMVjkFw7nmyj3oJmLFnpVpUUgsLxDzjZC8HuPZY4DWSi
Hy2VXLuIlDcEJixnkHjRXToB3cnxXnYojgd8wMoVh9Z0HuMu/2HhTm805sxyUGdYIPYxTR4wl9Ve
WM63ybBvsdmTTkt3xqzNe5vMaiI7K9RrHvVrIxLcJkyzxT7TdXrvwEtJ88CJDMSp0E2XHVHhCT/j
FqPFt8Ean43mmzNa28TIf+a6/IVBC5ljR4BIPl0ROboLwYwGofwSl0T1lgYWvsRyvgcZLx7uBiBL
gkCstIqSeL5E1rxNlzwi1/lXzQDCK7j8ypzvIz360Zu/jIn3XPI9AdkCd+Kb50nvNXejFWCiSdnG
IbK2x50Z1L9cqzifp+GGksCZ1zS4JhNSM5RuX2wDMzH90Nsyg9rmMSryxCRDuH/lw/9Sw0M51DMk
kl4wxTX1dNe3IyJSR//EaojNPzNWwKUlWzZJmIa2Q11dj1rh/UcYu2dhDp5JHxDuwRy9a2QU58Hc
ATucnPNAtVfFQJNZBFeN50IDqRHtlY5x45ODyoKNALLOpvOYfcwZYR2/OPamWzJnf+d4P8fAehFt
iqiz+zEMvgEqUylhHsZk4rQFVdDEplDX8VUhvenJrxzju4065Je0S8yTNgYNjM7sQRJMiDnqALR5
ITpXZeNJ4ajIHpINVgjwZm4gmadNeOjQtsMXNmcs+mln4zjA0QApIe3KDISWrZdv+SIBwM/YXKto
iFVItk+K7VgEjY8jtqF4Vjrr2gK0pebnCdf/HY6xH0ROXoMHBhJgnhGLBBFxUYYVuWSWfYlDL3O3
kq8i3aTobcS2D1YJEvzO4nWip/2KMbGBz+N05KkFAOsp1Nc5fPtakTiA+S5doQa2g4OICOiGnK4g
nnfm0iIrp+xLwLARFLUDNcaxfkjTrb42djrduf445PsiSSn86ypvQYWVRYxAGIlqEDVtEPxK+zz9
rlENM3aduvkqBj6uqCkL+B5tUIxMX9rwtqNCebkZqAtdaMBfwDMd+O1AfnK2jQWuc3KMxUKmbh0X
NQFzpKhx2mmbRoLw8Iu7IAchyDqYbk0AHzvMgaOFG9gx0JQ2PjGewdh72dZyJ7Yh3mS1P1XnTvwr
MvDvQq9Z8xdc34csw3Kywk/qoqT2rHCqp6Sk4EpC3f6HkG1H8qm15PUk5Ie5yHhCHBXO6Hg5ywhA
dp5igZc+peiF00MsyMFma3DunBK1x03DBIscnD2a2NGWSi7DvM0IeTPHjnwAo/f+YGTg9dVNT9gJ
8OU1DKJMX63QsEgGK3T7ZGhruKrnLlnVCT0mUC/uG2576UwcVHaXXws4qOy1cm0Ah0nEQtBDnqwU
Em9MkNyKRjJ2QtXdLjQxm102WctjmSOIitBdxE+i6apXQEc2CTxeRWZonKJ8xjSqvriUxa+L2bGg
Pg6LZFvmlIiDsmZt7KVVH+Z7NptDclE3uGyioE9CLO5dgy6BAq6Jq0Lo4JySBzEUiR9md8VoyUuj
KetnUajhxvTXsTsbmqdMH9JYq8nQciHcrqDowDZWkRzY+CdwGezO+yK2vzN5A0iMrYWVPegHtm+u
14chQtsAVnETKwJk5ZB9SzB/DJGRZwKQjvSR0k2207+ablLfmm3u8GG7ZGj7di6fxqKs8XRhToKi
Y2LM2pQxX+OmTKrgWx4i1NksM+J53MhqBD1jlesOyZSXmfYzE9oH4ixM7XH21Ug6QqipiNG3zfwe
ZIk/hstqfPWdc29ph5vWkTChR1gdr5wzMvQsMCb1HlZifW2JJoXFK430VfEffPMLh4wCswlQHze0
2inFyzpgD9EZ9UbwtPWtFZfVjyUsafYNvQGH2o/ra2RIvbUNB4N6GhgZ/6fBxvlrhvuXk4GQVnAm
OxfZPvxhKmNsOxVkxdxOeaIjR7G9XnryQFrXLEnSqGt8gSHSmm6nlsHzzhOFfPHWcVWrInzt/U+K
MxB4caSH934yVrf8tcNLadUc5QvkSPdpuKbeaQ6SBeaCRv+xmiq+a4iPfNGtbyVgbta5KadowCEI
9CUkDo6hwzVGo/S8JbCRRBik0WrX1i47WtLhaWuEYUbZY567WYHicY2JFN9F59ACrOwZ3075HIfI
XzeumPizWRUtfSxffmmNskR/z3iBOKUSRZAvpQIwuuQmzRtHy/EKP0ta7IY5sL3toFcgj5NgLYsg
KMeHIOFQw1FCESFCk978NQozE9FARtlzjZkMKk5YCnMLOjO9WIq4cjFNjhoKVM4AwLo+AY4obAmP
TXiXeSepn0BwT5FoVQbZxp5Bf8MDMrzmL/DhWv3PbFo90RWylhJLODvHzjQwNJW90cMRjnM+8NZB
686d5NPPoJqZ+wPI/+xsi6l/YkdrdDsLIiIot8WbWFVSL72d8as8JKbfPdadSlnAEjiqOyoWjIkm
B0y4DaGQl5E2ZoH1Cva0s5pawgNjDqqTT2K4B65w5RuS6JMiha8D88LSyKGiqRN4tnI/DbAgLWFy
m4oZbL6dY0DYDLqYw003eJxFurAegs3iGvoS2QNpQ6XkMBKpdBDXppsbyc6yGvFCMlQVb5AGmz9m
5jMi1VRrvvR+u/y250G9gpVzu8MyNRCIRz9dzSgJvLgUE8dZObf63mAn0WzLLmOIgXpRYCJdkTRn
HKLXChcYmN+EslgMhrTJ5mjsqD4Bh/H615KJC6cdBj544VMTZlGX4MNlP9HrM6ccMC6N3ULiZeD3
hPZQRlUEQhg+nIgaaNFXygGueTGzdLV8ygnhBI3AHVB0bvJFU/OG+W7GbG7SZHCMXb0SJxlXrF9R
3SfJrdcqBoPfUROFNJ2BWsnnpQcOaSxLvUlbq/wmsfn+skwWGdan3mbP7ChWcIMy9mQvGVjOxa+/
50UIM0JMA/au0lig88m5+En9kbTDqdA3dUcSNSWNQfkUGtvxB2Q73HZJSJEJOeFfPYBr/N+86P/3
lo2/UhUBgyAWWnvQR402G3M5PAhC7OCTEucBmJ14s/aENuJdx4aLOMIOXJtmhaD7+rakag0hXeSK
0ylHz4xQHR5UIev0RA/7nSzZ5QtwQ3u1k+AJCI6lNVCK0pZSD24Z7MHXM+Y9VoLOfQY6QKxkWlqX
Kg8dnJOUtam1Vzv8JA82AZX47ZR50SATi+au46jnsqn6vK78rnf697f5poU+G8/6cVV5Ima3kmyH
t/NavrKrNt17dXwHqWM60biyjnv562MAR4ddIsA3QdLV26eNQiInpCNRTB+jJqika6EKEtO69SSx
IaEz1JG3bvAwXeu9L5xwq/sieVkscK4JimmyEYXGvpw4866fiuoi0EDRvZyiQ93a8ePnD+avHOhN
vZ2fy7EWJfmK86QJ+/bnYtR3Sqsc6q1BPth5ljd0SUXY7ae2sw99lrb7FJcVdKfWvPD58cAfs/4i
M+PnUCZhVLB9uaNElXCwcUz4R4ntbBaJTbZWQbApJ6vZfv6LPxjNqMoZPcSO0ws/FpSyKyTmnWDl
LSkvze+uKsPXVFn6f78KsY7wEslZsREwH/WqTAdCZJ7BhNaaZAAKu5r4u27Yf34v7zvgtPEpt63G
FbpivrkOpn+6xhw8whoeeAXs0K42KiBcET1x+8uTtk0HhEy6aqoAJLbA9WNFMmszrbV3aUsc3Whl
cc5O8DKLyarPZhMKJiGlxnJJ0S+9KEvRnXVgHO5dfx53mI396POf//6r4td7GG+Q6uD+OR7qWW13
QWUSyDxm7B14XwRfKdSBnUfM4+eXOtYhrV8Vh7+AsYroyXTXJts/D0qNpTXqEZeHIjRhD00w2Sak
KeF58H/Cq8hOfcXH0iCu5648WZxFqEVDb731f67XmwaHeWsCAe7FA7lzDWuT6zY7dAXtAWmOtyfy
wbwbBfAASmV15IiBwMVulrf/840jj8BRImDoo9c/+j5NawbusyIKPKvXv42c1MQlGKu9T42Nsnvl
n5B+vH+nLlpSGpUUe2ieHquTp9j00nbm/BT2bfXFd7vqm/QHcTW6RX5iXfroUqwW69S8vtpjlUlg
pNQVyD/aUsaGpYGIQ2+LmDr4psoAtn3+HN9PGxxoeYymH7g+UXtHA4hT0uQ4LEzYYDBLBa0EqInD
98RVPppOcbYxQlkCACAfN9zrYsyD3AF1ZUwaiHYVevFzgMwsBplPxMGuB/TQg5b0p+7Wgqc+QY1E
GLIhLwaZoSgmoLClGpobe6FWvmmxo3wBD+k/DF3eGez9yRHDm1kkT8tg+uOJWe+DN4Lty0YuwLtH
Snn0kAyVZRQvUoX0YfEie5qMm6yySJKzev/p8/fx/oPmrw/Qu7FjwBtgH21KmiFuoZyBrFFjMZxD
8lkOhgWOqHHoRxaOyk/MVR9djwM9CjfcFKG/Qqn//aDzuI5VzxmQpKnZOxv7BDIn3dCdGcqAgAxM
QydmrLVR/XZh9Vg26K6z6UIYtFK1/73goK1RWB3rVIk2m1OAHd/ndtBci9YSZ0VXUFbrE30/W8FC
3bQqylO9/fdCOB+hDro+b92PhBgU3/4CcuV7IMGAY0hRkb/S3AovSUYIKQ03BuAHogtGAxns1Nqk
FxTmrzZMViqeClZEL59hSgBbAsVNGip49q0cky6A2Y6ipxS0RAKzjg3OjbNFVT2Hs01rqUx/iixF
J9BlFYTQOnA7/0C7c40dn5vixWEzIQhgLubpusggM2/p1ruUWDPVTuBrsaxvRJiba8KFwtxdNJO+
TrVogIwVo7i3+gUBFyo4X/ITiQ265JWvB1QUSx75TiY1QsQOyVPfh/afZVzxQnnqPndZk0G97vPu
DxTa7lVykX4Nrp6mqCrwNW5lK/3fODctMg2cYCL/mUNw+Dy0mkjV3NYkHYVm7dnRVIFnpjU+Zi/a
rpoXqh/6NuFQaEas8vop7TVF2RneFFJhSn72vu4Qh10tDgGL9GxcfEtsuKw0ikEEhBj93fJbmxXI
UOvWE2SZLRy5yWwKtYFdL+1haS2DPnQqCH+5oq3vkhkJ2E5h8n+ZIK4hjiXi0tqb80hB1BZdE+OL
HDIK5pwmN3NA65tACtU8m5Y7PtpuPRg0gnN6js3gW00kkDIALUIpQ3bWZICUgsFS8jqqzLpxywpN
yFwtUxIhGS/z7dADNiqoh1H3o0h5xd3lf6CgUgfUswTM1vVu9oeI8uaAsL6lVppM6QP8mIUw8TGA
gASYfVOolnZqG7s0XDSE1BbEnihfrQ5HfQa98OHz6eb99A+ahAXU4vs38R0ffY0NOMhQZimGHm/q
drT2yScc8Y59fpW/0/vbj569Its4RFJcCN7R208uCQeJmoOerpyJcyByrvgx83xaAE0h0YWhvYab
l2o3GcAXqiZrowHhLwpLErsoE4rLPOima81Wa6topEJg6RLzCgsc0og2VJGWYOY5qKuoMeomkgPl
ks9v4YN5klMcUxYbH2gNx9trFVfK5SuTgAQq78YBf0VwZwONxDFpwTgMnc+v986vgCkHvxVXZKRy
WetoIRiT2kwDl62cFRl3y7n3rdzLs/h8+VNejASpyBOv6IMVmusxAHDnBMw7wdFCUOfV0Nt9pbbR
98Pd77vD4Wyz256Pm+jruDmxwXk/6N5e6mg5pXsmzXbgUhNAiZq+SHjKCWB98Lre3M3R05sTZlFo
Qmp7uX/YcytnZ2d/7i+/nriRD8b1eidoWzHzg8Fxj1RZ9WgmCG65TLPrHqerZjvfDufeZbmftshJ
tgAEz1CbHGj0w5G/JaDn5fNR8n5jwrXxl3MW4ye888xRmmkxdyuE2RQiN1M8BAe+JbVv9RKcuNf3
L+0/l3AYIJzOjo3vBM05RgvWCv+MnTx3iLHZ9If/q9GBzajJPxzniW0JOIC/nSjsRtKjBbHEPjEr
H0h79e5mN6efWQCR/vzZvZcmc62AqIyQx4ff7viOFn+c3NlrCPKd/f5iRQVt24F2RoMEhYBcx0y+
l9IYoxwnyD6v7LSP4F3615//jI9eIdZ4ly+P/bf7t27yz4mK9h09A14kBXdL72g2jgeIkU8kUZon
jjAfvUHaAYwSimoe56a3zxbTWE7YFitpbmTjAZnycoD+5JyauNaT19FcbzEmqUOEFJXeaWsR+gT2
ICA+sRYO/ZlYEncVl4Tk+8xQR3e1EVoPNXxQwuoKab4Q8RncQxVM79PEta/o98D8Y1/RoVQi31tu
PPpqQD7jEQp+3ej/vaQBMwL/nmDaowh9jA3octpn6JDWMmBHXXn1d4qaMO3PX/NHTwVlqrCw0/C2
j60svQnEaaatRJt+kFexX4mvqQPKCMpE/tgyPh2kDlN3YnB98MqxJ/I6OL1wcjm2KAYN0QGlQ4nT
S3sPuhbxUcRByRP39tGXtBZrQpykVFT947WD3GAadA6UnbxycxvRbEFobOI2OWcy6Xch5QiV2kCW
E4mrrF7QGAc56fFknZvdic/6g+/JxkSMVikM2d0eH2iMrOgg1KJl5rCcR4FNERmJ6nwGNjaNPn+n
H1yK4iBWQvaVFDX/qoj/+XQdRKaETljZ1u6E2FctikOUUSRosQX8/EofPWH0yIxQanw4KP+ud/9e
ChEUHE1IZfDNOKwvwBsJehDqC0Fw7OVJEz/YxIV8LdrFP6Azp89Iut7N57/i7+Hz6NNeC38cgpmr
qIccbeOUT15WEnD+mPSa8jwjqb326hmIKrAtFRlB+qedUmeXJAW5f/aYkc3Tu7+mYCpW1QmRin4T
El0jsf7WpQvnGu+nhfSkOYsHhxUMTcgExFfQWs7LEjCyuer7ZJNDn7KqEw/1g0/SCXBQBPTNWNvE
0d3EVoMn2JoZH7UzP9HnCO7pWZLpRfl7Z5ljSBRQk554hh+MGVzJVoAamwXunQN2hTMFJOtkZCMN
6DZ6K7/q+gYhXZCaJ066HKrfT8U0UWg9BLBHWFXXH/PPqKH1TBAUHMHN1KCvAew7GOMmTTnPDHmJ
3AwwLR31zjURtyH6Lh6yYgl3ZuI0X6u0CxEIkMsd9sZV21cZm/dMEmhSWUv+sPirKtHTZHds+lXV
S0jKWBI4i0DChXRXw+9KyMj6YRe19UNBGH2tcekAeNezTagqDGJOjJ6P1Tim44iZrJNwPSwyfglG
mOTjnEnJtkaBl93gJzZudWqN+dbqw/IGP6v/zSgqcUkAuIdyOjanm6Ih+XM7BI11gzw8gZI2wHjc
Ct2o373fwxqfpF0jsJ5F1yLvNSCOqT73H3rtWc9DMqlvDnJx8hKVUPOdIUAu7sE6EqkrJAxwPSpa
knQM8gvoy0DeXBq+d6WZ+IQOh4YTo+AZyfik/ml4X+oCiMgucTXk98FLEJrg3AGttiDDhMneXKfU
lJoIJQ4B0/McdHxNwTiGGP9NfvVaeAmwwjgwNGUs0faFEuXUlmUX6Z4fVrRsPDvJzY2J6jsGCSKy
LwHAMkBhcwccM+zG+ab358LZzwRwNgQL++SahmWSP7UxwbcRTen2h19LqBktUzd46BKT2MYnkprg
gmpa7AhbenuFYCowyGFoAaVLolZIszC0ne2N0uVky+hSK1xRDeT+THrRsN0ThIWI2xfA4nQLLsZQ
xnOkVDA8wl9BbEVmh0N20JSrQ+nFQl7JaQBRJekLbwoqq79WJjX8uM7MyqjQfno99JkPVx/n2DXp
7rMNyTVZJXATXOEtktTgN7xBjsolt3YllEmmvFvCV46qqeg8hIvDgGhyasySmEqjRsrgwv/bzWYR
/KJSNBUXrT239tYrkeF4PaRyoJHJBBXYGJcXNSX9tNXmMGZRRlsI8UDFlnGTVhkSWhtGLioRO6CK
MXph8sXUs8MghlVPxsfYzohtbLqYu9r0y5/MKFTYGrIRjc0yro8a7PWgz4ws0XJnFWR77QnCmJpd
r7qmOY+xlAUoseG7bekyN8te+qNLFmxVD7DMcWVRruks5TDyU8TrDERJcy2tnctlMFwdNWYxf29b
Kx4uPFtpUigLv4Tb+bc3REiRUlCCCW4gH6tyKTK1ZehtmzQplrN5mABmEkdWq5ugr9BMQmMljbaQ
8Yi8RRmCtPE2E9VhUQPy3oTPl9yQNhjvE1En7v/h7LyS5EayNb2VsnpHD7Qwu90PoSO1TjJfYCQz
Ca01djTrmI3N59k1txmIqMDwVpmRRovMcMDl8XN+seOU0rG5L4PuKgNT/4piaf7Nh1ZTriMOSYBY
iVNgFQe2SllLntlot5jKo6WF0LUHeSLw3oNaTp+6LCIMtyrFyK70qmOjxOuZyRKapHmQKdUbQNyl
635Hwb1+QT9atYGsdNZHQdwB262tog6Nbcu/6pQgk7+2aOzKC0WmtAejwHVQLpRdED1teGcAsHmW
tF598JOOG7eMUKJAkyIzKNnxCNDCqJWLsElKDa8H03sfINM/g4vIXs6ftSciN0J16FHwdcmbm5MK
mAHT1sAlKEAClzkeEz7dJBJ+Bedb0Y6b4bthFJEO5DYE/ezwhDBtD0Z5TTPI/azHVb3CqO9a2yMF
stJW6aa4dm6UrfQQ7fqdv0EYaONss028VtbZxlhDMFmk18POXoNhmDknT5TND59MPPkvZ1eZW03p
KTwZ/pmLePWBJNr6AyzL4jHaBCsIPTPRwAnO12GDk8Myo+DQBaLBZPH9YbH/ulzf35/v7eOz/7CF
ScARYHBWtj0tSFa9UIsrD2GrItycb+TUiFLK0Uwh/Md5MHkNpdZqakWc1jklyLVVtGwomjPHkDvx
KtyViLPJUCHwrU9eRehvxj6aQMtIisu9URvyxsSt8K7Ks2x1/oWOCwbI+8mioi0bqCBMr62RkYKr
R88F4GwGtMgryWvnrZl979zRvEjaHjIJ4gjVUyGVwjU79KS5qaEexVFwAOFocr0x0Or6XEW/zEVw
htTJKuyJ2rYM5QfYiFhHVo2C+QxXexfKj+QhUwrQ5KuEsfiF1ELB3zq6V6xzuFpcLb0xmFsgJwaa
6qBlEVDRO/AoDxdI5ttN2SMpB56q0p8HMCbArOjDS4RxC+KARNd/dE2MPHHctIRppqfEzkINOoBc
jawl3wxfHr7oZqANy2Hw02/nh+1EmQXtS5FQ5AYqsg6THQx+8mApLaB6JTLC9IqaB9hMpPdhj6UD
OGkQtIEBett2rXJRDFX9bvSuHa/TXDJqwNpV9K1IsN5q22oU2G91wJOQ+AOeuDKO21iNNCzVVAPS
mlUUUrGVHD/am7ZrFws/L6CUFE2RVzOz8Ui4iyop+BUqgQZ5UhMK9mG3p+PoNXAloa1GEeX8qI60
6xSh1/dyKLs7wurcXbaJ6mBipw35j7Rid0VZMNcfJb83axBeWr/WOoSS94YSNQ++SUYZSyT0APHQ
wjZhfX4cTlwdLZ6SgiKqPjaTeLIhkDkrmt6hwodEcCrk/MZHW8N7o7DS6LFqGxT90cb6gQt28OZz
Vd7AMFKTmV3p1FMI4R2HW6wGYsGYFN2aHPkdD/0YUgSdI10SvAN36toxeMGJe4D35MTDW19nkbnA
+afv1gk5mG/VmEbfZ/rjGIjEdYibF/dXhYNvqqXSxuj5RRT8lkZZo8eZ1xkeAL156al6fxFqubVX
7EJeR2kw3NWh3z8zIWDmKJF0a6UuVrhkQNaUbwdErpto4yiuuaWorV/XVOpnZpvYRg8v3J96hGCz
2GjRUJiscRkxMHJmwjaxCTzc0lz8J0sJt4aGo8Mdymqmc07sKQ6SKySKcDammjIZpRafMytxe3zH
KQvdANjNd0U99LuZIRBYr8lrOZZIuaFCAjhzWuQeCy9xQi/AxCiIKfi4fYU0geIZErjVXhIC/yyH
FOvdGh5ZLLe4ThiU4L/iY2PObKPHPWzjxGyjCsVdXziXHy7n0Yr7AUMRKKeN03wJlMxeV3E9vBgY
vV4A0gyez7/7CWgTGzagMoXcAySwqSin06SUEjVKYWmJ2cSGqy3VyTqS5J+h3Y3+Oikd84ep5SnW
ggDi7gwoCz/NCDX4FYVrqsSWlunXCD50+NK5OIzAeJBddlZcGX1Q73bxzcOw414fB+t72Zk49jSw
fGez58cRAO+BDIoQWEO3ZrqgC7fMtDIlzWu1jvQRV+gocEwr90VIjqDAR+maoLOA5aC3qzo0wr1r
W9hOxfBbF9IgJXd4Jw87RJpIDY2uNZP4PLHfcPSQMWNYmciobR2O6xCWjur5FDarKAOeqrm+1F4P
mdfXnDiW9hMDyeqhajrvBTcpHDJRsVSvnaHM+png4UQ/qSRfBSoPBSOCmMMHqVQZG2fcDJZ17xi7
GrYVJKxavyTzPofmPHE2gcwDNYsOMuCsI3SWqgUD5BPkGasRN2i5t+uLdDTjR8OKgkcFURk8vEHW
bzkNcKayleo21gzvslLMfGfhurAHj5ve4KjgLKKgyPaSFI47hXtXNFMkON6DSYCRk6b8IhMkTOvB
tQ86oUb+cjlonfxV67HQREWkvsxChLQs7LUg1bb5HsSqPqcSfJz1o2mB+rCJDaj+TMKSBiOREl8c
ADZW2Q5s5CjjbCLwnnDg+jijgmwH/W0te8GlG4419XercL63Yds9O3JbyesWNLUNmy2trtLAT9PV
WCWWiYvtAPjC9EpFmzkEjjdl4G0WaVcKQYalTrcoq2rH0WenXGqRHV+RxfBWplL+pfH+t5DrU0Ni
m6AWyQ4jqjCtvDkFV/SmhZdke1n7GCUW3FtCu/eeqOWuroqey7Bb1YuUcHxGoOeEFIjNSYwHMKNC
On0KQjMBvMdSZ0dLlyrRzkAI6LIyhRo+PKyfQAvDde9kbr+Bjjzc4q7lIjLgasUzFAZzGySVe19E
YzmXHz71WNTdNZ3p4rCCpzcPT3VKqnNZvMyVOtRXCfSfR5zdoIRFjgZ0Ww2/66UB6SdR2cTKVHlq
sDfq18gzWXu3SHLYeF41h40/saGQ/0cOEl0/gMnTuF/qwVZGwl5jDJvxMSH/siZPaOxxzZoDBZxo
iksk1Q2UchBXnxatzEHRkGZxq2XmIEJRItmwUnGhu8btaA7vYIkN+TAmEBA7E7EosSEAMT7cJ323
qTAD1utln8f6cAtNMFk7lBLDva94+Q1s8AYNTD+HuCVlNZiP0nQhkFaO9hqFJfmZLBn9pwIAobII
5Ma/0+zMA15l8eFKtyTB/gvH4sKywuF1VDUErx1iHQNeTiJbN3ZbaxgkAk15A8+qvKKyUr3G0DNf
FNzyVCeXX6DcyW+lWV1Q4Ys3Y1tE7Xp02gDxknRELMSNim4hdVXpbbPQquSNG9TafeVUsgGcSwZL
VBe8+qLWAqhH8I+QWcHzx0FPNm+pzLVS4uO1kTvuh9JBkNxGsdMrGx+MTrNAZB+tmyxNnHjhdUhu
kFeLPSprVmR8OMBfXwK3VLHmsbz+O5brmFOGXV/3YEbb8dXAfAoj7gSK1iKTA4lwoTYLoH6d1v+M
VbaTLcZU0F3h/cdP+CaZc7f4422XKhm6Q0LGVOwvk4QBbHfoWTrJULrT3XN31rGndbpNjiPeDt0S
D0pjX80cMydgIJyDMgUeodomSpOHkyrq+masSsIQZ4BNZwD/ujJgyd+NoWySl+0tc1VB5ASEJ7W7
jtrWilpms421RL0vZWfcABrTcSIOUbvQ5cK5SpFPnYlAP6HKk5kvnBooDAsMAKHh5CHzTlYDX2Dt
jDBTVuT68HCxmeofTZfn3I0LHc8cv5e1hwEqzBO+Q4EKQNPB6MmWe6NcoL6DgyX3BHS4MqeAaqw7
o4gGKxmf4QaXAgIxqHrXmtKGFoj5UpJWioGUBXrSNjElzPygX+tFEzg7yGnegxVG6Tsc0AFvpMDR
3vFthFM5RlF4Ww6m+6Oq06bZeI453KLgUlxwEvo4ZLua9FFjmOfMndpi9U/6SKQohdKfCBum4Zxm
uInUUGrAilmK15bsRCvSteE6BdjxFnhWewNa2AaSSWFGI3S/zYgxr+IW19oxUf1lpGSUT86H8iem
NNU14OdCIwpk8CTEBNDo2a5ZYJU7Ss2qQHTvnTSQsioxjVyEFNuoavlzeN2jLdkCugG4gswPqG19
uvu7VQAXBR2SZYkH2t61wuoCnh7RTG7NRa7H4SRt2SqafTKoBVIdk4nJCUtZxVAo1qfoSK3dXire
KVwoT4Hrh2+S3hBPGh7C8NRYu0dQs/hMkK42rn11VN5LVflplg0KhIM2PhmFNXwgHlnfh6U9vp4f
iU8w3MH0AFcBEMrQ2AWxeP58k18SdFwCaqvKi3ypSdgIbEevLjpcLfDa2OhKMQTXSgihZJUreYqi
QTm6HYIHfUeZ0258UqVIOY7LjAz/sGjCoMlukzbXZq4kn1KH04ekek/93jFJxkxJLSkLg9HTID0P
evStJ131czAS8LlOorqvljEiymv15vDDy8PwpR1lBI+gchPspKDn9aWnQNtbxlZcAIlVusTby20O
A6JrEE7co0NJJO98XiFr2CBb3g/tEk/PQQ2jMBO1K3SQ7Hyt6jEFJFsCvbh1tGzUZ8LV40S6hSsO
uVohMQfHd0oq0606tboIGE3VJvq+DRXqLlqhb2zfasm3xPYKQcB23ZAowuuX3KUDjRb+HcXmmWlx
FFOIJxFqmliPEFtOSVw1h6gWw3ulmeSrTTF0oRrV1lelCy/wlK3a9huwKnsL2+FVMSaU1eK5netz
956MOs9ggi4ydJ2/J/c/l+0zqyzxDGrV3XQeiEGEkVXzq+nptouLcKIsgY8QRFgyBScPiZhOVnBI
AfVwJ+Alq8pP8YxNXWtXeb587ejUIXGm9q/Kzmg2QeoWiOr0/TYuNMxOXFJ7FNRkaPxRjAmhjnkj
5qbrpCgh1Vd1sbFT9BAyuUauPLPVS7ss65fzHX+8SalAIpEu4tILxF+eJFXCEIHKyjEIbCrHfRrl
vl3X2Jtu0JYtHn6/KTpW8AoBJYKQOTw8UbKJyjqATdfoHQXn2Ow3eQ0PHAh7NpO2+kRLHQ4lFzDg
jyxhjBAYzcO2aksavKIIOUvTEV3cohuI2aCwxOQhVkrkowabOSn5duSWFi33nBUEbvwmY9I6nSIE
w6Qeq3urkDGnlM03OY+b/ZjFUMi7rHhVNbD++C0XK9tT9DsMGaVbkt/KnedYeK+EQb7Ti9bb9BH2
gEgx4A+nmQNmbbiJXBVDls/hR47SdBReUE7V6FrQyBQ+Dt9XGfLBQsk/WUbWYH7IfhqnmFiG0l3k
gifBaho8yTbuqwbGMUm0YMcFGdlKj/owElK9570TmBT6kj5Vdj0+7tjWpgb2yX2ny7tcsWEZFJ3l
JwiQxMaLWufaj/Oz4+iI5g3wA+IMY/mREZkc0YSE5eiPEcI+YRvcYFre3+aN1e2dUY3AWjokScZg
bts52Si5UxaA4JdMBYnx4agDHWMlcKVdfcc1LkVOEBExtP/ML2PUj096becz8NxjvDivSpwL5A2O
FTKik7xGkKF7SJ4P0qEWZTvsD5RdXhLTL0CsOBdupGdLbHkzLhgSOoSD0LPpZB+Bi0YpIS+E0lzK
/yhtwQMxO0goAfonSJpsApqOAGUXo+9pBLRVUOrfCtDozKI8EaSoCL6L1+akOdbpNrwgTx0dFY4e
Yf9HJEWTcCG7oW2uQupdF4PfAVlI+gqzQD8bfXRoW78DvdMU/TMBRZWu0btp/LXU5ABkRs8e3AXp
RACE3EZBVPh+TsLl/LQ8NViCSYBDrwir1E97oF/iFXINEf6xqN9mQ2lfVUHiPQ9qES8hc/qYPlbG
ysU4/iZDWO1u0AFNoiPTX5llW22Qmhq+nn+cE9s1aR/S/iQpP+2PDtd5MwZdh5BbslSCJvxqhgnC
4J7pvsmeQ0h1vq3jxCwZLE5DRor6GVUAEen/8uoDUgKsDTYVz3H7tR+YF3DrNmSrOzQrqpTccPCV
aYm0E66tWJluZ9oXm9ZkE1dNoPI625rw4ZtuCXEEPBTxmWUxhMljiJX6WkeFBug3p2I+ht3rIMwl
cYBp1kqV69sxSEtEshL1qeqMYSYoPLFIuDuAwOAPlsk0wyKVbaGkOKJzQQGV45mSsTNQV59bJKJT
py8t8jcKEQgg0qkEtqWPvuq3DrVirrwYHtnVgzqo5RfF8Sg+KlKdWBu5lpB3IXWAbW4nV/6i0qKY
H9M5zKJU9kISyklcrM+Px4kO4NzGdMemRkwMPxkOv7FlcLQMh2eQXKwRX700o8LYn2/lxAynDfoX
AQLQwVO2MPycwdIDTHwGG+WnsQ2wwotDwNiIIsys7VMvBGiHm5mObwDo4MP5bWcOFWKHbQ+fBOeS
GziwVhty3eP5NzrVjA0TwyG1AZly2m/4T6DaVsNHykZwsnalO5co08x5bZ3oN5KfJMqZNAIqK466
XxZrhkOpXQekOEPFS1GAk6u1JulJAUR3VGaWwjHiBzwhN3zOChoC6DGJlEsDwR+f+jlop47rgYTa
alIq6W2aIGMaZwrKgKM2ruw0s65VTE+voyyVlq6nO7dUFKVVI7eEw6VT3/cAv+YyECe6AoQ7D0gV
m9Ld9DhTcjAL8LRStEBLt1lQs5I/1NEzvwuEhn09uMSM+xDq8k0eanq2ruO0feCbqG9aTDgXAScZ
A3AbA2pEWVVOrEUJAHkOq3JiXkBUFoh0sBdCVHwyYnilc2kQtUHVKveNChd/1OaO9uPMOAUmcrTs
3zope77qsBW8XBwgok2JTVeJtH/bI4ybj81KxSEQVG0QrCykvG7CrPJvMrRy4xUa5/5XpHJfR0XS
ViY57Lk9TiysyR6HuaQmhAlMAompwU/aZiVoVh3dpMzq7nO9FhJ0RfQTDedxo3dDswNEtJbC5ANz
hHat906+7UgLzWxox0Q6uAfcfsUsATt6dM2Xa1cCEyqTXuxgdlJM+ul0RbZFripeU94K70qyww+p
N9ao8qJNGrbDACa+e49s9V7t0Oixy1b/WcoFGiNgY9ZmkY37vvaRSskta+Y8FCN12GvQvkEQkebn
f5b44UgidesYecogShIw2LrK7Gv0VJ3LWOvxQYJbtpXizp4p+JxoFOF9Vjq0CTxW9MkkHfO0rYwG
5aXKHdn0kcG6Ro2n3ha9cFR3pXSVUSFcnt8xj5PBmPIyQfAPZPlCeZ1EyK1vRqreVMWyL5Pqq88k
eswAyX2x806/Qe0RWTQU4JxvpukjMEu2RVWWqYHwFexkN34x/dr/XqHwcgOKQBWYM2v42qip+Trz
nCd6R6BTQN2A1yFIEp//sukWwCCK0MiLpd6CfWajx9YvVvTxi62WXsKZpSbfcz0c7hTJ618HhOgE
9VxP7JWb18Y6AKqv7rIsScJ1SfR6Ubph9IEiY4K+Udgj7Hz+eUW3TWYQsx1ED6EjDmLTx7Wyoci7
lMcNYq1chTKE6Bg610byE+25SyvtzaoD1KR9kGjnWz7ektHjMBUFJA9RgmxNOiqGQiZIkaKmIHeE
kJ5/49VkORpQtTOn+qmmkHIRhTAuwpD1DscEdW/yghpZnBaa+xohRWeR22G7GNC3nXmrE8PPIYPE
ClGqQIpMahY+RoeeJFOzsDLkQQGvZ/b3UVO9C8mRB5SAUcIGC66V8pwrxol3ZFkIBhyBCznUSXci
6RUjeCgj3KKUxdqrWmeV6mm0cPTWm4nHjsGBFiAwwCjA6AB2Eiod9qedhiB8EO9eYoSa2sscRPZH
WkLUE56nKNxGvcYFWoWf6Gx6yzW6tcXeNO7y2ERRX5IQwlwQ0WE7C6NIQt82oUppJrbvLVHFK9W9
148pctteU6wdTy3clYR+6ltuhmm5aIHWO7gkEH3P7DEnxo5SseBtC6815svha+WFA4oicfNl1Bv+
CxFpcykIqFcGZoQPoEvkVTKG4f35ZXB85BMugfXl0s+dBqzsYaO2R2YPvxYkXIrMXedkIxda2Mm/
H57RDBUBIMWQwJAcOmymV5oOap0DazsYVCgMg3lv9iPsdMgqVCMp0u4R14RlqOfFRS4bBRM2xEpY
JIFRlESiiNBqMQSVu1U6lRT0+V4Qy+JwG9KBVJGoAvYi9AwmK9SOda4vuQy1B3+DNzP2ISQgTbQa
THRdF3Vs+tvzDZ6IV6HRykJBjjsRIz5JcEg4cAy4HJRL1bflFmVo01nh6WA4SPYoo7MM/Q6CgY+7
rLzQPc3aNEpTjGjpFXGMwqhreYu0iq03X06i28CtGgQrm3gmFXsiVGOaCSA4Mg9CR2DSL2z7XltL
2KomWaGtUZkzN6oMtiJEceSNaNkPodaWNpbPenFhxH23KSssGBGZ9x4AupqXlKbnQHDHYnDUyxgp
RolIj+vvZKtJpFRBf1hFuAdznxz+pG39iHI//Oob+fiRRRSENw4pGncd5ZBQ1m3WNI8krpJs47o2
DgoxpRTUI9CtfJXKWnsH8l7pK7saFXnZj2CJFQoQP2YG/DjCJK4kb8A8w68NqMLhCugKQG5yKUsI
prS4jbRVTJFpMPq9WgzRGrivDq3R7zdKaXY3hWPVxqqVc+0dSWRzc/5ZjvdqsW+CJ/uMECjQHT5K
jiQvMThilJWXf4Pkq1w6jfaj64t6Jq94vLnQkJC8IHlKbc0Wn/8SjEi+FSTYhtJQ2blLRYlCqr7U
Lc6/zqlWQDgxS1HmETXww1Yq1Q39ouYyFFU+k6JN7XWfof98vpXjTsNliGIBvEPmHif5YStqm6EJ
YSrRMvCzcikAkxuUML2LSjXez7d0/D7UB0yNzUHYlhMVHbZUcG8W0vNYw0ZpeunoBjl9nBDW51s5
sQMBqNbJI4ooiLB2svPX2FFpSuHCx+0i5zrI++7DAyiyKitkmzqm5qsX1+ECTi6uyc3YLmOlaVeo
rxZLLy2peKKucxl7AbrwUWPNnPHHvQ2oSyGSRcMExZdpEYi6guK6cQz5VC/e3ShWEcCstIfQjuq3
mX44XphoYAj1Owp9YJenC1ND/YctJJIWSBPWLL9RiRaholYXgD/DdRf2uNNLnGlL0LDqyjX96qkB
pvNC6Kz+tsoClT7I54BOFHTywI0dDn2YcjHsKBRx3AX43MljvzdVL5q77R7XZogOHa7hQPuFn/Jk
LntSM4A3QogxVcvo2SEIWAQ29RmklwGx6HJIhgLJ/Khum3eN2+UKGYz2+/l+Px5hkNGQb6iEUddG
4efwVaExw3fkyILvYAYbf+CySHKjQaO/mOvVE8cY78iNiJMM2gWNHraFgx97boKHoe1n2AEZWSyy
9UFcK5dtZqSI9fqG8TPORitYiCDmehg4npeurAOe0nGmxa9LbimHjJUdWjNh36mnoxtE1PyJ1J8O
ejpobqdUSULWpSH8alFk3Kpwf59q0JZPyLqXF6HcysHS02Av2XHgbdHpfrBTGwrJwEVi72mIFsw8
1vEuBAYYjD0FBkIiVsZhn2E8EftSHSXYrzQx2DY92ZvIcf/uUQTGGlgzSHb+FBPisBWlD2uZ8la6
pC4lfc/jILuklD5S7jfkmSTc0QvRlOBEik2clPn0hdC/0vPUBpDidFjytaHmbbm1/3YGl+IEOFhT
yEig+DiVekpdCavCDjF3GAr5DsQV2t2lba3OLx6xOA7iVeJ1oezCpGEFHyW+g9gaexft22Vsp/1z
EQXas4Ym2YulVfIeHLS58Ey53PXIs6NxOWa/P2q6ZoLDY+/4vG0ejlrgtk6WmtyxAKuIZKuTbnO7
wSAmw8jp/JseXYoAg3CTZdiENSaR02FTZAwSX6rQ4VDVDOGqZJGqChZVFz6RslbPKaICTDruWS5f
EBP5jxBpCgayOzZ5u8AThLs5vhFdg+jekmyaDAQlVTtnaUQ9HhJ9onm3ZpNgYjeA7v4Wl2TIFnam
6e+BByhw6xte922steGSGnKzLZBDVZeJYqpg55OUI8bLjQHyP/XvEYiOM9ZsxjGgztFTmgegD2YN
g6SQjUcsJRp9AfkAoBZ5Udy3fGUon3xXrY2l7nWITrh1h9KdVXZDcqFbKjjNlA1vCRsbNTbZkzBi
rrtWgcdc61Gw8s1Mvakkxw3RAmmrywa9JCTwU9/+SPyh3Zl5H0uYHYUjYvjgSiFLt2Z5I3SdQlQN
OwwXnbLR/CWVfOlbaAXdpePjiAMRPtCYD56HZXbTWdJbhkriq2e5KkXscvjSWJX27oWZ9JbLgZEi
6WP42aJRI8th322kGxxyJfzV9S5HMZCIpLhqhdrNKm9rFD6JZ5Dki+QRGR+wLqG0H2U/2PY6Ajzb
xDP9cVGoORqQdpZD9sdDTl5Jleq8JfgN8IKQxb7kmN7qC7mRMbOSBlhct7Wvsyko6CQCxkt6bJGa
eDDNdWMUeE3F4YiOM8q1DFOPU3q4oZqaf22TLFERPa9GZLrqsH+q40LVVxaiAs/4MCTpqnFqDEtA
35bWIgOLXqwgvVByMJQB8aIK2na+6Ia8eRmxN3xCDZ3qcpgXdbqJmSUeQMC8z9YOHorZxZgjXYRK
b5pQD2jQl8WjgOT6qkV5u10wy0xjha4y1amyNHG56tMcYTkuj2q/MgVdbRVZY/wejlXPIkLXXl14
va181RQgJwvPMXAZAkLVvDROMspoC7ZEdaR+Ixsjsy57Bx7R9I+O3BQvkW7oYPqAQTFDuPVdkaCX
lWWtVKCqAwIWH0SU1t7JNZKLy9S3SkGWtxHiSAY/F5bnESISrCd/4bmd9YzCR5gtNd+xb/KxbK80
epOvszxhKqe1+rge4TjiiVuMHVDyWJgUMBEtgbWLMDTLMqw1yMuy5Z3feI63WA4mRRFRuEjdTU8m
HRDA2MQEu0oBIWZJHdffOMAEr4og0O/H3hieuzhHqAS3wUVCZmUmAj6GJQrdJUEvIxukiOvN4c5X
IfXk5C3pugRFC+hsTrpi3Sb7wuxscBijuVKjsN0i9qstNRvXMMjLJG9soFkKEJUFcXywZotqH853
zIlzlBSoBv/x33rhk8AAINNIlV5Hdl3O7dssjfvHqpKdme4/jop4fe4ApI0EsQRg5uHrk4hRE9kP
k6XUUfroxo2rO5giy0+GZ2ys1HgBS3QV2iOqkJi+DjqwjMKTb8ukncldHQWqYKuhjgMFB3muEDQf
Poii5nbdqbCYXG1wvzuYQqzSbKwuCxN/o9/tWpYC9QVcBQjQyQsdNtXpRRcTfwrngtza5lrs/swr
67etCyjvieISOVQIKsyuw1Z0ZzCsiooSzpl1tOl0T38Kgsqbufuf6DagNULDzSLFRTVx0orZc8fN
yc+Ubhvh1VGOG+zNhOqpNXODO56QgLRE5Q4kzwk8TKlRIbcw5l4aNosiCqxh4+ZAcs+PzTHshhHB
FpPiIOqCAm5/+EKNUflVGODf7qBBgltSSt5mOcrRaK8bN3XzRVb0TYEwC74ECykcutdCM7ts2Rtd
KITmi2bfaE3cziyUE2/PKgEPSEaHfWpaQan8ItbLtkNipEzNNaREex0pKP/MvP1xXMSpQ1REdpQk
6dGkUSkeBmomzJ+6AEuD3o8e0ZWBal/nxYZCrnFDstC5V3oNG+7UgCKnSrWP90Ru3FlKHD7TN7in
ka93nrTYMRck2rvf7woU5qkLOkKPhHD/cITcsQ/LMKKY5HhYnchyTRTuwJY53xUnOpxv/0zdEpdy
STpsJVKLCnNOMrdWrGAp5zTdjRzHysx0O7F8gBjhqsR/Ivk6WaRGE5ltFyq5MLwpUccBa2ckQbGL
XT2dG9ujDIjg6IvBBTgB0PHIB8DNMs7zgtuE1cp3Ps4xL+HoDM9NYPg7FU/3u6ZRonvP9QIsLFTz
VW8j46louS2f79rPq+7hvYYnIesFLkC4t0xH0M9R/XYD8Hgm2mLBxeCO8hc/aurv3EUCUF9w5qtF
V3SpfYkqmPaidEXoX7RmMMTLxK71R5dKzbMSZRgAplEjL2I1a/ZDbfX+Okat8weCrGBKVZK8l7Ez
5NVmHDv5Pao7bFGJW8mqh3mS/LTdrlRXmZeRUAz00Xw+/57Hg0uhBXAjlQZF0LgnU6gOzT5XABsu
kZoNVxztOrrFofpFgTEy09Tx/QleOlqoXJ5AL6FAcjhbDVLIUFpqmtK0QL0oZXW0F3mY6Te2RuFs
h4RADja8M4o5T5ETLcM0obBKlof8wRQAbJbFgDwQ5kK92tUvaYj4NeYa1UazCu1N9aN+o7tF9HK+
Z4+3KdJnODowjuxX8mfp8JeMM3LYFTMIQVR7rACOup1hvKLoZVxXbjASSkRzZORjmTwhNYv+JwkM
qp4M62EHR9x55FiHSRFFSvGY2CMmyQo8T21TeHaj7QdP80p82jTpwVcdKIN2lMePlpM2WJLVsX8X
dC63nSyXUPVSwJE+Rsh6rzTMRCvABijJ7qn8FD+yKi0ffE4XyoCGH3zFsclB9hM3rrsK+jM+jymF
JOywpGahNVIYr3Mvi6Kr3o1MaYEdZAF3q8lLKGG2lCgrUwdMs+Iapv+UrKFKdyF+0PqCaBcN2aLE
qDQYo+FLKZWWL6CNbrPrPcKERcplvfnd3Q5MBcteJE6EO9Q02CsNTEkxMMSbbKyqKxL9DXQFDJR1
mAqr8zPkCHFAysIWaFUGDf0BR2zvv8wQD6qVLQdtQ07biq8jFWKY0Ogqd3iTFDtu3B4UCku9cbMI
dcDzbR8dHbTNbk70QL6PuvVkrsD3kjwYlcinwAi7AIEAB091tH/fHP7XARu7+td/8e8fGcY1gefX
k3/+6zr4gSto9rP+L/Fr//1jh7/0r9v8I32sy4+P+vpbPv3Jg1/k+/9qf/Wt/nbwD5IGQT3cNx/l
8PBRNXH92Yj3kYmf/P/98I+Pz295GvKPf/6JuUxai2/zcOn586+P9u///BNCwS8dLr7/rw9vviX8
3jIr/8///vjjvfnjJivfj37x41tVi++Q/0EAJyrt7BQI27CFdB+fn6j6P4jvRQBOLGkxF//8IyUz
4P/zT137h1BSE6obqkKsJdJQVdaIjzTrH1TSiDl0oMkIrCLz/f864O7fR9u/x4YO+evff6RNcpcF
aV3xxcy+/xyAkqqQmrQ12IaHs7JrgyDHU5Y6v5WEu8KDYOTb45wu2t99+yQWt0xXliFIS/dpaHxN
auC5Qzxufunq33hysSP/sp4qBRCuqiUe/s/hrYPRBU5FlvE//PLJQanVeV0kauve45EA/kJV9ykC
A+v/2ZOL3vrlyUUJ1giocD9Una0uQENeSqhRzSx58YSnBnSy1B1j1PMa0+YHkAXuukE48lsMpnfl
Ie80kyn4u1FVD5+/owUM+2hCGZr+MuuijRXL7szt9+++fBJL27kT9V5ou/djbHorV9df+lr+dr7j
/65vJpXHym3DcQgC595q8XGPSCCRFQswrPblmXlzuNn/93KawjlrGG1jSgL73rNQGY67PN+VRqVw
FwvqW5ybcUNSmu+SbEXb86/0N901hQfGtkbiKk7s+7BpbkYPrTQC9Tkh57/78snyRdwjRTjDtO7R
i32T4jZmIzRezz/4BHn6n66arN/ILiE1VU17XxXKWi2CdYcHpO3u1frFHp8zUsfQOMLoNiqwJ05N
LL13cfPDdfcYePJn5vxw5bmK/oTt+p+Hmaz3IlMqou2qvRd2MB0BwOhdSslDF16bXrQytO+9HYnc
16JV9639BaboImXJxkVx4cpXCcTuv/4qsFfmZxKcZ7D93EDtXkvZT82dTVOJ7jmxvj+zd79sHjKS
oUnvt+29Jvl7Tfs+QMHHe9DV+ssy3Sgd6raU0aUSvmqxgR6EPRUmgMTAcupcRNFcsD0xk/hPj032
mRhnFKlUh+ReFlYxaAB39Jyd1FvFpIfGJZ3Q2V/c/N71Ngr6RPQPMFm09RYhuF08tBZ9Xe/44Sja
uNgMcmc6P7E+NSNP9dBke0oQlwga3K/ui6TFo6e09l0PXpbrV6QRc9UxJqeU3pHbyx8VKW6E0m56
T+z+0trlVSUX+N84V0GefHG0ACqJdN04wZe+8p6limAEOZFB6S+6CmiAP1zainRtIfq56P1qX7va
s9mV33EIwC7T9AEl9m8FMr5+XKwc36fiMSwD192Vdnjhj+ONWfePxAUXsuxum8a6lIAC/l/Ozqy5
bR2L1r+IVZyHV06SbNmmM9hOXlhO4nAAAZIgBoK//i6dW7fviTqyqv3U3e4UxAkbGxt7fau1gETE
E+scQJZbc7/Aj2DzncfeWr53bL5jk2OjF3/eJzCpa7vhsQsT0HmtuAQJODfD8KQteJOvpOABrHgF
ZI3usN4E3XQTueNuUfNtPKh7z2GfhmEqIbKGwkTWlZmv9ftcioJnMfyk8p4DQebKBQrlRMaGw66R
7U4OLr2zF+Y/tJsHn3TZX3nnlwLVeWBfNyz9psc98Kl0O17287UO+QtDnzeE9OA9+pC6T5Wv8UFs
OOpwp+nb+5/qpbHPki9/pCQOJ2+uZhwfpW1Y38dx9+n9sS+sdecQPmUtKN9HwVyh8ruA043Wzsd+
4P1DP4fJte7fSzdwFsM95uE4qDFLZXTyKP0B/QKkev/6Lw19FpEjjq7NZY7mypqxsdyG8ZPsYb32
/uCXHs7pR/8VRK1gjS2cwy+VSmKdWQGacJwF9H8ibLd4/ycuXf9ZfFzhvDPNocMrWE5XG3QKqRui
i/djg5+FOIkKD1PNxisdYb3BMRrfa06u9YpeuvSz6Qvjg/5Eyl2qYR2+RRvw6mHz9rELP5uoFAz6
zm4lr5xEbWBBbhVq69fUmn+/bvQX/flWo9gahILRczXUjp8luPKM0ehDcxV9R38O3nsWzm8TMVdk
TX5CvQZmTWdfyYUuXfhZnjW43PRQJ4mKLvEO5ekpX5z5mvzp0uD/NUfNMpMYg6MIVE6Lu2VgY5n8
I+8TB5Z/PpU6WDlMMGNEmZm3+xNAOO9hHJi9P/rpxf33Sg4n6j9Hp4qSQKM5rkqkD2gL2knUQD7P
8C51hu239rsbBi+HCqDe5orW59LDOpu1SxganKycHtZEfuN7yjxQcj80adFk9+fdAOXSEO0LXrl8
QrQHPDVFq/f+/Ud1IR/DYcSfo8PcIIao3JoqJSL2ymhgfduibUkHVcfFNq92SfCZZQOb3XsoAXgN
enE9ZiRwPiFlmB+YCuoS4iD5FU6a3v2A5tqUTSTKLcCjgBgx+siN/AUHFR+trs419+FLD/wsIKDP
K4IxqS2qKY7fmhX+h1KJKx/n39OQ/2Jw15LW0FVSvMyIWHt4/Uap9KIn21dFqAd+lLSV8Ge1l8P7
7+DCvcRnIWITmibMmkW1Dug94DbosAI9LB8b/CxGoCG9ZlxaWGpBssKZWyTSJUZsfn/0vy+I/wU6
czxr3gZpRBXELbwmt4De+lrQHMgz50MLOmq1f36gsg8W/C7hVWuN2DGsoV9EIbt2Wnrp2Z/+/q8V
vZ69SXRrvFQRrFpSyLJ/hcCeXIlDZ5Cg/7fZQaHsz9Hj1TK06/hcoUHbP+B8z7kVuvuJM3tk4vO0
Ff2qrEMct+TOoO8nW3pvLoY2uqYGvHR3Z6FjjAZE2ZDzCkadn8aJ30qW/H7/zV8a+ixujBYsSDgV
ohoj/+dk+79g2vTr/aH/QW79JX6fd3rrevUkUEK86sdVHoC0CtPeYwn2q5bbgYnfwFGpX/2c9NFz
CBRbrmcH3b8IVjdwQUXfVTuwXbLVoJ7oRH6OKLPuKFgzJdxZRuxujJVZdQ2MGAX7Fag+vtvc8MRi
t5Pd0J5OCoGedjYNZhCN3UJZQLK36PCEWVLdZMoRdC/AAM4TEAXLuBu2Ey5vfoxNMB3awQypgGHQ
PZxfWOqF9ZJTnGG9kMQCx6yt29IzxP08mlW81ESbG2cGJEZTbQoT2z8ldOGZraM+N2SBXYmGsW4M
delOh8lLpOhaaKjUU7QeTWm3qh9rBzDeTKE5fP/hX3iv5838i7YGYyBHqASFj5UxZIOzLL0S6S4s
zOedHGE7wXKKqKnCyQxO+LoEhik2e4vCCDWHmA2n08wa3JweO49tbJvd+/d0IUqdq9kVb304qIZT
hVDeHpaajamVwJl2ddWVX7j01M5CuCsHWA7F9lTVvD7itCpOR5c7V17J30s30BL/GUWIq8da2f5U
oRQP3FXCdaZgKYXKgWUOjrHIlbdz6SbOMr51IxT4NGep0DX2IDmQKGz88rE3cBbE0a5JYzPrudLQ
yX6LuUc/MXsbC/gAXKPIX7r6s1hnthmY/c5MlQ3LHD2ZX2i3e/7Y1Z/FOj4Zt9cNciQ+dO6tkBOs
lGVo38G0/doyfekTPctnpIeeUtuIsMLpbHKcFhA6IfSYssnE64cq5BCk/fkZSUtGhgOFVIWTA4KB
b772ib7S/Xzh4Z/zmLYIflvA84UVDFIkOh353bR8rLIP/dyf100MfNohrAthN5HxYNd+bDMMH9Y/
x41IjH5an4TVoMSBJvq18ZKP5SznTfXuuoYzX+ywirrEAri+gUJHL//b6ex/sorw9BL+lbPgqHur
DQAm1dw6dp6MK0B4Tvs/qQ/+/+BnKYunVzUHAw2rwBr7nA/ivjbWNfH16ZX9ZWE/Z2zCM1K4cpnC
arbVdK9rHKQ0Ce/2MnF45iU+qEiRtvIPzdrwbNYCnsGjRXlBBS+0NUt6eC/HMbfuQwXYw/s/cemz
P5u1VpIQ4H+doALIItPh/GS5yduHhj7vg2k6DTsvbvCS5xPY0l6ccg3g0/6x0c/WqxheE+jFlbhw
U6vUidln1V5rCL7wUM4b/EAGtIEuD3nF+jFFDxdUwZP/8v51u6cn+5cvKDibtCcXKFBa47Ba+yMT
0c4GR31YS5fBKKfOl+lu7YLcdnYrfXO9H4P3bPvbrQeX0KVPT/9rvkGXSAnD+vev50zj+5/pct4Z
5beAeJCeRhU6sNJwPfkCDrkzQ4eQuAe7PuKgwpcP0dwfiLpnYGuNwOnI2d+tM4rNp0OMGd4f71/M
pQd/+vu/4oLu+3ELw2GskByU4xB4qeH9NeewS4OfxQXmi27CVnKs6ji4i8b5RrvWtUh84RgNPX1/
Xjk6+EJtdzGtYin0z6Dt5YFOzSuK8105bR5qoHNgDms3/Whr9cV3piegTOJPK9q1simQ8Gps4NBK
SAMT1RDnVqNyutybXP2gHL95HBf8u0XEEUAh07dugX6dru53HDbceTNcDT/2+M/izYrD/0DWnFWW
3f523XZOIULcrgx++r7/9t2fRZqNjiH4SQ6t5nW4G41ARwQ2dmli6Kvb6I8lgOcG7xonSJ3SeqiA
VX8Fgf5HqJ8+9GzOfSi2aBm92VK0qtekgB1O1ddwJH1/7H8amv/ybPyzBKET7QZ77xVdnzizPLTA
NHyevLG/cy3wdiDRaw4JXeAhmsQzz0VjrffME8OnTYJOvOhpKDURHSTLffij7UZ1jD1ml02H0qHA
ThC9EM6XwF3dEqqlt5V70CtoeAKgqw27Ftp97EQe6Lo/50AzbLWQTOHhCyflbrvDjiJ//wldmLv+
WfbdbRvz4JJDKsyiXRixJ1jZXgnIl4Y+/f1fMQfyYOxcB0EqErO3ZEpenPBKaL008lnAsTWUTTba
iKuGB03hLyEvIKzbfeyJnAWcABJHP9p0V1Gp4UTazE5uTriKK6OfpvzfvsizUOAxC2QHZ8XwUamM
ypDVoDj2yOQBR+40QA9Jrwp7fPVOS3v3BhDJjvoJdvaH07EJcba8HYKTVSjqB0+x35YBhVgxadEf
2maj8xnzNIP/AzrY03h6RmMDcuSUeO7nWs3FguokfknELxp/DUT5f3/Waf43xe1/1jz/LBZp23J7
xx+Gat3sH2REaLWvOi5deOve2SYFp9FOD6QrqThccvWylqD/f+yde2c5T5cQECcJI1U9N0dI6AHH
/VjcPAcHeo3uW4IWWsRNlHxiKyyadfh65Vv6+6d0DkgaEGBaE4S0CsJD7VewsfjYuGcxAaxR5uhw
JZWnBjdP0FZ2mCD9Kz82+llYIOAcUWw4Mfo43zW1fEFd7vljQ5/FBTbOFP5gPq3sjQRZI8kJ2kZY
/rHRzwJDG4xxuCqXVFvCR4DqyL1fu8kHBz8LC9PohhaMSPrKDM2zAzDDSav+wV2hdzYr603Hnt5W
VpmJkbLhKXyWrumoL8zKc0kZAdjBdMhqKzgLLIXSMTKupHb3H3rm572k0M+jT8zpaOXP/jPt2Q82
Yav//tjOPyWIv8Tic1pB3UyEyJB1le1aOwTiI6Z9ED4h1gZzfLBhcN3Rw7IeTjF6BaawFc8harEg
xkLtsOXGxxabWo+N2gpPejsOSbdefnnkC0YYUBj2huAIEmQaCoVoffKRAoKBmoPnHLuG5sTDRzo+
j9h9hojtwN2mAj5bfKsQwGHQsIfeQ9nlKVQvkU4nu9/hLxs+C0vbB6wfs9ceWPh9Hcco4+IO/6dL
fCQIXipi8yOuf0GC4dRO6vsP2OwesRh4W/yLr4cobHNEfwsvKx5DQMHb07IwQvLltAD9wj4oEp8D
oDRW3Eg3ferpgeB+rPatNmgxT34uMvjndzCkg1qwVaNFrb/DP4ttv8B1BM6Kzi2UcOn/fYzLkNrc
2wkf+ct6mJYlo+oe99bXb1B3l3ggWM3ACLqpBz+XHXQBUQ0ruvlG2GVSN/ifoO0gsY2clKrhYXTk
LSoGz3WCTsvp2YXpk26OEtsaB0LRBrIeXAP0Ulkz0L3rvPDFhSY8+Nb59BbW7fAAgCzHbgsI1GEA
dOeGR9D70rZp0hAVVAmaSGM7Bazf0fUm96dH6Kx2hk2ZtEvJIVa2SyG+9fDQsLW5ZfaSDy3aB6ec
TIfTPbryJSbhHYoAqQ3h9vzBosI/m6R/pVStxnEvGPh9tcA1MnXq4HuzhFemwykl/ttkOIv6TQuX
CnvCNiIS+kskXI0TKCkKb8Sr7Hgrss6o4MpvXQoap7//6z7ikQPhjZ6QirTNUQXjV5Cnr2g2Lw19
tgbMZJ4IkwupQtn6h3isgThfI/3BCz9bAyYYyIbNaauLE5sXqtc7IuiVGuw/yom/vYCzJWDGoXUQ
aK+roABFh1ubOVzfYIK1Mijw/Z8ynoU8anx6qt23m3PvXLOruPTqz9aHYRVQPvd1X8Xe8BtnXlZV
Q7X7hYLO/tvrggSu9+Zaf9el2zzvZ+am9sNpC7sKVOf5VkNv9ciW2ktZDUCNBL/hjsU9ADH9LDO/
lsmGOekkh8lb4oxh4h+6qHGuLC8Xbvy81RnmFsPAB8oqux+nO+ghhnuxxMNLB1YhoqZpCtkP18y4
LnyZ58IgYJn8cDM9q+Cv/joP8QvMvl7fX8pOeepfPp1/iK//mk+D8DYKO/C+choSID5D+5cQBfIe
LNYONuHJ3oKtcA553fixLdg5TS9aHQOWIRkql4GhhwYXnDYOHzxoPG9IhuOTSwMcllZEj98Ym16p
7f5PQuv/bFD++Sr/9aS8li9W7Muhmol5ckL1HfXOKx/Tpfd7FhuMtAjcEd2+EpH9BLPz55nDkuz9
F3xp7LPYMPYLB1zIGapE2c81ScphFlfy8X/0hH/7eM5mv1PHI+x+/K7ikUtvVtCrUjug/pcFYI6i
7V1gui0W43R5tGa3GLR5BJIoAdQkoH0ORrKzO2lu4cxg0dwysyr0OnZFB8+EHEUFZw8bMMBhVBOW
BDeRa9dhJG/rub5yA//wc/5yA+f9tByWFtqZkraSK0uhdCsZIkmPs3IG6MfKHpHPGDRU4D/sBQh/
hfMEpFo6fA4ir+iD6pRRbRASYVVftgqwqone9KuFOyI7/A2bahHSgkQnkOZzy/3ilDqouIbzuZ92
3ndKPslF5R5Qntvi74X6ZcsXJa+sCxde/blbFsCQ9hT0uDskvp3ZOdcmmRv9A+j824M7hcV/TQae
jFyjOtpXgzO1n003yRLF0+2rDyzHXnVDWEAzzqHBp3bh6KHZMcu10E0OJPoOfCqdod0abHE4fmZJ
IGo3Q5sFfSJui3qFtfgnrKdDQXPR/F6DgXGwxxBi+QikD08CcIODNdjVjQE5AqjsQJsRiD1TLhwb
p1A4pZg0udWCLRloz+6NzSdkIgCYwb8EPYd4Q771FS4Dn+zBzoPVeWgFRxK9ei18h9CQITYIqaMB
voFRC81nVjNwrRmDfyeD+djRahMPmbwZS1uCz+xrfyuNy0jhDVb325K6f40THb6pUU1v7dQvDzDL
JWlHElIkGy4CLdxBOgNl+gy+R1NghoDasUYMxeXYzbp+tY81mvjLE4Ho4PVWnI+e9wg554++9UxR
OxYAOuHA971o1xv02UUzsEn9EWKiZkfm+bUD/jyFA4B/B0PTN3gfNE8t2PEJPIKegbkObn14ou20
7y8lpNE0syloPinztHpg9iB2Wqxyb0IZ5gMaVLLN6aIbf1m8HL0VyFT1ZgGFCtv5jgNQb009PDjr
+Ql7ooihPD2Fr7D/9B96wR+xXGfCav29mf2mwNiwyrCFKYmRDv4BTqX1uGggf0YClHvUPNRk6R66
SXnYhAsodrv+u14nWgATuxYGCPy9osbNuQVvQGIvy2erjzBPJ9DeOfV3sdswOA8n6PTg1lc5oKGa
NCu6BFUj8ajgWnEwW1fbOE0OrR+9SNzcY3LKm6UTe4AgrbTZPFgg0MjNYRWm9g1hzqEHmIXlKx8b
iJUNTOPYEO1Cj67fbB14eTIDytKz1d4J4PXTwXjwrgJbtLB5GFRWLNmPFi7d4B2hIagc5dTf1CE4
eujvRlYWGfNlYDC4AmCxRX3fS4w/p0MI7xaO2Ir2sSnMJECVGaz/sGuRTgTRdJJ4esgCgJmOCdbQ
Ry785k2E9VioevB+AGfCAS8i9fiDKNmXiRXwwpG2vRtrN84NjC/vxxhyf2wyvGcawKgkW+C69NoP
XnRgemqKxQwGAF476LApUctvKPjxhY42uYmht3vteKwy32B3KRUxOCu2yE7CNKJUYQNQkAePSVRw
wzQOJvitKrmK/TYs04GzUb7WAQ9uJh2xJh2HCRr4RPg3OhoPiitseCW2VN7spMJ9CWYvS9z2wLlu
c7qGej930QapTJI8mqFlNyzZvG+L3Xl3ziZjmjom6W4kJiZSz6E5GMuIx3aZkqLBarKzNcidRS8i
+uQo5h0Dy+e7sVM+TswGGF8m0eC9BSSmYdZ7tizRYLLccolyDQqnnXPftrBO3isYgRvsqldyu3nB
Buaq1zuHGCT7h3i2SVKAbo/e0SCgT5oFoHJBUfNVLArQnMCbxyRN2ngtYCFOWvBSOsdGXxIEVHCY
wd5s5nT7bBJMHNijbb8W2LBhRzxMJsxFsNqmHIEOkzh1pg6aX2MLy4/rj8ujF06NRB/4Kn72VlSf
BgpOLCuCohas7n/DsRTBo5fOim4z15OPJzhAoVyXbsWQDEsu/VlbOJ2A/dpa0z7T7QbpINTy97NL
1W4To1cEk4S6yo8WCkSby276zt1wZoG7Ya0zgLbkTakDG+qCm9Y70hNhYl4cqwB7DEXMMbZFsfmj
BfeKtSkSpuWjjQJhvvahXSwCXW1EgS7XMa9GDZujK4NE41svxPa6oDcuDcwGzJTuMrAAsnr0wK9k
x0m745jqDU1lDB/8mmpiRfseDoF5ZDUa+OpkzOou0CCjq9BlOUxY2h+xmqFk0nZQeY0TbilChZ9D
WwAt3STc0gsWkkWNGooVpnLAoEm/sGAlXQxOu2WOapC/wvc2m1oxwKEiaXnu93AEvneW0c0C/Nfv
MGWQz1pu+tigFXc/R3KdClHH5LOak/qxFR3ooujMtdPg5Ogo3QScDVpDlZX6zF5T2uPMZrLmAH1l
g0idLnRePROIH4ZGKF4wZ74X8VwjVW8AvFtXdvDaFRUEh0XZPGIeLcE8pcnihQ8hmOFrSsIR6Y3B
uTyrAcNvuWI74iq/sBPKvlozZ/vWD+C+Yhz6GyxuyPTW9SFeauQt3eI94K5gNwkW2hs8wsyjQpNz
JqZE/aC9H5ebUdazDwLxQcvJ+wbWwoCvSzY5YDiIbQAKp01vf3e6/qdNowdArfysXxzvcRj9LfWN
mqF/lbrshvqzdrEAUB+YoJPvT66SoM8Bu5jw5a0ylzJ43XxwA12KC4rddSgHhjOMuLW2HAJOeoc2
OfGwUA2fyA1ppVIejBu8DTmXQ2kBAp6F2Aik7dS2QcE95HYzsdwU9uQ0bwXwFDKK4JFtzYAt4u+N
9zqxPrPkifUY0UxjyXhEPvPTPoHJ+2AM8e8S6w7KeX6g6I6FA3EQI2ld0evilsk8HEzLux3lpztq
RFPy1nF2cQOGnm3HbBf7IrrnVq3KhEzwmwkHp8DBHSmID/QFIHTEA+JMMvw+J/hCmT19YVPieeW4
OAPyLGl1e/gFuG0+S2UfQIxhaOQ0vJQy1MBhwKbPePE3riSwA1azMwYQqmEkWMaQuxce7ax88GKJ
j3+lNwT+MNg8R2tduO4qyojIFgq50RfFCM5JqVjzppLJZE3UDX6acKa6rKPWAAqy3fEvoYknBCvq
562T1Jk9hWS3JKPZIRihhgdHpx1nC17/SZvZOdZ24zkqgoeBhmp04g0QZ3DiPKJ37RMsp+LU7wIg
pXwLDkAQMKPTYX47Zbb3EOrKFFxFbadtJJogjX3sJEa3EXD85H1q2YBXdsEU7CwPJtQTazUsITCn
qexZSrGS3NARRM0aGM9b2Ii/wNUsPLDOt4500l8bW7mZjW7fAyzGvG9h0jd575Pf3KhoT8T4FE1e
Axs8B2TKE/9vx7fA+upbvfWKCqidcTDGS4Z07pmaE5mOA27fmrINYvltwQVmC5iL97ASd/bxONdf
Q6n5ccPymZ/0nQkznxFMdC6sVX2dAXn8GXeEHEBL34BLb+bSixG1MWMB4oziFZNjSbqdNyzJjnUL
OEGKWrC0Xj33yLQay5lFTbF6CkrhhIss8ZzP2yaRKCbQxoKwFh5HGjW3Ux8S1B+Zd9MjNwH3n7M4
RfqwviV0cKNMLwa4ypoBGpBa/lpDrAYl+eQPYM8h88IeyopNJnUw3M/w3j2GsKRBMHeUrLZ4jb+M
nEuZNoBk/mxd2ylDxZtbtU0PyBndL71ST2rp60yj7T83W2PnxnLpp56MyDTQLwIKnpc88JrLN9sn
+gaeG79DeMsX3tS5X7dwhEk8pO3jXjeus2/DbUJnfx/dwf0KLc2AGdv5KFtzrGdsKTI2tPNpzZ7T
USoDvzbIGRKoq3Jbz7ZVIJSyb4QJcL9DQkgOFDJBLCTQU/dJDHOf5d7MTXQLemX33Q/HfgeRM9zR
KB3yqGvNfo3pb9Twsb+RS3tLEHdvJRQm5SpCO69r9jYEkcjQhrHmeGDtvfEAdq0dZHyTqzi6Th1T
8j7Yshne3hBAEJ4CSDjsAWlDWPRbH6e2GlamMCj/2dabMdkY9ytcUrukK0ggEEbbxOVlAnSryFp/
7TYceIuUttMLtev42DMH2SGSGEhzyc9xVls5mXEuXNKM+KLsDZ1c4E9CWc5sZBc8cW9129C0j+lU
NCdt7xiZtbA68ubbOnz0PG4KiQJtubJoFoBSWvRLMvkUEgiKyjqu+5ecqDp0dQPYuNsDIM+ncAdS
BKCOAxCoTSBZmdhAcnpCT9/mcPS+T10QZ1602RmWT/A9627dQ1u35JbSckenejlq2Gfse7WxO7k6
cO8UimSgSy2pQk88+GEyuZfK87/yUUzHQMC3ZEErQJoIfFINBBVp3CK8wdJ3wGagbYtxxHLTW4Yj
So3NPZHeaZ2v4wynDtEh9Cb2FGsgKQdw2482LqEYli5E+zky4tAAjbeygd87bSOwg8XZ2ewvAo5Z
Y5szDk8LZAPkc29wBaicR4cTX6jDu7OS5wVWE4CXKvaNLsL3inhs4qdZRKDQr8aBxjuwxR2v9fYA
m3sBp7fI/72hrrClbsvZin1svXxRxnaz2F7DX01NnP3oRjwjoe2jkyxq0ZoAi4UuCF9GgPIyZYM/
4SfWb+Au7RJAGK9019pHTE0imLJDNf0labDqtUNDbxtfhrdmtB34NCT9rR48tsftbSX8Y06HRCK8
sZmDtpaJuT/GtX/mDJIvjh0Dtje986C3BVAl0FPFPuiW32gxeA1IoABk1UNbzFvyS9dtV1CnnYAt
c0BAAhO8ENOEByUX+x474Q1t8JBUEj4HpSGIULFczIOSiG4GtNgMjq3mE7ZSySfjWl3WngyEpQXH
Z2bjBUH1EOYwV95wCrW5Ja8jKDD8eLxjpz0JEK9JwVf4Alt2HMKpr+M3YxxtaeKY4PMQY0uPKIRN
nrEUALD4+j5Ny9gWNQQO6PhREWZC6H1mMES1U2w57czjIxRrLrWyGE15pXAcv1Q1Pisgj+anfl3R
t4FAnqq2+900RmRKTCRtdezkUCkNpQMjxF0PkvFuVKEDEj+UwSDa9mmj1uleubxbEJKn3+1Ydy8D
6ZpbLJTRV6ByycEK3NN2fQbQClgBeLrXdeZbHLvHTY6H1o3NPdwi68wbNn8H5z5zX2PU3WqrbY/c
AAjVGG2QMBgz2STNCG9JRz/ijBYPH0y4/aLc7ZcB3zG3bByx0SnZKhjb6EIx+pMOnfUYDsoqJj6G
X+ON1vsJ6fftjOpvGm/YTKwUxuzxuiHrALq19HtopCCWDb7QaWjutsGvHxVnPFcB9A9gicXI8oe2
u5Oj431yXFGXPvqbDs28ccgBA/UVmmbsKrDTOChfnVzf9Iv2Q8jqFoZiE49iHFRGy15ggUotcBlu
axwppJ2JovtQ44RVziy+W2zJjgK8SghuEiORZDZqbxy0HDDqL/guGNs5HCWrsFHdi0vxmFgURBWq
Hz7YBvJ73fnQ9k0h/TaFwVIyTj9x5T+4yiS71bRDDj/I/n6BHC+NRu1WYTtXY0ztMA2s1b+xRzi6
56C4RjhEjay2FHP8FI6RkwHM/xLLMYP5jMhtsb1hB/YytPU3sgyg9dGmy7iM8i5a7Vyu0jVwdhrb
DIbe3+16DA4xZOAFmU2XeS6NM4F17gtOo5tcoJBTLt1ECnivKIiCVHc0gQUZkoWp3IRiLjDZXw14
dSlqFgHmVPJWg3mHUtmgC0dgHyu9pbtBoesRhhiwp+YbKzoSccxVEa4prIX6QrZAWQxyCL5wl7s3
I0O08pnem3WWn5xttcqh+zHZ2I/GaKncER/+bNyO9th4qyw64YnkMD73bfPgU4UvmS8au7NwfRaL
Hf0iC2pgmHNT/Ing5PkWDDj3U+t30Fd6kj5x3vhVLbidRt68pmrifdE2HF3uxAlvUDhx7rsAG+TR
jmr0HiUvi9zuvda/Bep2PcT1MOZkdZuSjKG5rVsAxDUwLV/B3e3ubKSmv3ow1PLGArhKCZOkol3g
rtl/xTPr8sGffsFnYUY5KZGFpiEOpEfxZET8GQlZBZYAts2O+9olwxdBWX9AM2+UUUszYM2DGNvc
GkvNqlGFMN499ioixWS5o4gvte5ZseltOPAF8zOFg2t/JztrOVrQ9KDewNZKDLH5Hq3eKcng4Er3
HWwdVp7PY1B2S3JMJJh3hFnRTa9qOEN4gUk3acIS6ZNdNG2HYnci2ycnaXO7j49icL1CiPAFBj9f
4VG2Pnn4XPedM/JjSNvwC0r9XWmxVuxC0QHCTOsYrxOWzFLuxiWmv2QjnS7lEciwwrPHmzYcwlIz
Ye/90QszbAbmtIEzHBy2GdpPQP1ES7aevEfLs1KbxTFsmDq+swBIubG8BcQB7OfzkXZNiQLWlNtt
4u8pn8Al4TQo/ZhNWTRT8C+RB+WhZUU5KPAmc+aVPs9tEt5IuEmlsg1y1In7+81dTBpFPTYNdnNj
T0s+8qXFOuroEtBgcwR323rc3Ln/6vV46njTyW3ssrkA8RxZgOU+RLGDnWIQYHrFMBZcGHaQyAZ+
BmJEZXv0lwwZ/gPiVpjPWDzv5s2/lfV4jJzOOU7NjOYKpniKvbj1AOjyqzKkzeiEJCWIgDgc4SS8
s3wCR5pp+xmeqlDo9vsccZlkk+ijNIq5l+NcqQNug/+EH92L1Z7aEu3uXq1o9cNxx4YqqfO4DvTW
9WCBgxrl00YjYFumBAz56DhriIXcRR45h8E5x2eSLot7XEa/T0miloIo5+f/Ye88liRH0vz+Kmu8
ownhUFcAITIiUuu8wFLCoQGHxhvtc/DF+IsWu91NDsfmQDOSxrGdw2xVVmVFAu7f95cWV1s7NyH7
XsbAONLtVA1vI2iKxQxqzPGtsH2W9rVc9nqp0mfHBb/O2kpeNywUF9NSm0dC5Wzyzj36ZXwfJ1oj
D+5qHpwOTtc0dlRr7wxQT9doH2Vrejde1dUcLbp3aP0+CTWTPW/W2PhMbeRa9vQod5xhS3HEBU1F
lGRT3hy4OU+zTpHcLQLT7NMY+kA0+iNPBFeglqbUy/duYJj6fupJySKzhllv74zFadWT986KD21R
X7WlkwWlNh/T9bYjatnV510q0xZ6YkLtYWtJRP2K2tLZuW9N6oXplgrWtjrPfS/Ig++ttPKjceGk
X8q7cY0Pnqfle1f6DSjEAB6Sr5vW8o89F1zfe9sFbXBSreNm5ZmnDE1dZ411UlplHtxyeIQ8vSFb
52jE823X8dOvRIxbILdFWBbrtB/H6SZBChXUWTpEZOVXN3nu19tpXsd7L3FAxNP1JanMZptq76rJ
3lcLXF+QdhA6NsRIm0/4Rhc33Xqucj7scj3UyzjupYyzIM14VCRjWlsHftE8DUP2UMB5qd59LEQV
tR2p+tSOvbp5+510BUpqLou4KoyzK/OUctFrbmpcalVyB8USruV6ayq9vDBNVUa9CZm2tgv9z6V8
mrXhJxutveWgfm38mQVI3QEX5LvMmbzIWyvi9OfxxE53Kia9j6rV2M/oYEkljWXodn5+KWddu3Il
374xrRuR6ccWJTNHT5mHdiX9+7UnbHNI+cwM+Ic5Jrdj7UURtq29Idro3h6WKhzSmNgov4x8BZI0
yWaf5gnqWLN0wCCp0qmKoX9uvW7ZCEmJbtvJU97qe1dfX3BV6ZvJYExixjvHiXZ+OBYx6NMyXzYN
4l1j/lCi3zNIaoHJIk/P9qej/PGw9nIAB1N7b652VZO+Zm16Yj8/2gt3f9zL5iE2rGPrftFV8Fzr
6mAR5Knma0YDIsEBQxw/T49Z1qMKBppnr5n0aQ2dqkufK6f67CaOC9/It8pKX6a4d49i9saD14P5
mUlrXZZmfQeWawdI1h9yEPZATeuh61WPQhUbtGZMWmi602tqcrq0Vn+ZN9Chdn8jlvrQ1ckr2Gcd
pP67X9UAYE0okc23gTLKk96yUqvUMC6kMvtwsi7zWCURxc8D/IF5bWrI7RNlkN1qutlFO+DV8Nfn
0tepRp2a3YKwpSLXKhzg0kJXNC3PmSkOlIlvk+SeUJOjod0YE3vt7L1x3F/G1vfUFU2ArJppb1j7
y9ktQF+L+TsR/rCThF8Sqq/95Ja2p6KrvcCjcsHKU12g9MqgWobiY4rpYziMxuLZO+wxGUD2mrgq
QhdWwGgXds4gbw2UiRWPjeYv3CsezSoQfrOPls1Vb505fXUa1BQsp3UrzfExPr+qjl9QC2K7rG9G
IxhWtBFlT+MD0I5x+p1jYNfa4WohWh4siwmCdT9/AN//1gqt2Wu4SltHmlGRN7f6zPpr2kWQp9g0
pa7bG2t0XoHGKVBojJ+u8O8c5INGRThcIos+BNRsN1Zcl7s2/kjHmY1nqCNtVh3wY/68GKkXiqK8
rPwT+nE91Mdxk3e8s9pIPK672HcaFNdYNN8D859uknHmxkbLJFuhkVt0mB/aZDQk61rvNsFoO8di
0MOaygv86bLAolMeRz6icRlCV0+PBFkf3Ynfirt33GeFfn++zsx2Pg66qq5nZ77DKrORVr9zxfDs
+qkbVG7vf5H0udMdLryYRQhO/DMpDTeapuU7I0dbL20Aaa/OQ9VhWFuIQtOKG08ld3rLyt1YlQsp
OR8zJ96OHl1oS5zty0Yjaris5KWdmtnON/unqaM2d3GqSzjOgmMImsQaCTaJGahBZz7qAjHcwN1K
GHQwJMoDi85egbrAxhxJsw/IOzBOG3WaFTj1WG0ch77qtS/vqZV+0G2Lz6e7smwEEnHz1vN8hl3b
P3hdZm8k1XS4Tde31vA/ijR/M/3uA45x3WgeocxGNVNrxpQTall9P6zmKdO/DKFcYFI72wtU1Seq
SYtgTWjT0SpfEFQvm43VyYNBOl5UeZAamWa1d0tr21HT1/sy7VmdZDpCPYOLxxm0kWa0xVc6Kzts
Cv25GbU+0jJAh5bKotBeEae1FheUa1bN3SBZnJI+dtklF/XMFngXkyK1yxsLiac755xKCwHmVMyG
qUuPD+He+d4Zxie71rorAtLjzeoZSFHtqt+mcz7fF4IkbTlmAMNCdveeCxQnZTJdwvw5G232nHt3
GN3bph5eWykW5g+PElwGhPVmrvv4ktVG3Jdaqj9wE1h3blIzpLnzbQxZQOKP8ramOTCiONJ90dex
3bllV/FZc5bH+mTdtU01bX4dVf02J74ap89wargCT0ZaoSbslvrBWmqxoUHnrvYGolMIpKW4SFXR
agz+7eSs3tFsK04SkqgIXU/fsbJWu5IhOXTWiSgDAxoLBYK5g1lYoJ7tZL+25cPSpj0ntzXeFspu
mQ7PrcMDeX2yBvxOCvIWtO5yZDQ4Oo2bhhq+hX2txXmUG0OMC6mZ98Rqb1eDp3eRmbZxlJW8cGIn
8LHd27SSvRnUPZSKj3U3su3a3OhO0h6NvBEX2myam3Qol5AghmNRml1YZaZ/VSS+CRIYD5hOsM49
SEPQKWyuKfkkpFK6+XJrDi4qgFzHcGcZGSmNdsZFGZOZV2TWNcKE+Va22ll9o/9YPT+vvLKtB2FV
RWRrPcSjGtZoLrXndoYbmPpCsU1A0k9+fH/uIgVa4eBsQl4Pi4a/IVsi8AXtkdQMgKUZjzMPUMZ0
2NnFfjCHdm+MYAagi+c+Ic9bj7PkQ6RlSF1Q1nNuqPPoQ44EV3zUdSJ9qPJuOdS21kTFZE83k3uG
HKhioZu9qBiktPRpGkjGXJfOvzWn6QF0QQ8UNLrgPCdSfB1T/2peveRk9n25jecCPcE0qd2Ytuut
Z05my+BGTlZjpfHl3M/ZhTOn1ntLKn+0xr55oq8ccX4vYLIacb4UbCl3JFY7YQ7HtoP1tfiZNaU4
piJOgWFjL2gnp/yKO0E00EgnlxGgIzFRiK96/DG1cX5BBYZ50bfdejGZgzgRJ73aBANm5efEa3XN
b25EKFt9fXJGWibyoq8vF6fT79y6L95EblqHearYTmXcPAtvsj4gyRw0MHG5zWDyqK8iQiMAMRVR
ui7y8teS3TlJzKvKU35ASWQJguwApqY4YE9mNc87WDC5aVIX+1zedReKcveoWkZvBwttPatSN25G
figXZl/1R8V085Azyd/5baa+ktFcXJzzqRXppd6fyTb0+AYSl7RHOmNMrRat2iBvZkCzH0H9+s5Y
gVtDys6mMRzjHOC7iOkgqrO8IC6m1UDye6ru05pjBnl1ts0GZAlE2NfuYR3z7Gpu3PXLWqued0SR
5jk2w7vSW/aLuvL3+aJzMuZpvUsopPrmqR9OYyLKLfpF724d+y70LB54WCZKycCjbfs1MaW8VMqr
tvm4suIbNXG7AQytwKZV97PcLa7ke5ik01E9kqrTZM3ypq8S4+R2iRaVqVtvMtFvMz2DsgMM9XYt
/060OZaL/q2dvfdBOOXe6ACu02E4xw2UBOUDUJvmm0NvA+NeVS/flJMuEWwhZGlSJe+j5k4X59KQ
B7ctso6IGTFFptnN8DUcvBDSYHygAY4+8gD4wIC11/5kPLlGVnVXmcsPE1mc8N5tuNZbSNHqnQrQ
6af2Ry/IshiAjfz8m165HPTtnPzMjsjv0r50I3ewoP3ieDr4klevUDVMjmFl21Iw5iZc96dCdDhw
lulYOJa6KByBdGLOnfZ5rbl8/OJDUn3RnZGbYq+Z7RROrSKe1RfxPnfzzYTKfRPPSw2qpOEbqCcP
p7snr+DFnvKGm9PPBU+JHt8XftY8rmpJsGmAatSbsiudT2rqgJY0/vRkmosDxacpmcK92ppGbpwq
u9dDc4IOcgtkPDFo97uu+clV447QTHmqQmhf93qwBBEnrXrVetWqgMKClDNRrva3KIsRexs4S5aN
EiVW6t5OBjNaMiU0vzWwJjc1srzt0JmSuqoGiUCqIRbw+d0saxz1Z+H2tpvLdWuNfDvakNQXDX5V
Gm9tc6PlLau6W1vHyovle5ZDQuqyeE6odAsqTgItJBTMTqPWqNo3N3Hq54nPZOPaM7cD/mKC1ZAA
LSOymiDVqnzXyu59ylUCFareUs+dd3inu5u8peaMEdzcmyRXXhXCsZ7cvO/2Il1KWDgLaGpumPQ7
e2G/UcZWr+N+Q8UpSg+bTulybVCrJRI+3GCYpWr9zbQXZ7foU7yFxfFYnT1342aLFVWZkaPGhy9e
/Wne+p4GXzz5/WW35g6ECdxQEhPBbExWH7QQN1+0fY9A0a0fDgh/grTA07L6ntxZ8QzQpSf5ZeLa
Yxn0Fv2apiV4KNPKjpzOf7JTjzeB+7l4lZZS1/XsfTq9rk7mlHAodJXOzWIWj5z540Y6YJ79g04I
1L1YGqACVVsXMZ0NgZBuflzAyE7U18IrVKMWAvT8lKVDW1jcl6dpylrG24xMzmnq7yf0mfDq9vRk
z3EGwanDbxARjiE5B6ixqrq7XM18iYzYZBOMefWdghg+k2Sqa1so2v5092JtljliYytp9ez019yL
x8Mi6fdEOZ7iiEn0x0xpKDnz5o5xrAmXySz5/KR2PdndHJlUPUco1AwWvyKHZkQMm8Z9GhBoyV6d
dPzzMySdSqxvQzKtCIIci9dCVRtX1vWm9xT7WtP4V4j+s23vMk1rsNth7BRf0mu83egDWkmpl3tL
H1FFOEN3dLiGapi2yaTqdspOzSzMu9RcxMVcz/HO0uKXOO7NHYVO2mmWg/ket4r/2fbLKXdH+0Ji
094JPZUXuarVrqnH5C6fwQUoqrW1q7Qdp1CM1vjZl9lS828T9/5stuQNjyv6Gpk2OzdeofHV+OlZ
AyJitv2bpMiWBmbZM0524mbhYsNItZYhDgKxTxOV3aDe8zqe+REO7BGF73/mg1Edi044N+R0IszP
tZchWYpT30JLmsIsNy31P9zlY3/QMe/tQP2WqzXThigpqyrs1359sRLp0ox47swTS3dfKl89tFOp
tpOyxAWRnCb1H1nxmk7VFsVbMKp6BDqRoUhRWWj6cAeQDgzeWSIYNNVex7ORb1KTysYAQps/u6Ye
vC8lx6FhXkMAfSXwdRsxpuO2kS1K4PICIjyavEUGYu2qQ7MSgCQnfXwYi6XdaOOSPqQrojE3MYdP
D4wK0G1Vh3Zp7I1LJ1IAqAEDwQxRB/YsnvjS7mBz5+5Jdv6UqCj5PPtx58Rp8b6Si/c4ibzfcjDE
JzWM8lgh/yRwwvI3zortYTHy/t1AV/Gmic5zeHO6OCpH/WngX7Xj0xV3cVKre5pwWhk0akg3bX0u
tJy7KJm1lk63Mj4aI1Fj9BYv9xglFzLkhBW5S1HdKqNBCpU3aOLN1suuqYC398ShMXsrYzggXJjv
Vruto2xe+mg0W/+yg5R6ZlVmw5TCKj+1meLmMG7Yg5rMBdoezP6UGeNyzQb96FrlsiNMlUZ7Ixna
U2JMj83KXmu2axuOlvc+prZ5VORho4IBWIZ4zKEiUUXiNrwjQ+fNzupPL04yoIAUfJWwBmALp5l+
6EuC+snLYeFQrfqIXZV2VcmOQVqf/mG6sbUrazu7EI3fYG2DMowDM0msNkw7c1bEwPP/Lopa2y82
Td6e5bhXmqzetGlBA7qSUbd3/LQ+lemCLsrD6eg2XQaz3FTwr/atlTvpjRHXMFxuqm6Xbp0fUpeQ
uga2DssdjLks82mXZ9pbMXs0H/nK3tsN1El+zo7ckZqYHAvPlhGkKMVCCYcDoaNje4V++XHR7Hqn
RFNcVORmhmO1YuRe7Vcb6coxLUfrxfaQo2RypP5yjp+cYv5ICe+L8rIUGwQRmAFrHimKiuK7Ovf2
un01UWYrnbR506juvGo9Vd3ZyuGi9FSEeMVYUw3foFzJqEf1nsBd0M2qXa9Fk4LkWx8NB3LI7f6T
ec62t3dJe6tbXX9l9nV35eBOXAcn2cQu6kQvkf6lXiwfnWFUkdGMgL1d5nF3DRW3LbhdUbqsOFVp
eZ9+SxJb0LuoqeQqnM1i6d12Tlty+cApNr2NCLTzUePhtHoZu7oImf4J3dFjV4sQ/Tr3Dkfgtdnl
8qZFAfGapfX6Yy519WDqCDHcfjDuEHbkHERDBd6uuYGWjNmzrXUWivqsXBmPtSVCdI9KUzP38aA1
B41iVbyktlnc9sWMlgjMtoX2i932wzfxxyLXaTYNIqy9AQWLTjslLLsWCfJgeufQwXJ9TLXYLXhT
obi05kYCzV3Mvpnul5q24kEa3YlccEZKCgnibiqPRTGZM1RXDO2eJNP9gPBuh9iLG2sq4o2PKvGh
1esiYqpf9k2cJaEB1n6SqZ6EyCZAfEYWHAc+Jfg1pJbi63iT+LkPRGt9eH0M0OYaGjBivmr+9TQz
iE9J5u98xHZfLRwr6/iK0Mkc8003ptVT64ga/aECCwkH3c8i22nNHS4C3TtKL4e+K9gtLvOlowAC
w2WK2saxb1O3564k46Fnm/jpgPGvBpGlWZQ4o/fjVlSqqwHdTgwjuovL1bnSceIwT6XV/URxK/n3
Pqhkny0fPsrUQ61hJ2xy4MPRxo4TZ2P2OCKcApAap2OvGoQQsV87W1MRsGVQDsQ/BAWwtvjqskO5
ChSfITdICvfO1UskJdpoBtmMmo9JRd81ZvsC+Ch3oKf8oQkS8lWOX2SKlB++PvdX7ODxYwmutfPb
tT7Uaz5zn9G6aDQ8oCp1lj0bkRkaFs3w/lCl0cBi9LSmK/UN3dhzDxmEaUonOTh13h1GNWEGcDO0
HDQYjzsvL5OrKq7893EE1VNOF2/cclZ7mTPN1GM9U14Bw3FYp9HcY9kYGV4d5hmfFU0uaCjnPFkz
4GGvfVU2Fb0zZ2HgZOl8clOMikxEjtzbjA8UJsBuWkaK0kja/XdvanMaiq6uX4Cry7u5Q/ZRp1p8
pElabVwLrnc1kvS+r4bpNA+IKQkVxTNTspNY/ejDgRXOnWvIe6m38U6vMvi40nhFSDNkYc5l6Fkq
3qOYrXfVFBsXfeOi4BKJRcVa4oh7K/Ha04Jijmdf5WHLewS2Y/u86jBaMnZA8rXZCSYihJ95ybMr
ChfLkCW5fOp9EgcCc3IW8Buvkxt/sKZrs42Tt4RfDzNvZCvOuDzrJibGY0mHg1F62aYjInjT+EkT
kT2ZhIUNqpGQzEaiFWcueP29jbQ9Ij8THjFJ24+Oygz2gWzaJwi3Q0NbhuNorLjX0ym/qHyv26ar
P/+4dsy74HOD7rh+mrDmKodcnWjT0LoRT0qXrckGOw7ncpcWQDXJ8tx5WN/Bhz9XfRg2o4WyUreS
RYbktmt74bRv0myhLREYbRDuUImAKGXCI0L/BjgpFg+3nb8me22CJIf+HNxRRtmUyl3LG3il05iN
/1bvX6CMi02d4whdWVYv9MVzDkXjZSgJ4uotz4vX0dABOiVniHAxdcT18qpp9Yo1RthowzuN0mu9
ustxMGChL3iV6a61c9QjlNU4ycDrIFrvN5/yv9Sf9lCX/N/fK9H+UqW2+67PtWPd33/T/4G9aeeM
8//6RyvZ/1CbtqMtpfruvpc/N6adv+S3wjTN/IX6advwfSoqDJNWYkJkfmtM45ccx/J0/oN4Swj9
/FV/VKb5v7iW4dBnRl2abesuvtvfK9OE/4ugntXkq3yqa037X2lM+1sYtM1f4LpCuIYpHIRpxt/j
vk3X6Gem2BlDgfSPDsDuE+RQduViLDkOVgkYndpuSHBFfwlh1h2U7Y9Bbaf/LJzF+Ksj+rfvxKPB
jZ44PgnP4sP4szWwj9GvoISYg4yK4BT67i12rPRkLfr4sxRMNYFnyjc2WnktMPED8FmuvVP2lLz2
nQZFhQjOvmUnOPshR6ailhiPO61Z1n8Sq/8/+UY92+IUpnPxXF55tk3+ycM4OjD6k8VHBkqfwURp
5HC0B3I1w6mUbVh6cfNPkgV+9Tb/p13y18/GO9fmmnSzU9H5dwe71pbeGJtcmAyyQ7lKCOFa3muG
jqjFwVCYOOARWjy8pDl9YwjZLUSwsxV0KL8D4S2ID6c83U25raJfH/Z/6XX/f7QukVfuH7/2wbv6
eP/6/vNLf/by//7S27yjaNBNfmC+aaPY4WH+/aXnlxxbPxdTGrbh2fxs/+OlN6xfLMumIZp6RQPH
uU+SxO8vPb+kc4iQo2qjovJ47v6Vt948v0t/ep6ok7VZEw02FjQ/LofTXx/hiuAcbiaBnMY2TjrV
Kz0GBfIKCTGKB+QKpVAbLSayDtImRcnQMW5ryMBt+PrSMWFK+qX7YWkeTCzJxfRNKjkaDMVYvZEk
0WHBs4zpC6M3oS1ErD7WdpVdKqdYrd3/tudv/Fb9oL7/jbbO7t+2Q/X13tOQ+X/BBWScQ83+8aN4
+u77ukr/+iyev+S3h9H0fuEpdM5PlU8WDsPbH8+iqf+CiIXHSricKcITnGS/3z+29wvXlYNI2DGh
a7hm/uNRtG0qO4UjPNPjcjINzO9/XI43vz1j/8vKzl87nP7zWXR1ISxbUEXDfzmwrV9vqD8dp/mM
WcT1MjeybLv6Kf3ef0Uwm64USA+7wtKS77wa2wrue/Ze47XIh423DPOlTpO42Bp+IZ5QIOQNLDJq
+CDOMMKwnDbrLgN0lKGCTZhDG1EplnKEeF1QExdXRbHf1q8xxfDDJkN45Rz8eUDyA8RjtqSf5IDs
vA0IeYdFr7eGjV/oaOFMxRk8yfyBTw1sXBXr/DmLWmnwSKInCh+kGgV3beBV1yAPCniYGdBD2ikV
gGfT5jaXQp+AnmLEdHFZZC8Woxl+IGfkZu2WVkGgW9JCXj5q1nuREhgcVBAWNW5PofS9iU/xgF5n
CexuWml/iqufbpXaATqojAjdm+/cYlWUweVuEulIEudtaZnFe5nDHaPAGMBfLHbES3RHy5WNJT0P
pkwsT2Tt23IzD428IEw4LbcsvMbrUtkEGDiNGH28QPH6omTSAGH4xGTMSDccgGANAC+3dA+NpOUU
IASjpoyNh2H2S01amrD+SaFwiaU2RXPOmgCIFyKJUljYH2kn6RNhdfaIxY52jbDqXOgFUs5lwXo8
aZcGloL1kC0qeVwaoazAL6f1mbwANDkV4ss5GLyOdThNjAFrQ98lT72eYVhVZe23O5J/cOq4mUN/
c+PUU3/AlsjuLlZb6Bu8PPBzyHn1JozXiqa9peoHbFCZ8QWHZR2shuaFYDJQjIXjmA9XaH+kuWtN
/jn8eC2MVIKaCBvpyTgcltKksBDiKuYjidMJrtZEdhz1nYums1J9o/ZsxMaLjwvTR6qNZgr94RgN
tUb8hdEMJTYBgd030s8aStwnBMpxkvE9jG7LLjE47vJhoV94ESqreWa8ev5AkYhJ0BA9m+AgBAUo
/YDLKoRl5FFSHOPA4UNVnZSuxTKSadfeIvjPnzODJSEkoTfHQlFpgE+p6zyWZebITe5lZHO0bQIq
M0JIBUjP/BfkQuexIimcMVzc84++RgvaBJY/gNXO9YCfc2lzZz8WQ/JDKPK0sE4OpRNNiL3z61nP
2VlqDApI4Odm2UkwZB/XjWkVIbeLfII28QGxBDVMu0Q1PiQegTNPaK/RmWEVaNOQC8hoqJDB3w0o
bLpyq+WkrOD+NKBbhmzqT11WTKy1yYTYzkHv+TYPrfUce0rFkWWsQoZNo+IO+2XO6mhY5G3s8pUA
5QOGtkpcJEk9qAvLM8tsi2xLeGFpzna/KzKE+NfLpA0oPl1jxaDfrfzMDU2iXxAqZqlShb/aZ1cP
RmLV0hmz07wC0Urj+3MVtiZA5AENQfzgLjVvMvUD+NTTJh1vPeXVxiHVRGHvZzWL6X5u9NygNdES
5cbVinoO58KYm6hVa/eieBBEIOGZcf4qayxDc8kUdZqesQDlNU6Ww1A1KP2b6zSXdnybTBCIgYzZ
cSOzV8TuD0tqEfo5VkJe5ahvf5DeyzGQaHV9jp4i4Web5la3G9F1P1mO7nsbOPDsM+9m4qImx/Hw
TFu1lXwIbRRvql6Tr3HorS8lS704y4zEdEqHcUWWxZj7VPWmYM3nHAFAMeDNPFPkzwYSbvAXlDg+
KgcneXbRg7SnAemxSx+K3T+DlEMcD0LRDptCz9dkW1YGMm87Q+ct8AyQphGbTnJrLuXGO7utoFDb
9cMfDcrr1GStGKycaRiixoM0oUMltR7Yr5MO0AzyPSp00GEkr6PKdyaFwAe08SiU+Gu755Y6uQ+L
fN54o+q2w7YY1xpwliHqKjzbr5YA67wHRjjHgwHvhG96O2DABLctjAwLiOb+NF07O4R1xBZK1pFT
/IKKTYJB7OlssE9jCbzQdYhWMKW2LnEoo8Uh0zTlhL5uBkOwpTP1INzCe0m5AAxkOqbxoXTIRQ4P
DPGRAjPraOaM+xUPBFlMF2Pd9J+dageDwtJ2faBVOX7oXM/r9qXnvWpuHRMTKLKVxpnEOayxmj7s
oU6Og+OT7YcnHq2gbY7hUM/1gxJefzlhsPohuMH3drqsFswxsuf85K/4bDK7+Zm1GX1lYeiUnPhT
gZURtzw32VRkxMe2RTK/cXxj7kZtlb3YZNhNDxi9EC94Tv/stVhYwzGdhxvWVzVt8jWenvOUGgBq
Vwedg1jlNjoqfi6BTJfiYl2o6A4XXbIOqdbBh1y5xMkFcb6YZmTg3kKmAK0jVGHfEz80E/E3AqUw
rxZ6HbSV5hQBS7f/OjaldDfCh6nOMXPQntJkOho3xM/d1ovZYdGZzzBYHEcUuBU8K8dYI7dmt2BM
Ficcjxm6G0zDfeRVqGglFavJxs6NuQ2TxCdrGuEhmszaiPUz0VHlRmhjPMNzNsXL7+l6/39D+y/n
stx/PBY/fMr/9u/t8Ne5+PwlvzfZe7947EGMsAYliyxqDL+/rWiG+YtOsb3w8TW61NY7rGF/jMUG
a5hte67rnFe3X2fpP2AZ7xebhU536Xq0Hcwr1r8yFpsuOM6fdzQmcsthKLb5g/h7bP7Yv+5oS0Il
CFN9Faaq9u5r+uG7efWhu6zHrNK6C149YgaQ4gBq04GHg+vdokD+JoVu32BKpy/D+9BFfptSS53M
ZYjqqjuNTY3esheXKyvZlS38o0vIKdjvlJFX6V65gyRXoqsv1m4+M9OglN18LFS3byQVeqtPfFVW
BH59qZIa9X0WZLK+JJjrzSn1z3qK96JXP53mX7qdhQHGvUOXvCUEQxZP0v+u5+PoP/WrvrfjQzId
qiw9Gd5j3lpXXaYvAUdsqFdLEOP5bypkn/an33zw3cGzXOpOXnHarpuSeNYeHT+eMmZMJoL2qRhh
rPJ54w1bK06Ond2BDJNDs96vxSXEDTNqzNCtfeKDxO2NNM1fr9CIBDOSBM1/ALoJiOm4ztQrisWz
DjVoFsIDypFj95DMKNREqJx05zofQkJ5PSVls+OznNAfYuWaLQi2A5q2sEfhFHT2t5ZoDxVhIggI
aXsQN4sWR4bWPajk3ePGNs4cx3189tmZUFPtvF0MM6qc+Ib8lI0NgeIp/VKKZo+JBP2xL5ic13yH
o/4znpNDZyG+GWc7WuaJxIPpWi4qwCZIilb6kavtnL/XTW4FOUIxuhGDSkuRVO3SpLldKoPaZQ3v
yrXoM7TxU9kjAdCz24S/ViYWHdMHa7xR5lPGhTPY2Dinm6I/ZBnj9jhulwHN139n7kyWI0fOLf0q
bb2HDHDAMSx6E0DMEQzOZHIDY2aSABzzPDz9/VC6bS2VdCXTrndVZVJGBgJwuJ//nO9ksRcf4768
DKkh/BRKlwybxyhL6Me+DwvMxQ48C+remCQ9NW5KuzPA99bElFYp/o02uh9TGZUbx54fotI9mwOr
rJMw6HGXHTFFz59welej/tiurQpLmr6bzLh9IUt27sa3oX9ZBp4BgcdgVq+Q1vZwV/yWyHEzvFWm
vc4vUiQO8vcqpc1lFi9tSIQvZEChK5+O7c28HD1QubIrMDjWymduCfTkatokRpzprvUyduyS5GW5
D3vevemPvCJY2o8BabRz0pMgKM5z/NTUY1CLLoAwMuPXB0VxYIy1yfo8kPoAPLWqoNhcWs4Vron4
3pKain/HxrKzjOyNGfpTmBRHwQ5+WMAszd2dNz+XC5mCRD60DntLZsyEIQ+jOV6JUf/yMvkjno1f
qqHP+dDiIeVtz7GoOVrwJRrnNBSBmxe3RjpPRNAJhq9JW53b0B4Obho+hEP+HZOZ3+BVYag0GgZ3
eR8sQt71+Ac/HdH8gjp9iv/4MeC2xzpwYgLXk2blG7KnJ3dWP2ItfPNcHhJNmt+tp3+hiQ0brEoe
wBuWiTDZwsY4C6hOkMkCFeX33hJv9cl9mHqNxgLmIP6S6mvp+/TkqOiHR7wsiOrUuWlADXCVuscY
0Av443kOZleLdlOc3SbHKwNjaF5mnqNmYm3Qs4M+rri1H5AbEinf0xB2TkjxaW0+Jd0vMv3LpsuX
gLrGDR6wn4Zb38XOzERqoMesX5j4Z07pJxqFqXpoEZPv5fTIOopT0pkvxuoEEob9e9RdcqYZQ1Q8
bZlTPxFpviSWbh1Z0K19Pb9wvvYXSwz3IB7eQyMn4lVaTymmE4D6ydaC6ASYqakZjbdPBHuR1Gbx
gCX8Bkl2z1zJL+zJPbnZ2O/sqFoOYQMJsDQ0e4edwjw5/ai26LkfqWjPJdncvgxv7lBqhJMvbmnN
zzLX35psvk+VOitH3hkg7UJighoM6WpIvrpYe1zGECO+Z3+RSVb+lCqyhrOKD94ssCZkdLs3Vj4B
aZruh54iVrPzhowfno32LAWA6Jnp9NCoemfXpNkIem2IsxLqWBp8Tez08gFTJHyPC3O2+hB28+iy
phbdXVdbyTXJiS6tqVY3MTHNmNpwFMR3MVuZL04V5UcV6vbR7Tz7SWNXHTjNFLN+61ey1+E75RTt
DkNp8sp5etzJOa4euEEYFnZRcnHyZII44EmQDBA97Iy9ZOFWtFlGbO5zFtiAGkcG7pNiiGksV6dB
2lgafjygeRh595Gp+SxrvySUDEymzbwBEZ0+RW5Yb5u+cRnIVuXRWNjLifJ31UVPwPUOJgNRkH6P
bVKal9DqokA0Vb9tWLHu8Z/w2AyeXdzhlQJ5EHfDz1jzkIwyazaOs7MyYRyP0L8UxR2x5SUYyQrc
WnPpt7P9TN93dZyUw/o4942PiZWaNiwc4gPqk47REnD+aALhqbppDxeKi8zUz6pDcpwMKfHEgmMi
TRnEc/oDt6++kyN+XMeL3zJ8/rNuXqKp6o+w2Z4SppdXy1Hpr07HeVJpI+i5dN0K45YG3s3hk3wp
qxPRK64M5ocRLMqO6862wBaAnbAQWpHBDWvX2U4r23vJyXArC6gBVqWRRWUyvcvr9U9DigKw1eS3
ohCfppFNe1mhKQDTOOS1+zya4oagzgS7lBwGdTYKzqtA7IRLMJt+o6YFP8f8U6iqZ5WYEkgX+GX1
1mXSz75r3/7RNVtf52mvQ29Ilu+oS4zA0zDpZnbzthTF74EjYyprfRu7OauByK6cnl/MpD220XyN
c+Nh0ZydCbSik/3zGjE0mMbU4fJrctKPErh3olVEK9wgSbK9NN297fYcUXehdZkmG6/1umeS6E4S
mFGDxkIJmzEGZQ6xhrTMkuM4KhsEz9VgP9dXGJUIkjl2r97PxlvdykNRaHdlVe1Dk1AKEgxSJ8dO
y8Bey6NhGdUd154dxJNmKe9UZYXzowzb4bwMS4TbJeb+j/XBuGWaRgQoHxVWOEdvfQoMPB2grhUe
Hd3AhxqJaccBZQJdh51j041WkWw5NurA20Yv2zJjwwlktoM8RA6ROS0pE+WTEPdOdWU6ZzbJ9s9U
YwMZww84Dw2SHgM7GILVEj/YhsObMRZltmshDQX0x+l7O8q8ncgt3s5DR8asFYgqYP79AhfHecA4
/YgGqPY9eJ9DH2N7xlqoPlC16seybEvgNAu7pDZZwqc6LAtiIzN6masr0/KLehpuUjjpEeCnTgQM
jntjTcDDRtOGTIC5kOR1URwqvZqf1TIb18aT/am1OvkNUaT0ya90D54On2ksSnZzteru3G4FLWBh
Bn9cEw5VeZzuerdInvUeWL7JVwfOoTsPhAGdQA2RPGaGUxEsrcEiaEiqSyg6Vr7YDOxxkv5ojPkJ
aClvD6c25x3rh0lotTIPU4YbZfCgRrTthObd6fLNyAQJ08GIg9ahxMGjPQMEM2AzLP0xNWeqciFD
Db13tLSCeFTUl5DxQrYpczH6Rt5q5wJhbrMoz3wzVR6+52abnUxzHAs/zxe2itXsfC4DG2OtNvB4
W07b70eiw9ep0NR742XucTIkWXuBfLdmVyuMOFllHaZBs3z0gA+JQ5kF0dQCR+utqyCbkHhyjz2u
20RkSxvb3WGYDXpdO9URZBSZTPmeK0k6NtKuYM/v3GZ6tVIIBPN4J6bS4lYapunM9h3YBYY7X82M
qfo0/MAuvcs46INoKy6Jbly8mDfg7GZHmnue3TF/gVeyUx2ODGtieSqfea+ezNbd6gV13Wht2VZG
6ofWG8bG1qi4S5xqi41r2Y6qvRdgIcExkRCVJO481ss1WXDNRHmtDDSO9pN7sPSzdKy2INtfS7Jf
VR7e2loTbAAp6AZaHJ8QqrwN9DxM3gQd1yjL2zLqYsvYgYu/4naE+9Ob7IH3QFyABEoShG+rehai
ppB7WqznJUt6QK4wj2ycar6lgG2UymgIljQvS7Z4jzCnuk0RLcA6MvuUOx7JZCfahdAobnXTw6BM
ufHdKAVv4oTVdqq0U7RiSCrgN8ZHmUifKmof3X8fIg7zRsHjhLRZFFwZwGQbD19Lr4F8mcErpFw9
iH07iexHZJmfttD2Vt5Gd54x/MZrr6B5dgU1QnoDqoNb3ZC6NvJUJQ3fkC/MGWBMzzpUsWCCmhTo
kOMCXIW8MdDez0UXnZix3kVa25/gSd1XMZH5xJEu1mbU3oSkZqU1AeXc1O4hXC8keNtpmw15zkGl
cYodbwfMb4NkfwUsE4aQab7pxEGObWwj/Bhpa++sHPslMUwbzZAy+diEAWIYWRLkYeSeOcrxECBS
5zsRZWpX6hnuG2nGJy3JipdJ07yt5RrxPS585Xex6byZtJHvbb1p9l1YYduclsl7q91oubcHe3hR
9pw9ObIX2D6HjpoH/Oy+m3nyTdCJdY2HWl2zQvOeikyLySJklkDrN2yOM2N9RBXN38Zqbp6jrMg/
SSB3Pwf2F6du6bWTbuNa3PW10b14g9Pf+rRQJy12sw9QlVPmU3yMFlY0wMukl3t3gIe7906K8Am5
OHo0SKozbiCIBh4qTPLn3pzND4TSOA1c20FyxaWOiu4R/wNpAZhaFM6zbGqxc4t0uktlpZ/h/3IE
c7gxbSc3nkJBTKpMGu1aWNF8zBunvgtTvMU+rjeWehCywLq7pbYvLPoLPCI4bdw5TfHWpbwnDQmm
bNAbLPKejN8J6DdNYMYIsz2zOLGzlkm8IiBMxyZS1tZl3LXV8BYvnZYc6Xhmdu11jXicAAfCQmRT
G4hiTrk0Ay9mlzi9cJP4FaHfWp1b0b0nhvi7Z+yFSzey4CeG5dJzazlxuMdyPfgiFMZu6R1Ohg5G
k3MK74qivdQ9tdMQbkhqbYu6BYIyFpeYuzbxpqMxKd9sF9iM2AzTCVHC6uznXGvuec+SQxzYHYQy
3KjeetLzmCNMGgZZOCYHY9Jyny0meUcABb9xFtpwDcOgTlGIh0nlX3OfYIDMFJC0fICs6sXbXhqk
KDR3C0X6HYZvtl9HJWSTtspkzXbS5EHJ1qNRfGTblf4oSkID2izemzy/q+Q6d9X06NlFNt3oEo/6
wMSOfYMY/Qq2xDkbOVbG3wtaiQURa+j1tz4Oj16fbUfLgILUAhSFmHVy9ZAZWEa0r6CQMhnhFufZ
SPVVthtW3o/HAcysQDfM6DkuYxAHYJuHifJgYzEN5uHBXl4g2m3mDLUBPcm10pXI96xTubcBIFQG
7FCPulMeZNNA0R2NiAOfUV1FhXPytpDrGulBgLGe36F6OL6R2hCJJr1kUIuS4dRExN3A884JiERR
ZzxDZGNbPfpSRrGjVvOronHgpci1azuN+C0J6PpeHloHAyz2BjImMBxV3ThJHbmUvzUmR8xZQ20b
td0OnPQns3aKoti8p90CZbn6jQt4q1fv2BBn30YuUSF5kII5Cjjd9VCGnsyCgNDN3IW/PpNbXkza
axe12zavOZN61blvlv6sp7axq8lutqENiMyNpoAC7QGfOSKhDFfFOdpZ7sXMdpFSwPGMW5RWvwgE
j0FCe/Qm0nDSZlroBjmJmj1vHZfhNnDypsz7HbjTlI1DZQLkzetDzSPELAx4cLSQxq1bl6WFBKnR
PqflBITcZVeZlq9NVAde5X4y+h/8riiSvaGnV5IWXo8qAZ9yA+3hCqsJEz6cOOXRzqWbOJy69FAr
0h4A+uS2NSvkFm/+GWb6pfdCm3CyPW6joj1DacIU3pTetvCAOKH0Yg+NL/rK37UjS33itOUmBGdF
Vm/6NsZO7gCKCS4HGIbIFXcpAGkv8gLEDEbtiX6hF+YCfBCsP669W1/Y3nUiB3lj0O3sYUAEIp7P
OFS3fdIL3krym8kCLxnHu9rcB8B/nggSla/UXzFEyNBvR60buQzZCJxPNRs9rtwNVnV50VCcnkyT
axPVTDE7TPpNuuztJHrIC7b05iAYyZOfA293B4yd61Xki44kA2O4tYodAwzuluiF2rts7xUQ9mxB
r0lXxMd2KZlVcJc28XRPlg84GvJi4praLsqXBQRD7NCiUDs7Uc4KUBzRMPbx7oMWp7/gCt2LxTrx
N3nlnXjVSNvmjvvpZURPo1mwFCrejWGUHGVi+XhLEn+C47+lpvm+Dj3kRenBXsFyJsIMekgBCQzD
8xkSql8XE1ApqFbs7ZPtgBR06VNs3x54MtJDc3M/JAazyqa4Gl17ttfnAiqQGdCJ+ZB6wKbaMPoy
hpiRtL0SjABF2UYEEStbeOzTEtZTwyLZTP0uIs75YKdkFOKMmc+mNAaXShsIQZWs5GXOvOhWahj9
W8NLdpBy0WTmovRJ30AVMu4zO6z8pLJfiV7tyWx2gXCq6p4Xz76ode9gLK68dTKJIdGhe0p1M+z8
yZWMfwbz91ARy+KtxC8Szoy6PUE9MFsbkoP1iwRVcIgsVtS52+kYdnMFpauvGa9+JBZKdDTp5i3u
yY6XgSMehhgwuv4JHEt/cku5eufd+mQ0S7Ph5GU9zWJO9y7E0eciJIMDMrW/wVaARVqmxwaw71XG
/bxNlPuDTDkbw6R5rZHEkNlZeDEGcGSicGGTefS813PMN50qeA90bWEwgaEKkOwcVzAd9Nsg5HRS
Wgl/JXVI6w5bMWgIpfVWt6EUpDEPhLJNYGYakzlDR5TtqRf2wqNuaNeRwN9glpvKnXyRvLDpFUzz
gB41sN6k7LZq4UCM7PqGY7W9xrAmGE46EmwF88sUIGHDmpsqIv0hJnpfcNo3c8idiCKQG6L2Pa3p
CyATJc9kYfqAxJ91KCwvRjFg21V2bXvldQn2F5rSFlH7O9bqgMhOvU1cPWZQsqidLfq1pTnW5Am7
AhMJnHS7tst/CbitaV1cJjsyj2mfvhPX1c8DcfNTmo7HPI+qg4JUvekJ7qXQDbOAmcWyGfvW+HL/
qEkQ/QVDK66PnKfEbOsTTpZua8zzFsA617L56Rkh0RmNQbJfyPEyutzkSeiQi1fNLnctuj8aUNy5
0f7qM6d9VqH9FZMUJQN+YmQZjHGh7Qb6qDZpBBerVz0vSTBpBlGyvP1Zu/IzrcihMuE3nyt3BLVa
3OPQSEAFRF+rb/1Sed3JHG15nqR2xgxD3UOEBEwOOtkWZgUMHsyznqV6YECBiyFlHiOoJ75YOECW
ORQeNd3jL77ZUfSm9TOSg5Xv5RKpfa3EiRResWlq9gJZHl+EGk9WjreKznLAnGxtcR9wlJ2UyVJF
G1WuTmm7slHUNe4J4R6cFH7CtauaG8fUwBXOLpwdm3c/VQlO3bEu5tj0yRDVTSmCnNMvmuHOrZqr
pce3wTIeeg09M27SbdcAQdOldzMdkDMLYZudl31p7kbm3PilXhJgn+A8lUl7MPXufurUk+zoqJT9
eAOQdmrGcvYtMd+tAc2q1n+HdsJKnyRyD14j8hX/g5tDLHWT2h1cJondKzPnIHM+9Eb/Zqt9cDS3
gFjc77TZfQI6cCnm5NaF/e/CojrEbWmHwt1VbUUkxxspknMzc4KDEfAGvxqvQFXy4r4Dpf3gYY1G
KvSJOJwg9x/g1alg8dq9PRFb9Fov4PInvjGSb6ihsbv6reKdN+ovNbaQoYh9lY/7PG3dQGbRNm/a
J35W6sEYJGEuqzZt6N3P6foAe6zMYIGivElvVrmcexo2HH7NKEIQIwsHzyeMf4s4ulLA4zFdFwjA
WXmMpPfmrAP5jhmk0+iBG93bqz5vaG+9TOytPqsb6ZolcE0eflJkyw0Cu7MZzTIM0t6RRzSVdwx8
D+XAd5km70ibYNyTt1xwZMTTasfzfpj8kT339GiCp+j63wM0cqfGICF3mX3neTnGaYJ5jrjWIY6Z
Ot5lnBorcHWZ8QOKLKQJ++cYhx8R7za7GrfAKYUwnufmSiDvak39iXkwvFztAKbgliThuQzdmlex
UmwBE58CB2PboLU92SX9KBhU3CCuqRlrVwtcpi9PHoPd57qd5FPlzKDiKRV4Nokax4wQSa9sEKzK
M4flk1W4KUe1ED53z/lutuRI/4/xoDh/oFBTESFqwGPGoh2jUosOteF+kWXh2MTwdlOIJQuykjCm
GuYRVAOGPpI/0INmkJb4hIr1EFT1RXas6Vjyhv4GOIAdlQ6SssmyleKuPaR9c9Ky6KFRMXq6dYN4
lJ6w+Oy1VIeJ53VnMAvxybPAO09u9JZW8W1u0qMRNVAvssnZIt85mwghCYR/NnB9pnOOhviiyvpb
15FUZ4dzp1r4AKL0T4QNJ6xvHSJXkVk4XazqrInuoKwsKIflcQ2guZxUHkB3KJoRYgZonsZ3qpI1
8ehplypud3na3ZY1U03ySEuWfTf/6sL6psvHogwPfT74Ms84xzVMhLNyJ1qxt+bicU2Mi47SjfR3
28U7tvWHzk1ZWVi6jgnIjhWuixVqlyC3rVx12Bc7T5nsMlanI71Tck3ZQo4/d0UFcP3ZTtubyXIe
xfVdIrRgogPCMUcYnotm/fDMot32bWrh2UvFq9bZkW/agMs24xhiHVt6vh3RiV1iP8cRxJzm1YIe
jM3zLrZAlTVHNQTZdJFOvLeiXx7H8H6Wfs1uQFt51o3YyOxbgC4Zmolv5WFJSd7tbtqZ3a/Y2ulm
9Z6p5jOctXsw5ngLzCDCprLEKEDpiua7ZClg++QTkqVfcdxULMO0gim73XbwqHJEmcz+AcSc5WJI
Ajb0PnvAkyP59R09C2qZhM9VXeLKMVDuUupxfLvP9OPictTehJWtP6rMiZ6aqK3vCwxpJJjq4dg2
mrfHyoHZ3GySnzok4T0Jv4xRDeuQD8/V2DKpBxdfIy0wf0wIPUIIsFYvAV91jmcIeX17Cs1i3HeD
rLZlXlivRSI4vE30s0EUR08EAZxup7i6WeDNf0iHJ1hWpEqOWRZ9t5ZDg0/KEq0svXzrMRPN7FeB
RDfKrR6nLLRX4t4tiwwXXJrKedaIXpwmR0F/EcAp2A48T2zq/QgGkWm0DPLkO5UeBycvn6AfvDgd
nlGk1B90nm6rUmfqlbGIlqJ/aHXL5WX1ysC83JczZuBwBE6cc0woEg23n70iT8vwJCiWD9Iw+yWU
fc+w7lUM1hHyy/coU44YVbzpmgxZkJN8bz92EC28EF23muQNZFXETNK86QlPS+t5EQxmnqXwnVUe
EGDZowmbUJBQhiRjQCcccXLpPC1jfKiYYliiHDea2T3MIyFAt8zvm5H6Hs+8izLrVkvnQxPy0Ry1
kzK7y5I1eyXHBo1gpNC1XzQwtzSDlbbDvjB6mnR1ys3u3eLtupmbhTe4FcsDDCay1Pa48az4qZ7M
+xyDnauhSsP49gGkXJyeMQ1sjjAsdVTC/qeke8HoNV9nc+9zSsVJgsQLnAsoVe98dzF6Vjjyaosw
oDoAFFyPf5gnNqfZALpIi+8ss39wYb5vwgXuw5R+UJCDrTICUxfGP0HRsr22k1MzQd02C+0QRhK3
bDwdCs3Ym1a9c5bo5FEBwEYShDbWOhV6r2wM70xDU+wQkvtJ99hvznekvzZziKc5yfOLMnmdliYo
9A7aie2sazINZzYW3nCECVi0KCRlzRel5vq9Wpy9Gw8nw5rWgWK4qUCG6tR37SvJkSXsPuYqv6mw
5d3vxk96bMNgrV3mkuFjby6+nomPwpqPVtffukLtIrSKMK6+hUX3QCS856TEO9HWu05ztg0ZtcDq
671buOYBF/+8g0tgbhclPLIiwKzHzIJjRDo4N++HvD3aKm98DpOfRsxwRre1D6OnjmVojW9lzBBI
1R9Tb0Rkt7+PKVgLvelO6NFNG0MgKGQitfZWDM1Oc+ZHx/vp0biV6XeMC6H0Yv2UBMY4wHgrTws+
sLZdiX+ZSr4k41ADk5/BM6kPkS9wSmvGNWNADbPBd3NxpEvQn4zsce4BwIE2FQe3yB+m/AlSRtBh
iMUKIPGx67LxOaRybIN0FXnTuZ5h/MSjgG0ZS+YuRXJ2ljbb1kZ4I+LOSchAtVqWkjESJ1sUZTa3
eocpv6qdvXK8xscrfYbaGPuwM7Dj5PZvbckvWD+eJLQIbSFXTs2EudFR67qWujlNUQcyoZsPvNN8
I+re6Xk6ZY71O2q6k+0Zj4zWAke5VzSOE8fVmXkYc03Ol+Thm3Lt+HD2Zj0HDjhNyBj73mtdZkGN
EaiuF3tQ/Ajs2gBlxGECyTYs29ANdOld/belaJGyzJe6yn+GTn6eveGrz+rfmkakGNd7QMI3xmve
/Opc9YA7GS2qbx5dInrxYB+TiqIDEV081TKGyvypV0z0vnWtG7aW89Wm7kszpXDO51XxysVdk9WX
rutu8bjoft4MOBi83CdNzE5oKc9ljAS5GtCxFWXvbHKPet18Zn38PlLyyhzCOU+j8QrO4LtgkLsR
CHjI39qzzqNtIEDtl/lrkW0PjJlVMhJUNbj2J/IxkYHE6rdJXN/zLj6Bvb93YQSwwdivrgwnM3YM
9cfAIlDOVwRc6vKLyhlMYpHfkOwcP07pPPHG6qLlOJegxMB4MebvpGdu1bBT7Ua3x3PMZJaOMyjg
0aVpKxjTKGabls44RhsJGeceBa+ctaO71gPYK4C5Nqili3I8sgDS9nhTjB2MgxtZVEoAU2CmXKP8
pbUzvxTaz6XrMETFz73m7I0Ej7gzUMBtpm58TmJIKtiDWfyEWXI/GmfiNlCb6wjGdkOkPORZ5fWg
kb3XOXvbg+WHIvmWynuaLRhmmRLodvnei4aPzu4DLLBFxQhmbrjQsUoCZ2g+8MFeLM4J8a6yZszG
FZYMW756HUlPuuJQOdphSxMU1Oki/tQa9QKbBdYKGIYgFZkk76B/w+lnTTU+R7B/HKyrHyKhvXCe
MqYR0TqQ+tm14keJqVYyOVUrk5JnATdRzQr3vnjYJMaMTRQY+0uIGbdWyZGc0z0/1xliFnxZR94r
+sCByW8qwUwiw/OQhRVkw1vfXr34bupeE/DeQWfbRyWqU7Q0h7oeHt0sq446lQW+NMJn2dmYI3pM
MLOBqdEbT7Y5vUtVg0+YhBMwwX0inLSJvPxsTMNdlzjPteASmmLnxDCgUcQ24N61faexy4nMH2H5
0AAfZ0C37Cgl0plEMs/K48cabRpJDq6T94DD+thF01tkZx/1EtN+PqqnVkt/DRgOQ+cLAtimZcg7
SsqP2e+LDmDVvlq7gSrcCkxd0+y6Phaq3GXUlUXqBbDhzuthHlGXRqtUMBOhSXSGHBXYKxQRk66o
aUYz6vJEnArZ6yd3TC+xgyXM1bcvMbmOm1wn7JjRovShju34Oanj8LHR+aJYUvWTmLvky0mL5ZD3
pvaVOgCesngonhbsj99m7PKGEdS+p7yJKHGL75JcjiCMpGExap27txST1h0u2nxfuPqMo6BX51nr
XDoba8oI4qK90EEQX3KZxj/Dgnq4WOPcaoZklwzGmbs81JuD5rhyQ995+D7a0Wfo4WWR6tOpmSWt
7BRmLR2DHo3aK+yA1WWIl+aaqTi9c8xcPxrt8NoWXEY9RAXd0pHw6lSpZDguevNkZG7EQDP93USN
z5q7Unl3i2EFE2WZcWHcyjZ+m90BE5v92iY4TCF/1ush6t4p8K9rBeubyXD9uVa29tB7CJ/mZ8nG
wodpuEl7/aqqlIphSZNBeNAQIA7oSNqeiTJkJ2sxD8nQ3dNc9djEbvIInYciFjTwVhTTmukWwZSB
tXOy/q60jfck6c6l+KUg6yYDJxAmMzAqxo55PBW1QAk2EzMqEmzvrn4dYf8O48Wwo53DzCWy70tn
ODAU39Rs7BzjSxuZLVL8oXotmM36w1Q/F4rqVfLKc+ujB3uYhZYPLRnmXa+h9kUtjBvRYqFx5+XT
dMJzp2M5lfbKMWLAzm7ROZFu26KU3EWqOkrBEHeOMAyK5K3xQvDLyqxZVaJgUe3WovcEVCB2LI3K
DE4MLHwiCSxxLPP8vnasYecm/dYk8PFOaXa+A3DGWxazI8UhwbRQwlvshyo5l8n8oFYxaVJFSOWs
2x7n1uOEO+kozsNT1oM1HlxYyB20x8VNpqNYVLSNFCz0hpzZ2hzl3Ye65r6iDMY033js+6sY8AQ9
68NaR9fhW0urdO1PMp3Ac9ytka57FtglPgQoDMOT7QBFGv1GxteIDp1hMt6Wrjm3Hd5cILDJHGFW
Vt5vT7BEIq9oPxxjMvyZpN1V2TXSvLactXLcw8zapxphCYqYIAuraWCfJcYN5Qkh1rDwdyyYAHb4
XDVvuNZ9DKbnK6E2E1o8WySLYkWw2dknr1weHTiwczm9F0u5LUGD+y6vdEblpAs9gnoQvIMsN345
6ldTgfRB6ruODvv/nn+RWEYBd/YP1Od20JmoUQASCTEHI9w2Mav4DicdEE3ei7kDGCjsyf540fPc
ReXWdU3ni9YG6rfQ24LIqE6M/69NQtKo4QQLvGfEcS3zeZtmVFBCNao3f2QL/qOUxa36Kp665uur
I2L851zx39Ev/sfE/P+H+AvCw/8yZvFZLJ9/Sh//8X/5a8zC0v9iEWGQ5ClIIAtb2v83ZiG8v5iC
ELrnCsMgyPA39AuNYDIwCv6bZ5K1sEBn8Hf476CFZhh/cRilYd+0BCEJ/pD/JGmx0hr+X/zYNQzH
tgUhD48gs46J/k8xiyFJqf3TMkW+OFTTVoW5fkiYUUV/Darzs0Zf5X8Hn/9X0ef3ZVJ07f/5338f
51g/B8gGoWCPxLNnAxH6U5zDs+eaks61+QD7+0aZY//L4lTwJvC+/BXK8D9+1j9+JwfiqgCeJECI
yJUj8LeEilTQs10jIm50vNJBn/cutN8+u/zN7/xPvhG/3J+unEPTmZDCI7ate2tE/G8/JW5NL0eO
4htRW/Ig27roGeIl8S11F1q4yEHn/+Z7/cM1hIvgccOsN4uFR+hPn5gKDmvEo1dhpY27DfPaKYhN
RdlxoqLp8K+/3r/7sD9dxFqfl3E2WzQlw8U6is/LfEkjU4dSOiH2/esP+4dfzBNCcP9JiWDIy+pP
QIZ4fb31knGRWdXaA+6EIohG2fybT/knX0kQBnQJ9tmmDnru738xHLt2J2K6591qVuc0AXnPAG/x
Wyks/z//Qub6WbZDiMlec1d/e3MYSWb2JFNoJOsq4yj5Mj4P9PhvHqp/dtksQlcsFiYrjPOnhzfL
e5nN80wOv7KMfdq7GSliqU7/+ruY60/9d2sEv44k6Wi7QBQYOP/p1xGag1FWh3OfRqBCg6adbHhk
hDIpKsphZ+GiBm/WXqtB1p//xd55bMmNZFv2X3qOWpAGYNATCNceWjEmWCEY0Frj63vDs6oeyaxi
rpz14A2KqzKZEe4OB8zs3nvOPiFjTOiffVErgECriNCXJW+aB3XiacfabtcFpO6eNnc8FNkZM45F
N4JRj4JNwEKp202dQPEh0ql3GXHgEwjAvQBrQtHyNbaxho5GW+DrGRhl3wQWBFSczJ8XRoV5e2cn
cl3vY9JJLK8A+fYt1A00EL+/JOsn/vWKcKOCjbAU1k4BxOTHr5fVgLBDUoToraYWg7IZCYltltlt
2XTpnRhMwjvg+YEElrGYGMRK/gWE5z9885opgzSVNR2P3K9voGsHDM60NB1yWSwEqHS0ZRqLf3EX
/4cHRjMVhjQ8nDAwfl3iwmWRBgAqqdPXDDBV5t4gIOSBY0YqPn5/Rf+0mrKkyYasmHws1Rb6eg/+
gMFIhAFoyaDNoqdN8WlOw6rgNDQwYQD14/vCCHDm/P4l/8M1pJfI7qzpmOJBwfz8khJypjK2eElF
YUfq9WnYIPuZ/2Kb+PVVVEZgZBaZ+gpNsvUL/+OHDxZrRYO7nFzuppIUMk2Ib8SJbY6D5f29j0Nq
E1+RIa8bkrreFj9/nCYVJCpKa7MdMuZBWQzFMfV2uv/7r/LHgQFEFbfe+j3+8HEAMCOzAsjkWDbC
jr6vEk+ziDH+26+igsHii+FVNO7An1+FSYrerfkYxFuK/FiWdPeXIZNufv8q6xf841OsKrK2bjeQ
gCxOYsYvVwxzX18Dwy0I+16qWyaspLD06vyp5J+oH5ypiFT/96+IE/bX1+TMZskcti4vKzi8/XT9
AJkwwRZtTXujkQSJeQVNnSgvJJxAFUXv3upt8awPA3JBFa49XT72+oJmkVpvl7zqOcjTps5wtmsd
AD5klDR3RWiRCtvUfe7HukbJQCJRN2CKzYGb2gpgdzqJDR7Yskm/lprGtDcIxKAedqkGsYe2JMyJ
tK5FqyoXYXYwUj2qPK1KBpQ22gJZekpU6VrNFhLhisUkFXdGK39v2JP+GrZ8QZt+jtTaycKgWd12
2rhr1EIwDeyaHFGfRPSwn401JDlIlFhWRlWQpjeOJUjdymTegFh6jJ2JTVMmOECpRyYvWfSSWbVY
fIWGS+Iid2HQn9VK0/s08PMJ962yTkeAgEeO3WhKeljQGSCDK9jHQNoqeC/KwarocWAWZci9RBH5
wwHeUmvRTbAhs1Q/wlC1TBgbI6hHJr2FSbO6UYp1zBoWmIYOsj3jzaoZRpvPdFIEFAWCACf2vSJG
ajArRrWNihoDXgiE9YEMZvKnVkFH7AoGzrQv27GwmFGDR5C8oGrQegHnn8xdSD+7cJGfaB/MTXq6
XdYg3rsoj8YnAm2DN5NBb4eSiEfbAY0139mZkD6nVDGhvuR5/QCFTZfemR0uDzpHEtAgbW3lO9oY
I4YtYwj3VTIC+tWTiIhIRom19FhbxYT+R4qVl0600as0V+hAK2Tt3+qQiGqgKh2ZB4AZRzPd6FDJ
EWAXZgtlSM1ButB+Da2NSMhLoNVdwxU5pMM8JHTuJLqgxSBXr2aadzpOHTRemySjNNj2S4WvA9DA
GuTbDmjxGIZQYOftEsw09ceEWVpUAzzFa8KwrFToShfE8QzMFkLuczvVtLsMLDgJ1NTx3aceS+p8
bPNAozls1DFsYjkLOxcqbpdtEL4tN1x3JXlecYLyR5MFWfc4N2Xb7noI94mrVlKheDPamRdQGoFg
4lslZNlABNkXsHak98LOGMHmjDt0J8mHEN+YPKaaW8+0H0FDxJX5JXI5p2EB1jv5aM1skq6GUiZL
UMUIFx8su+6SUw0WWnH1SAzVeyu1OYkOSIkXEDgDgv2dwRNffdZyhSyI42Ij8FgvEyoJKH5Ylm0U
TX5A6z52RjEzbBmMCFdgqhAaBwJIp0cV1T0qCDKD6kdFDfUa+UqVF0d7GiwGYTaUQ9/QYsaoMHI5
A5d6FednQR2FxiyO07yA22uOob5ttRzdk9dS0EoTqp9S5h7H/DghnyuJIPa40in2LOCucHIp9cgc
6JbydR5CdZ/jG+5vWHIQHtCBU0jfKKLKIKvMSgKj+daaWt9135u4p5BhGmEkRmn6k7BDK91FTREv
6RMeESV0p3GKrwfk3KUD10NfmPGZSgJAwl8Wgg5GZwCVo3THReTACFE/Zm8BlxUzBZBxZCwV8zoC
Z5gmhjHRZs44d/UTsWy0f8Z8gsdOlm5WbErgHDSbdQHQtcmJ+XV1ygQ6cpLGWFQ3Gk6qdtTAv20V
CaqVlVIu7CS6VI3XZ5noP3F8wrnShhpifpfGJCbS/NHk7TwNYXDWQ86pfpXGaBGqWo6gNC15HSG+
I+JpNwlJjn0Q7MmVNJVs2YY2GqOfoGqq9ojysZfVJGpDtRk1+wZk1AL3plN49wmnFhw2bZLfd5Nh
jXekClHG1GVQT1uB5bRFswiSy52rtJ7gV1XyrYTkJjiQtkRLn1stvEkAYl9TkUtYjwhHu+d3IAEb
CWCGitzEbXosM4u1WZlbECngx8m9HhMrUuAjyBOu5Qo2A1eKrAJNGvOXcg5NJDelyL53RD4QT8Bg
kEqVsJ2Y5h0S6INWWsG7ZJkzDBoqCUiNickYthqk6l1SezNxSBVKH8g06nosSEMt7wl/JiaRvvJw
ZhJaqNuujZE5pNhR14cFxcDGZFV56sxOJsM0adSHiRj1wquQySK/r0NKiTYXeAWXeRFvFVsn3lCZ
3qAbSWr5mpcd49FFU+q9XcfoOtWWSghTQ89qbSrK8iSZnMY3ahdFoxuLbmReaRo109SiOuuJGcdO
08u97C8qkm18f3VI6lNFBo0L3pj+ntYZ4WOftIbBIGCETyTj5Yq+xyXPyCNvk6F4kw9mxg0kJcbL
Es2iOnagLPojUp6cGCaFbBhM5ChV3b5QEWXp/FjvKW1tVnTflRHaF9lISK1FrxvugBrIIC5UVsP7
ftLhmml5aOHeaqAIgypAuHhuU8lsvXgQmrVmqA8tN2iqljivCyg8clX3JBvjWum3Nh0VGfd1HCz7
ObHt4VQguk6O+CKU2J+QUQF3C+zZeDXUOCUDHTnVKgZt2JM3pk128lMv48X16w7fjD/WuRFcVfnU
YfbDrtbIJ7uFC8weXkytdWuEddW8wwISzdeYBH23LbTUyNELk17jlCzM8W5hQgqVjCgiXPKsLYiu
7Tp6bNIQLVskiREydmuRCJPFiaRjArAxtsfhHLOkjtGM73juekbtushX6XdjtAemz+xGZqciGY36
OAwcg3RHNlTOTtpDLGs9DDFCznnAM2p/NLU6fIhOGmCL5SpGpn2CO56rK6Xj4NXROG6tUmMNjWuq
Qb9A/2QxvTXwamQkHw0Hw6abhk2WQ9mM0nYhAMMeDaem/3fVxEZAVCLHFrgWC/vWFm13gk1oMsuv
mWWWuX0chY8m2D/uSVaK4EgfuBEbnn20GZJcgVBjp8NVMDBwZtqnx/U6Ug50T5lF8hjJyqh5iwYs
BEF+msd+Na8zuzKrpScskDwjjPUYY5CnLi0b9oalcYknN7Z609UnHIokgdkRUm+/HCetdwdDm5/6
dpAw/dUWCYl2I74svjSQKvWSkUIiRCAT/4iliukJTQM8CVBHvgWSLIaHKZoQLsoB50/ckxbqjiHE
y+LD0U6etTQwPmJDropTikKRYT1xxixrGkwMdLoFoBG9kNJtKUb0VTlBC2TQAawhnjSLiGTtq9Ym
YiXDU5jZEWa0dorll6QnZdY12Uo5f04N3jap6GmOI53R7vU8J+8oZAqB279BfwnOw6Soh7qEQ6Ud
FsNwutbEAl5KPU+6UUbGQyaS8l1HGoTMl/gbOkysqOQzpgu5f5YhCdNHojRZtyazOo5Q4dCaV9BB
2QMVjGm+1kMpY0qi1oclJlLFKbVSeRBM3EJyB9LibcDJzvXpJgYsbMQNRn0VDymfR6dZ1zQNvktq
AuTVdGO0z75uAC8UMTlFDrITBShuX1YvzZhiAAZICig4Rpw6ExXWwEVkhIq7U5EjtiLK/xTwGLDy
2x4+weKpAyxI1yoiJfEyLAOAHbgnkdWJVn+qejlEwiKS7DhQ21gbowXJh2ZpAPgGCWy+/X0ppf3a
MaCQAihNcShAA+N1/KVGlA0Op8rS5UhbOfQcdB4OFCRdEMynEqev2MRRh26O+B/S3sx4rEG5pMt8
syjdxFmeQJp0MyNQmRlAZgsMtim/YChJabzJoNEWd/rQYkCKqNiWjRVKibpHB65+60qpIFV4YjVk
5ByF6FznAquURtTCNzDTkfkAbV3b4/kUSLP7KnzS1WR6ShYtsK/nLFbkLVS6ECZesGbO0EhCy5w3
Yz98+/01+vMlMlRSDGw2K9oqhvxLUyWqMSyEhYGivFCUR+ZcwS6wE8LqyJyWH+Eu9A+/f8FfG0b0
CYFCazT7LVmogKB+rm6JATVlAlaxR2Zy9rFIgAIoOjgnlwuGl7/9Wjo9IyYkOo14U/+1Gy6I2sr0
mBSbRsaxWBfWJiOzdr+ASfqLsv3PRTu8YDLaDGEotFvVXzpFdhEALsDY4ARW9WJDhzjPVtz8xbX7
84sIWQUsy8lhnfqY69//0FlJajuvxTBxMIn65As7THTT5NW4//1V+0+vYqomAymeGWH+2r/JLVCY
GkWOE9kZYc5xihReLvLt71/lF2I3jSh1/f20VAh1VOG3/3IjGEJObaNFQbx+SeSu0UCeOCIqAtlL
2xiSa/UyGtcgVhb1McU8PNwnlHKLT8neAZqZZ109sTPVYj/3ymzuIyVM4bATNWF7v3+v/+mKWIqw
6AEyUlNWENqP1x0Pr4QQd73uZnenVYq0b6XS/Itpyn98EdweQH6Z69ET/PlFFNi2alfNdDMJrUDY
EFdkqcxVRaDb7z/Nn55AjX40dylDNgZugOR/fqG0MIe66cLakURHyOsYQemNa0uCyAOj5O8+gjTo
jHXUto4gkDv+8ghGS0/jysCCRQOp8ZdMat2st54atZT/4kv6U6uO9Us36dTJuqrJNLx//liqDj+G
kRQqHS3sHUKxxz27WXJNCG14Ru2B16q35b/72K+LpooYls40Ixzjl2sZWk2PCIPhQZxj/NLjHHG8
zt18+cb+1uj8vw7Efxqb/3bA/v/h6FzRmfL+d0LhKe76X0fnlx/5J7hb/MMCjf0HglBlSeFW/4NQ
qDIfN4DE28iU+XrktXH7L0KhYN5u87zyBPyLPP/Pwbmh/cPioVgZ8uRJrL/ub3C71XVe/T+9Y0Aw
rBXkJaqM7mXewgq//3HV0IlLhAtrVJ4JQML2qgIKqiMXuvomWaRGQrYZ5mc4ycNDM02vmdyC5Fli
mmkk7WSKT3oqpVeKjepI7Y+xaWGJZLUsJUvCARd2BQbberBvijCZ2+OE45jExlZMTz9c8Zs/3vCP
Y3ntsq38+EGYfaA+4JiAu+uye//8QayWooGNGuELnnR7t4R11G+ZYOvLoR7JMsYjn8WfMTN1UIly
/T0GRyxWxy7ub4C9oJN4NFcaqLHUERyMKnzscuTcItBzzV2wnR4nlUBRr5vC7k6GPYTslNULJoEx
k5pZa7mK28WyshAJmpjq3Sr8pD8uyxK5zWNIZ3cG/vBCGLJ8GPOhiZmtrw4hrUlG9cYG3/ekzzEd
HruVM9hCS83MMCRL96OiR0yWfGhOGQ5YwFnuSFY8SqW4GyjeURBrZNIIksCL0aIMjOeBw3dO54ej
reCY45JCPA8gKENisbSOlBm7olx1WpOe8qYl17h26I0OJzjA1q2wMqrLEEvL4CdKTBU5UH9xBs6F
0kKuDPEF9dbYnIq+nq0DvPeg2iqtCohXmFn1acXEDWF2No5JY9GsT5KCvFUoJN8SM2mglSWhxkWS
atRG9GAK07U16HcQTcJvxjJ2NxT9Wr/JJjUePMC2w5W1ULA4ZL1BVybOgBRhJTPJkAfMwvFfmkMq
YBEoyXUeDxpyartYPoOuARVB/1n74pAMh3oos/FByfpBcjMtUr+Hao0KK6I/5HezlFwpUZeoBHJi
mqxHgdIoz0qegJF3nGshlKnKxBDq0DYlVJgEufHOFDQM0fbms7aZaqO9lvPY7hwFzzhHRSwiJM3V
sYHvj53OjQI0a9D8+jzcKI1uPBX4yD7iCytWXLixyYUhCyJcrl0FdBPv7sKZFRfmbHzhz9orina5
UGmlC6F2udBqpQu5drpQbOsL0PbCtrUvnFsOMTBvuRMpZLILC1cfxuhtvBByNVm2v9EqRHmXrUoW
JKUrTxf11Rh6Y2Lo9yq8Xc5JHIehC6BiNKdx7JFdZgjOwCJD6pUv1N54Bfhy/+FSGlesr3Qh/FJp
Q/uldTY+WxcGcJNjC7AvZGBpQNEcrLhgRZuW8UFT2+QlufCEY2saX/Wadi2FBTNOPBBsY65RFCLa
zxcqMWq06ouYG+Wjv1CLcTjBCqOVZ21h5mRfhTF3ZyIAygcB8xgIMPOA4UJCzniIj/KKR85XULJx
YSaHFr3BAo5ydyEq07sK0KWBWU4jWEIO0IDuI6vkygaLQQIhz/fKZ1YvrOZWXrnNULSU97lPBmjO
DC9e7L4ful0UrbxnkqlgP9NywmHehnjougsdOrmQohUjoO/VS8T5+emFJj03FWRpshGgTIcKwOn2
wp4euN6e9QeRWjI7xW8vpGq5aRgfSReCdSSrtEXbsoZsvdghuWbNCrxWyct+NooQCvaqjzyAaarT
LZ05UHo9JLvSG7IQfjY7kvrQSZjrnVmMELaLJVy4EcdIgvMwgqxPAxUiSkCRnzAMD29LPFCpr/B6
KeOwleMd428u/UFvsPAlEjcNEsoGfS9LK15lNdY7uOU99bRkRKbwu3gYtaNs5rnfxrhbQ/4ZtJgI
0ucYPPu8EVOGbWKaaLc5Ffymu8juksGFbgNre20SMB6Q56omnqELSA/DjMUELg4Cw8VM1KtOIyZU
sYIZhHITAvoON1GOOsyRMeGUGwEDfUFkMejmpkuVPN4Aogmv4mapu53U6AFXyBxN65STpgAArsnG
N5Wm/YOltfoqBU0Fg1Zbn2iAZ8NwEizo+aeIkV5HPONYqGB4A6vgzI5btFHt5SABG8IbmogclTr4
miM0dysnD1We3lLGBud46uDgsTDrH6t+DqqcZaGGpewFOB2LVnZ6u1PvbZq4x7HO5sdo1rKMm7wt
bgGpWddmlKq3KumkX4Do1fdxKKZmk6YamnGeXvyPQcuIx0H1qq6lO3EP4A06wXCThRuJJqmW18BS
2CrK0Sj0laSFC52YN+VkVV37BrNt7apgOCHRSaMYc5uq6ui/0L1+jIEOkonQ0oRxiWAz5l0gSdg+
ypFR9caah+61jmQMKDPJB4kDkyCe/AAdyEdkGMbkFYOFxK4uW5KKLRImHuJg5r/O8m6wDl0/E1Wo
83zcCC2HYmWEEo2HGrDD7GIr7TWHEw1GxJBbzDPHsSVLoo+B9aCfN9KTCmjkZmy67mHCc9Z5ZH4G
N3NTg0BJMchAOK8L0JD/ezru5v3n//0/GqfW/344dngc35qf6d3rT/w71EYg8dDstf/1TxD3P8/G
6j9QsnCAQiF6iU7jYPqvUDX9HxxXVYVKSpEVg9Pev0WlukJIDmIFVKCEK1E5/q1QG3o+P5+OVZ3H
YX1zsgZaXOb3/Xyo1Mc4GNk1iIIPQ6zsWqp6Bk6oxSWIW96adTQNeGoDE9wOLYrvacYWAnW5zxUv
ltvkGbaHUPyhwtvb6HHQujht0K8zOYN3m6hEMSu6xKNjMMqlXZkOBE9Y/GsTkrehYtwhPNfeV1lQ
3y1agSPOjkOdmHurQq8ZRYoF/cBApKVMhCU4AZsAg2Y1w1Ws2aHyyWg4fIOQQc+OzezUBQsvO4QT
vDgeVlPeY+kFnZsG31UFEGWfhnRnzRQDfTMWz1DXNjRHrlUtv2ZhfYHwiJDeOrNon4BCrJRCD87V
JgC8a9Qc90OeYQKoI2BixIczfFLAe0w4ThONSJjJkPcrNM2V0KF2N5Mta++G+sRExsAPHannhGRc
WDLQgoi0hQHBnvpWd+ZVII1eYSVHQBePcjrdzpbACp10/qLwk6zM5MtWPs5yLoPFQAr1BbvfvP7h
g+7F6RJZ8ohdaOZH6KEGEWO6hrFYr72EJlr3It83tV4Qr1PT/QSB0lnLborZvGi5v6r1ZH9Do4qq
qkv02inbCVx3WeLZENRIz5I2hi8M9ibCOLRM+j6SKx44SjzrZ2ioIH5wLcCMQ4PXOJrWIIJQIvYt
h/NAxVl/kNPHmHb3VWJJJU3sUNNPwITNLWZz85ilGmjaNOkP4PmawVFFFN91ooseY2I3Zi+dx1Ew
PeUkC9FvqDaNMjb03TnWxB7pOPEdB0jaNVqrxEfwY/02ENi8U7PLb2XRz5zcNHkzzlILS2m6H4ca
9qlJIueXHNuYGXCU7lKFSYYDVMr0EZgWjHiIzuXOn3bEvV/SleAuGcWw78yy3dUrEKAt2uhj7gpd
gSjNHHJQ8/Qa88Tih0H1Eeo9o2HCNb6KBsuTXbPvtkEO49lG22odTFLZS9KLS6iEa797nWWNg00y
ZlB+dhOEOzIZqmeVKUaxG5sAswoTIPtWyxKs63h8+IKpuZvPxtaaJ2j72bNcdRltz8EwbqahBtC2
0Lt8LaO8fW7m3HifC17aqWa6imB92uJkaAnzsTrtQNhyHDeugyBZJ9+wuj7QFUA3ayPVfiQOdlDg
bJLUhNEhat/bcOnptc8heBVib1QsQnUIlIh5CmnoFJ3jiRjyZPQn4nO+Y0YfW8QbU3NqRx07GKdz
Pvogz3PuMMUbohO4wPw7LbLxw9TwWl1xPCmb9zRJic2JxrbY1jIIWL5Rqeq30NQyPMoN+Aos/SHG
JMh4ne7xv6A5Tu2soZMBzbauTqqz1AGz33laiW8x3eaJzXLIyxN6XBx10LwFsMvOTC24H7nhFsaS
KrcZs1tWoDTG+afyAMCMMVsM5HOXzqCTpZADwpJYsdiOU5e3kBYpW7Cs2nJwtbRdKbyc6CLdn8Ik
CjzYUwE0Jix4aBTCBc1BrwwK85dsFFzGVmMixBmDlSYnXUWQYoNC6ipUeKw9LlWNHKJt8Qhq3HYH
2Lnyt0GH6OjLHJlkv9JJBnY0YfXNluAwq9nqjDEpXnGGYWwLek1s8pZKxyfLq6r8UTeC6TmK2hFO
CX4GP5vzefJYYUnEtQnt0nbWEhMvo4zdVB+nwrI/GN3QdGh7ain6eYGmukyD2w6HorJMbiJkHbQn
t1d9qvHmdvuKtGnFBcGVRJsS+OGLXdoUv9Ewa4BURytoN2RqDcpelYtFhtoYwdaR7MKoMNcYUn6A
hqLZB4n54njKQ1AffmD0xTbs8Vnd4P7SruZybmX0EvRP/ayOQ9DZ40hW2US7SSJVpcMgYSlBpdKh
0QJ87Ty32IRj9Hj+EoWj4hmaMKrThFH++1ILwCNS2lbztSnKXJzMQVUif7GqZC/DcJVdBRey4Zlh
Zem+BrrS2BgYPpEZNenY7WHiFm+cmYdTUI9w3lQ768EGZWjq2AJgDvGDg7KZhxbexDJ1w7GqSp18
GLbOHG5fF08u2rva2K8Z4YwMU2R7sNYn3GvUKfprg8At9JOQ3AFPlucGe1Ix5Z6WDOLYg0QtnVFK
IeO0RpZ4ckDlgTIk0LkBlD5NvWWY4BWHarNkALQkmEMGaytTV/Yd/k2uAf2o6YvA17BG1XTHqEE8
jhUPiH5ra+3r3JtDSH2HCHCjxInZuYzx09X9myi6H+gzPLOBasD2Ji1CwCYC6pk1vddssFUt5SfR
RsN7r00cllFXUWZrbWCcYruvvrd1CLSHonWdbBZD0Hs6ML5WUe9rm1+u5Ez1UIoAE0sNlPpOlJEM
38Me1bxGy+bTEo7js64jmXDUDgO30hKx3NJvejcAU5BzDpFy9KpRiQ9DGrbHbKDR4wuCsbMtjMA4
3iI8lm5nNV/izRCWNGjMpxD/JWFdev9JYPacXVmDPj2yPWmaB1I1oq8lQvtDD7BdO2Lp5usZFydg
wH4kiYJ1mUAFaPYMPMkVg32hFeLerHSEg2VHMKo6Gh1VpzxWHxAJ2sYPQD9p25xOJQ40uBYS+ilL
3iOhaBc3n/LuZZYlQJDUigLMS6eIj1Wy8kVNrX1C+zA7TwIw8Yr0yEj8TjfxapfkJ+hotCNkCjCG
dcxkCNG/wrGi76NVgzpTAxpYBQgfR0kERMvsGHvXRU6ARWnela0+KXAt0/ZjaiH2OeaIItrtmHx1
2G5lviSaruxGss1BRcODHLkW2pzOzLI7ralrwi2yLGicssbj40bmAmaaGTxciHomVsNFnkjufFtM
6J8aHKaHAc0hCn04gat9MB03qE2tVZYZSFCVtbK+jYJYAtrbJ9Erz6z9ubTLCPxpEQECkNlCXZGE
0cAhRIwoHCs1mtAg6sVth677DWJ9yQO5FOxby9J0CGVlK5gZDw/1oST/A+0iA3MQWnk1TYhL0SA4
Js1hmohwUHV/kctaXxXI6rsVW+l7x58dBewaAZjRSEUTY6+Uwf8tq/4oq2x0AP+9rNrG78APureG
Sqro4v/5kT/qKskgghYtgU3eEKdp3AhUNn8UVutfCXq+LMOrKFJG7/XvykoTpFwbFuWORc2zThf+
XVmtf0VNxZAAkTkuO0Yif2PssNZpP5VWzKEo+1ZDIHURDQymbj+XVkQDRuSLlV8QXKL9sq8e8jtE
vFAWWD554Dzhf6aH/AC36KQgcnXK7bhNd+bRPs7fjdPwyU56014VD9leus4+k082rV32QCiJ+TE+
dYFTv7W+7Bb72a19e6e61T7c6b59XPbDZzQ6iElI8ToAM7qtD+ItutG/4h30l5P6ZkcIIncKh+2n
5oH4wYO0aX37uvOyDfBrN9sD47mtTqMf3CZ7bVPewTPys5vZr2/hiZSQEx6Qr+90qLKb4rq8HR/H
yeVv2tvlZG2nU//U7es76Vr7UA+6C8V3253ENr0yNvUWT9Au9eWDuYlc8ZXclAfe5ZV2NHfBUw66
xLE/rC92tBAAGbxRMiQdnUVK0Nb1rEN9IL2aBnRzbW+MnfwYTtf1obJv3vtzfMj5teFVdDMfEG88
cQlPfIYv1cfGtKeJfRAu4M9jcW06plNtyDR6wFa95Q26rfsAasLP/eokH7QT0xFX3kRX1kNwKDZI
61w4Ck6+Hb8XwQZFe/Ri7MqDsrE3kt/t+nNwS5PHkY7Bq7lLtzpJTt50i12lM5xggxMfuV6HGNFL
yfDkv4/ONSHg75lyhEI4HmHEucikN9NR431Np3l0c5ce7f1ceIQCUP0gMzzlu/i2OtZbEkCTfb0z
POEmfC4km1yWZB/tzQ1S8m14BG7w0L5KV/nZuuEVnu2NAjzdj/awIak8Nuk23hKDcqdRyDjJJ1Ig
6Tk9DtdI4L7mMwOF4dm+wzb/rB27++bagjwAj3JwdBkaLu4GR9rJV/FG8WWv2vausunfrMN8wPmA
oNEHE3Et3XN/UgpExXUMeGujOOWZn/fY+ZxwI44QAmQwQ068Bbf1jQO0U98ONzHNTYrTKy5ajg7J
m3ZoqkDuKQ9TsImKjUStTul8GjZoxHInfze8yau3kdclbni+yV1Hd8u7ZLM4iEx32eemewCDLp5U
HIrJmX3COryWPuAbyw9cVKa+6oNXMXkX9Wt+Xo7FprsuGQrlDtQSnjduI+wNe6ZVOmhItMjA+hGJ
huhHN4p46VcUdPclqWQz2V9ZcGS7B9M8abtJO3fOzUe7MeH9+dmR85/rBK3Xya72ONzO98ZjDmi+
YLYDLcDFGpbNxJq6EDK9yJkeM46u7q4p2ZncWWX/g3Z0ysGyDmAmV68VijaM6geSv7p5J5Pq27ox
967sB+j9nPkNQdpzITtka4R+7SluQibKR/nA2RmXY+ELYLzTod4XlFRv2SG+Nh7qr1gVO/JUgiuT
danbzIfipG8Jf5G/G4+1r7Zee93fVx6TLEXbtNcEWTmYQJez8UTMgwt/xOMQgR8EmbayKThKgJXM
9MqJdW913yGx16I9csGRw2d6FsuDDj1m2GoPzYFH2BGPMl3JHmPh7TB4JklXJIGtTo9zeaN/Wozd
/GnTUkge6hig0N7MztlbfC/txRbOHGObejt9wWxwIdQ84wmxyRxx0lvJ56HeR+TxAH7T3ri+8gvO
GVV/FsBi3fx71TwDX6J83FaYMzEiLztd+Kp11jK/eB8lqsadiUkFFSTVJYf1b2SaOrk/3tWuhX/f
E9FRQ9C6+ATFckcQoEEgQqo8U3Lj4XmFY6gQWjcCRv8I4myjbbT7HnxIdMPhqhsOqp8+0dlVvulH
Uz0Xj3W+z5/753hhDAD8YFeNrgywYCufyRl1X02xRardPkGnEeKpSze2/Lxy13ZjBKnJRaDeUiHA
c3iBRG4saCxdmCn2G9d6voctae3G+/HefOKecgvu7ivmvPQyMIsIpzl0t6l3b+4Vw+3xabqltZnH
z8g6hfZtKHnjc/ss38oYGjZrCoS0Qf+9hVW20zjLPko31l27+7Q9Zg657NF2r86S/maeZTJc+pca
eD3HPxSv41kJ74qNdt1jHDCc4tXsH3vmRjFEIlUkeIAkd/pIXJJ4Syd3zH3sQYHzIIH4sw970zXP
CSR5J3rg97xkbnQbUdyXlLxUf54UHUgVrs4QG8R77vBrPaS58OOjPesGsAt0j88aInBty0GWkY7P
VCnjPH8emVOwvpGBZQ6e9JQJJ/9GhUfOq5qf4xe5eFGum+5VCfeUP314ar+0Dqhc9WE0j/a1kR4p
+eyTLm+92keHco3nY5jcx8H3x4+89UVCJoabkOLn6M/h8jmclayjQ6Z6DOcjvzqjX2Rxd7ntJ5OF
lT5seNtvmNc6jLrFWrvesGOBVf9okdRaxZMe68x18mfJi8ZzgcPkPgDLWdFv84utBDrz0O8pfNz6
3bqzrlDrE7R8ruFxF476zh/dOTvMp+AanbtXvxM5uOel+FIhafnZCYZn27DUV3vB7qK/Rvv+nfHT
eOzftZtxpx8N3aHjOAknvSlPkPzql9G4UXbC6z11w2clBgkB7rTl/wD3lXcNQLmIG60koG3HvQqy
MO4pKnaG5Zvptq72SXwIFq8vSS76f+yd2W7cyBZl/6XfWeAUjOBrJnNQSkrNlqUXwpZtzjMZHP6o
v6N/rBdddRu2qq6Nems0GrgoXNRgZjLJiBPn7L3284ib7stwEbYwTbbS2JXFKYSvNO0reTjFJx4y
nmZ9TcAbmR3DMQk+qWOMnJZRlyLm9xT2t2Z1gjwy9cEXExCa+6du7l9pgR6rgv/9kp9x+FqdPxVf
u/f/0v+NGqDVAfnf6/Gb4lP5Yylurf/6n7W48NH/eDbO2ZWEgdP6/5Tigpr3r5mG7f1BJLrt+xh4
31XelveHJ0zXpUHMjH2lcPybytt7N9LgVEAeqfJR+oCwsBhw/Fx3M56DaZkqQYilQhXDMcHJ9kaE
KyDwp9mC2r4Y/YXWGIzIBUWdDZVoguCDcRC0sVG3Do/p5NTfaiOEC8DJOzynZDdScReD5K9xxyEW
0zh1aFkjdlddTz7RqtU0g9BXWX0pshXKxhFFPKBA1h/MucHjkdRVOrNL2KUbuH6NwsAzG/OuxzII
imYRQITgYKZ0hBiSkq8YAd5yq9rOjpbVivwyXarYZubYTqBLfdJKmJ2g58n81VhPkl1r7QW69XzX
Y5IZ4OWn4iRiWjUHekuuvR2HellOrdMSg+nOnZXt/Hop3M0i8iSDNp8QMe1Xmb6c+iym7IloMCFo
ShWdh2j25w1qRWGh6WEHW4qKaakLLt44EcpsZ0E2xs6DxgMHPnAmBXljyfY3fIPvNvYfJFAIn1D5
+QhvHY5bEErWn/4H5W0eWrk5pJ4bQHKqy6NmNoQFYCyKkfCN3LtDWOEH2I9I57BjeTbprXlbL088
iljG2yh7nPI31uRVz/jjR1oFqViTVyEbs1VkiD9/JCsnAjAefeZjIF7PluFNQdWM6pjGU3/CQqP2
P7x1/6AD+4frYU7HpA6OBsWu806fOoZM4O2l4Xo0h/ZD3yYvoar6oGAq8GbZafvnQvdfES0/n2I5
VjOFXE+xykSdjor/3SkWN0ambN9VQY49IiA9FcIzxJYtxpD8N1/tZ+ntX5diGbFXYSA3890ssqv8
zsMITrDhnKpdic0O7VC9uJtf38G/XYblB00gf7WlYuy53uEfHqIEOFi64CaHYmiv+YhLs4+jRf7m
Kpgcfn4yUDWuukbIQK7N5XhCfr5ONk5MVxc8uDgdOnJGvUnQyLKi0ZlP2umTBmYd9oUX0lIt41BK
UIVRyZxgF6Y4CeHpx62gb5u7K27FjLNpulkpXxZGJiYpL7SEk5WFSHzXGmJQ22uyS4GsBGtTVB4z
URlf/dRrims/whRyHKYFuzoZH7S8+oEHKGORbPG2uoI0kBL4t7VdeoFzalTjUrzEltuQfRX7y1zs
VTZFLHd2KTChO4aTP4yOwRrRk25eBmlu1/4h6brQvSuNBlVXMUrP1BAZY4csPqzN7SXpOA6Ub2EM
Ro4JRrMAi21YMCKvtuQHifmU0egT2yhDYnc0kDZF+xLxSrW1Sk8XZ2spMADDbQSCuIE+DWuNkPeC
J7EoOFhHptWney0T8gQ3nh6ZBheaYJwd+UdLfg5Hs/aevCLUGl9Mn4rPbcZAddfYXc0hUqEquTSr
knA50GsAlpcqGUhuQr62kKl+JzL0GxhLGyvpb5cS69+Hwo/T9s6Zm0E/mr6s06NKsiq5xvpT4zAm
6opAkbAevaQJUoFFZu924Twc+6XWzdWSEen5IWKGmt6Tx9sAn3XaODkvQ2nYl5j8h/mzyAkHC/xe
Nf6NHqh9gwZXQLzniqraZFOdgEtKXGZ7WZ5fj0YEMD1mFI+R0ki7+ksY5VmqcctHajgKY/bRUKJv
5AivQBoYT5jYffmU8caRJpvApNlXsPjdnds6Rf/UEZnsPujFiieippKo3HWRmqbDWOR62VoKueVN
3ixlZBBU3OThR1dDrzoxVaKH4BmRVb7yW8QRAIR+lFYUNFJo+5Md4eTqD7U1Fc1bpHLUK2TNA1YG
1O4nqw6B+fQmdBJSYKRmA8WbYxg44McsCrLE1eVl7sCu3/jt0M1HpoJ+fmp9Tg8dQkjvULsVeKd6
GuDh9fy46tBpYLAMUgwHSRqfG2RoiZBu35BHZB9rP6teZnJ/7ZWMOkabASAeid0jslR6TlEY7pJs
wJmTjjNdHDBwYX9SmKWYPKGkJUrNNJKRkYean9QcRldIi3O1mxyR0Ebgq/q7XnUWTZzRbS+WlDlA
ELcT6QZGWLotkjjLjoPCBtV8mMoZ23jCPHvCix3jq/Nqx4yuoCdO0d5Ulp6PsV2jOu1JXzyUWeO/
JhXTpX3ctjIKDJv0OIZrifQuPKzLK+5n8OBWWoy7OJti3uBQrcprO9MEyuh+aMUj4j3bOFbOwEnQ
YiR67rSQNetRXWVBS6Lco6v5vgiJDTYXxT5DwoQ1pE6xEDXeQrkOOsjZIB7KxePH5ZPnkusMHKXi
pFjK8wTrhAjPichIH9VBmLMCuUvUQqcdVsMjUlrHhipKkl6JVnufq6TpAkMudeEeEujheMx/vQVY
7/YAGrOulA5KK8VWQ8DLu0KCJaRHBErIZDylAxWg8rLQPbet02QcH6Vff5gKY1wubK+skwP6Zvu1
5zXxr8qq0f0V+ErTOgBfM9XW6r3ZP8e4gvTTrz/lu62XnrFLEcsOjELINbE4/LyBlGUYxWQbxBzw
SvfGn8CUeUNI/M3CkPPXl7LWzeiHMub7tWiWs1+x0VOEv9usqCZrFgYZB2arOZ1jNyTcbAQZbFfi
wyz85L526pC/Z0fnUBnmjskugdaQTn9je3pX36wfxGJ2zSFiNapAy/r5S/uN2TkYJ8mAd9eYFLaa
6LPLeghlPDSlf6XI1PF+8zj8/WmgDFiBPJRynrLfu+/SEE+A4brkZyOxC/qS1TUnZWf363v896tQ
JIIBJFsRiwoq3J+/mZ6cJGYOPAfVqN0dQqT0oH2Cfv/1VWwFmWm1PVCTfjdj/lDdNBV1T14kc1DC
artrO9Cho9HJt19f5WeXj3QdNGuSo5oFjcd2ud7P34XY23FqwF4GQ5MjmkHgshU1mGlG/ewQa6ob
Xsm/WEP/6sz9/6j/xud9++9nb44FVVR+/en4vf4Xf0kM3T/QD7JLo7RYn69V4/fnJMzin2C8RCyI
UtBkCkWJ+h/7jcuZHa8OUDDpOej+AKf9Zb9x/T8ojR2lUMu7mCmZkf2rQdjPKwugMFSHvM8uNCWE
KO8Zj6ZcrJacO3NrLBw/dwCMTJI4rIhQCGoHEKmF7Ji0EvTq32JM8aB9Z850sAcb490Pd+0fzk7v
FtT1o0ATNPEqIcWE9fmu8tduA9aI92M75O2MMkESjte29zPZ5L95C393pXentK6KjLqMbPrhvtUh
YGIojU00vk9bqX+zePFD/bhyf/9S+AfZJmBwgf5bP8oPL3wurTmjdje3ke8RNa47ml7wphFSjvSw
Y8gTkyZbDPqmf4mFInz59/f0x8u/u6eLS/oYriv4HDJObhwHdi6aHX0v1/bory/1bmv485syTIWh
CM3Psniaf/ymFZ0PMil4knwjU1eVxG+/9VRm2AhRfAvRRBe3v9sY3y10368J6U7wIqx+YvXu6wkS
WEFy8PXSLGPCaXAk2tkGKbdd1Rln4oRs2prJcvz1N13fvr/9qGDVEADbHlvTe5DjHBF+nQ0Jwjtb
V884GweyeIYFDLYevXBfOVOIHB3iNkNhhR7I9cmcvGjnVunXeTEL8sVWmuKuML22Caqy5BQtqpL+
VqHj2LyuWw402IriSt9KaBryNw/lPz3/CJs5X7vYdWGh/vxT5VkJywv7+Va6mT1vKjI/jsryUdHh
Vqh+8wiq77fjh+pl/ZXYi7hVPOIsWu83vXlxfaRqyt9WxsKosqNZueKXk+SOll6sUD2tgYDazSGL
EJwgr0DC2HrT14IpC1HsHllPRhUSFYuLgnFM3NdXFmZ/GYyyl5gjROn0R+1IpwyalnSXbQoS43GO
W4b73PPqCULYVDxxGkMG40dDAf4DqgCIowhC3DEM6+YbCkAv2UC6KG/JdyApHHKBJgqPduUMbVzR
u5e1UPbR0OicA5U2GkbOkJTJbVtJdzzWjYK6TXqhhUaszJZXMnDrfF+ktCKYDw3IYmUfGQ+t0O7n
oRBxvSdHaAEQlYWAuBxQTKjD6iRFBWOoNysCaYeVxGphbJC0eI+4mNgEOdBT660ubhCANgiVcG7B
RLFtNGbBNFjZx95s/NvBKYCXE0RUPwmbXeZ61AzvRNaI4jBXQ8W6ni/yye/raEJvlts3su2aF24T
qHlkZsMXgJ0SjDptjDYo4KaEyIMi8XUkICDfjJYOs60m0OvNoxB8TorB+4hjm7FZhR/pBKhqeevs
dGF8Y1XORwGV/9xiQvxqwZi709UK00D+mb1m1O0q4Mi3qE0Xzf1dn03riauqKWw7H1WSrrz5IW3L
aiDFqSLwwEDjuYNIox9o5qr7Reo1OBXJFArDlLMQiRf5cqxFRavBRkuK3M5Ui7+Z6QQrWikSVpjh
S3IauCnyzSunMD0smZF8Q19tMZJyjewK0w2o+jEn2TBYZlPqGxF1zDdTel4bPF75PTulRKpmJ7aE
LiJ9d/kwhZGpD54xud4J543rkgetIRltlgLJ08FzVPpUIsqVW2guK5MtRVW9qSrZPnVgmB20775b
H7834C7cofCqvdQdRktXxRzbwySlAbThkEMk8wovTuzzSJRrxAyco/DGbZHc7JAqTncRIGCbYVKM
P7NmIXMA2jp0CIupyt+c73aX5bv1pf1ug/FXR0z93RxjfDfK9N9NM7jMEJWl3800aY+vxmEDm3FL
rnabpdfIZbDhYsOhwOk+5d/NOQ29ts2Iu5NAniXFvqN92zjThQ3F0Y4b4gJb4FjjdbbUwNlKu7bH
g6uHZdqrou69oHFCHoVezSiBGJJLv7wUoxDpE3pFk2OyoQdUxR5OrsOcTWq+DuU8Gtd2O8zz80RH
kQFb3YhmX5f9NH0NuzidLqIR/xiiGzl6A1N7fKyfbV4yF1p+3p0rtyyGDx1hSPrG7u0svjHbkeAk
KrLqkozxGLhTGA3mHVBl51nARmHG581VeyDTmnlokZTEHVY8rHLbp2uqHW3ytj/zCPjPJvJ378Kd
DdINQsYXsPKs0F8IjCczcksCQ3KPQg5jrSNj94HAHOZx9pg4eHlr37zGkYF9N85Mhmp9MpMlimLP
GI5elAtyPmFOLIJFE+TZszCc+FbW0fjZEmTefwwLMh16hBFh2LxWnof0HwMUCe7mdWxrWmsbLAGi
uAydsJFwDhNPy63Wvcdot24bu7YwYtMwuilIK5tF4JtdHuW7Nkoc27oIjQKCbRIl3mM+iIHAvGmR
7IClQFfgxIgPr+0hK5DluHTUNoNNnEUQphHq9NGa+seGoI34WKQWxIjcVJqxLX+YQ/z3lD3PAsDa
xpprel8kLnreXjukMlYhsaPXbldn9hH+Q1c9DGIucIympfchGzz96OnSvzKsNr72pbcwdM6sEBui
cKPLqh2mfZx5cUDiKhoLk9F8vOj6qauc8MHFUICsqdEiGBfLw+s1FeWnMM7D/TQ2FgDVcr7v4rp7
ioe5utLkheD0VvpDaMwEG0URWnKshK3d9eQ5TNc58tBzmuafKpcAgk0T4mwraZcHHTGh4I5yxACx
r/culkaU4JEdQNnBShK1Rf7YJVpjKxss83Imo7vBkbcDI0amaPoSpShuXSenaTbEPUqnYkj2Ruv7
H7PBNzbgCe9aTZbwMSGZuPD98DohhIHsg3KPJw1m32R6lwbR3uTKL0zdM52d6FsQSTUvD/AbA1XK
qduWqFnjTW16mCyLbOe4eqdld5h9SeyUqxk0mQpXhhvrbp9kJFCAjDuGsnkmMAYbq1tP6lNXdGoP
zRlFcNkPF1kb5i/+ZE/HsXL1oehZuLCyKBJ/clYVaS0zivnprfSr54zoOUQ28Y6cD7YAu862BPHh
L5FiSq/TqUS7Ip3uElm4YwapBcZtBN1dVGPlb4CQhp8pZy7ILcY+UtpvasQCtTUK6xWUpbHFgcBu
3hFBMmAGQDNHUx5KavUcTqP3HHZL/YgwXNINX9Sdgd59RyogyS1y+JbGtbcz/Piy65q3STICx7Jy
V5XiguCf9GDY6TOUndvRT2G9F+zS2Xqv6AD3uyhz6WK284CTBMPsxsrxrIRxa+4TEZ+6xHq0cxRl
ZDCBiSybZj+mnSSjMhSnOcOZUCaNsyVMiyYotQEqLdpSH0MYfG0QttF8sErbwcVTAlAgkZmcEHvM
0GhpO0cM1Ly6EIcfSlsTPqPMvhFBG07K3tGfJJ969vZ9o0OyT5fH1Rd3HhPBjmM3JRIz69QmPsZm
4tFUV32OR/uc+uEJxboBZNDqLgiyWU5VRHQpw6etP3RX9EEjKDO+gWF6XVZwc87Ex5rFVU007Dcq
RfVZgsUOCn8JQUP50xZTxsIQ1es8/gQbrZBWWGmlxGpZGhCMq5H9mO30ClIaw5TcDWmFxxc1hPIH
MaJYSeVX+LPMfsvZPoouxXBvfhtLD05t2d/UBrIGXaoDrngUf0bxFqq0RUdPs5o5LbFgkf44ic64
cJf4LuOsi6UzxdePk8MITGT8dwukw43VYur0FsRCnSRDuZTBoGCCyQ5hCTMk3CILyE3cLYihd1SD
4UUiRjuA/6h3STnfAQrG/SsLaL9aPTildcoUOiLDHA5FDCIcx/w1UnP6wfUnF9oNm0b3YOj0okeC
30Xxx97BFj6QFKyb9hIRvR3gxPpUpOxvdCHQLTXhuciNnZfUza7smvhyjdAxQqqeobfeuoYSHMKu
2soGgFYMoHiLlR6gHrJxjqUu3qXOXnGqpIofopROMvc+8T5WM0J2jEHfTMxosL5mTCfFAtPhc104
AqMIUr7OS7aY4iFAyPmVgGTEmN6wWwy/v3IUfgm8+mAeWfM2LPZEYmEPeFJTQlQvBASSBVtH09zH
LbIdKxRAlCutQXAMwy2qVL/PlqCndvwYCQAOm9iN58/20Cw1wruZZa8JSaBV8BSOxWAsd4kXRg8A
LcrneCTQfiNF0nDXCkCXG5s4KCQqo21+leQ2Lozo4ITgJKGuR0/mGehhFrrQG7ZSbj12IAE5ofZK
cDkdgXm4MJeB5GC50H9ORINJcpH9mVTcEMVd6Fa3mdnW4ZYUe+dYmIRa2uzADPND5t2btrUnMkBz
/2hM+KS3C0lTPDnQF5jr+7HzObI8zNTCzDtcXI7TfuM25pItojSDLp79L+3MuGHThoNLGHQjowT+
BvGZ+27s5asPqJIZXjkLfQG91Tp3dHi4jXh2HlMT9m6Qx9K+V3OSV1tgUunZ7OeOcQJD4E8WDno2
AjpQNg+1IH4HXUmGgC0RaUiQp81skn5tP+KpD6l8bbFUeM9c2+oC7dfmB469D1gLI7X1ad0kGxN7
OGbMMmbYZUY1/1+72rc2tTbib3VIdB7zQpeeZN0ZdX+IqsZEcTgYyYWFxeU1cpx5N4Kt/wAqtrf3
6WB0z6OPrTKYZgYSW2m3NKtGf02gqBUR1GRG9Gaw2BqjB7jfliedrUtythuKD56EoUniHQ+qZZfy
0VIT25jqM4V9EldWTsRJ2L52AGG5VzOTkSQ0BuKxZlnexnPDAI5krJi9IQIzuJWyz19lCqVxo0ur
Plp2Pg8Xve02X0NbJq/FWOo73zPHV4Vh8yIf6pkJblU2zk7iknnumVchzyyb5ZB1VtVTbC9y2tYj
jbKNnfoeyuRlsD7rOPGf3dBnPcpFhJ8Tvmm0BMSmeU9dbXjppuXBRJfp5OO9K5vqS4Z9lmUpasJ8
i1FtvhoqDgVbd2kRqlaDK5odyR0jckFnEBXH5Nl9NTG5PDpeUXeExboYxxItGCtkimleIIlmZ+Wa
ZrIlBZHQX7yhdNrtgtUS7qWnrXs3l/1dFIoiOXVc5T4fqQ42DL0NfXBFn7FfjiQJ9nE3IP1z1PKZ
AXN1Rww5YN5GRPmHEEzqm4aue5MRSg2SzhC14GGImkdAbsCPew8IJeRe309xQo+MBfGdLQj3cMl0
2x5uHTKiULivWIhw4w8gXN6MzpTkfZkhYhq+EHrKMO6Tb2UyOXeDg+pn4/ayw0vMwPCjWgBXsM/I
kgM20bzlobPr/GnqQot87LIovxjDgDusi9rmHjgIB1RzKYmlUiy1DB3z0vzShDUW7XA24cV3duS5
uzGpqmU3zTMl6bKMZDguYp6vEoapiADFZLzkWrXWGuCMQAe8dggsQE1dtp8yhBabAmc3N7mfOVWJ
sDXWpNBhasnfVc6eo++aiTmmkdw6di7umf2lamNQ4j/lM7KwDYgKssaWvo7xDJmMj48xePpmZ9ht
faEHzSyfACwLVWLvWRcFs31rn8UplrPF69P+gC/cn69FPvS4aDw7hajuF+j0Uze+k9Stq8t2RBIN
PIf4SZilyAkrpyiRd7UtRyOjzZavwCqG+OBXIQQQui7GvYrNifhWKBAxu0cL00nU7fjkGS10O0LD
WoMKu2zurCWJgK+NNFKPzDpkcTAJ2L1rezx+22XqTAgjGUHRPFg2jWMSL/oU6WLHek5cBLB54syW
wgfVMdaeeg4TupSkabNF7aM8JJiwI1bi029ahGu386eeFyIo1CXYluhMrr3fn1tsXuV6degU8eoF
NO8XgVlxhlDkU2aTOm3glUOe4ayxR70y0y7gAF2d68mIUK/XxqPdZc01Xt7Y2v/6g/2tS8vnQptk
CwKQ1rny2tr8oR+dQBPMMvJnAtuZX3SSDhTo2L6rIUp2FGTmv9NfgfciQIM5ISBDMAqW9a79nUVN
6w0Tqc++KDKCGGaLnM4sOXr44xSJU7+RQ6139d1dpwNNMhHgF8mgch3y/fDtXJuufmIKtLRLHHaf
gHi3BORFBCW6pG3Mr3IkO+RToyfk+6L3ftPp/Ie2KvNqymPaLGjAxLt7W5pFRZuRscLMIr5R7CO4
kj3zYJTl+JtZyd9+RmaUzGE9E68UnFvxboKhvTQDGsilMEAu+6ZwMvymg0MiqDcemzKPdr9+bP7h
q61fCgaFw0TKk+9+Rzl0aKFqmvu2hBuGiXW65L1nJTaM6Te/4d8uhf+L5qIDRhKxmf9esuc4o2zj
OOdSEaJ6aVLVlMRjbJmri8vv3+r/jyz/h82z998nlpvkf/3PnH5H1/0MRln/qz+nlo5NOB7AUfpl
NopgX/Em/Tm1tJ0/LAYHiAo94KqY6HgH/zO1xKMnbUvAsWRehRqUp/Y/0EDAKB7BV5IX+ztp5V+B
URjsrO/Sj2+6y5wJa6GPHACboXrPlGRcH2VJaCMjRt3q7pI2x0mFH/+QD8uaBlKvLTp5EGqwgnYw
1IXIkdQAc3BAPy35ZZMn8lC65WtjLshPfRBTSyWov4hH9hcqOxqTqxUFR+/QmXdlNMzHQlX5gzQs
SQCLuyDmak9NBhJKpQZka7OFPY2yayWcGQF7aHdSZXvwimV6QpOhaTaZQMu8LuDf4ow7YjmDFjXh
xU8X9t+EYErVE5RcSKw22CaIDed8dNRF/VK7HYUVWhONtA5oAfHl+fIBNLzLKT42ryw0p7yLmGTM
UcU7U/Z71dQ1Hec6duhddZeFzilifT/aV/xCNLqi8RIdwhcKZLWrZPkY5ZO/LXK6dmbZ3aYaz44b
RXJfWm11WrFdF048OPuyczKEukUFJN2OghaJNK6M3DhmYZcc7SoxsK7Ew+WUDZBDMklMDMfj4VCN
IS2M1qH74se2t9Vtk36wFGgrc4FnlzeVd5mg5d5kCNuCFe19oZ0Fp51erlyRDN/6QR17P1nuS4Dv
rtdjWi4svMnKukobeqBTBejWs+ZTWoRZt+HPj3cR8yHqAfW1qW2whDBd6y3UbtAxcTk9NZn7BaBW
e0n1V+2pVLzTUod0sRb/E52fm7KL9NZhQkaeKtMfZo3NDccJc4cOktmBGAF/k32Baq29nRydXRuy
4tCLiMqdEh4DJ/cvIC72QdylmM3ohhyp5S+cHAAAZwpYcNXqfc8ywnYriuqmTy6T1nr1Y2A2tZEE
lTvRJVp8nB8jOk2iax7nKO1vU+rxV9KLOHxHDQK+sQkv0X4TpZyHdAHI/z2grP6E+z9w6fbMlnEV
5Vbg5k2QZZjoJn5HUXdXNGW2jeVdxZU4RWXx7BlwDeoXfouWM9pyTFuLwrekPsaX1xTkOs9Nuyki
96gZUdwU9Ai3VmstRwqdZmeKvLwpp4QJRYVyjdeCcSCvp9t96KdcqDXYzTzlAFUuk8lon/QAFmuh
RuPVOgAIKbfc/cu2bdMAUcK2WZp0k5Ihr1t0YF1tbVXjqmNXJuqmg374lhocz4nMWGvxgWxec6j3
LiwS/LwNBXZlG/2VZU7OCfox2By/beSuskhvKUzmIP3I8Tqj3+KWqXVyO96JztHJdcqY5C7voaHw
kHhfxmw++0W/I3LiUCVOFZS5YQW1sglvE6lJRZPjx/GW4smtOK8UENM/MlNLb4kVJ6rFRjdLtEKy
DXXcbkdnmA7s27h9hoEGLyXIdMvDfSU7e3hYInQOXmVUmH2hEDI26rZd2h974Ds5wo2AhCYshA2T
UAz4mqbekIvTECLQzRZkZzkxCXFE9kMOHHQb67Q/OfKT9Bp5qUn/OMqVUW3PLYG2EFR4plCb7aVL
2u1gUa/73mLcJTZTqV6nrEQk9sJ3oXPcJihz4/llYWKxQbRy8LMihOAud1mJLwNNyb1XWXqbYrXf
Fr4og0kUcj8rkwU2naKrpDPSHd1b/9QwacWHGVniXNWhcW8TIEC0uwhvK5J5JSMZfhTIO/Rfzmns
f6v1zAMJGJ541VfRes41sAxC1G3v2pSjOHYSE3IKVefKUDRCafDy5JKnQvSzHoYbzQDtKhWYeuMp
KemXFee0B6/k+11zjpXInyyJscsg3WAzhb3cTEY9olaV9a7BZnJwoBZdLcjID3BGsJ0gNshIkuhR
UQ5wHYBdoMZNHRzjepbws8qq6hnC6XyfU3x2RcEgp9hlsXVT+MXLTGMgXqA5sk9ErTxNtbljbrG1
mFi5g2QLm7cc+LcpELtiitVWe0TPeN1nD9zIHEo+dnIVRuQcu/Y5n9QtWB/Yp8mm0QNvZXUXpkaD
qNZo6XSkUVCjZd8MpLCTb/ZSJMZNr5+Z3j6IHMdkOt+5Q9u/VTPd4VwZWKH5gpOf30Kkwo0xbV2y
bBjjZdt5cL+YKQYwuhCpup5tCFIi7he4mE2ynv8c88avKueqXvIOM2w101SyYfTME4FlPgPHi9kb
/Uc6Ql8qcBk4bcVTWE/jgbYZyhsBi3bNt5kOs2j0pbZocBOXFu16M/7GE6aOvkhX8FlTJ2fDMIud
PWEFDXsXHS5vkPHspsgHSAIIb6wcqkbU8ck7WrGF01iXc9lfE/MC7cXqxuiYkyx0bTfz2pJSDMNj
xhyBHJmvw+2MPgHysz54ag0faiCpHNy2SEyE8jK5ntZUNBD2zfWC/+Vjn+Il7mfncyzniHC51EOz
7uCyR8xwcEjhviudyZC7rrfF0fAI+MOAO9InbI15rdCbx7Es/fMszfqm61JWizgDzkJuaHnI6qLh
mVv/HgLcr1U7ovf0vYsWEhHQGRV7txnpNrbRzReFh0WZ9eAU4855qWilBVU0Jcc5jnk583a4a9t6
2XUEzma9sbwtyyRpeNmk2E3xUFzFVpe8jiz9yFbUQxXO8TZUPfH2EdEuJa2dIs/mjY3S/CJSNXCn
ym93hucVn7WO/WserNdKmPgaCEBuKKRWylqSr01Ooe5jLFnnHFPallGyd9Rmgjw1filCu7+Y6uWF
pNFjPvVwaNrBpC0K4Ypjvvk4phNxRZmfH4e5LKn/p+q5KCqxzdmc+dFjvGEjJFPMoQv0gGFUV1Ns
+juDVjiYXHRGjK9IezPjaMcceLmKqqI9AGamC+rVN6nP+KTPInPLMjGCMPAh1qUAlSFCtMe+qPJn
4PCbTCBTAX8TyflTosPqBTpcu3drNeFg9Gqs/R2EMMZ4BLw5HTAEX+Q7Gqd3WS9B2HUF8yXRYR8F
sHRh52VyGCwgy4UFDVb07F56LEglp08ZdE1dkA6UA8Y6UeK1nP3hojYUlsHoimtsIZifoa4xyQ/A
uz80VQHBkqD4zIQfAza017fI4XcT1NLbyAqTC37EFRDtxgGMUQAD5vxIDol4HjBxFHMyH/y8St8U
AUtBAb/ptGoFbqtO3TDYJgMxE0S+FEn/OQWcCzjLwmwymla+EzXpRxgHbvtWZ8/ScMWTg9vsxquJ
QOFcN1E5myAgwD49rml1V2SHYRAWZrOptCS4E2QLxM3RJuiF+WdpxfDudDh9yUJlXjbK2DsLLas+
zmlHhcVb5EybHhDZRvhM/7Lx3Po2TsFw43nj1sYAXikeUlHX93JaLtxs/lhF0YU3ODHVgLvrwHgl
pXuyU/UxmabnUdSHVpjnUQqKO+K5TQ+0K8J6yAMzeXrRgK4A3dWxCGNgQWI3L8AFdDPcjQPNu7Do
TiLxT9ZsBiocw2DUiT7Qv79XzAUzkdOBN3ZN+WYOkk69eZmVcw7fNm5fC0O9DhUjthzWGBaRJ62K
b2q292GKwqPkbQWefSYqciRwybgu9XRwVH9CqbwDzr+jyUi0A11r3/IQwlgbbH330RgVX/WYe0GF
dOfUDIO4qrM1Pyv20svOiKtzhzGCFd4N0gQsr04RxRiRpEiScXdtRGieYtO7kZH5YnTsv/QvsB+6
Nr8Wax0fKcmPVeQ+l0lLQ5QAOZi+M3tpUp0yqzoUS2PCPJhv86kBu5tfyDrZlWbpU8eTe5ilc34N
0ts56jqxbusySY9YF7LbaSE+MhrPxigIQPKtF2uk198L9xxNgAzTcbIP2JMI4knK8ZBbTnSPjdD8
NM7/m7IzWY5cSa/0q8h6DxkAx7hoLSKAGMngPOUGRiaZAByDO+bh6fVFmrpbVW2ybtWu7N6bZEYA
7v9wznfacrcWMoylOfwIElTjmi0sWqh0iKx2YJ6W+NPdQhJPHMqGRMjVFXdV5VxEMDzMJTE3CJTA
DeWl3lFAZT8yz30Q5qb8qtfuMhO5eGx8Xp1xfDPRFbyElt5Njoy8OmPDCn5F8UtV8MndAvO0X+j5
UvnNt8f0P2ZT01/qlZtUmHmxqZnBx2hyfgjXpN4aVbg1tbubGuHfLiwENWvyxj27diJOea1+kqHz
ERst9m0oUhRB7Tlnk4QRu/uSculP1VCK2NILMDmruLV7mX6GMtAZjrNOrls2i8k2QRMONs6rPhEQ
d2eg53CzAvh8Ip9iSk97O7Ktv5s7fzf5lWdsuPaqw9I6h85Vt56/Tk/L0j54AUs8ZuAPys2eMraO
ftnfeoxcNxDzvtwM/2zKxHAyWGFJhYCA34IVZn6Cs+bcksmnjxxH+TkTKfaNDl2PidgRfVZ5k3RU
bqRXr8h+LI4/GYi3pJ3NqHKU98lmpP9oHSsSoM9XYURyDH06+D4GqbklAZFErR77OYWxM4lD6SK5
G9rw0HL/7EuXl3oKQasNAcqdKX0ZGxywqIQe7DL/8pykjs0qKPbeqD9HZW2Swf0J3OKzB9KLulD4
z3lhk0zpUkazVtkRNMSweoAgaeXVfGN6eP2borw3OCcTDA9AzcTBMj7HythUxrjDReQdcluf8Kfc
s/kuP/t5BN5gS8DkDjbkyuD9S1MXw9E6Fod8csWzS/QBe0ainjzRn9uu5+HywcA1GmErgvLfQ94e
hd9UZ9I35cVZyzkOfRhdsh6C82S3T+y+0thNuhAdmv4VYL89BGPgHYqwLml1EOw10uJsDdd7YVQv
KBv9eHT0bb5AU+DvcxJ58zo4wM9aY2wPTDcU5EuaujNUf1oravw6GleIoxav5waqJfuFwKwolivn
BRNC+eJ3Vkf5ZRtHtC3dG6ug+gbQahO18JdZZlco+4aluYLrVhb3Y8ZOOi/pUEvLRW1CdsF9riHC
YOFT0ZRRcvQgPW8U1/xPSEzbYelNufHMfLmpXO+l8Wt9YNlRfSXKap8Lw7PjZs3rn7bC5TYCPIRu
4BTRYifVtrrO4cNkgMlni4QzB8e58urivSll+KFFNXyilR2hOLg/0h7MYxGUbGiU3+wMqZmpBIxN
sopo4DEz1QHm9rD3Z24dNWX6ZAYA6JNSFPFaresXnhtj32A03rqLxu+ZlIZ+5KuB0ViGGiDZNV1r
8eZxOwyNgcJq9J+A8hKj4LFNgVsuHnvhI7psjbk69ChXd8sVVU7Z2G7RzQ/3Ymz0Pd04ImsodRDe
ev88G0AuS5yGyGQGJG4SJWbD/mg/sHiCu6HTuEZ6sit9AiOC3DCfx8DKb5PSTqLK8ItbaefRUlnA
rxJJgl+SBhk/shrfm5GvgVXLcnRMZR4X033Ky2YPhTLfpiOrFVaumndn4mitZwcERW3fgUblwh7x
2Ma9L0kFN5eetrlZpy+Wk3pPCVNvauLRDn5rycchW9+FWd2m09BczFIHscDoHgHPxa5CpiQbtRZn
FfHi0wUfRdVeRW01Pf7clU9zOX/pwli35D6lT/AnCRte/NCKwjT5sIilJMMvYYZg01tfe/pmrzOj
iqtawbNbO0YwczL5l8VR4AOL9MPOg4Ry2x+RZDX5bWj4QO3Q1sHKU9L+SIayO6ReP3JCaT43J/9w
EC5e/U9fibuQucTHc6beJG7DWfPPXpdPWbJ8GORVhEkCx98dQXqMyO9SbzkZtVgjdmCCUnTEs581
6XpaqsA/jKQ9vKGfF2SozlZAPojhzEcyp9OQ/eQUwNCBsWt1eDfnhclFP5pY6MkJeRODlR3qvGLx
J631jN40OCc9+v8idebHXGbiLSjNu7bR8OA7nXAwNys25aAzGUmSWxyzdkW1qhP7ZjLXkadwXS6u
X7j0dHX2oFRTnUxS2IAQGGKXhbicKc+kwwvR/zClSQA9zuvJMTL7kAxGG0mDpE8pSCVsbOtuqfxL
QBl6jRoTgpw9Nc/Js67VH0WZFiUDdcIWaey6acPM3berLeNhwcnKUBG5g4lGp7VofP9Op0mCEs3W
NtJ6y5JWx0to0UjO8IQnle+L2sW1mvfBdEOq/C5pPWxxDQJxHJcN+t0I7RphryHs08rQ81Np4RHt
5sTeEYZABppdTjtNH/LhyS4ue7Ee2Ge2ZwC8lFGOe4+34gKNoXzWbke/pIGm9HoKjp4Lz3E7+4JQ
pUacbSfh+pw788QOd77Ny3y5UwuFJE2ovbd1X0XSRsFbOO0B6Uq/kPbgg+Px+YKr8ROr/HeyMJnL
cipc4FEQgT+sUgCACT3eJjjycC8s5hJd0nl7OSJYKAsgOcLJfs22u7WTZwNlc7Ke0omgBdeCQDzL
1XpwZnWcG1AF+NTRRjdhuMfdAQvIah7CHNJU3981Xn1rrvpuCqmEFzONnaanJGLUQgS2zbmlh9ir
hlceaXrHzH2oRjiQSWi+05idwokiHDwrx824V0Gu/jDDiLrQeKorTLFqbtJvRDFRHpQe8BknZEEO
dHfiCH+zzPDUj84jqydkz07xJ8uo/Ji5169VptHKsMRGi4USphHzF0HjyQ4myCPOzDFmiT69ea1d
XHqbMOutLJGAIP6JPCv70IxTJu08GnC+RHVShjwDEtn7YRn+aWxF/HZ75bzaW3PwEKpn3RmbVktb
r8eLB+AzIhoJEm6L/CEgXiVr4QYiTAGfujyBW+3jJV3ekWNnQOXqP1bb7RSZF/tc++VNudjkHUzB
fmIcfchlDchX1waU9uy0EOd7u3QAM/BEcKYMaX0GIPLhe1PybTPlnJL1xWK2/ZyiI7reoMI6T1X3
RWtuQTVlToD1nrtkya1d4wIuo/6tt86YO/dtEvKP2xybYyQMt15uusEsWoa3Uv+mDYbqJ/w+vzPz
lSOnXSzR3faLqXbdiGYRs3ThM4grBqhMix6z6ssL6qKDxykV1GQ1QB4mFwEhjFxW3P9IabEW5OBc
9olwDbqCKXGT7doQ0OP1oXNRMjWKEyI8OcQJsM4PaxQd2gwGmr/nsIXZ0dht/tXLej7ZXUoIkHFN
wZ4Hm56+qHt8rwvh8Ov8qwflvOFZeTN9NVjoJGV2Cgzx6CJMok6CFg9qhIbBcW6QxYdPNWjqrTML
c19gEeJd7cMLJvfqaaqL7EyUJywFIyTq18gSMxoT+PICcSKNTiEB6iGEuwZzG3FgptkZsrfca096
RyLrIjeTKGuN3HkYVuPs+s4vnbklE5X1tJphuNHC3y/+d+/wKs2WYha2/AwAcd4GRsp3fge53TAo
xsVQ+zvdt8ASlrrZhwsIlwQd3XZtOc/CTAfwldNsb3bTryl0H3oLhSCObBWDGUgfQ4MNFBsuBDQc
Q0a9Fi/wwylGdO/vUHvvbSowTlfSVVfga4Vfn9rCKWHw0ulZqbUZGjlGwIKW2EpKuZ9t9hxlxYRb
In6PXNk8Wo3HzC17sGYz/D2O3fzZXUOM8pX7byOBSmzQoKrYq3nl7KlfSUWqk+GhGpb7yoWbJcW1
WCm8y9K3U4xulLd4uiYk4Rjbi3zNjl0qX+hvXnhI7W1rlUhKzI/MTmI/SJ+HYD22dfhAEJH4w9AL
cr7hWmZkNrxBWV2Q8WygiSTtun0Oltk/Yiz8Tq/c9KvSBpickAfl5PytEkxis68vcnZ/oCqv7NEG
cdey4nGQxDMDNRlAJyvyoc3CEz0E7vqLqXsdWwABeLYLaL5UI7hODIShQ8bKprDcw4BJSHndDF9r
9dC2q8cWrlHSJeyKsFFvOO4FciRytfScOXG1+qiHpxV1NXgR776vJnBnSTXsvDFNP5iCF3BJ22Ln
zL73HhrK44wxkz9DUeIP6Crj3WxJZ9nYXOcLcJ+8fiyaoXxn7QZwjoKWFrm+Jaz3z6rbLQu732SO
u7Eg4PbDLOUvRvPDXqv6O+Dp5lpHfIaYnNjIkrgcVMyYTg6Joo/ur84LWv9nbK0kCLaUPioPvrn+
yjhH8VhZhE8SKH4rhbucmb7PcWt27RPZrPbt9Rvs/TTbulc0Ut+Uj6YJmg8NJ54Rg7HkhCAHsxe6
RINIWTQU610ldb3XHQItH4p1vKbjsfMkkpWq+E1izos316cpg+ZgFIdUoIQqMyicKKNKdBHta8B2
KCbMWlAyy2YnwoTdbGPc+46qENdqp7qz52qk1c4PbtUtm9QRy2Ztg+lXN5n+k4WY8HWS0gNP1/hX
VPzwWFcF6TJF4VxH5zJ28I7esGrMHmEntwBR8uABC+9wA27ej9QYHhqlYLHOqYW21DSY9qz6qvJn
IVehEI3mKjQQUYfyqQ9kt+O5G2BtymUmjMNZdpVfabxdpHmZk1ecU6/poWfZv7kt7X0jJ+73lmXm
5m8qBwKrfd/kTzjWvLOo3J3htcUN2Wrg4XRGPVt2r4Dumb7ZGr1uQ/RGf7TKlbu+yvVLmwW3vdmJ
CFsWBEDY+NqIkNFshGt/YsTAXzQHUSVT62Knpvpdu4NLBgbZ9ulQlhAo6QV7baojD2N9CbzcPScL
F74GlAgG/DHhFz+lXbhdiusOC9q3HZnsjmkva+cclm3GJQ1nUMu3viF8uTR97i/R36rZcE6N12C0
U0tkALl/pi3sts5kPxs9YA4MX/e11ak4yFkPpCH58T7d1GZY2FZlwNWdFiWdEAmz3WqIaZHqjCsm
oUcy5t/eYOcAw+o+efCwmWw04Wb7lplv4RlI/tKKvxoUWTVI4JnQJG5ttN0rc3TbYUfczLcO1AkO
6+m1H4affiIuVOER3XYlLYFS75juoaPjmYkR+Xf3GfTQuc1OYTLFPRFZY2dhemNkvFWN/dxkpDr1
8tw0HsldFrkVD+kqvQuXPsIluxVbaeooK6abhlyNTW5xniYt3qC+So92MCSRjy1wU/TsI1qDKbch
umM/lvRmw0M4esWJ9ISbfGwuaePltzkxt2xFqwLoacPUY5pQShIo8zKyLDmkkyHvkqY2Ir/F3ASK
v2UqWguCkGZmyiHt0ZwvMM+afcobeuQTugsmB3MpflaaEjwLNorr8Lr6c1jSHCZARHsrk8P3Inva
6WueYRGumpp1xNMk1czE1E76GNg4HNrJktAlVv+Xy0DwbHUjA+ve23VIIWceGQbbYpthSdoGqnWe
ApVJttczLjqyHjZTSjZXQBDwpcktaLySPJTVMCUj8NramA2z395a04OurPumDtvzsHBfZS5+rDAv
V75EcG+RXzv9l2sVzgFk0wd5TmWMPwV8LW5MCMDsG6varo4OnPLYt+z0nABXs9YablTGgLIIPjpN
UN84o78knS3ui2SICUYwNmRWiNtpLTn/s0Oatd+d7fOJLNt+bvayLx99rEgw3xiwbTN7eRYNE06w
VRtUglGi34nNQVRAupssb92A7ChtvZeaeXLQPBkuUxQQRhQvJJq7TH97AvPsSe4mm+lqY+97VW68
0br0czDtFA7RrR1Ob7yup8nsn9ZgIJ1D28ei8xiojbG5oMgfa6JTsFyBYtF2v59xzvD6swwuM/DJ
xbIrKsEkgXus05zSK8LTprKPOqzxrlhfvrS2Nm+KDFgOpnhvWvK7hOXGjcXAdOU3z/pmv05wZMMR
6JA40g4wXjBOGeHV7J8rZvssCJNyb1FoHlcF/xc4DTigoVL5Cwo89ORGnyPFVeaWQen9SLO8L4py
vmR9EtuTHg7SZTvEWInP0DRf1snYZ+Qu3qdG3gPPIQdI47i8w1ugIh125HkRvhLZ/WACsmMWVTBW
vLUm+5cP0ApoplUceTec4gZheXMvEDNs+1yCf24GKn/wEVuz675mzzX2HI2kJ+Y2FDVv4t52XvqA
xYnOsxL6uI9IoFbrlk4m3Gdt8UGUGrEwTVbGpYl5zO/Mn6B2lrvc1/Y2n7uB5hGaiGMNKSNr33tb
sT7sppK9HrP0ZjH3ntKbVvq04OKDeImtUjVQ3pbMM467gAGEmDScEJ+9OjjjgmMxdpV1tXJFjof8
3ApILdV+3DZq74slPKR5d7K038RQx9YozQcyNchJA4UskNsK5mLv4WIdRQ7hfJwiqQY6qIBs1xIo
k9MCJIXYhLLhBzH9LnOK7TR6GUdtvm5XU9z6U80MioKo67InVCjuHvhQTchmPt7ioNi5JpN9ZT8S
JWI9dHR1dDfBI/rod0jG07acmcomAxWGxbpGupSsmJfu+SaMO02j8CH+WmV7hKH7walR3Dh/bbTM
e65bGJbyV6V7Z+o/4q/ntq/m4IAbr9say+IcCwmews2Y/JOpqK4L4Bc24ecuZYlvW1xrUiyYXsog
vQmN8imckuo8kHKzBW5DrzSU9GbEJFDFZIwvynNKh68kmbbSu/fm/I505sfVyF81kvm5S/dB693n
jv9o5xV4MIZ+2KK6PEqt8Cm1G9ZV/UgWKRY9NmwZlGynQedk8n1tZjcz/xBUgeuC+Mb2zSJsKDat
TIRb968PGQgliJssS+WORfQQXqqAqffaiIvJoo8htf+gyKZNlm5X6YGBjMWtF5p8iYRyriqmBA0J
AXPxXJ0xHGBbBUSR7bHbM71f7Wb1nsMWSLrKuuzYjqn5MuezJE+v9Nww4ofzOrsEBT2Sq8Gbbnp6
h2tcPRRBlZ6oJJGeheI6wzI5l0bLSn8yP0Guh/l2adcIAJh9pCktMeA5VexfB5vW1XWiFgoiwxkv
LsrybWdadz5SyA0qHL2pDTPCp/tUaO96xIp+C4EHZnCWtrcZasfYz3FZzSSnoY1Du+31b8jHaAnE
sB5VW6UPS8nVHLB1kH4dI+76MbsmWieMYY4RLLHogH1WqxAbLxw1vmhpbO1Om/vKcp8Xld2bHENz
Pz1IHjgSWduTLtXFnPHfF+rlOv/cdSD3jg44hq2YzHIHeSrZhAOJAp3Kw5dlntvIn41LW9gcCh4j
hoFNHgv09hGZGetMfAaM2zcKVBeJRndBgbXTu66Gx1VEyhKPlrGg/MerjL/ouaiRK5iuelJGsrIl
9sPYN9wEgxSMiw0te8sdzsCsagBq6K7P9kYWDgYBADPkK7V8VcYsI+0v4bZxgUaLjMma7Jub0ade
xddSxGmHBnHyF/VIPemd/QGr27WeuLEq3u7S/vtKjelOO429U7UkiDScn+qF7g2WwT4Haxf7idls
h6udZLSZ1GsjZQc+OiAlBmyqpTWYW1/kOipXYe/wfJ2oS5prkI+xbwvV3/CJ+FhOyuojHTJ7C7ws
uKlzKr5GT+/aExM+S1NvjaRTkZlOyATXdt2zrQsuedf8jCwTNjXW6njErXZP7qq9cTmfY/bvMZSC
31U9UNNlaVQj2wIREU67arxWrg5VGQOa5CbEA8TitSMZeuL69A0RGWIMo7o208OEnXxXrlN6PzCP
jSTS/agY2LckyjEviOnarWfr+bmjajnxs15ykbsRCbHGXbEEiuu0bpL71XDa2JWcD62Nq9Tzx+KZ
Sh9OPaPjjc1Y5x6IYftACnTJxU4pRPfhfBEtTMyBaa+3oZ7Jx/MGzMlhkLhHPAyURuFQ7iWME1b/
lSTkzLXPZoi9G2sZuc8z+hYSRq/mwMBr2i2Tr+WB2Ln+e6pcTf8sk+DZHe17ysg1IOySdF8Kxp4l
qZmyG3kH0zH3UN4bo4zKpTQjg6Uw6wp2oJHBbx+NLRTpRbT1H0VoTPNL4+whQhlR8B9s7C6HGlKu
TRYuaPg04YhkA2Wzde5Ep6iPdEdqAu6QXb9cVR8lD2mwyZVI7wtbrQ+EnzKWCRyPYkxB0cwg6eHy
3tShh5pW2DmFDHGJkOQ4otGutk2shSbNgYVdhHv/tybkd++uGW68ykez4eRUbU4mu4OLUXtYg3u7
LjF80q/kwxo+DDAeI4Sv5tlp2Y/FDrFK4lg4kxXSTaIHMZjvRWEx48u3n7UKS6yplENwxm8muMQP
1ohlRZbDJ3k3d45BhyOvVq0qsJtTVVTGYU5YU1fKptZLGZtlDn+yxxARk651a/X5EZiK2hDMfC/k
vBxGpWJR+3cQWrCwj+8ZNS1Gs1iEMP378Wzy7eSy+VRh+iZbVtjkk0VMAm4SLzwCcoxNm7ketWGs
Jdl4G2s0it3A7dhtUF2lpwbe0BauSE6TsxjntSObSPaZs6cKCmKvnMQ5lS4/EwXvdWc0/rK7ZYex
FQ/UOvk7CJdU2iklEJ578zTOqfsIAAPppsoS67Pz5YCuQSfj6yoNQCd1Ij/7QtIfLX3oRS3m1rgV
5rDtKW5BM+RtcgMXmNQmb3oQQXNNaJvT4GBgyN0XdC4bWSnJzTbIH6/Ki5gB96MSsF4ZaNxlOEaV
a7OJNo6mHG9MqXY8pJdGQ+qfWlR8zo2hWljw7lfArouawqFvbPHJ7LIgMXazNPSLZ7Mb3qDhvhQy
JzeBgHCkupXcE5YZ63Hm0kZk79nREMxl8Fm2PosB0WO3a9dafLZGW33MPZUdMYuOYL88OjR55VFM
tQsLpp7vVW3dDVM7TFHIBPLGmxg9b2ju049svT6lpYKYMLnrBj5teWRiAvMhF9TD3In+1N9VmWm/
YDujsM9yxD7NkJ39LHRYLljJThiG/cGY9dFkF3Ty4TcwFxuN72pwDZTPuQpfKjLMokIt1cnWgTwQ
wobtvRLre5bbjD3YGf+goMAOXC3yOUcuy1rCMI613VwDCa3P0bV/65DqN8hreWcn9cdQDs4t7cry
hjMmIdF3aMnizLp9h4rly6NHOA66ae5MUzv3qOvtM4kF8qbjw73jVGZ3QeQVE2y+yaKtp6MPNOqr
b0MUwSgzwtmSfAdM+TBVDje1vWaXyliqOK3aaPFSGbetFR4UQYJvcva/ZDb253Fi3uyVqLpnPvCL
dBeCHWbnoerTYjoUTSl+pXU3AxFS2RPv65YtaU1n6ZlH1NE3RTX9qd3puPZpf17MMUFVMsrlgE20
HWPwwj9TjQIsL5eaIdOyU8nQRu6wfBv+2McdMO8HQtqQ9BeYSIfVKh/8cWG2aAbWLlFlyMS6Wbwn
qfiDJ0QH29JUXWT7xRtSTfdX7xREY+N0BUoRDN8+BxyMCQTItNK8Xgz5GVJ1q6X3uW/bF/gwRmwJ
+QU+jUXC5AQnL+t+QFkk/YEBVLVTxuA/0YHZsYWVdqckn06e619yZMU4GTmvDVy7SFfLizLEitgx
d7fknB1tI1DEuJXOWdD5IC3g3V/k+uFn12Rlcwk7Ji31k28VXAUduIJDN3m/siEMiV5hzRHMdf1S
lVeDdYppYIWfStuN9AR8AOd3Pv4oT+D9tqtXRqcMgdfatHdM9pBiDcAV9gIbbgQuYt1NnYnqvoKS
eugVZM3NLLo6Ri1WHcQ4uizULbZT/up/0HuwMe49fMrDuW9sdFY6cUCzmG5ytorG2fvkAx5zGlmm
H1ZyXIh53w7WMO6aUJ5dbDYXW/UB8wn8r8UEI7cG5q5NxjoQjYsNkZ3BfbL2FjIT39jzRqysoFaC
kUpKDoC8oG4zZJWUC+UBgJLcTtgjcUd22ScaQJSQNrNen6k6dZ+13DTopWK3zbgFU+ttTLx0L+wQ
Ne/ElJFz20x/MTOhMPJa86lieb9NDQKIOs/rHssuPBFUrACDzLfKz37nK/ngLCPlDcvQEDbtJGKJ
WkJvmIc0W+G3HsjlcY01sojtOBe/3XJ61Tl98JDCs5+a4djh6zr0hjPE8+paO9Utz54VLK9zZtyh
wGYg7YcvAzDda6Tdxwj2GZy8SySHeRUPY7r36vpSl84TuQYdeqYOgFpRdYCpBnzbo/sCUT7dQ2o1
47EhJ4tr+mHqim5fGdAjLNBHBIZ6ygS7W5H/hPvlxa71A2oDl6y6sEM1e93ALkxjTbmEm1QUF1YI
8XSNBG/+Phx1jd8W1cYm75Y1VhmVmg3mnYEMk8ZNHwQGjs8OslcLYtGkfc2hHoUDWVKWZfZHNJz5
gVqbY8dbg1ecWGCTdMM4TxnNoZlyXPQko6I1zPGRGIZ7APHt3mQ9zyRcRJevLewHeslW1L/Rz/iH
vHA+0opw1FEVxLvk5mUYDGubNQ7Ry6W97Cvunh1kU2urXCoaZCG05f3AeYMEdwaxG6VAyXhK6XGv
Oe+ZtPT9ZDfirgtQ2ot0YXVv9PPwimx8OrTjNRRLWC0bNeP3OmbX2ZAltjzUd7prqHUWWTFXutZa
aTXvw1VMN14nl8tfB9t/y8t3p3/qp779+elvP/U/h3rA1Cd3cUF4mvX/9l+CSq8/73//a92//f1D
UFhHn/3nP/wfZlmk3j0MP+3y+NMNZf+/IJzXf/P/9x/+y8/fP+V50T//83/8VkPdX/+0lM3Gf4aJ
2j4+uv/azPekhu/P+l++h395Gr7/r//uP+x87r8SAoAd2QkxjmKs/c92PszJ/M/3Ay9AIo6R+T/s
fJZNmLl3Ze9a5PGZrvd/7HziX51QuNgCCdYLTMYu/y0I6T9RHHmobQ+OFDIytiIOXLl/dO2mWZDN
flt+uNIyn90iFWg6y/KkahhLKCc8IID0+P8PBiLK6H+0EF7fJcbzId5G7kNMrf/kaXXDik1POb6q
lqYzHgpG9HtEGaDSGRWEkTTHCTNVV5WMzCmJtlU2+M+2lv2X8Nbl2lcK98jOEYWs4eXS2uuhd+3X
2ZN4Q2xWf99jvuQn30s6cwdPiD+CGYp0427oAYbrYbD1vguEd5uqAVwXS3HOCNSX7m0hVuHFXVAs
d2nKx7C1kSJ3e8MfJqZbZRFcT/+wuBW26aNvDuaCBqDldxlgLGrtGox1XaP80+dml3z4A1tKBk+5
bTKE8vm0iTEAhDRj2a/r3M+PK19xh0Rxbg3vPQthW26sNKTn3rQzOQc0+IE9hL9DhgRTpFZYiQ92
rsyvieH8h8pyNnRzplv3EX2HuHWQJ6Wv17k96uIZ1eE19DdHGU61xN3qWNJ9UtYwvxpMrDMU/wCX
iIwahd6FmdNie4Gh75sMGWCVpmBx2vlRly1hHcrsghjbsNlFWcY0tuGhYi/InUg03ESPsR/w8Fj7
XFXGbS7nAreMfbXulLWbsmjqlHenpnaqdtbaauswp0wzqHbY+HL/hWEYV359dQK5NirqbdfBV3kA
5N9nz5lffdntpKdNOLnBFOXhBCeiWr1fulAslCVyhhGh2IAawndRb2yZkwBNJ5856DZQHMqC+ndl
G1QIqxEsaqviPXO8kYVoD2ZkWKwliMww4bSvexCxMdlcbMMWm2X4pp+lhjuYU7eczb6kuW8m/ZK3
o/eRZLTDm9Hjc9urWvViYwxsVtGHlxnS07CrGkLv8hVAFRS01Vn42ZkvfwbWPD/EomBVD8uMaiHr
3Oyno5FzIgbzDEnYnUQNTskSLaS22buJFA8p7ohqk9hOOrDFrVLuu6Sabtq5QLW04BQkMC+4giAF
G9Vvs5pnewvTr30f1swVG9FN+juFntFGiDn1qa6W5sXRNrircfVtIr3gwg8btKWTf5zqqd5XGO37
7byIZO+ztMCnS2YOzpiFxTzzl4RkMIfp92ModfcN8IwssjRBXWfOVXvJA1e9OuboNVCIuunGaBFS
wwgq2kflWoh+y2LqT0xd02o/oufbEWUMohePqL+3yK/mB1fzegMCbU0ie63LK2JFYY8KIMoQZLfy
8yjuxCQwUEG12lR2Th5IsbRI4qqCVRH8k5E8r4wEgWG3mi7QM40/8jloc/0gi1ShOzXa9bZhCf0B
f8r9pdJwfWNPjYV5tuVwD+8gfyKTt76slbGm0dJO4Z9xVSF+wxmJ2clKS4rpYGqad2BhgOEwBPgX
q2Q9tywzL7E39iF0Fm95LYa1/HTGMCvihBzwBDm7gdyY0tss0HaVy71yKuBbQWgAstMG+BEoTRbb
b2gkzOo7CAsWKdcZ0pvQGjObOBS3MHfFEDQqj7zSLQJMOlgjnbgx7Vz/cXhZCIdO/fYnJzoc3bi/
9rdMV9CaikDhDREuWsytltdgDmIkbHvTDjzuW3sNWkozu8NibWTM6ndo43OLKttt3WGHtC8wb9NW
u+535YMsODFZaBh+uXoSLZPANZmX2EzniVLabkPNo2rOqZOnu2BdQW4Rp8xcDxdAZ7zyJZNwubYj
TMjCA18Y6670UcQpvCcRA2+r8A++WkhW35H1zOeyM6Yu8L485HrZHjtUDr8EemsxYQ/AIsNRZKMa
vQ7pgKIQlNiiTv538s6kOW8cWs9/JXX37CIIgsMiqYq+QbMs2ZI8bFhy2+YIzgPIX58Hlm5iq7vt
dFZJpRftkvQNJAgcHJzzDvuhBwmzw61KDGdZ7WU+2jyyJ3/zDeVWj4+WcvRuSj+CqwmqE++C01br
SFC32DgKgdyCy3YMvAYpH0SQypVj8GiaHkhQE/gXdosSu6FE9yM8Q70MlMgWYYUSk/8VhdtfAfDa
FhBmsaQEiO7IENynWviR3Emox66NqnUInCkAErRbK0/P98lcZt7H3m01SI4e2A4iE12fvBf5MnyD
spc8Lshe09h0ZkojnqFhSElzwakPNyjog+ATTuck89nraEl8INol37Zhya7GwtXfCmg/58U4AmlI
HcfHxqSIkLosGhWSjbbJdB2tJfSLrJccK1O6Y2+xbMnek+uOF46bjU8T3WDAP2HZffap+OhdoQ03
PHfpmh6SraVBnhYL9aCgYR9HFkcBmu761n0geCDKu6LhDFDBIPnF5KUjuTrZcN6HtN0PbEIwYaDP
Jhhr4Vl8CV0J4HplrDpWHtbhU4d4rDhR+Iaw9qEIbnAAGrRvE/b+k8GfoHnnpXa/2G7S/USXo9hJ
NjrMOasyfJvCjgQ8uXojggOy5eK3uHL/BBwDdC1uq/RdjC3HZ05H7DvUq7jRaW0NSnYdQH02XTB4
2REfl0ztALSvRBvkTu/UEkWP0NXH8eB2lVb7liJjeCBZgDtiUOaZd6j9WnGaIl3AtdbD/HGRISEL
C7QMXbbBB41VdZ1OdqPIwgdHq3I+xnoI2gPy3mKkhjHKBQY7fuLHNGroq9F2UTsJ2+uLYVlTkt4m
jqEB6+dE+3Xs7UwKWebEraapgMtaUO1Du4+3+00R3vimrMs9Regm3Xl0FmnuOxJxXEKwrdLLxr2M
M2tqMfU5OQgBGel0+HhtcK3nvmIXaouJtoVD+CLFQbdopx373X3gor9azD4+ugt1zp3aVrDuAHxA
dgbGB87oGw26KUoztCO9uCSiB9jKwwBAdREqTxWYdR8ta7eebnSw2uPakP8YUI4U7YahrM6HpcEz
IvL9cDpdcYrbdqNM82OIOmBwkbs5hsC+cub97IGKBSk+BcSliIjbLwG6RVmRJFdIS4WwphBTgpay
JrPcAeFgps4qRDk3VZCWd8NmivfL0uYEXzqCGDwigfBlQjhUHI3Y0HgzC740O11XSPN22vi3hZij
u3k2zpnYXPQSYqOIHymd4Z0bOOpmkFn9KcYj7dofA2J3UZXbDVPTfFJCZR5wM1D8CGRVzkU0z+Eb
1wSw+9Sa5l+BNJjbZVPOeDQA8N9z5yh1R0U630PTRXpyWEMUNdCqTrEcWiP/qQmbmi0qll8pfkBJ
SPxEFLvCjAhym0ynb0xdOJ+iIur/hCSYFrusmeL+pKv79IMhW7hNkiW7XmBdvudpTeftrHIqpVGH
YIbnihZNrw3hS49K0z3oHE6hfmVoZEMR6JfTZgjBonbDpPaUKVGUmZuo+LhwtqMgMmlhTme8MZCW
xIhng6jRUBio3Lm0mByIqnvXGcN3VdGMCNFCs8QFGegKMxQduPcRqYo6qUpCDDXZgqKVTfWJYGAe
iACupJlFbKTTm64zDfGwlTTspaLQQzPCBFfLlG50QjPEgxPhz1Qh0X0YcOzIy9s8Gpxvykudi20m
YTxZBhF+QDm5uB2qwr+LxzE6n0OtKJIVJcAberpUlw3GIsN5F4e0Q/skld/bpgEKcDLJblQ5xl+B
ZspPmlhD6ZpCm3PEHImgoEjBy5PQWf36CNe/E+ec2corTF7s1hMByzpq2rdIBuRbNFMDIjicjHON
v23hCKyQeStZaDc2CSABHfRvRV5psBhJWseHZVT25d2EKkJMQodLLb2l27pzdH4gk2EO5nHTvxmC
EnRXG+TyWMB95IJqVb8JaZN8gG5BvRvladqsKfDY82ZcCv9YpAOC2Z0Wztc6TFK0Q/IUgnOBHEiG
ViXBBiU7MNIQDIIseEeRUVJEIU2EyY4F0pvADSBtJHlOkrf1XeqeDMU8qKs86LN6h+1bdL70RXdb
pWhV7iqZ2p5sCSVsV3olutZyU/EX4LL5B80ieKCUErcnHG4MsN+QQjWio4kGqR2aj/k8MNwR0uif
o81bgQb53oiL82bcT3UWk7e2Hm1fIoD/0KMXDa/PSZpbBLXnAePihuuhcVB8Ln3EqCFnJ/FbgYo/
SvFFGyGmAlRmv/RVeOpjF2W7oostAbXuTAoipq7bI0VGfS5UdY/yPHRoJAFg7ULU6hzI0uTI+hDL
CfUCh7AKVccZUCbIvUmeeY4caS853ZwDos3AJbESw4dm6YJh1xkbpuAyshtmPurYFwR7xjcGwKwB
MLPDQcBLnQ+ThpOH1kZFD7uA6wNNCEjtLqFNkZ2QUymOWcFa4HhbUV+GHyaxAiiWLME0S3kNJIWZ
HdGEwoS7lNQFJo87bwOzNjMfaD7Su/735aV/LBr9WDP6b78sQv1fWF5Cv+mfi0v/vf7S9P3XH8tK
vP65qCT+CPGMoc6AhU2ICJPARuLF2eYP30Pi3Dphxh7eJz8UlXwPN9kIbTb+FFJdsnY4QzON2X/9
D/7kSySn+CDB74Wn/o2zzXfDph8Uojw38MDa+TIM4kC4yFX+XFXy4toZgRtBCE6oVORzEd7CdjGk
UVsD0mgCoNZXzTmn/ehhht4KU6lzHpKupU7uptDjnUOMFIfhNYXGTS+krHHi0/9/NL0/73JMSQ7p
1kXH2AfbVpj5T+32n7a0Yp931rukrWYAU7o6mImu8gZH6hyhmAkoGPrqiOv2n3qRf+pM9LFd2LTq
Rl6uJnlwgwyVpXHN2Kr6SxFpWCWmfmgDMd2g//01sWzOBgMwWNl7t1r0+26d5wO4k/DCo51ASR8P
SaFRqSqgqQJvNOOfLEVUISt9PZdoY1ABOWD2QZMboSJOK6v3Jt2inJ42KgP1sG07cqBut5Kc7BNg
PpjHjpdjj63Zmk41J4pgO44LZWMqAl8an5NxvqC7XCKnMUXZfI9jyVuZ4nBIUuDPicdI5+qbY8QF
Wr/ZfVJCcCjD5QwYF6WzMrZFhRaCxBzV/wcCb/e/94H+31vY/w+5RcfUOv95UZ/2zde6eqp/qhbb
tzyvazLMP3xWDvANnFipm1qj3+eF7YTowsGUEIh+K3p+3yXeXsrFkfxDAfRElA2POuqF1rn1ZWVj
QR1iCYTFS4DhjAz/3cL+qWyrPEq11kWGz/FdgSf1q3XdBAA50F5aqJhM3fS9RV4C7h4nMJF7iEIS
Yiz408YJOccsUXK+aBl0j0k06/a550A4p+R/+xxM/ks9aSCJ9Tj81/94ZVRoryX0VYgDIHVwlO28
V9dCrb0YCILiukPmFZZiJTmRXvRjvjgPow45nMgSEF2+X8YiBEaTrt1cvM9R77mvh4iDTTzqsjnH
+MlBkGNGE/ducEhiz394vH9znT+L5XGZGP14AQ+UUj/lM+sA/qMs5gwmMjFKVteO5wJbFgC4zDXW
2nJ5j/cF+FEtcvzult5DXmgWQQZBb+ij5v2/vwzE73lyrp1Dr58cZqzNaiLMUDXaffVnxL7n7OhJ
TSopkWoKj9MymgDmc5228SX192q8SKluRJ9/fR3C+t/9r61BYbrmYULuKTzPrDWb+2o8kmIsPD9a
YvAyUZKJi6AZS44o46Rj97LNoUfcj1RyhpOgW2E44u5Ron/kwR0FW+OuV//+ciLmkaAN4knkWVlu
Pz4eE6s0WQoZXrTaC+u7KZXw3JpZZyuHBhODdD+mG5Ux8ignlBHWRJxmEXsG/N2UgDTBnJ79+pLs
APw4QIo2qy8DD/lH5BpZaD9fUSXXHOkvGZ6jP4WgE4pCXZ+CR08V+kPwssLvB/kKRVu0+pUuvqkR
5YDyOef6x+Vl04SfLyOkM6NiGlOhFHSJXi2vkX58z7luO09WFPuST3Q5h7y/Uu4Q02LOEgfJAA5+
nV/mN+GEATtWAkCkgKKuQdiSGcMX7opvrm8UXm8rqJ51tzign1DBcNIsXZGSouFymdJeD54yY6Lh
0CNnQFt1HsOuRFVfAvXbxYAGyqdkRhbhaQRwMUb7X4/36xkpQwnG3ZeIJyuQdtS5fx5wRwHhhdkH
f5VWdkftDBvftTmXaii5Sj2IGm+sDU6l/Vs1V6gSTR1V/vDo5z2ZDgygfuSGf31Zr6aBDH2UZenJ
BYQwT7An/HxVrZI5TgPefNSoQFPx9HBCvnDgS1gR7zS4MRmr98RP0SI47aKpTn+3Mn7WglVcAD1L
11WeJzxJBHs1LGpJFkoGTX8UTifGaxNtmFPrdVVf8BBwq+tMFsN4S4mMX4elGR8zakyc2+qqUOej
FtNyBa8zB+FK4MOAonLNhpBdZbbdr0eKve3HmYq7o6IJ6rNpSiRR4Zr+PFJhVOE4l6zjMUWMPTqK
wRp2ANAehmvMbCsop6C6frNI/zJpcFVyyZPZd0JmjrRyqz/GjbGyAmNLNkFJ3dzoZnY3pPqSonTU
Gz8blo2EDtH3d3MEkhShhTqprjtMyxES93Ti/85U8ZUrHsGU/i16qH6sRACz1Xatf7ycxIOyv8hq
QDTcjd9E9DTFYRJ5oc83bQSbn8nmu6Dd+v4MYxTMAaFM3+mix/Aji8Lt46LLJPgaI4567Q0u6bcf
VKLceQFa8MibtzQQZ8GRdUdtbXT+3d5kL17Q/qQfrMhcUK/9+eLF2vlL3Az9EWpONN9hD1+EFD/R
iAfcCcb1cePcYN7M7QaDfZl7q/RXRoqT0//Mw27/JqGwK+qHwGsvg9XPjKcVHhFpXl2GP/qu07HO
jznK9ReGVuHdtHBYAo5CQRsoU7qEAi6IUO1VlaMAdEm1BnodgliYf+vOSfxvVd9QkPxdhHq9FLky
zmYuWZ+rfMLVq1gA9G8qPNQGjpmn5umiHWjQ7dKKJsNehACY9o5CDe+0omE47cokm9AiRJ0Qv+gC
MZh7IKoJCuw6Xdt3VVOV6g3uzKp8w8zWw8WvR/H7tbwaRXv0Q4IY89vAe72hTlRvV1SnpmM7hPph
DEHIH9aqR2wQtbu2vNBCTPuEbJW6IfJmlK1pR6VnXjt14n24IpC/12iaUhWjDXlc6VscKTxN5pAm
Asq5j696hn6CA6ku2cKncg1AnBvdzm8BYHUoFOTRVNILnqn+klliyANIximu6VynQ09PPe3ehXKh
yx60Pt8Qwq6NoXHIbfyNDr2dL69GIlIq5D/+x6K0Ef4HQXTqvA7dKDXY8vCa37lDBTeyGvtO3Uoe
Xnee4/B2RZtDP/z6GfztF0eKE4JkSoOz+vmLx6hJ9TzL6ThClqVer4buVMXAeI+urrvpws/dxDq4
CwQmfv3Nr5Jdu4QAszBV0d6nrP4a1oH9yJgA3pyOOtuUeacLFb6PTa+/broe44/hGoIEGKlYi71m
K952a9JX5W+Wy9/cPumKFdiX1Do4SP18+w2+2PBBlvEI37cbjt1kxLSDoF7Q6FQIc94h3BHtS1mm
vzNP/7tvVpzb7E7kMvavtkzRGfRHonY8Iso/BUdMnXTybWBN73Iwk5gejpElybZoCP9uP7K2oa8m
Gwc8yaCzA7p8+aubLulRG7CaR/AP2t0jHWXs+UfEF307IW/oOoVlBlGlOKYihME3zE5Q0yCA/3tJ
R5PB+fVU+LuxCPHy5mAGVw2k0s8XVAxNqxEIGIgDOHRd4WPSfgVjH191mMS2X+feIPkMkWX6zdN/
nTdF9oQag0IWsRuFhKCfv3draxcwDDuh8qslsqI50X3fesP90nZOB9Sza6tdn8I/QG8wgEH+69t+
fSxlCQDaArNFMukj4m5rbD+u+nwTee9t7XCkI1jF00lad9i3od8R7v1iK3fCLV3KSIXXgp3tIuW8
QUmpvES9Z1suJHHoDViIeDlJyq4fsOGDc3v89SX+9cnY4aFKaLFn/PPqCif8UKmGZ1xhnq8GWeog
Wj9sRiC+DlR2+OAsCNbtowgqxK+/+O/GhqO6cAmJMXll8GpO0OAIp3jd+mMrl+5+Ssds3RcspmQX
CI0ODZrw5n0Zj5JiclEFl1Mc1FeBSL07fHs3qKerQBPvSjVl9uRNcxL9ZvP6m6wO5QRpr4x8l/Pp
q40Wpv62+UvSHWnVo3AgLZ9Z4Te8HKihu1ThlVd8zHnwb+UqivMqjWqULOFSdb8Zqr8G0tieRUIR
WPsOdCZ/nkXeWM5t2+r+iHV15jCXdZT3JxXC2qD0G+SE6Pi6UIG7AkzPReol2QESVSrf/uaJvToF
2tmMIBFwWPkdqfg6rMRtAcogdrrjFFD3RK9uktuhmKsEZlWsZ+jZdNs/N90CxcsBRP+xLsmDjite
PNelCTdYFVtZPyyURKffhTw7Bj+HPDCVAVVwFbLrcFL6eYwy3Bc7rbbuSDaCNkI2R9WV4679Tee6
0MAXpR8mFGwenCZa2z2tUqSNUkQxTkUD+qrHkCz/TcwTfwk+HJhQZgGdiRkJ5bhXl2SgS7ZmZrii
ZZA9zcKmf0jiwa/2ChnN4GQzkX86VVAmUNsw18kW6GoXBDQ6T2qILxEp3MjwzQTnDoW1736PdbFC
Wm/QMN+0do8gF+nE/+Yx/2X3YKMEpWOfdKCoIL7auOiC0W5zAvAAS9BKROD1ovMHmoO2JYlBZPh2
NKY1X2it1+VTvxRRdlvL1vQf4ZGMCJZo6WAB/K+vijwcdKpybX1Pvi6d+W3dOhJ0z3GA6hIiQTZU
losJLCTKYaUAdaPFNTgOu/tKXvhYNfgRv92WKUE7NtTNVtAd933EW399YZ6NUz/NPAqq7LSQq3ja
dFpexbE6wLs09PE+Uk7dI48lOdFR+ZTpbCFIJpyVf9Z4K+gjeOFGl08wHkCIoWGjg+E4tfjxPKEi
QUWjKN3yhvcZddaKUY1Xbb4s/gVYPhSscCowhTnzkaR3vwRB1PFV3RAZFPR+fUN/2RHQBqbGwIZJ
xyZgNf28ktYtzineouG8RXz8scknt7lE4j/pD5Cy+hzoP0a16O+EW/PSJvjHQlP8elfwGcPQ1hdo
PTH12L1//vbE640kmBSna9uZIn5jymFjsOLFMfxTcMZq0MZ14mU2n3Dt8sP5vGQ76BqrclS/AY0Z
jB+X7zUjpKCpOWX+vDBPxJTZItmE055BiAn8GZwDJKNSM8G6dSenPfNKYvejqU1TfJNh61T36Kps
6mPRsR8nJ1RJg3f44wV4GxoHeaNoJzRHseSd3mYwfEjKpvX2CJK5MQ28wcrn0WCJFieAWYumR/os
KEc+doe4HJ4JuzyMV16y6Mbt2iNwnK6KT136+bwd8HFJcYt4ab86URvKefsIbumA5ksY28kkOFdN
8SFHPpqpk2HyhWsrvDJeaAo/pVgo8ScZcqwjQSKDNRVBHZi3sGGDxXr8ufP6aUJnZ4SRnq6itl4e
BW8O55qfD8YNukSeJrPjYI2SRrGngxMiuQ93KvPgiO50V0t7uMycEm6tKhNGbj/Nsf1bWwZDAF82
z+zvON4hxBRpHQ/beemPW5geQwbbVG8cHQSLvHPgh3juadGNK9W2FoFY2vxW2K9V9vnknOwuFwdh
p/7WFTPZ883L1eYdE0kct82E1OAKMyksMgLO3R58jynIt8cEHDcWshEWXqjrF7UaWJ04xwtumWlU
LQ3MSrhpT6gAzoOzSxQ88fKYToVIpwvI+ZKJl1EVZeiNRO04BhDsQ+49zTyzTZz4+5E7nrOx2B4p
GQys8DJoi28xnp08p/Zl7aNRykMvB4319z7BVpZn8vJTs24zAxTmq+buA0w/m0cvtQ5yESqa2+Pc
1ugZx9hofgtoDQwPVbQtLVLotWuuWmGQmjjhKDkhktaJLfOnk3yJM57lVDr2S4HhsU3tgMqETz6W
3M6dWEHydyeAHe3T6vGiLp+wwcUQIPAovB7RskAyYqqzdXoMvAqhkX31fOXgP9fmKcQ9jh4lYr+k
HHB3F7qHp6MDsAkB+gmU8roHERCxKsbGtXHaHyFzS7B7aRfcIMOex/Lcg69ExbRcUthPFy7YtLG6
9pAFAMOL6y0SUFojHnK5jiLAGm1O8JK7nVUxB/Uhz1382lAXmjdz1aFzGFlePrGi2HcxEK/TtFfW
sTgTFHvVLqrZWe6XVffNI04pmFfkY0MEoiEKbMhA8sRA5tPWYF8BOYC1RNKLleFWbruinRc92ZYu
93gMOxwE173L6Wt+i0JqSoyHZlVuj2000ujeoSHDPPBc377M75g8VGp8lDzaW5QXN6ZgRcecXwoA
sK085MFY4rJRhSCM3m5tYreQvA5C/wzt15HJFqqyZrKpZLb/lLNBGulkcOKy+Pa8yuQ42zf5HJ5Z
t1jbFXP+DnKPcGLoSHVbgszElBZUZZavrBVCjH3ouZ/0Nqw1PXMVPSFZfBDos3Zn8eb786eZ0Ad6
N4O0FsPJN3nytoa2R8kQ526mNeKwkffVNXOhmEdpateFUZg4fgMih40naMsxmNHB0bPd7ZY0cuCm
AsiSd3FX9Plj66F6eCo6isZY0mRUGNcTXzZrAcTazOBoVrnxlxAKhiUBk+42V0nHGagDBf/9OQHG
pB0DcXZ2Ce3azGz4zzecZ2UIAEzlYomvp3Xs6P9Vfjv9GUL4mN73ZZqHaATKhcYgwlA4A6LT07Qb
WnJLO7UHP2UOAcgQnXMtcE4s6yNtw6i/GwdMos6guAYZhCxnasxusAKD5Tilc4akBi69Z+jEtfFN
T9mVXlaSlCOU1QoyvYM6PtirRz/tPS44KTSF2pclIRPFg3rpaTB+tefgcuml5gHFpSbQaF/2QNn3
+MbYdbSM07ZednE38kMCD5SkcQLQzUgjOC3WyxHl4vIJTpGdhqaeOnWeloNa52OCYXz8duz8gbfS
ejE8U6r0tq+xLIl1sNEKwiVaieg3amRUsasPKCUjLXIlpznPr5iwYL1604OQFKKicjMwTaLoApvp
iAXtLwVdX8ykcxvj2mH02OYkexFiiHUMv4Uq6vPGRnKhzHyatXJIB8qUeKfeViB5l8/bNtj9+iVX
8kViw/XLXl5WRUKCWTuLXUfgLNHSPrD2bYfoZfstUOrnEl42CS9RKUuzFzDjNHJ9NvFCAcPuV3Mt
O94WjoEN4npq7JqAk2f34qLL7aZaL4PdPxEzzXlcFVZhdqjwnbFL6nnXa9AnSKYd/d0k9/6zVwdo
zMbNMDA9fvArzirhzmXUMWxRz02iCiN6+8mjZ1dU3Bg7H1K12sYTKgAOY1lULkkMIoQglPeqrnhO
uz4oWLIqgP+fvl2h6Fb9Q4GvtIPIg1s23TEDg4ZBQO8PC6uyiyCPynP/OS+lP2644T5d4u/O0W4Z
SWSm+bm5BP3dEyAQeGt4Q0jLgD3EHZEpR+4mGWxOIZ63vjLEQIZYAB2UD8PXIXDMYfbK7628528I
UVz11T5cKTqgapZXdgNVqS5L9zSWpk05GQaN3Z5gDqOk91B6vdNWjz0wfIYhRp3HLT4hM2lHvQPj
S7jcTaZC/JBz+LYuvbiZtAd941TNo53mshF2Wx5qQ10HF5Va8xLkGgQP3S1jexdk1BUD2TKl/TNg
eHgZ3nogs/viaUPxvhdv0ho3t+aygbXqOgJnEIdPr/H8cMn9rMTb/H2k6iy0359VCe3Q3AmGrnp8
SQsE/k7j53ZYo+kBVTHJYvQxurWF6ooj6c7Xow3DeQYZnYtufZsTQsexW0+Q+ZIeKox+tn2kvUcG
eVyDksfxknvkXt/w+k749iY1GMW0ebf0XTC/7aMu5WHOscYwgrliPzDp9cTtqGlCDQh7k8ExpFYn
8TB4AR11Akbjwzn2EJngQSq3ts1L/O3tpb18RIjIMWkJApMNl6bkMPLKNRs0S8TpsoaPEU3uh9G+
kUXXz9dQNex8rtHJsfM5du0qegGEtJkOuCypJXmAzOfvXwcago8sKX3QLlEdLMBv/ZD1nbcnw0+3
0M4Qe5tF1Y/DBgtkKr3LqkqHHJFPDB6wInKkE6Y35P1N/hjOTl9/iLMk6r6GMd8H17t2/fE0DocW
3HNbQZuhWgLRsDhxXd2385kwbcUd60oNUOp9Ms89RDKMVeAhdb0A4J1vYFyyjjKn5RgP8XTblNu2
vu8AjKElAEUM1spJjRyQ1aoF1B/L62wsOXaclLECPnyyNaszo7ELSCvDyThdPf7RW6+7YLeasprQ
JygTA/q8m2ZIHp2hyRSfrABGVhzjKibULZ+rKF1kiC7VX3L0VEZERDNvg4jF2JShuBpnWADt2whQ
DqpFsYuW3/jGR8ckgsY9Nwl6gGOeqjuEnCIcucp4sN/vpkFkigOmZvYnvxKtf5aUKzImB4xIJg2F
eM7RNTcdLLrtIgrXsZb047dMisM29HhA7jofZwJxpDeYrOyRddEgNzGgH0L+DHB7xLA0NohEw+oH
7O701z3Kj0yUheltI17RsIEnz1nzS8hucy+2smrsnxWROAhsjKedg+zvAYnOtXgahlbhJqQTXJ/F
YeQ4pN8BE2zhj6iyAtudQeWK3xdeGfFkAZmHlrsRb0Kv16OoFgwgnNCt9E44rWpd+GT5Mkbvo00w
b4IcNUePxrrI1bWnJpuu6qa3xza45naTKwz7DJyRYl25Bfn8Emg3EIcQlducsdrTirWHMg4gAyHj
+WyqkMzls3xYfutlXytWL/LKEhx/khgfoa8gidnSmSgkk1grczwpYpDsjFLFey6nVtq9Xq6URdCd
kfakCxPQ7t4BYW3C5xfHhcYcKfwmRX7zEi4AYdTsCFPb2qhP4pf0wuwauphZfzXowRvzt5wTkxkx
Dcg+db8rrd9Gs+/D2Yb2dXBsjllE2m7AyP+yUolXIZE9WxRSkZ+SNQiqEYpP+T0nTWAVQud6xku4
QcN9IE1tA160TLC3DsPscodxO82MKZx/CxYpUICvZ6hsftGXZ0HQZitmd6DKzKGZUBq/kyPyizzr
iWEjajBrML4qPfZV0Ro61S/beB0Uhhi5quD7uDwfY8DipwImHloK9b6HSY/QkO+gr3njQvnhwrYs
3niXbABxnXnPYTknb+WA9Jw4jymkF6RfpAXk1LFr45l+DnmYJcXkMy+ba9I6ViGyjBwHG6461VRU
YINGG3MYgXqb+eQjYuDNXq6uTRW8KLVBdXxO19NE2+NgQ7fGHihWjyOizqQtNQhj7E4XTfnEBhEN
wiZabgeWvDlUuRNnl0u7Jqv3aYVesWynWDZNBucFn3P8OxeN5gaBrDB2069TOozJuxi1kvJsyzO0
x3Zz4cwSpQzmD/KjPoIFKwKRmKD0Z5ToMPGkTODeY+ncmU+IPlscVJbyGE99PeftuTenyfrYJmiq
oHeGjvNp2qLXf09qtXXO6dDEyuQXK+XHDn2sstnKR9MVjvsR+ipizjhMeblDcTleUpwZxDT07Um3
lFPzNtdo2aG6Wck8OqPu7eRsZFARy8PYGP8JxL/xzp167IrPxegJuglbg/WhNJjcXIzVhibqhu3g
/E7TkUvezGlu1+VQpwWDbjoSvG/JNqM3sQ8GJNX3PpAVFKNh4rTqbG2IWON+0K1bo6c2sqfn1/Zo
lpy6IHtRN3Xwa3RIHvHjHY6SfqOorlSGpv/nlxPXS5ZNGmCznuciwfN5xZGJ3XD9KeNUmcYtCXwo
ObzX+xDiTWRVjtBKb4/D80E95X6RLP8+/81zDoVHs11VkKEoN2LOVDI9csCX5dPzkbsE888ceclz
X5YEYio2re5cbecifIIOXe8xaj9385rDnV99+9yPm4zaZd2pcNKth25psswEbS9ihu2zcX5JR2xq
jTyVjRZDufXF1UiJrHjTeBHcBPx23EZfhPMGTWOPfLcNGdR07TkIgqvH18d+a1j8ZaMhOp5Qy+Ao
2Xal6EhBJxEjkKMTnnCDqUibsGbKfBLpN+JSReja2lXEh7JD2RABnsYs1T1LCnYJEO0VWbWTQYEU
OU/8VS83PMB2uUnLBnaapQRtMNzHoNvcA+hLM3yFPzwNX8klpuJzFnX44+ZF7DINh34dC4TwHbFU
WOmA7UELPAx6f0L0x7XnKdzuLO5pq7d6/dQu2pa/TN20wdcCCElenCaDnnmdv7r2cUGKtfG7aWdI
UyS5tngU0stveqBTIBzBcmPFaxsCHfRhtngyBnKjLlf8MA9RH9yMMrE7gRFezaN6iWGsuIjyRDbM
kgwnF53AgadUCTqRQvVOpW87WpE8sOB5H5pciSHSDgaITcR6V9rTRrKGNnzFYiMXVY7Hoti3LAl/
w/j4e2nLs0Unhr0p7RxAbJ0ySLB4U9Dj/OECXaRoihb2Va0aO/nyDtUjDuoTGTVkmUHagkYXtANa
fwmdvaazRh0zrMRAGVgoF+YFPEgRuIqpeeiVyYN4WoVSnDfFJeIQ63MNQLs1FRMhYg7RTmdYP0kN
mxZ3ZzGu43k0zrP7HlcQDn4ALdvgBr1YqO4nUUWOdZ/6YprvX/ZUF3lB1qJcAHquhyRM2vVz4qdQ
2w4SMJcdtHSdGOuFvgi3TcpthwkndofI7KDhjmI9bx3aHVug3TV74a1QAQrpUwzehY6nGQwXmi+k
9AHSGlB+E8vEGXjDVG/L5UsZgGaszTQoQCDfRah8ruVRhyVzGHE2JIi8HBbTGWkLcdQTJtfASvCv
M2qfd+iXfWaBrsF6GnYSm7sDIMuEcNIPCsewE0AwVMSsT9bCcxGjDBR+IT3+mx5axxgoALmNGq6J
Yl6n/Jo5lGkeXQ+Ag1tIUdsgwdd5zXNHb8L+4GS14giAlsWssYZenys1eTmH8opxb9qbaqTe93XL
qxQtKoU9zY2fecsMHTeOcJt7/72b8a/UaP5/JB7QK/6h7WO1cF40bm6eNBo310/V+PVHMtH317/Q
iXz4AzTZyG+ANbJKaAA+sw6E/4dFsKsYsCNeoTKid/RCOpDBH4D2wExDRqBrI2O6ii+kA6n+QJrG
U2hlKgCSPkb1/6nRc/vcSEPe5x9bRHzVTw03Ph8Yj7RQWGT76E++Rgi6WC06aYmzDajYkzyCTo37
+oT0YR1MdzXyf/n6NEp5K6qnLbvlED41pyNq3cGa3bETn2KzsjOoZY3lYRjeUfI6aYaz3n0Eun8m
S2jBWhzSrtn1RQVT7iwSd5vHyVx92Npr5GV29quX9h6f3JFcc7502j8bbM2QZFvP0ofA3LnVadgz
KdHoDneZqc/HlFS9hXeKb2WT7JvmDPeVUwyDqOhj4dlfNPwKlv7eeoJpjWpoSjZHptN/rXSx7+Fp
usMtzhMno//Vb24tPTLv+ndzXezL9tu20B2MP6zousP6/CyS9c3oruckqEAjqRWmZ9TCrzklHxG4
4CT7ISo/s8vscijeYR4gUwIBOw/2qFA0S3zo0XF3yz+9tr1q1Ds38U6z+cnI5lFFiNcmy1HRIT6R
S3Omk8d4ro8C5TvdZDjNZIdQpkdhxLnTzAwi9kTif7B3ZsltZNe6noonkI7sm8cLZKIhCIKk2Ikv
GZIoZd/3OYMzFI/DE7tfsnRtIkEDR+ftRFxHuCoc5dJG7n6v9a/vBz8HSAhjADsy8k3HTib1v/oO
zIdPOebdELyqxbb1qW3OvjbeDqsvqvjxY4tAmJY3CfVP1LJPkIxlB951Uh1zz5c3sfhTGn+Y44Ng
fZN0oJIlloxJs/SH79ooU64e3Fqu/0AdFK4qwLo8p4yitVhRSGa8YK2zHciqN3nnCKqwaLR671LR
GUtrN/MdHyvzHt+ylN19jNat11AQTZfDgZWrfsVJDgJXWQ8tBVN64xA/cIw+v1HEyXzEluTMoR7M
ITy36AT2VbNw/OJbGntLIWTqBOpS3HWtfxWATAxHqsk58bhw7XJRJrT9ReE0D99S1VwWIHhTo7PV
eotWYFGWr2If2HIWL3H6hKGPN1I6ofUVENXMb0xvU8NbQs1YEDdFnVttQdEImWhTYrJWO+Nax1/D
8KZYprrE22s9mrC4UV1ihM1hncrxlac/te3XfOTGFu/jitAJRr4pK2Fq0dNeKRFeEp+hsv1rNEC4
AAkqKtsw+GH0nZOXg90qPWYOIR4YytIrRrvFb2KERTO4PNxVYVUVClL5cZOCPU8s7pEI7zAps4O6
h/v3I4GjnxLtxFJgsOPUQ98+rDjQF1PSUsU1MzZudeyeBPG6lb7kUX9I3AtyG+NYS/J7gyGhL8tU
UanUUR3noBXDhJ/N7Xohx79wpTOq5DGaGENustI7dHO3HvXOFvbzsAuu1SLcDgandIu/8NivADOt
s9hd9Sh0W4VoCEoPT73FxXZF1GIqHMEa4Hva32OEAYa3/unL4TLg35EwdbRSboaxjddTF0IJxdxE
bneZf4+uBc3DEnPG5WBKC5WD1lBeh4C4XQ+kcWIpOjKrWec125qscW4247WuvvmQ/8NU2OnVrkim
HN429MkKQATA3iPC5+YhnljA0KhM4MG6fqj8e8KTS61ffzhefm/jRxVaHD8fZBKnnTpTwzTGQIGV
SqeO8aNYR7fAJmx/wm/03CDS1yGXCPa/wC0YzbU0lM5QJBfGVfns4FCpXkAjRIEAp9TxuKakspHi
wEOIqMlUeElisQ3W2KtuY9/GNnxUFjALR9+AzehAUtXke1XfpsJLYWx7l2sulN+FKD+JwTWrXhi2
vbbzkOlYdgRfS9QJKDdsphdktFPH/Ftf8t5xSPRE5uL0y825Qk9ixgSSFTcQpL7jrmA3SM9G43qI
xgv9c6xX+n8NKbqBShPJrDUfIQ+uq0iqk2ToUsZTO14k3tLs4X5vIAWfnw5/SS+PPkvikiDq3COQ
12mIxI8Ho6PeX0Cp1iwK4dpM9XvKzrcIYzdekm1a6l1TnhmphZ1YqLx0qDTRN68lbRtljpaIi6jb
x2Dra95ZMJ7CRxM+ohRBQAnTxRAnz6In2B7n/F/YUrzNJ9NmvGM65cln8XZB/UaMmEAYHl4x4usW
Cse0m/NSzb2brvpBdnZda8PtKNmV2e2phrvqD6p4R3WNo+Da4A13pS8tDPjglg59R1mWAP2nlBAA
HPAPlO+BIeU5toQf9domCnGc/rqPqVYA/tF1kNTLeCN7T5M9YeMX2NFD2faFjRc74fgL11rSdVcl
GP8KUgqQm9DtAcDfALGQATp7iWwHpN8CDkSzKJe1+yDG2wAnY63eULqWAVlFw7LqAmSjRrV4B0l8
bb1y1eXPgvY0HcNGGa214Rn02UIphomJtrEQlrXql9wYlkFAhba47/pm0Q9vkohot8DiryPr+TCE
wbKI3wYT90meQ6F2NTQtUe5fpvRm0AWK6AhFgIPGtwZ8km8cDOk+TNCybiZP1/q+5eTQcasohGcP
e1GRjC4nQJI9k++2kcEuRUSNSHKgXF13OBCHEaKuapHgGxrjdQVaZT0qg637OQkTw1G5tNXmFXV5
dpX17J7DQsCTXK2uCxUze91aAEjhda1s6zF5MON67Xsm5yfkdhWVQ8zLsVcD2LsgULIN1n9LJcoJ
VXuLsWmYUj/kyR82lnaj5MDtX1rBxi/XHiYvoSutjeFH6EPS5sIDls3OZPZ7zr4Gk1jvGo9QO1N9
R+VuRnMpPCurVKHgYCVQPkXGeNXpV3JFkGpd+RqUqwhW9xPIWKdtKBXSb+sGO6kRhhRHKiFn0EYw
ALnIoITZiAIG8DFvXP1GC97cxr3roYnFuM2H9ZqptxKjVSK/mBIA8gkd2HgbpVfXnmYuW23Xmlwe
B/+KirethmKzM3Uqx8m042JTYqOWVvcjBvex8thq7V5BVEKl0RUMYtd7NIm4F6ayoMiX3C/x4NiO
cF5I3PuILzGFW4Dg+LfcFc2Prle4fWEaSDBDhRo+cCVwIVZge21WVyD7ucNAikl+NZ3OfUR3TDxF
Uvj5cd5tJbhHcv4rw+6lvs9Jr4QK2Z8SxBv2rZjTRxHSAe8lIB5FuMeOybNSU7j1rVuuf535E0kl
/FPudRZOAxyR0lNhHhqN1P+4obRyRyDQHhOLg1p40ILnpn+gSJUqYEan879EFLONrYePGLlj+eCK
gmPk+IJWP4C9ryv1pWtU4II++tvuCnDfl+lK2eFPSp6AUsGW2Gm78vMfafUMjncjc9ccogMq1lXd
fBUD/xHWkj1WeEsXHtCihVJtBHdfWY5nPrUGJyVQrMD7JedcNdGHi4GxhB5imlSxpKuBCykY9kWG
/IKi3WWHP7EX3sZUUyg9c2W4H7mOms2zIe8Bgyyq9tmVdKj4zEsJWxx1dFSdBDvR20F+ycSrSnBy
jTUPzsnPtmnaojisV4p8K20ihPmq6sj+UyH4mIaxx2bRE+IpbDCJ5AeaMz0lGik+gHl2qNVdKbiK
F0lCFrJ2FBggbaPaoJztKRDex8OCbPKhkMwlqWKoyWB/9K1Scm9B6KDrLOPy1cMkGSPhLaMFQeep
CR+l9FfKXUkIgXOjD4eGQTkqd6fwqTJEZ8wI+H6J+zeyZQT9mg1lQDR9Lwj6uh7GK/KOk/US1Pzy
TqjuUexsXZk774Q5KVUyPdg3dbYEi8qDMiynWM8pvWOmXzga8AQj7x8/iN3OL5ml8bY1d4XwTQI2
M/2UOpt84G6jLrYhGC49Yj56yS8FB0fJz0LVfnTUNpkSy1YsyWl2i1ok45c71CEvCg2foAYoPbda
D/RKwzmE5n5hlrHjadpCNp614QvkLtusyE5E2VVovkm4WLHlYX+442Bfe1iQ+hqOhUsDjg0Z4E2n
astI26P4x3H4MRI3DSHLtkQ/tGnFrx0omai+LpCR50a61dSDoK3hQ0bdXSnYQbvxxHXuXqn1tdJ/
wX6hcDcxtwJTujZKavtrsFeitakK0a6En1X/4vL24u5jaTGxX5m9YJdHaO30dVe8jimwadpJ4hvS
7K/oFEBpFa9YmS/dBl7HUwEK3cRjmNv9quofSsO7DgYeEkxaS4RTFhKF8nD76Q+RNthd1yxBVuG6
adwIvL/rrliB9luUbfZqBjhC4ejUF7u6AwIwrlTesBifiP0DXi6ZftNGX1vjVZLjRwngjir9SgiQ
DuMqD9Fc+gpAOebpuPJ9F44NDxNftsfXviUPNq4ATeEaicXZVoFqLbiOSToHDryrJvaAlAzIFsak
7ESwzK27kQELx4BiBsPuVU5tpmrfVIuRp2uOM0tr94R8LZDaZlmvCjdbGi2GZ9JVyWaq5eukVjat
9Dha6p2MP2QPtsjTo3VUtitIrovcEp4LtnqAZ6uB55Wff+mr6wajsEn4FLs51gpfKk7lWuggUvqO
ZbzwuL9RTOIkxaPb/xSEAehYshXUDlI2ldpV9EsMNHBROQ+2LYQoohIMzFdBQQQEkTWFT6nF/bIW
072VoErt2YijxtZcnvMPHX4FCYBIxIgORtCrjGmdw8gqgVRP328OvI98mAcqVqpw87LCWzcpjgMZ
UuhsOuSiq7FkWdcIkFoXbzPB0cWFkMo22tMlxusJ/SPiWV8y2UOsuiBFLhEksaqxHR7TvQxMF02M
E3PEkPQGMMh5nsNfxZQpFTd+El7Voor/0GBjpUAdIje5bNemHL4Z+FGVy0m3HADhJ2KPN308pTQX
MBIBgtoVgBQK323NuO2tq1wvF6YySdz4FmVJRHxNDpFcTcLU19bIThYmXjDw1q8VXvyCG/5sRW3Z
tuYiSvJ1qWCKV8UrzExu/OmWolSHMOgflVy0A6LYQ0KpY2vn8JZg5u3R8mL8iO2NS9KjeerdZNlU
oaNjGE+wF0tBmzwnqDiunVGyz7GMiLh+JKXTT6/WPv0mh8VNU2JIWEbuIvFrm9juImneKrbMVo+v
EKptPR0ap9rxXC2XfXFLjaJTJeEq1MHVchH18QKAE2foyZti+KuWbb9IJYIur1VPkrlH48A4ZrGG
cwmnQyKh5uD2SR+ZWkKN/4rNuBZ3ijjavdATOQ5Wqv41Mb80NYYZHsdf+sJsBo0uYZWmJhXWRXg2
CyBvPOiI7mslcTMRko068FTO0IBkT1RWrVKF8c4eR0wHcHKl0EoctZUaj+xhqzL/5kHeSts9efgX
r4yuGlXaFeGLZ76gQloKXbvuhr3Soy21qvggdOVNhz/jiO9dIHdrgnCUjV0hOLWTNPirmOb/x6Uv
MNR5VP6rDvskKv1/4u/f0uAoLs3//6+otCz9nZpn6hkhVhGWkaaK7N9RaevvVAxI0KVgXJG9mQpW
fkelIVlRMEPVJxsYf5+AN/+KSlt/p8zAMqcCPR37Nf7RLAp9Lio9hYQ+vmbh8IDZIjLOy5lDW55C
Sh/Ke4umCAp0ubi0YUdyhyk2/nIG6WAni/P+NwLtP4fAlZPmrKmoVgW+A3mAco3Z47mA9KF6JGNY
gJn6Mlp18F00Cr+gjrfJ9iZGDkRecRQuMeeVu+9s86aH14Tc3oBy05UNXEqMPZAghIceV1guGn7F
0wsPk/BObVRdIq+rB+ISlHKyq9Q6gWqech9vkV9gH2lR6MNdTTRfItfLEHcPLjfHFuk4SgFsw0NC
CGHyhKgkyRcS0uK7SC+zW6tLWn5LQUwK7gy2a9As1dYWVDN4Kd3c2+JhKHCjQkSD2YWK2yo6cCDq
C7FMZWuJWaf8aqHzIq00GP4T7BFd4qkYU0HZp9gD8m/Cu8RWtFYSbnIGoTYzwijeAy/2XLFvUliZ
h/deikfkBlYL8LBYSnNOtw7tPAEACneI3xTFLYBNzM1JHUrtzxCgre5gTlq/emgXDr7rj8pq6Evt
xawaAUJJGfPms2K505cCKsInsZP6YCOQ6YVfSCbwzogovrbTQc6zJWn64ivRKfc5sECa2RAIYjDn
qVh1C08ceYgrYte9qmJQYTfiS+azPLS9shiAc35HEBJgEAped/JqRsmCrR61mRBdLemuE7xEwW0V
vZNtjLy+wk7RBbQTgHk5KAOTLLehtuK663WiuGlXmjtmLelqsxysB+TcQFazBFtt6lQR4EA9NPB2
6eEZLdC3qN+EpCKcHY+hwiWfp2O5SsuhuB26uv0eltxhJ11V3WBD3XDoJyAP8Tcia/SoiloJy4yC
txVVB2CaKQaAe5p1Ha6NeZcy5pgzYVgCVPMAojjGyLJNSlzX/EyjWM/CglDP4IIqtQq9GuvOyYan
7jhtOyO+Nku/s5bULehv1LqEEhGgQXxIPRkGNdf9cnSGvK3EjSSWleNLcdu8qJ0W6dzJCL4uFMC2
MgBzo3v1QM8UXGx0ik4RxnNN8QqDa4/aDDI5FsgUyTYZKOHb6mpM9JBpInw3Q93wYZ2iY5hmnUtR
QR34jKwP38iOzKHCnA2jq2zR+ELxRaEgmScbPH8yJ7zHY0eOVLlfcnB66BSKrqce0ALxXRQRMvpc
49h22nEqZiiEADWamA+c9Y1E8chCtPTul9WEhBc6xOeHnp/xoCkIYDc66QVyY0TeEBgIQw7fH/8e
YQnRppZWstU1DxVJE8SGpJJwHlPMaG+QqKcqRejNm6RPBTIho1a8jeTkxyUS7Ab6OLUpZLSNoP6W
QwsiyCN6meH4lDC+dkMN7VZuKGKwoXfyFFRHUr2doiX1PswHA/pBjs3smlKcQLuyYKg/+HFHDkbu
0zLFkqWof8T+hAxu2gQL0po76VT6iHHsAkNqan6VChfaBTwS/XXUJz2OEvIyr3VjeDKCSnyA9Zci
oPGjaimWcXurWbGGPrHAk83WIsX4HVP+o2P8vwet+19HoyQ6/p9P6n/+V/2trv7265//ePvnP8p/
/qP629vPv713RMr/OD7CTf6k35llXfm7OHHPFIpwfx/Hv89wxQBVCX0JYA0lzprOAfr7DJfEvxP+
ViZoP3HOvyB4vzPLXAlkndogTl7oU5z08p+c4VwgPpzhJn+ANdHyYJJxWQA6PR26H87wQAmzxMpT
zHqqgKRd7ZBkXrQEUWKCrJ718KG/bv+6G3xMiExH9L9vDL9bMwiZSfgjkjifRdvHYMD+M2yjfSa0
m7JRHFW8AG06acGQJQkqno7gTLQI6B9/T89Wi3QjUfeKSzYQggqv9iC+VC580msGmX3GVIKRY6ns
EsetJKYByJ2Y6j7X4hzOl4bfQJk0667JfaegEmxpIj69xPs7TuXQeyRD+ItlAFUB7iFPv+rDWNVB
iueaaVX7ymjwL3XTX8SsCUJmlrnFUg61jKR6W80HWD+gDSP84Jv9Mm0x8T4/jO/pl6NxnH4J0095
Z3xwCTz+JZasoKSplXJfpwG+KIShiE6W0osQGd7G7WrP4WagkvJUXHskl0Po3vDXHe68diHy8Or7
KOItqkQ7Q3ONRRvIuO4MRb7x+vYlS1XKJ7OuwsC1IS+WaMB+A13Fh1wq3XuXChMsC/wMDL1r6tei
m+l3579vBpP63dNUGOs6+gfwHbOejhFZC9S1VnusHsuVonXPmakrhL1kAxpd7VFzmSt3TTaYhH8N
gNbMiCmX4h7cUMG+Sg4Gx8AwHZpT9lKiJb11kwiBMBVUyyJr6+353zstm+PhoJ5vUpoAp4Qzos2G
I0mHoUGwru+p9yP8BHEI4o41ZWdQNmglufXz7Z0uMgBHimSxNekWkM5Z92ixhfgpUoO9GARL/MQX
Xl/b55uYgQSmIThuY7bElFrvhgkBt6+c5GYk4LEiom17jrBkXiykpeLI12hIbAzgL3zdaW8aEwwR
aC/mTBZsxOPJnYuC7uF5EOyDemWM/nWQclU1h92glhdaUuSTgaMpRYdnRVZwKvI/bkqu/aiMBjnY
1yt9HdyHD9YB3McV8116QayzENfpdX+Q18YKGeyj9xML7Lub/CbbcvxTOIgHzq+OkPUhuND704Q5
nlDHv2s2oaICLifB4mCvdLtBipw81R0uHmsXrBve0Qs/oZrN358f8pNZRZqXhKalsauIGiTC485Q
cQaV3QaDPxjvv9RooPoTN6PzbZyM7XsbYCpJhLNm3rPlH7ZQhNWTkhnwhI7SSDJJCzRsP+ptH/08
39CEnz7uwllL09B/aCkM8VXQS1rCOd3OrrRNaP8Ahb+sDvkFdsXJYNESmjXIAZzkMhiQ45a8IRFj
HZHwPkSqoyBV6nhPScO3dnwOqhbCOcwE40J+/jhtzup8b1NTWScKOBtrdm0g2KRQmpv3eyvGLkUm
gWeYjuHvUdpXsbTUigvH+qX25hcHXrdWS53D3ncRm8fZvh1TME6/9NrdIh3fy9GFBj+bjFzMiLBw
NZr+dtypotwafaFn/V7q/H7b0R9LgwL0C9PxZOjAskAwh9ZE+gl64Wwj9eKsiTvgZDcGr0akUzbs
NkR1yjLDJhP3MczB/G2PRuv85Dzpzfdmuflx55OBEc3m5hinitqHRXEjWFDZMEyuXfZxo3IKOXu1
YsrX6kt8xk++VJ2oXGypii6ijDzuz8IQJNyh+FIiqA5q962GJXGlGZhSlUsg3XeNlpIY3Z7/0JPl
bukGCD7D5M7EwrBm+2sCnbSm3Hm4oe7bHlSUzeXaCCUi5OmP8y29T4iPWyZiFQ3QOxQRDtmJd3f8
gWYWl6qPcd5e3QsH9aq7ia50bSk/kFTGPwl7Pofnu7HA103RLgzn9EefNj01CsGEaNzU9x+2Gix1
BtmqUDuOvb7k2LTJbi+GQF1UlLKUtHj+Uz9tjsN/CkoC+ZlfQ622C5TeE5Q9JjLLsLsFdbyOu2EX
KE4kF9/ONzZfh+/d+qGx2QjqAeCjAAgOje1M4VVy7//0z1e53k3/YZHDa5wNm2xQphPgRbMvOrdx
QJnqi2EQzAvr/Dh0SSSWnpou7PwXpTBZvuMRUqEvBHKSeTdpYbWrtKhegVDGm3DAX+SPv4dWuIDz
eGRfMWaHKHWtYkJmMLipqzDYw60wySkq3YUpMF9X7PqALYHN8g7gojQHhXrSMAaaMKQHHzzROvZN
5WFsUfhBPrHWVGC+nv+o+X5Fc3DAAKZxtVUleX4jU8s29MfYKg9hb9mS7x+6hFqCQbKplv/S5bh/
tReW8ycfyDP1fbh4l3NDOx6wvPCBahRtdVAoeMPFoNtq3iiiDTN22LZdmIMns4PP454pIyXXDTDp
szleZVnq9dRcHmq2Y1XpBpA/xlViaX/5EfzHEPrJWuKwUWBzTUhM1Jzy9NEf9gk3ytM4UKrq0MAX
CZpdIlrr8wN1qYXZahpwvo963M4PBcago3igoOzCzPukrwAqspyYdajg5dlKyjOij61XVweDy5sg
IiPawuG2z3+GNA3v0Y469dS/W1Fmqwhfq9G1IlpRH/MDVnDjMxaneMtbd8EPePHxzw5Be3jh0072
1Vmj043yw/AYSESyJKNRMhiEugXJcRWc5wjwX2jok+XE2hUNFegVf5mfihU0u8qc5lvW40vXZ7eq
S748jPxFl5aOUEuQS9q38106jcu8Rw1wumzX3DoosDj+ON+TYreyxvJgDktM7YwbJdwQIoag3vho
wS/sgicPeHYMEmCqJckUjpE0ml039NEdqD/XSgYQrtith5/dStmNu2jvrcd1tFWurKvxVXjDVCX/
eclp4LNV8LHxaXZ9GEi1TLpybGlcxA1OyW4jrNrO9+ZnI4iXAu68MjQxPG6OW0jcrGvbhBY4T2xf
S50IH1I8vdA9q+ONO6SvWRpc2IQ/WRTatEWZEsNI0m/+diKgZ8poxrpDL0k2haW3pCavKwmP7Yx0
NkIvL1JXZfTai5GD2yF6T7IH6fb8l5+uf7jssBg5dzhHuYEcfzn61XaAijEeqOFcGqULS3eL8dX5
Rj771ImciwcJ6VLyjbPpU5RYxdD1w0HCCz2mGnBJPkH+Yb70N7g3fm+fysdUuHBHOD1y+LIPbc5m
TSVFFON2Hl9GAQCJgQQlWUJCStNuL3zd9OuP1yK49MmeiJsqk0ed9WExBkQ0c2k8wBSpyXgVi8S0
5TfjtY2BMNrVtfI4Gs75Rqc/81yb07h+WBMu5VVeJA7jwUd9KPbPOVme8y3M/Bq4ZBE8+PhZs+ON
SlPKYlVxPCiEipRdse8XgtMueS/uhC0Cry38qzUV/MD8gm25Tn75axKAqX3+Z1z60NkRCJnB45HQ
jwfLD67kHjlrfuFp+n7BPunLKURicGcwyIUf9+UoG1Gj9NV4GK7EeKGvsyf/rS23fkZOc9Gt4y/m
lxvJEe7EHy7S/DvhLrxBdvtQ2JajL9xdc+FacRLqeO94gNM4JWgGnMrZ2I5EYQ2y8+IheiLqQGgu
d6R40XxRhIXx9dKT7tO1ifjpX63NhjnCpqQ2xKm1Xy26x61WrK0KDNpCxaMNOBHUoU0WrNwLDxHp
s53nY7uzgVV8U22UjnaTX8G9tvJXqh1t9Vtj538Jrv3dWCzE5/7CUj3d55nSFmD2iXs/lf0dj7RI
1HzwBNoUf6nGNTLGZBsrXzislQsNvd/Y53PKYmunW0G1m3NiOqisjFNLHw79S70KvhkP4w9rl91H
3iLYiY8DljzJsmSyNUvzpdn8+ZIhHySRsiEMoqizEdUEbEcC6uoPI5KCHjcRINHnW/jkPsCj6EMT
s8Ez1Dg3EIcPB/FKs1EhroZf+XV6La+rq3QbbtV1tClUR7lJw22QL5oLzX+2J3xsfXZcD52fAJHz
x0M8xsICGP+qAIH7P2kEac90bSXqoc0+0YxNU0rLZjwIeGxUHW7ZxfP5XvxsBVgfWph9hpC0Bawq
9p2qfBqDaIfNwaZIxAuz4ZNzkEiRBSBrYveb6mx3C4JmrIdpG2+sG2vAlemZmhVUo+e/ZeqN2XzX
meycFzyH8L6ZnbajWQDqGdzxxvPUm8FbIbWmOO9uwG1dUJ3zbZ3efafbEnaF5Ap1bFpm89scQ1DZ
VqrdyKG1pGTusbe2YrCzMNb0sacs69QeUUmeb/STfVIHNc7dhRFTSGXNRqsYoroMi6a5KRppk4/U
fqIocU3hVyNQu1c7Sa3jvZyu2vJ7K8OlMGVeOu3q/K84HUxSaJTVgusQMWd531Q/HPu4CeZmGSEt
DVwyKPJgrIj9F8ugqB4qk+rY861JJzcbNG1k0wlPKzgaEQ873i9zJBBC18veATMcMMS16mSCt63j
dGvG7tonXjW44aso+1vTu2/Lxskt70K/nywSMieSSdqeHZvcvjn9xA9f7LYh6VBPtW6CwmQNqjmZ
E63wVir4xQsJ4U+bshTETtx9eA7PRliBj9EFXNZvQOVqToy5LBXTrol9eRX96RTmpU1ECf80kup4
1cyWS9zXYtB44nDoxhFlWr3u/Z+Id0ctvBYnP2/p4P+ZkwafNDU5vfMZzilDNtvPoIjKJUKC4VAV
sKu0dNNbEkph5ZYIyhLP8u1QjWtQ1xfm0NRpRxvDFPWnNk+aIlsGIfLj8cuC3Ih7qysPrVxAfBPa
dmehG3R636ceLRRvgl6Xtq0+ZBeWyieTl5YJO0gsWXLPc3EEGS9IdnFR0XK0zgLqt1P03BLPck/z
v5PYcbxQRKtsM/HwtKckVm/1C7P3k6+nTzk+sEflZSnOx7kq+8E3ivIQjcDsEYGokRNXFuwAyare
dFHz2K5y6baVyktRCXlanLOeJzbA8mXb4mlnzNrWWl9s4MGVh1ITULtbuhCvMyOyDhouXHupkeED
AYHeDeWQULRYAuCvqVTkOwhaGDhqd4P/PAhUS41TNb+AY9oS4ey4CjJKysey6bdRqYO9zZNifX7j
OTngsZ7ksBLR5RDbYNYeTxoX9I1fxm55AEHcALcOAekKunUh6TYzZ5iWxHsZNs9ekgy0MushtaDW
Gl4wwvkQTZtcS2j/teYlikKJyrYusNVxvPNS/Ogx9DOpUCuLP8zRvv8CDekHbjlkUOdH2Rikrp+4
YnXQ27zZUrqQrno0eBe68+TA5DuRNRMyJ8ZBoHL+nRaSBdNVqkNV6SpFyWPyrXNxidaHoaNALaIY
xm+CjQnH+iYr1Pj+/Gh+tghYhxiGsu1MSYHj0SzVrsCMUa8O+Hqra7CvylToqKxzknFS3oUrvRWI
z6nCsDzf8PQHz1YA27mCJQlNM9qzaWQKLibnUaffQM+1Fg2AwLUMzRSVJB6+QigqG6rjf/xhm5OL
Mp1sSByYOuvv+GMTslqSDx6BVfddEPa4AGLQItpS/NShzDzf1smBNWtr9n19lyYCQkn5YAXJMjLV
nTVWu4xitPPNnHTjezNTppFya6Aps/tWNnqm1CAvPajaQv8JhsQYFtK+eT7fyucf8+9WZrNEt8B4
iiG3prboN7gzLIP2yvfGC4/rk7nIt0yWduhDMICw5vkp3kaRK46RfOjKlT5uBuWqL1n5jpTd1v2F
6XdyWSNoibCeJ6fENZXT73gqCPUQi7HR80Uv1FYC1uifPOVC/O5kaU9tQLEhIYuCEUnkcRtS1FlV
TccdfNUaFm4VPUZU9ZloSka1WiKjxz9xkLcpheHnh+v0eD1ueS4vITjUSKNViLyP0NQ2WbDhnoR2
/UeZBPeZaKyrsbLhwzr1+Go1oj2EygVznU/mJS+OyRFKx+3v5EbD6W5Srp1LB8uIV4bgOb71PFCy
1yR3NXySC987LdyjzWT63mmXRirI/X/+Hiy5nBo+TgGHGKpLZ+jrPIydito+3ICfVMoXY/nFz75o
XW4Dsqfqu9wOWXzhUvPZlOICp/O51CWgZj0e7jQByhz6snTQRgEO76tCCZtRvYlYDpz/3M/mFToN
blBsWBqPleOGxsgCP1CW0kH5Erarpnwtgl32Frv3hXpA4nO+sc++CqkstEaOQtxJZ18F5BCNdiQp
h7Q1740RsE0f7esyeSkj48J6+WSXQaPx76Zma7KnRI6SCVkhVyPfe7q8aup+14O1PP9Fn03N6dGC
SJmbDH143H1FUsIdlUZ25hARvhdaLy481UWtNk9K1G0KPCUu9OFpSIa3Kbc8ke5jdvIKP24Sb7Qm
AHRYH8QgMV/iAW58WybjlSL7FNQkSbllO/wZi5HhGJGaOV3aOK3fXuOOgRuLyFHlBok9ZkGxH+LR
3+dR9SOTYgiQGmXf57vnNPhnTo8sSF/gtybp42zEoWPLklvHNadkqyxVM/1aWHXuZHWrLT2g8Ev8
PbiDydTi+2ItOrEBHmkoRtzP2tSHddGBWWkSKvVjS16d/3GnY4eJGa8zqo8lbg1zT7GS46Gj0Jjb
UmtajlyH12Hpq3ar9SPAF2FnumHunG/yXQB7vLkQzyKXh9oUASPPpOPBs3wKUYJJ79oBTHz1zMZ/
6yKcZoeuESh3hU3w2ieKlS3HMUm+Zk2g6AsQklilN+RvvvT4F91QsZWChkVNWgKlccNHEPfCa16I
UsKzx0AXLAxW8KoEEmCmjkliLTxXlu9CvxaRRsJ/vurCWrtTc3miCHpxBRdBjuFYiVbkPphqBPhr
6OUxXWq6Vt2kQk44U4JU/pXoOUYeMGqNVzWUu7tImqpL6rzpvg+VTma3TcLkQSSsjV431tsnxCPJ
d6qwoTGkReId+o50xoUVMfXZxz4lJYugggMYCw6ZeoHZ7QgnnQrliF4c2Lptr8dwjdIPH+5ttz4/
evM9Zd7QbLF3gog3V0FDjSnatdAuzfhguf2Fz5l+7rnPmU2RlDhP1qa0ooloaKGkZRAvz3/IvMcI
EBC744yjnlzmujwL96imINWpFLYHgHE3np9s2wDYp1WG+hI330ui//kHkWpF6cgqo2wSw6aprPJj
ZAeilARFvW0PgU9kB5YpEDMTvf/5bzo5yAjgEmDhfUWxI/7js25rIUG0EiVPh8ZvnbLqQFbVBs4V
VMAZFMS1ELQsM6VkO/rDWcE7i4b16V5CavXk6W92el9nRcLjEjZOVqYLXF8WrXnh86ZO+jgr3lsh
O094g+7k+DzuRN5ziNhgoB5AEttyc8AeBhKs9Idzb97KfKgClypGDJEOehhDJaHukNxDtzo/UjPb
Ls6DqcemJyLfwxNqHkNutLETfTPknVi7dhwahwJLzbr+SR6Xur/cCSe7hYn2Fow+J9awUJS+5590
m1y4tBROpw13H7LHpN/4XaSLjvt1SGIAwDgu3PbQWVNLv4qy3B7hohApw91JXRX1XUU96fkuODl6
KH4BLKYbhFuJ2FOKdLQk1MFSocJqwa1O4s3CNvpKGyGLb5Pn8+2cLj2ONoICkyp8CvDOxlNNygrU
rxDcxnjtUe4OMSXR5Euhv5P4Ci8snj/ye33Su+bw+HM8PTYgtMqcpDhDgJEEp52F3bBqJXUhdoYI
JMBUCe9U3ypQ0SSSIWn92YfyC94TH9z4RCJg6uxD0y4omjSV6kOL9HqZAW7GhCPJLlwq5905b2W2
x0hChL45E+tDb3kHLUHgb1CR8z/4FE2lTps+JWY8rw4HdhnHPTHcA7aPHJsYo+SPwiiJF1bh9Fs/
bijTt3BYauQNRC6U8ylocOn5v9ydyZadOrelXyVH9jkDRCUa2Uhg1xE7yh1Vh+Gww4AQhSRAwBvl
c+SL5cTnv79tIm7s4XtaN1un4WNrAyqW1pprfrTOfyxCv1oLnUt47hgyJgPN10IJsfrDL4QQi0Cp
AQk1NipUdX6fI3bjABtkW+Iqhc9H334X7unzAeZP/NsD/RgAamVMBOzHy5WM2NyrTZjFXHGYkQc5
4hiUiLKHfzbI4uQcJLwyQV8TV3mlIyYe9XQnfPmnM2DxJIvdoSpcmZo5IgCrftGQUebTeGafX+56
iGTwMX6+K/v3j1GKzGuGzBZXs4v2DgYaDhYqTEFhOduu9Lli1rkvszi7gJCnHCIrcVXa9xbM0mp9
QALjzEtbbqnLR5p/xC/1I6uBcxSbP3/zFc8z7YQDnCZu6GeGebcFLN7cYgugZd+1aEkSV2P/akNw
mJ+7Ipx7WfNz/vIcdo7+VWNwxBVFLt8or0Gis+j3fzaLF2uRc6PMGccY6Qg9MP1iw36hO5PxPvcc
8xT85Tly8PD8qccUYzBbgfk+VBCPAMWcmchnPsdScKpBn1VNgCfpaR45ThYK5xya991G+fsXX8r3
OGzxRSOIgC8h2wofLE3oqOEeZDevn3+VD2cw2gNAuELDBzKJv78xs00yiB+x7HG1WFHUalz94o/2
yg9uE/dMSeTDr/PLWIvVQnO0X1b1fJWRQdT5F1Z/gk90/PkDnRtksVakYeZck3kf65uQ21uTGpH1
X7n+oTfg52tbLJgWQCCpfowCw9vGFRF8J0CUBtmh+vMpDQElyhtIRKJYvsRGA4ElAwWY61XuNZHT
dDBUAGxhODPKB3szkklQE+FC6+C6tIhIBeyakkYqcQW3Bdghw2ALfg0EFoY2qqqwWD2zgj74SBgO
ETk0cUhKvCvBCcAE0ZaM6S2eJ6SuCtgwoQ/285nwTlTx4+r8yyjL+Ta4nCMZJK4EzI9xczk218UN
g7UfOBkw5Po6XWY35NzF88NHAz9yjqRQ0Vh2IxdtTgySdfheAczZE/3mdX3s8OpMevrDYX7JP5Df
160PKlCHSgQCD/ZlgNaLG8ei+/b5C/xgE/otx7E4sIljFa1rYAyW8LXp3EjrBN+QzVTyM9Ph4y/1
y9MslpOtmO5bhe1Ow9gALC+gx+lwKTVsH3kKah5FFa/boCB96/oNvDLZvvftTU/SMwftuSdenFF+
XSCtqucdCr4osOSI7Rbd6ybZ0KY6M9S7C+kysbM4qyxa1BZaVAQMrSNXxgDitffq1t8WJ1iXwR4I
dbC6jOp1Up552x8cX79+1mCx1gEb5ADaYmALpuktT8J+vPl84ry/m/2eHZtRC7+ew0NXIWUyZ8dg
dhA8wYvQei0E/BzRcxYHsOJ3zzzSme8WLFZDaln1GEAKcWWDKlKMlwQsOwYkagsnt88f7cy6W0ov
c/hK+X6OkXIiVk6+F0W/toqHfzbI4lAuyy6V6scXqoat2x1AddmZbP35IB+c/L9Ng8XuCJgLcWob
38gs9cbq4YHvpSvS6dAojtJKN5+P9uEB83OFL3PQViNzw53fWw8X+QEufzDZaSZQyJ0TYH8RQadw
556705ybFottpZ/+Y1Do2LGtXGX6RIfHSZ1ptph3hcUlEG8SNTM0ds8d1vPP+CXqDNC4V3UtwvO2
qteFa4ZIRYceRM5+0KyRpzt20+Pnb/PjEX1EbHPUBv3l7yPWqNOJkk84PwEYShi7aKoxqqoJaiN6
W8CbTLTnxEbvhON/71c/x1ycBsBVBNrLcJeuHCPS9tMg/ZjafTTpfF3XMF4gOwCubLW3zzaxvvuO
6PaEMtEjqMdSpJYWj5vVvscVMdxj2zzbHEB3dOXWLmh0/jnp3LsXuxhp8ZBBwKijyxRgePM6EebO
VnhAhqtqm8MHzI9RXjizDH+kVn6bPYshF4vdHj3twU7bOzqbmOzVA5ki1MwGuKioEEKS0N+mqzJC
ReYBJubeLUXb0AGkkjP72rsKnz3/DAh40EJjzTmgxakgjGri/YSfkT+oL/q7jOVO3cq79Ma/bVb8
S7fr7uprDI4SWny2/P3hB/5l8MV5MYIAmHjg/h69S5gAB/APsUIbvCUFeI2Ky+thw091FQ5v5+xD
3s/q+bFn7S2ENQg5l7LMAphXqoLMOw4y7oEUhFV2G0tjlberBPyemFx6q8/X7rt9dzHi4tw3OWjQ
RY0RxRjckOremvLVkPaxTB5mCsnng707rn4fbFluNIMqE2AwYz6jC4zKFfVFPATmmc393CiLz8fh
KZjIAo9UKzh8S5wgaVhbXz9/lA+X5s8vtdR6aiiT7dKbJ2hWbkhb46oVbGFSt5IlzHoE/G7RsPj5
kB9OSyjOMTFg+oLa6e/bLBWTRF0scY8AFYM2M0RuAX/wfXauyevj9/dznMUWkHNO+mmi7hFwvzC3
j425IeLMheHcs8y/4ZdDStd8smay5bGt73nZxTYIRhQNVpV7ZkN7H9j+mHM/n2b+Jb+MNCWmXSvU
y44F0Mc3wdf2rgKy6oLs+CvM9p9gnkHLsDsX1Z57h4uzXrvDYErUwY8VHBQlmKZTHxHj9PmEODfI
PEd/eTRbWEB2uDiIHCNY0Txfs/JNMbL6fJT/ZFP6+QYXW4RhQoYDuKl7VNWqh/N5EwVf6DfcfLxH
w4y7fA0w1+dDfj47yBI8UysouHEVcI+i3tjBgfv3Cg0HsDz/Z8MsNoppbJyMp/hIbtpEBCQoPT5V
Q0wCeeYVvgs3f5uD72pdJtqwYJ+KD9XkMdwxsR/NjeEbeJaYRpTV0T97rMU+0ZpAhxYUb691viae
s2/EK27/kZZ2/PlA7y/KUDFRxHswjkXf0LvO7NKp/EqpwT3Cav6B9VF5O8CjLMy/BX3shXd8c66T
bt56FtEJxA3o30c/CArdy3YvZ4SMXKI2fAxseJQCMoK1+/kzfbCmMMJcJ8QJDMvFxWQPoBW3DQMj
mJlIkLHjaj3WMOXzC/fc0XtmqGWMY5ReD5Kj7x5Lj8FjfsWIjOz8+z96nqXOgVJu5gIalqNJQNlU
EqjeJir9czP83LOQ37ciwqBrsns8i+8DJIPCg5l/qftzDTIfTzgIXVDSnRsNl+ksL5hA0hSme7Tu
ymPyIAY4ReA278SAraH5ToqQABh0TrP38cP9HHWxz9bTaNb2gFHrWZp037pP3jkbvo/ibsy7n2Ms
5t3cADX59eQeoVS7cIFQX1V3/jGL5R1fg7kc99/ZF3cD7/w1eTXbMHiuX+vtf2Wq/PsnLFWuTgJ5
hSVG9zhaHe6nAVArL/CK/3yQj1fwz0EWey6obUlRJXhObTyM2Zepff6zf9/F0qW4g0LyDCIXpBm/
T8RCmEmbp6K7VmwCGM4M3ozBPNdn+K7fZN4cZt3h7Ibum++kKBSCQYsrq78GctocYjokxgulsn8q
xql7doAWZrHjdfKR8RLp0C5zclwckrIHkCAdHnJtQVo+wgH7xfIAkYkgwUh52KCb9dFucgHyBZLV
Y1jCYKsCClq1sKLuRXsmhl3G/vNTQOlLfCwnCD+WZh5BZzdt6vD2OiN8uu8rAV6QFABNEj+LKqvc
zTaeZ/bXZdz8Y0wYh+C8ABUVEuPfv4/Nu7IWgd1eYy/v3yzNNEg8BWjvGqaTbmNPz4XZnwbb3X0+
Lz54Vn8uW1jQx816k0VQywKrRbXf1NcwBLrRWV6twbeAuLlDTQEWZtmGlP7bnw+JN4tZCHdG3OgW
U33k0FTqydXXCYXraJb0bwYWlWOb98C7XyYd7//w4Me7nT/lvwdcbMLMhRGvsH19jfpJttLcuA9K
T8O1G+1YSiV/eB3BaHgoeJx6UIkD+rgIMyzaeCw1Bz1jQ0HCGSW79RL9UHM/+aZkf863ZBkTzsPB
4wgKbYwHFcViE8YBQzyeVvra9eEMZI9dG6cwgovKukhioxb0TAz6LuxFGx2kdFCqQtWG8tBSbgaU
kGoyg9rX3P+e2+mtCw/PonG2hYnYLSHx4NID0eUlE82Fw84l5N+tE6joUPiCiwg0KvB+XuxjgaSu
wdBpd22P7GVwVLobzRRI16p9CBpbhHAL9kPWnHNhetfqgKf+bdzFdUknnubjYOOpmfU4jMAsufYB
VFb0pAJzUwPADTmuVMmOaRBGisFGM845XsPyjHBn3xR0oUORNnuoLnUyklPTyCfA3NzCpHFtu1Wo
1XiuNPbhKJg0SFk6CF9/vIlfbk8Wvq6c29SuORBLm6q0OYI89HB8vgm8M/ebjXVR9UM3KHy3XXPZ
hePT2u7qzshvBlAETqSklEWJTsyrYEoqWNSXlfelYgrNDTyvQfXlvKVWBMpUcw+qAODIMh82DEz2
VNXFekpNsZ9g2v/3UfBHvuz/3RzXscX/54br/1uW//f/LNgo+At/+6o73l9oC0b3s2MBpoleQWzN
f/uqO/Zf6MpwXbS9e1BM44/+7avuWH/ZaJ7EpMScRGfbbH35H8Ru+hduJQ41cZqitdKG2cYfsFHQ
Ezfv1D/vOTgvIEvG9uPM3pOoTS313NJT7Wj4HVtRWeXrFFMV4YTVrxrAVqHx8NLIxQ0ZBht+e4Kx
CMXp5b3AHiNmeXGZGYUHaPMDaEe7dGwekdPdqyw9+GBYFtLaAmKwrRux1SArhyOICmuoP0OZVuVD
YajsULBmV6gUFpCADdpSAnQNH3T03wTt0UzV2ufTTeI1SUwqm+yHwro0h/SLVeRk5coa+nsgMGEs
xSA+Gl7TpG5Cx0jhgSZ+iNLLO0H7bc7QbzB16sEY8xRCAq13wmXkOpOWCvk03batu0n7lF3m8CG8
9VjZ3Wg2QZ8vWjSX9craDhLN3YYnVyox6quuvlNJfTJBy7Idw7whRdpCb88g5+qGPhwSiGlVXu5g
M1evWWKD1wjQ5UmZzVWaNC7QecWx6ex2O/Zps54Gm7+q3lwjWct2vY+aYVZ2CmTDpIhKI99pNj4L
6MsiCzfEaCqHi54AetdZas2sIljzXKPRHe0TYTel3QG9l2GT0JNyjJX2yxY3MXYaRiK3pd1bN0R1
4FzaaRCiITAio3Grkue6H2caWF6GPQAwOCL82GxHIDn9x8ZQbzbp+qgyIPWEWZkTi6ZCp5YOIc3c
uKiHVKB/QaYzvSQz/A16yiwcmkYiwdbdESj3QtzcUyT2a3lCgAugiMGBrPJb88nw7Da0lHkK6JVJ
s+PY4jJfqKeqCW6l5+0DK9Fb6aUXXourpKNwLKZpIoFNZlE7wpLVgRI1nAzdPvScBkelzAq62+al
tFr96tREbSuDn3rp3xotmrIjl03XJRuHVQ2mWVgCSRZaAxsQ95IL4MNHJAdBHelAi2unxL/gJXoz
EohQV2llXFtghVUB3xQjVKhN6e3tGto3ytAZKGRxTEweEY2kDiu6V2Y+1JI9SIqgmrCuf80q3QKZ
U7ThIDVYjzDyvCIpCt6lWRrrwtBq6w9Z/9AjSb5HH824EpiSMCorbhsNJY+gPL22K6iGGO6+kTAL
N+o8nbzlHDMmT4YTImB7lTNpH+EGOUQ4K8Bu5cB00Qpgu1RLQN6cZLxFNUAAZ1MO65QXAIUlXuqE
hObsEIhBfC1QW7rsLQJASG6HHUBtfbLzkbIHctwD1U3y04TOI8B9rIi3zgZdue3NNHQN8lnw8Ye1
FT/5PewAstrC5LQYi0ZOMVEAG6tscH5do7vtJRWXbppW8eiL8sYl4yuwKvqSOnW57wdVxabF8pXR
tKJBiydamtbSmzhcT8FKjM3KF5e5K3BrSYg6dbkDgEpKsj26IarHAj4f1wo5FSsCB8db67qBVaVy
u6+GAUrZmA2QNEjm8suh7qcb7JgMvF4wxSPHn9jJMhLrqqiE38clwOggoU8dmSeMN9wWGRuu2srT
B6796tZ3cGyibZciCVEEQgJDr1MooRIPfogD66ZND0zrSkPGdkI9AnuV8hPnxRjgudU1QoLJ0IMh
H3bpFMRuJUuClSntL3lK00fpN9xeWyN6yhRtp5U1sjIaYX+4JUaBWe/QodwpbwBSsKrNYGUNKnso
OzzMhIaosDdN48JDyQUE4QSvPme5e8mo0NcDUu5fle0PUc4HdMe7efvKBEBrQGPBlntEdWFn1VjE
nSGKV6fzwZLz5XS0BqMDkBN4KCAbJi+5lHaZrScQocD0Jeg+qiysVOVKvMl0SorYdyYf/NPJWVtN
beFnwpUjtgFgOMhOlTHa6MjOFNlwY8MR+HYQpjw4mavfROBJQNx9kBFHCR4jajnjabbX3emRDGXk
tzVWFWWdH6F4921UmdiaftdeSNtM1qWlSeQYNFiDwCAOlWX4cYmt+Ehcgz6lIBitjKrVm1xXaRo2
2k2r0GCgaBFeJl+ESEcglRzevzDt0StC0nYrCkvdgCmsEaH2yDRii4uISNMo7axmnXkZsOn411cd
yE47dHAM+6kpknWBc3UjXQd8xGG04JY/lq37VgbMuuiyonppsddMYWnleVxyV5yMKlBRAZebkKjE
xD8ewGwbsFMTvvYXLR3UZaKMDOjvYISFolcRuhtLb4qCGtydjHRq42bttMmIV0dFAFgiyMlQgwpA
jkFsTgmgkZMCcxNEzqbPvINZ+90jzXKYMbhmcZMn6ReIIq11OkJAaKFoFlVDDeeEjjmxamD0iYq+
/ySKTL2ORs7uU5uOqHkDY4q2cPzrMCQo0Mmmm3Xnuc0us7oUaz8v6i3SaCADNA2/NtJuJnH0+ugK
fXK9vN0GEM4jCAWbafSc8gYhkR+3TOvN4DttXJfY7XjTi4uiGzmglmB2ZhrUZbOauliW1NjSDHTS
tKjtl3GqMffSSawNu6Vr20geBU3H705plRcdmamzMrgxhrI/Qd6FHm4F7JGt0abePicGju0GYhp8
jDVc44ddn5g7afd3KSyjR1tk64ThduvRVwly7gSRW5H4cWFVr/Xg74cSrm65w2MHci7AEq24afw6
CkqmYifNkVoRhIeGJFB0pe4m672ntLeHsPb65BI/PqKwyFBjDWTp0IH2BvgubQh/69VU3FYkYQ/t
MAJTpXL1lHg+XphRXZWjZ2xaZtmXxajNNWjZ+SMd+uB2RMdhiIyUu6o98LecPNOhWzNzjxji1gkK
0GQRb+XgtnsDbKvAiYkHdAaVTrYuJTxxsRjjQuckRLl2zT3j1itlEg7Cuc0M53k0jfbJTdlzaQzW
BZBZAPQi0Gq6rY3LKrC6a6dNux1qh3Fj0ymqRs3XbTmiUJk1u16k3w1RxlmGA1lUQLKbHfrKqyxp
41JVkecwkNL6cq08DYayIwQgzG6+oqW4hyik2QIehyCiSFbFWEW6bGgoRvFGsW5bLW6H8q7z9ZY6
3nOQVysg5Y9mz2cmHhiZ07guhbvpgm9DPd5KWZQroQMQ4rDpx70Jmq7Ux4w2xw5BF7Bs5Uqb/bXC
SVqwHgh7dILibN20oM6h5WpYeR1QKzm8OQ45L9dwjuywdgM0kEyQ3fjjd1PV7QocT2CPewflHo4y
p2PAd8V1/OfZkZz23qpCFL134Zhj5eV3kRL8ob5req44WH2NODo2WSNz933wxlNnulMMc5cJsVET
Yg/aoCinLjy3TMDVbBpwdFS3hWmQDD1Bgo2bkyzE2Wc8ma2Vb5xU47hRcJetYMg4usDeQJPupMW0
NYDnhMbCPzSq03CESm5qwsGzbqHE2bQaWe/O6W+S3KqvQCmv9q7C66qa2aZydA5CtmDMZtjQAcM1
fB2TkVr1yhL8fjLAx2iTerxDk1ePCd8heMvAX/dVpA02bQIz/94OhRunpPd2bcXgjchrGvm6cuC0
Z4EdUnnTYxoMNEKXb3fZmKwDghv3EHizHQKD0W0bwPPa7Uvw6tAvWz9qabTgvZRwxAa0F3TRftpq
v7N3tZRyI2VlRJi7ycmEl0PU88BHIyOaWBm0iXsJ9lwckAFl4ryHEZ6wDaQLa9DZORhqos7gQDZj
z3lLrq3AAIAdXN83CcDvbVK52ZOD421NWnM68DKd0hD9QOVFbSC/GVQDaDtwTwJeuk9hDxQI0M8L
APgaD8zFwQZK1sqG/Ojonu7VWDiRIxGMKmsE7sDzWf+mK9ptWFcNYSKmazGJwoxtUlnHOmjBtmga
ttcU6OnaRmdpI6ouarVJHju4FV4Q7rHrCjFWDGx6e2waF+RXGLYAZDeyG79mfkhsbjxhC6AvXVG4
h2FERB/4TnegLV6PJnYHwGPxJbERAnulUW0dXxjbVGh01rXfyrTaUi/poq6xHqAc3TDAfH2ygQ/7
Y517ezp9TzToH5R8J2YO1HYj4IoOdb/flReyTbaEpZcJ+HfI9qDhp042FI2khUHv27J/Q7StdrWV
WaHv6GfpJPlasvYqK65Ha9paHuKpvh43aLeZl+lYMChLWL+Rugcdmk50lwRchkriXO110V95XYnw
f66Wt+Kat31rr9Jg4itPpnrrNkMKDW7e7nU5pSv4pdEVH9xrmaNRxIcLFrbXDMF4Vhv3QO6yBAeD
l34z86JZdaqd4sLra4CjPdDlpVf6Kzuf+E3eZd5VbvT3blVzO5QGROkhGqnFcwdNIujK7dBECRfi
tbM7tQoqE0LYXIknZcy8bbtOqk2jhnwDmKgE+LLUb6REK7uqmgTzYNTqwjHw24rGTS6Nhg1rVqT1
Q1MAxUhEDdg4a+9IIYZYoL3OALwbZGqciTgs0hrMcqVx/4PPGYMOOQlwMR8dfwQTWJgzo9Qxv+Sq
My3s1Xa7EVZD45Ka9doTmn4fqGOsaYc8Ph4LyPbCL9VG+jPaqSnYRiZcXlQ5GNyD23QbIM+qnd9m
9YOB+21osRrt9g2ER2rqe5DC237TwroAGJ8k2YqK+6/G2KaHtDLlLam7NtQQaR96LjK5792Sbzzs
GztLMXtbjI3YCe092T3ky2aO12bayo9dDQiaMiRdiYBBjVF79W3r1ROMTRwk5GypFAoEVmfgxtxP
X2DPgxImrDLsY8ZKxOe2P2JnLvpHhZ1ibUjVIEzpk3WSwOItLPuqX+ceEJvGjGTlTU4vasRfuLHr
RsIJij92MOOZV6j1bFDEsWGdevBnSvIRtgAgQeJSlmh2KnHE7UeHd/uMluY3P+lKKzTbLoBNL/MP
5eQqcGxkahx7MMWACkkADEEvebIvB37pjX7zRgR/cxo4j03StdfF3Ghuc7+6zIXX75Ws2Aodj96I
26Hs49ytx3VFJDL4Dmffc2SCI9NPp02VUPeZw28VLR4tv6l4Rw4Eaf8VHPa6EyNO70G56lW46bEe
y7xULm64hak2gQB8IwymDhhpaxLYAXXFbrwEYUUIG9kVMkc9gmyN1se00HxfJK4+1EPrbu3e1i+N
mWJ7q02YHUR4Ue1LRpq3wuzItdB2ugHtQ1wGwVhAPIYYhE02mKRVA0ly72b6EqqmMQ7G8QtJp+fe
Ta7TfMBmadSHlqt4LLt/lWz/KJ/5/ydnEhlL5B5nje0nyc/X7n9cduoL8p0VYKzj7tv/+p8//97f
OVDXBR8aTug+hWEgiulzjvHvHOj8J6iwe6A8z/abqAz+OwdK3L9gv2Qjo41a9UydRFniXznQ+Y/w
z8AFivzIjkLS+Sc5UIzxawYU/do+fH9wigG4NRfGF/U6o5tqjRjFjkWb7u0RWt6RJXGW2FAVT8Ra
uRkrVtrN7gL4RRuTp7c96iOx7RZrx82KtTtZ43ZIvV01gUqrXPovlc0fzbD/bhnzWRz3yazpWpl/
zVDl/GXW4G/8i0Xq/wWHB7i2wL8CcfrsufP3dAn+cvGhUHF3CepVcNSAdOE/cOLBXzDgdJHgRnby
9+mCFDwMCWEzhcYkWA7gY//JdCEw4P19wvxw2MGchRMdxsN/FhOGpXmb0WmYHVz6ZK86wDv5uBq0
/5Skmb+2fbFHk9zGtDd2Y27zwWlXzvDi56wDgACOyiBbZ/eBO3aA4xlZcdKsXhm45oy4HejsfiRQ
w2aZu0ns+QJppxGQvF4UFA0KN2RY5/m9GpGAt5x21yNTLx079OoMOVjwOGja77oAKYTiqVVufWEH
r1J2+xFZBdywitAZZBE7oC/XaRHn/r7IrqC/2A0eXPUJIZdVRUDzHm4VsMeV82ggR94GY8QNfyeQ
5Y84LI8dr8B5yfJHkhCBmjqPRt8Aee9SG0EoYaFVFgye7+MzYvcWdf5ijhXWwmAABpSho5KnfjS2
pECL0cC6Ve4msUzBgoDsW++t5qVtkcLO6ZNXrJwG/XH2c1d9w7mJ7r/H3uhIPBbE3voBckgKUDfl
qT34USfBy02l9Ammel8BF0J2LShO9bTHVSTOA2TKadFecGVCYF2hRmAPh6Awtj6iQwBa1x2sb/ea
IBYPWLZ19K09JHudVcODL2xYqNz7AZr2IJA2XBrhTI6GeriSLLNn+UK3KXAOTszPbgTz1jIzt4bt
bwQpL8zhJetZcMOtADnhhop7+KZ0lzi7H9oWrZMS7HI8qDLNJwvdh9wUQJA3+7aoYW9yxzIVlQpC
vimFPrzM2jRGuhZ5EFlveU3Qrfo6UeOyUBOOt6GPm6FZqUnvYR9B0Q9kI4kBaxYq8gdcSiKhy3IK
mSlXJq2v5Zg8aIeJ10l0+o02jwg1QncYv0iEzmlCrzvGryXRERc3UMghVIHAmSdxAK5WXJYAppcN
cO2hX04XBHG6ks697wTqAV1QJ1xYVDiUVbnN65GtBQNhrDUBAuhqazOgKwWulrFf9ZFbnWDXv9LW
5RwgE685eAnMfsqpjlrqRBmDcbBlhkmZxgpumiVzb5ogeahrvNIRrVXF3uEkVAU34cW60XW5S0r0
1qeXjbdLoHazkQIzM2c7wMwkNTpE2+UJUUXk+t8YrmB1fUCkeqVKcAnsBsmLAxw71iP8dJFGQ7Si
7kkW3OX864Toc2Qn0hzwv156dtHhDufEXv8yla+BukHaYm9nXTzUSC80cWYhbC4OAVpJhw52gYk1
orbdvlowjDIHlF6c7CZBrJzYZciETCKp0IiEXOQIl6hK5CcxmtdyYo9jSo8mcqgT0kdIu9tjYIXZ
ICLq7zmt+EUAzzMRNPfCS28af2cPfOcnPYlL19qWqvaidKDQqkE6EOLO2YWNPWwNZXwfcj8/uJRd
W4W8tEX3Xef5CwzWstU0sqc6nfxNlpmoQtjHgDB4Gxu5iCvmjl/nkO5pahp6A7uEasOTqkVKviIr
GE7cZ07f70GTV1flFHRrKSonhEEFlhao6hEzKC7zgbwmyr2TNpz7qb5ER/GGcVZ9L6bRfeC+1rgU
oiYBzua9i/7YCnZl+GBNrmD0n69dle1TU237zLjscPuV4B1KX71MPVIPbek1oUteLS63PGkPcjTu
khZ1cJ89OwhlWYrc3UD7dF3hChUZdLRWSEnq2DFQRBDpKhVfEiTq07ryo7onV5X9XSNZpZk3PHXO
oZ4mxPZd/0hRE0VmJ4WjWKJxxXAt9EHD0TdAKFCMKzOhoHv4EvWBcjJfdFeg61tmsFKvaL3KYS4J
uziArXBx83aC+h0uHS68B8VVwdQYM9y1UrhDpHloi6eS0PvMkuYGfroKJ8Vkfu0FtZH45U6kJjHC
X9dfCfFIfPHEfA6gTfIky70BWfityL81CkjahPtRAZzoiEXGtki0JM2AvEps+Fe5uUfCLuyCTWt/
rWXUplgaDXZIcUAiZlem/Quqolmc0GTLU3tfKHNdYBo2NaYsyhUZNu60wg13jFAHDxHSx8loAg7v
XHJcBIYESRDfyjbm+KSwnxHfeDYnFqPyM1d+nWLjTuDUc7/2w5HqWyuBKbCWF4ROF03JbjPXu0PH
MSorQGryQ1PSo9/kLwr+gmHWDRcUj9dD+tbLu5ygABF3Hrrssj0xJ9RCbqiTPpfIsacaaQCAKzvc
kZ07gf1VEDPKzBTmarDULHrc3IpNWsOhOQiuAo+FtN4peaHSp6QVLwbue5nY9zYwuxyiGFBpestf
BSWPM5CTCiM9ir7d+LVx6Q78OfeHnSdOJZdPtBkhGa3HA7UCHurUHleV6aNtI6lZ2Hh8nQWtf/Sa
NEO2pwqzXqKm2VooIuv+wtDFDYzjmp0zNciwIbm9bYYJstpjleqNnwVRnmZH7tCw7vGVx+CbM8p1
KpCHpRIm626bRhnnm67PD4Bp7jrkA9MGgYbt+mi36vtdgOpsmHM2xo1TPNdGfZ/o6hUoigMa3YpQ
I7NYMgKrMv8Cwe+6buv+rqusdVbQb2QovJikzrfWCx5bK4ADXtruHaz8MFVkQo4OBbiRWMYhMVD4
/3+Uncly3Ei2pl+lrfYoczjmRW0igBgZwVGcNjBKFDEPjhnY3yfrF+svsupWp5gyqcosF6lUkogA
HO7nnH9iOkY6WenSYC4cJS+TrbHhTYsRFG26Msf8WY/maT8plMFKIr53tSW9TM59MTyoKd1Xntet
Oy3Z0LYEqdM8W0bxoOnhra4WHfMo0BgVMt5JyJatF1wWTbYqQJGNzglPAvm6W4xjbU+bcNr26Kyq
vl6ndv/Y2cPegWO+imvFZDFZppWQVCZLFWQuw7SqRBi9J/QvxWFJiq1yuDvgj3aZHUpn2OWZswrN
8ZiUW6qDqjeSPYcYVLU23KS5g3LcI8Isua4aSbam9n0wwNBA2b05udULdV8bxe2s9dcSkFGLK/rz
sHgxTDLcevs+U92LEB9FYWz76kMHHx7box69RVa/jo1yP4p+PWnjzlFg0x3Zvbw2WBlE5SmuT4P7
GsqDGB513uiwNNcJM+36YM1PpVcGSsy7LN15gOElSVVzPPia98jsbO2Ob23hwrKYNjI7J/zgMAHu
NwC/junDUH5Ic2tdVtNu1GOOi+I1vRR4nSjlU5MjHwtRKhourb9LLPU07+ToRiuK7aO+wH4CDRNa
f5+Orh0kAKdVmH4Il1epz46ROV4lFaNnpxnOKWbWpnMkdc4v7UKcp0n5SW9+a3q19iZhBm5a7fSL
3ZYRsevWu5rY77VE/aCsUucVvrUzSfk2fS0vPJSlL1fNgDGGKw8ysfc5XNhKLNMGO6MvmKQFnavu
9PYkG5ZBLG/75MMRmb/oGbutgNsiD8ZS3pDolvhL4cb4zMMQdPpHFenUH2jnkhAFXxMGJU5udeI9
mmQeJZROZy1P6mLdhvq6zdg4TUsTrP0wC6KhmOyVPau1mKBJ8CxSF+F/J/pVgajUOvXFJNh0jA9G
KF+qka+gw0aM4t6581Ij3NnzSFMBpaVSk7sawNPr5ivCv873Jp4J2XnHJNXu8tJ7nWagK127lo1O
Nne2H6t3q1J+aNE6FLFZHXIBi5PTtrXS+375Upq4OzXc0KrdGxkpbos0Vk7lnkTeHvSmeezMZZd4
8xOjl8fMkac80Y+cE4yKqWsqcVSG8MEgTrKqAK7lxMC1P04toQW1OYzs2cRf2U7BBAr+X5xKNmLm
wXUaH5UtICzgkbHYM7iMDv2yf0jbZedpmU+r8zBzy7WRJDBYGF66lFcDkKjfdqAt9tB9cYuJWrcX
0FMBGVITFoCILL9OuzdANLEae/GN0rV5seHE+dmki3NU2Cabx1Buk/Yiwex1s/RBTm3f1jOdJEdH
gnVr6uiEdbKL5LxVtW7s4K5a+zyN/KQL73N7iW7ySSvXQ9vUX5qlYceNGaM51xrEketpgW9i67XY
mAMxZp4F13ERkEvrbQhIftEB+nbpbZwetg9bXx3EpfY0uVV4o0mavcGQsJY6soFCA2t7Azystx4m
TTu7roJXU7msyLqa3E2jjWRcC3tYyXLZVS6NXzX0KCFj7Sl2aQfS0glfCQC4SQU8F2lRsesyu55T
Z9nIMWv3edaRPJhVbAemE9RVdci88M4BZ18hVDnHWMshvi4hOsNVGsr3JCXgo+mkb5u1Eagk09Zp
Ub7pdpreJGnUvuvW0u7IAAI/F/p6TCjdlGEs69FJta1bae1V55hAgG1OZZAka5X0HuQfDjIGnit3
EhpAmfkgtTz2wX6Ys9JpWWXp4wf+NsjW2FRlr3aJKTV/BNlbLS0mfM7QGHvqn21NBsMIRHKxxSxX
BD26PKRNXTaEVCzXncr2idPctsK7Lij/4iRc6dnw7iwkTZqY5AIM+M4ivxtldlUu9rXTK2pNXhYJ
FUEWVI+drtH9AXUw9S1jcg8TEt1odrddx2MjgMFe11aBzqcx5Fq35oKeqH2tG/k8NvqdUcvd3DpX
FXZwnVFeT6zsY5Z8KNN9aUS/Gz3no0xSPyuz781goZMO36Bp72TxzfUeo1F/NPT2vsnNB2sq4kM4
x980x36zGoJ8i/bFgXiTGHx7DdP5giSIoFnstzriVRBJAPJNyTx1+1bWGI+oVZK8E9k+H2O7Snwg
pWg1DBByrda60HCyFVJ8bi+FBESXp4bMjU2lwfJTc+6nIKiQbRam+bcS67Odkb/W0AGgHQ3ghVZ3
XTlAqLjU5L7dtyftoiyUbV6sC7faeDQKSyXuWo4PM8+Ye9eHIum/xtMfXLKlZpOxQTByj02PqcXU
HaooesrL+L4qc2Jm2nMtM9/KKabq5X1IeoCTRq4h/IUr6AvM+TiuJ5uibR6DGXdZkadbuvI7eAab
LsNaenbmt1Ebdv3SaleOG30klDlIII+5Gm5KMbx7na38yoRsv+B/ly/ls7uQGmTHKBYxQDVUGZSN
+9ykJCdBDoUfWOP5ehH+OdKPUv01SbubJA53FlHOxuUgkbYKchfzc8e8NKuRn+McnJvetmktVr5+
KHXjKEZskPL+iwXqA03Q2YaTsxlcHRrC6Cd4fzgJ0gZKyZXHTpXZ867piBKJmBD1hnxa0miEpMB4
Q29ps1Exjd0+hhCYOs6bmVS7wm0PfcJJ2NX73mCkgdoEWXqfISHx8quIEnUeQv2maeKzlYzrztAe
k4ouvtJqxYmbumIVU7buorbur2CBxpSiMCnyuaVrTbvuiYqov/KU/GZy1nXa4usjpZ8bt0zThsg6
D/M4YShcT/o+NubkPDqX4kQzYtQFS+1Ot84Y4YwzWvZ4m7ZDfJlm3BuqTvkXY37uankY64yhFPIM
hCxxue7T9quyrcCb3tOJNLyie4iT6TwkxveqNDt2zFGdI6NGbArvfv4SwUvPGEjBpfIVJ68Z9PMF
2Gc9RRsHptQu1Vpxp8LyyMcGMxbtfTnzBBdekqAbcV6ZjOl6uCD/ZbuuOhf0PywxSpQUV8V6rNQp
FskmK+xqKzqiHbGLtOGNXO45QiIXhDRK0PLm8WNoVQGBfqiGR8u6shjmnAdeDcyWLzYB83Odu/um
hjpfmq3yrXo0D9hv3DV9llz18zQHDuqTESPfLcjiYTE4lDOosisosyQtNjUulPOArG2M0XfXmctb
hQ9KUkzfiqoNLL3ubtJ+3jiXKUXpmHQiu7Fz/HDA+6UQ0UaEUaaCZGLZd8NFoZ5G2ZMrGeyl9ALs
1y/93BWrCCKH1dkFbCjQ0z7v5nNvtdOXuUjmNy0X0UdWMu4kBKzQdomKvhkSu6WoNvBGySy4MfDp
BjbTQw6tNNPsw5A/WtALkipcR/WQrdzegvURr0U3ATza9nYw9u1kfhgJsw94WEFhwYqHzGSky2YI
IxoyT+GC1ddPmiH20DzvRl5iOLHxXSuGECjO+ujiZnupUQx7DEJxFadHTRd+ZQPKW+1Wb/IH1/hm
dMM6T/Kgy407j9RXv1DGyenHdzkqTlFV7YcmOyZOke/kEt6lpjopqW/FxGhqHvivAxHo6/xyX+I8
uWsKcSpICdqIaDBXmjKSpzx8adPpSnZ3XnGn7BIqp7Up6oUwK+/eRk+8ynJSEyZr5ThKf11a8MQW
989gEKlfq/xsthMu9F9r4z5ZnBZ9ODO5xnie66CxniVzOWZ601Ks3SElNkpbLxxLWhdrvlaGgana
gVpkeWboAb9S7HSdEYhj6Aen4vjLdZoBXd0PoUYDl1gvmij6VZnhtGtToTOoX7mZe5fU1irt7Nd5
sgBObA+MXSZrvSvwjISkl1oPuP74FptZxxnbM0woo+SYV/rBtZn2JEyAWpHuIjGvNao9WYyMEaS5
j2h7ZnjJchzmVTe7T1OIC4NFutiomQWtdIXSDd192b202nXLVHoGjaxlACXHn61pSwG+slsUdM7C
fgTmTW5VNI3PcXRbaK9VJ4OxbJmRRB+XF4w4obUo1VZrxHOXsxcTYMi4fj6P0f3kwNhwrL0dixWG
P2uYB4P3lLF+plDcIkV7zUxhrYchDGSd772OLXns7iu2i3B+AL/1kWQiC6dsnrrTMJhbJS4btLct
p2+Tnr9i1uEv4bPNYKIfNuPsfk/pcjQGoFlf+MUSEzwktrbTH7KpQ3IWkESQyft4giLwlrvPiMRW
YfzeucXRa4YA9fHazl7a5AtTDVEk25optDAXn7nCuc2tTdvSNuj62fTgJw9g51bZHovoo644WfTi
1ODFXkVi68KnCOcZCqIyfWHm6xhSiy7cVVinLiRMTK2zDY0ud86MDjIGzjX2ZV7stQGjZKbImd3v
msLcJeR7KAspTnnvGm95T5bxHAdDJe+KnKa+MbVtLwdEt0123RLsSOLMBBXcCHQ79ycDJzHYtiul
9bf2Mn4tzOi90jkJp7a+yXE04+PdEP96tbDrqTKBnrYAThRxeWggyNRQ6m31pIZzCRKCuEw3kk0d
fUzgCSoDoH8qRxy0rZVXPFYQyEvqZ9NeiptF68VhNMu9Bj+YTDSuZ8Oq6zARcA9mMlyJpmIoHPmD
8ZwsHcGd40MuX/MRUvLg3A2tieSmXNlT7OvhMbJezMTdlfWQgrs4X3oLVgj0uauyTbeJyo9Vdx16
ffWgJzEzJ22nIO3oFQz21vOd8D5JwyPhZTA3ta0h501qRQHBC+tMSg5+d92VNwpdx6KFHIR3o/lQ
wh53pSxOdhJE3WsvDzMD325/4fo6TQdREAI4AfZqrTdX9FKwLor6BNC5ShlQxofM3bfJsteiA3xM
jvggo1hMgrJ8zAkStYuNJV41jnGcmqrDFDm7lBoinh7MIT2NSZCLmUMkZO0c0JqtkizyXaVwG8pI
fLxw5apdsrxDN/K9dLqFjbBS05NrEr0h2xUUuRMz5mq8jJ4hKFu0kaOxEWV0A9Yc5LqxhQ+CIPbc
wDbPQLGqbFqnJqUS0zUoi75pSbjt1jUcBdzXOQJWGHUGQh2t8ghB3BaPrbarOsZFGwIesID/PpWP
RgvwFSSSM7B27lBVHTmLTmHCSETmu3ywN9oC/73QHhs9DboEsGNAc6VMGbjLdq6RxIw1aQY9AM+5
kazbaKu88cVIbxcYCkR2M2JZmSnRr+XWhU3NiLgz2FhIToPpanowACf9q76497FTEnVX3JAyLwEr
gEBca6V7zlGTmvKJJwEINIvTkBPUFXvOE8lkRlAt/S6jBaOECrJq2Uvdxqdc91tUdjEPUcTneiJP
HCtZJ4hxlHsYYlfSJECdGJiLWPE+DGFUKuGi251hH3b5Va0ztM37q3bpKkQX9XUXh2+jXb0aGg1u
1z+RhqOeIFGWB2gAlIVYE59mr3nJpudFLO1KtASj5MkV4Spro8+Y9vTrpK8DN/Y74W4K7Tq70IMY
kkPugFiksQvbq3q+DgVfeX7VSkUnbK57qOxfCGxkxLEzzV7bTe12kjPsa1Dby8j3IaO/UEtrBQTg
BUUPrFZfzYqC/+LB/zjrjyo9GzJcUaKvFk0FFetzNiAFyyskNDd6+200tH1SNXvpvnldcodnyVom
NyHov4vdgbPM1DJq0zBJzqp9nO/nPojDZzkeS+ueKfe5KQzq725ZSwuhkiUYQhEfeb/kKeTJznjx
rNHPvRd3qK9q2/C9C5dHhWQSKZetpNin+XISs/FeRl9Nhsc+DIYAwqJC+etgJ+6UZ+YFBrOoGiN/
c7gaBB+yxaS1HK1dAYHo+mJb9GLjPQVLXd7wbnVBCk4SLPHWZSLhaS/02bxODihQ279kpJPE2bIx
cuM2KuJ6Jezke9iqVZvLkzdEyyGBR9xl0U61RsNgjirF1Wo/TVnJSmc6zTjU12ZnNziaB7B8ESk1
2tdK887lAo6rCfOck450dJNueBgW880WvOGlN93pTIcmr/noO7WHmAE5FL0VsBcTf4/x5LrpwESm
6RYLM/F2se3ctUvvHmxaFGfp1sp6m4HaV7geTIyKGLFEg13sHW8+tb2hID9HNh6U0cRMMFa3mhXe
LT3dR2/FX0iDN9ZMIut1HNaC96mNdmmhG7eFvgk9I6a8vh5jAihmbYS8lxhviIwSxqgRKQrAH9eK
/WjldvO4q1DgsWuJJHyiMfRYQt5yTPWo27qjpx0K4m+twJ6jbHNJgfbJEtjVzvQUwZZbqdGcArN5
Gkd3p8XWG4rCTUY2BvIz+RiJhRZMbtoc1qRciDxUexDiTeSyAtt4X0tx1Xni7MQEZaYaoRlymg4p
ZhZ178VXU9YIPydGc+uxkm4cez7qVUTOb448Yo85OgaotTNDrUzz/En2GMsHkinJtm1NGfuIZ5ye
NsmQcGTt6CHJ+lqunJaQzFUWc10/ndPtaJPpVRvdQTOwNgHFMY69yXdqQR2Y0XaXFJTQTSy4dHW1
RcR1Z8Fpvat0AFJvDp1r0urV1ihTfDTtRH5x2vqUjYUR0GoS3uOMzUqv6W2GGoeEomJUscSiu1dM
XQIm+vrNmIs4QoVhdztjId561U/FAmtCJvOtIiAIr1OSDja1pDcWJnOHwtDvs7D+1ru9np3LkNC7
dR5VxstYOOpjuAx5I6mP63pk0pRnqvlYEvjQXrT033kHBw4So79eqgbiZ9YwXUEecPRqTZ0Kfg4m
wzzQVi0avwI0xhxWABQYermMK+oZWWKcy5vGdh4HjxGZWYe7FPLGJu5L4wXIHWC6qvtrSL1aAEuK
3aMcdV/UIoeMlHjPUUYg+yrvRpwi5Pe4VGa3Q7VkXal2NN6aCNA7gu/wvS7TsVjNispe6HBORm3n
hV1Rwt1TTNrsuL8yefV3I1rHK1tj6FSFO55Fx944WYdSNd+7Qa+vLS+mcwSO5Lyd0CZwNDHr0QaT
um4U+1ijLhNERJ71fLaeh9JT1VpvW+8DdqZR4TOrDVuZNxvGHqOFhg31aExHs0UUz9w3jFXrrIil
a+iD8zn/3phOdt93YX2HTKMFQMFOMxmX1y4si40olvy7l1YkLLROuQDFDrXBaZxAQWz7iLgmtKDr
C++NhwzT2BiIyaGwQNyoRvmil728xtlDvnT0Nfs6s4qTHBciLhtLngv6Byqcmoqqmh0Tm9wUGVyX
IQBjAB6Cf+ahsnmv9eqK9FPGg2Psbms1JQGuNShWvQZAJcxqe1uKU+bOGkjiZLrvNdx1csM0gWsO
7JZrUZXe17zR9G26aE4w1I11Ch1LbAT1wYEJNUUUZylhWtr05AzTvJYN+nKI4u3GzoeSYWVt2cem
IXfZzQzHH+oOJoxBS2F4GjOdSY2KdsIevuZjZDXbRNPoWcJcrBuD2IVD07rmFdlO+p3eRcWK4syB
bOoB59KAzX6VaJUL6wK+a2R07QlKCOLMqpqjm54BcNCbF8cSe+L7da4GKq0748bru/hk6aDBkYEP
B68yrVwmu21GXkG01mrx5Ibh0mxUkUw7s8jd1yHromEtsmJR6DMS7U5m0H4cR3sXYTExZpjD96Ix
YZOWgE6or/UggU5VMqIICWaPmJo0udf7Xeq4PJbEgiNs3UyhwjoPEDMJwkvaVknaMJ1i5ehPZh4a
Nwx4SPtq7TrXz3aWQQlOQ9yIbab96wwSSaBpbqrzzsrqitnGxejDGnyk3L4rKw0edureooWdtxOM
3qNo0iGoRihDkWM7O7dqurswn5Lbmv5CSac4pxSSkD7G8COpm3mE2h+5p7pKbiavnrdoxVADN2LT
OwZAbrgwJa6lJMmzjp7HzDEP6Wg9jVWprs2unG6kRJE6pBIve6wIuNdQqBkidUeVhfrzZSvcWB49
lMQ79Qv6Fh4Ca+IuytCjILjjZ6eEVWQ2Ym+a1fxg96hJsqnQ0bxAokmYT9yKRva3TKpqDeh9TsaV
KwbPRpmVNnhFaKZV+3lXfIlBEkJ3NPEQLIihyObu4I6t4o2INH9ydfe7maCBSy2321Q1qC/vEKCK
MlkeOmX+ezrG84mB3NeqBzEnyGrrLQNIcocU85hPS3l2Ko/2KW0p77usMPcxdok7G1ObQzMaW6J/
NkuLGbNDOjM/76h1ha2Bos++rUuzPwFaok9U03wy5nYOYDrzjqVN6ZNXjygxLO2TdMeeAApr2uEn
kz26VcrEqfak2UNTmPqzAUqi0PaKkHpnyG6mbko28WUa28n4bi4a43rm2fYrihMjAE5ydnmMM0/q
5rfEcPZXg+mET5U2CyZu2bPOdAHhd6v7yzRVu6YqNt5gjhucims/pGr84iEVu4Q+BfV4GY5Wc94/
uqOBS0elIqKjld0xTlqcDumBmqy1NWXylKYmyH9Ukc1tF+BIOaiEawJULgCk15ihQMsqmAKBJB+n
bDTOrbKbdZMtrwx6mM9U4/Q1DA2xNvMJ7sVIeslkw46d6mYZVh1IOh0DgtmgnrBJV5oIQYuLClpG
6cAOH/MS3VLccWhQiJRZW6M0HfYF07x81REZxfDllbQ6nSTlwYY05NGD+FHlZW96yaMLEWIe8AXA
ZDhLLvwLUuVraF5wTjpVhN/LSHevZsZ+Cm6NvxgaTB5cvoVH5K0QoziwQDO0hqPztcg8yJmAkteQ
OBDl1I2zJZrRBuXRpYZ7Wcz3rrJd2PVISpposvdiHACBJiOidZ678JrVRl+OMCOH6xQmdx3ERkpM
F6V4Wstk11F/IBAZ3ac8b9qdglmH+i0ZeCyk/iItblsZ23gqFNO1zPqOkREstrMjcmbraMj3KYo/
KJ99v6BKbtMnOPE5nC+VSL/Wo+ljLFRybeaLva7sgZYsi6eWqYU3HeC/gugg08uh4FvLoF+5bq1u
MnMOv7aTw61DgSWu51xT73NXLR9ZnlcHb4FuHziRBlKAbgIEdopeYWBY5NDqw0YygDrIYUgqyDFW
fKvNZRkskd4dx54x+Rh3+m7BKuGlQ/DkRx4+UygN6zuvVwlu9l4VFKOkio6nl5z+gTex0hgYdpA8
HvpwWj7yLC1OXhgOG+w6PRIYJNnVLcTtdS9g/i3V1AQIj4o71KKwY/N4XvxmUfBYkRE011Pk7aY0
Q1HFkbS33VI/SNLjoSJN5Um1GBYk6TxfY0Fw1TaJcxeCT24mx0hfCMlTpAjTth57ra98bbKDRsPM
QIVT/dB2HvSstAJydabuUbQsKhyKRcOArnOOhK1DUBxvDTt6ZgIPGUHMzTlXqbHtSmy3JxGCTyeZ
431p7L7eVXY+bodCV4FW9e2toV0OhmnIOYWcgp20Wxa4bC6O+O0yu+flIvfnndGuYnRCX5uImxkb
EtlyFClg9pIxngs0tAqjZbxdUuyajcEWCwQfG5egyWGLyCzMddhMvvagintgYY/0IZI2x1FD9pFM
6SmcEd+sQ+xrjdVIWNyb7eHP60anPAT6iI+edRMWcXGwo6h5L0qD0ym8UtmyZZ69cuyOEqAJl42j
X07zRTuqiDml2ZcALijyYB023YokDCi1xdEsk87v0BvRTiIH4aV3jYjUDS10dhQo1jcwCfOFkyPc
wlXME8ASx/rmKS187Isy3uUMMkDPgehxr2mERmGf2r5TE7Th5zkeN8JUBE+78bbQmx1S9UfB+K9f
u4se3bjGwTGbXRMyXq+bEfC4apZ97jC8T6LGr4V5zBZiGHorwsh3uQrd/lGr+Bvj4pUjmeRbM4x2
WO//FbP/oSr454+f+YYVQQNfq/tDzvD///SfyUu236vzG7arn3/V5dP8+3e1//50/lv39sMfgj8E
HLf992a++96CwvyvqOLyf/6nf/kvQv/DXH//x9++VX3ZXX5bBAj4Z66/A+XTNTzP1ZFcwKfHpe1X
coH/+z/5W/n+21/wT/WA1P9OAia1g2tjXUxwDL/6n/IB3fs7EgAEAtLmdCSREy+ef8kHbPF34tlw
WSdTUscGXKI5aNGRxf/4m+X93XXoyRif0Z2aJj49/3tjbv5ppMM95RZH36t//fn/lH1xUyVl1/7j
bz96izkCH3odpycpEJvgoHZRtfzZSJfZtSJ3Nll8WU3equv7cdd29kGlhM+FJsy0P92n//ByFkGt
BtZWtm55n3zaQKlNl+5s8VNPx/+jYo434KaxakQRBhj4/s6/knv7Zy3NH1+PwogJxIX0Ypmfrpe1
6DeUlQvfAdbzYfJ2J4vy5EbkmKvMLRD/CiVwt/dww914ctF3v/6+n6UZl9uLCQ1fl0/ADn/xOvuT
01ZW9AlucYXwQeLZuYXS1nCW8+2vr3J5SH/2TOIqUsD2w1lQmDbL+NNVmqjW5aDzEOux9FPZVpu+
JKWoEMkc/PpSP7mhksuxZCxWDLaCP16qqdvUNWpOu8x0u13naQtY5oXnQwr6DhAAhg9eYBfYGW+N
cKx+800/ueP/sV6l5KVh2SO74YP8eH3TrZZSWePiIzVGKpvauY5FEuL3Vdbzsq1iq2i2qulTmJGg
8CcsBDgWeMaAg6Wm4vvJHhENZ7AqvixjRexxNNDI+QWOFDeLpMRPwt75JuqCqMpf37pPcdj/+ux/
5Ild7h4ZUj9+9tRbYio8WMBpUQM5xkWzVj20bS91tRuQfXcFoegUlmj/oZ6hmKeN27O4yx3lSX6Z
aiQ76fa5r4Whtv/1h7sskc9LyEDfhNDJwEn4sz/9lLgdmt1w8TUdTiwWMfU2QjeM2c6wTloHiCpx
kMUoOf1Xduj/vCmGZ2FsyEbosQv/eFPQpJaEYaNto+boN043E943jLArh+mdXvD+11/zL28K302g
5+al9EzT/pwY1xYV080M2sWSgFojM/VuihBKloep0vrXl/rLq3+5lIkGzLKou+zPL6Ue2q3S28X0
K2aIiFeX635QxW++zyetoMAujc2UQQv6NIxy5SejzSWsTRsaP6B314EK6B1eymbzziA6WTt0QiSJ
O/1vtoC/HBmXa5qCq/EFHSSRPz4xTcdjc8CwyGf6Nt6MZa5OtMBYFGRg5ZS67cOvb+QnO0qWyOWC
FtubR0Qvzqmf3vkiYySlbC6YFGjJ8xoTzKaIEgRnbuLDGn1ph2g69jaQBYUhxmJlS19rldlvNvOf
fxAWD5m6sPl4tD9+cwCqYp5cDc/lRVt2EHnUKcodA79RwJBCr5E49FqHaR2xnYs1qX2TAeL0A4fq
r2/JXx/7JSyDs8UliUXnnf3xg9h1XceqwKKiVgVdJ63+tkLV55o5jWrCUC3r5O+Cg/S/bBEY82F1
bnsUSBJ3vk/P3S4NNdM6mL7UeoBYSLVTDvYOw3pe20BFgQHsvI20y2dwIT8XE5syQeQbI17atR2m
5W4YlUCegCWYUs3RsyM0V57V/WbB/OTuoNLFOhCnQ+xnnU9bSq/M0taA3Py+z+9sG88+Zk7FXV7b
L1WXNECfuRv/5pp/ORdtjNkpN/64OVJeSrk/H/SmnaBQExc+TqbUcWgFqCl2Qn7Frvog4ulbpbFQ
PFeFmwhTsd/sNT97Njg2stOwJgwbg48fL2/LKp7LFupgLFpArdFVX6yiJgS1oBNpc6PfJDmOSYkL
ZzqUVcEA0qy2s/DalW2bVmBNrdz0mMj5NCL5jhjsPrA9ButeTcf468X701vFqO/yAtk2uo4fP+s8
V3VCwg1QDNbMyO615rzAbPH1Yaj9rEr2TBsRGeIZ4FrZ8dfX/ska9kykfNSe0nLZm3+8tpN4QO0t
j6nr2v6chU28phJsDnWLa0VEPCU4VVc+gHL9LjHgrycPC+RPV/709rT13MtO2SxKAlSYXFKe9eWQ
Yv41I2b/t3T5JzX2z5Y/hxwCd/w8DRqaH7+jqiw6+qUXqCLg/NHBUk7ABgoIZ4u38IOTQygX8zcr
8GcP9c8X/fT1vNH2utLhoolrFFvdrJ1dGZbfYJLf2DWgq5vNBN5Eg3PEc+m/LSF493BFFrRXxKpL
89O71/dMpLKQ972qEXEqtpYrS4hyn5XmsClFYv1mEf3sUVommyFVCxfG8vSHd31uwQ+ZkwtQUWjZ
ThZm2zCzv+IT7f2uZLx89B/KsstXu3SHOr5/vN6f+hdNMy+YnSX8sgAhgI4y+GU5KFoXs9h6OK6v
lV05WxSEpT9pVhykXu8g50IX8utF9SlM5nII80kwX7AFdn0O3duPXxrz5KIqY3nRN7YNc50a7lji
uPDtMzjCCImvtR46Wlf0ZrCUIgQoVeUaM5H4mpQl1AUSxmdFp7z/zQf7f9yd2ZKcxrrvX2XHuccB
JJBwcW4KqqpHqVtSy5JuCNmWmechgTdaz7FebP9oe6+tQnWqttbdPhG2wiHJnZDk8A3/YZ2C7RRB
fue7m3RCcfs8fbB4HqjZewK9LDuC+IfmU+vWz+a8mGsdCC1K7OBvgY3YgbTp685t0+49qtgBAGa1
v/ww57aeIzHn4BRmMRqbz2VCj4pR8EFcXVKlJNiO9rUDNSNFeu85LvCNpyXYXVkk57YeZ7GDCK/u
ChSkTycAW9NYytEwoMVRIW+s0b1xivkRhdEKLEcO+Ampmd3QDtreAGp+vPzKG5XnvxaGJCGzVjED
7r/N/LvJQkrishvgqDpAUET9YOjQDiyFQ4kW5jG4+hHy/pqjRbTG73oRTm/4azBXC08Ftajrw1jn
zq3TWfA3yNqunE3n9isNAx7OdkhuthNUZA5cX7QRg7REX3SQaXKwerSIEIjxfkoZ/q/JcCU5/zoY
Z8Tm7DXB+nZ5BseoNDL72+jRv6SgB+pjrJCybGGXXZ79H+8zk3OBwEyuiiX4gpx+e8XpP2eomQRT
DJk373UAoS31+pBWx85sjEfPKX3sGqKPl8dd19TppmPcNTJgRj3ytvW5vqtrWKHpNEtFomrPZvIu
8nRUy1CPvrK2flzZjIKEuAVwxCMQ3Jw5ZqPVthUCBRs4959Q3ZfQ9IcMAilSE3TvnFX9rLhBXOoP
d3LdK8f8+tN/eEfYEYS03KZi+y2Rmi1UhSxI4GkxTDMEYwI4ptFLXhIcUHjXruzjHw8PPCXo83tk
VwT3W58GZeS2V8cdVPmKYLppYuz3lrImyi5QhLULkJNdYt38/Iek8rgmExTknG0mgUBiWyDqAKO1
tNRjRNQWoF0w/PQO5GgwdJJG9ga35maZDrZAvQokQ+CRIuwNG3o1CLcB4Ji7XIkuf9zs61DSpG21
xgPbG1OkKkEFhBcCsTEHRlGPxwl4aDBUP1/M5GKmBGXDbiScpIFzugm6aMTdJJ9NkADLclB59lsM
lj9InJ4CGGLa/84k4u6CQJFJwdrc7AYkbpd+tEtYICkQ/a4hBTW9NPLNjF8ur4ozma6pg9hCuoZE
T4jtWjTR8WuFjWzDVA7ZQYXVuI9dLM8mw53B/xYTTHZPPmVlVdNei+AJ1jNCLQBGrrlSXX2U7ZEK
k8cr+soMOhCfwejWrh+tTWjRg753NQSu+yiCr0ox4JNLoBDUxQScp23tK5Nybn+utuzCpOJC/Wiz
iFHVi6VbZsZK7ktv3BQtSPPtErtwSQwAVmOEuOHlz3DuBOJiNxz+tTneN6+u0dCse4pmMOFtfZ+l
qNpCQktBVsXvw0xLrlwm514QsKsNKJeaOR//dD27M6RT9O04buckuRX6FO5Bug9+MZTPdrZqsuo0
jC+/4rkLjBiaYqilE09vy38JRFZ0gKz1IgHKpMHbujPNeDxWwmqfaU7gBGrE0Aga170y8tnJdeR6
u+iEaltXlSYWA7AQGL50yD048u1MU9gogyGuQPlH5bU9de5g8vCNAbiHyYfYVn9VP4H0XnVdRdil
e1EM9iGxyxjpANb25UkVZ74kCQMRAdYMVGvczfUsQt1Udklzvuu06bEGqYo1HtodbeJBCIK9pCGA
lM/lrYcM0ONc694DSsAvultrREV6tSPHcZ+dCKRMzBW4iw0HHg6iyQKZqRtl5uER1KQDhyBBsjQS
N7odGy+mtsT3Sd0jQdZH5q7UXXVEUwLqbO7RK+goFmkgvm+TNJa3hbm097ZCjneWsHojYQyHy7Nw
ZsINnWOSZEUHiL5N00bo19kysbRiVWSBU5vdM1WOah830XJl5xhnJ/y/x9peo1lS6OhlmCQhndAe
UMQefDj6CxVLp7lF0b8NvKXrD7XQLECl4GXHLsoPaZrlt1QRGyR3xHDMe5QZx3Ys75s5BqLdAN2/
PCVn1jxT4tBQZFJAK2wy1zA326yuyZUU6/TOxfqqzdrsY0/zjPN9WZKf32O0PnUufVIzC9mq0xNF
AuBA2ZkAzhvG8LnQVX/ThZ59aIdCHCxUWq98h7OfnMqkTdmDt9TXP/8uLNWi0oUJq8EdaI3oMZ1z
VGMoKu/Hbp6u7LHXw3cTHlJqw6KEkijp11Z1TbPSVS2Yigewoh7HYERXoSsI7d1kjyry0TVPniA3
yiev19+pDDEsO8sSJKnBmIMYqj/VSDLFjfktHTrjsZ089JWLzoLOF9d5wTLp407c1fXk+VpYwa6p
6n7vZSAytcnrkQaVq9sI/ht0acApK/TVHYSWAC+UoOObppYfoR9iYt3EoX0Xag1IWEMrwO+aS4fs
Poj1Oy8vEeByRjG8B6UP7JeKqXwTEZND4Vzy+C2GuAhZ5ZEJbTsXE3I9tjDGQNlV3hwNWWJai9o5
TGpuqQFljTkqUN6VWf/ZC/PsT2OsBnoTQ1QfGyvxftVi4f7qql69w/FkeCNLZ0ZNqBjHHcdYe6jt
oTK503vz14KsJz94ym5xyA3rTviJlvZfYOc17/XZNg6qAf+DEnFuvalLWX+G0WW86wdivR0e1nvq
QYu+L40JTe7eET1Gc1Hc/YFGSYLmTR4iaI+fDdu0I/k41pEAvn55r507EsiNdHJBV4C93eTFCzEE
hPyOUiMdmZusdD41+ZDsxdAYgevgGDDSnb4y5rn1j6kd201ygTPA6foHyq278CmQ3i0WdVuycnei
i+d9N2XdlfV/dijso1yHWJSwahMN2U0TurDfKLoNHCVljc5qXA7Vp2Xh41yeyTMlBpOsQUhMGGk6
8X6nr2XGejkM9agHnZfJQHi9fa8j7g3023voKjm87Yui9GsdioGHCse+RZXMtyj83c0EiLCXc7Vv
crHc4knXH0MTZanLT3juW6MBiZiovlZBvPXc/e7cWdwOgOc86UEYFRVygG3uU/0GDNf3uMOEmXoY
U3klODxTkTNX2IjOQU5cQUvmdFA1WOYksQMKSpHR7l5WkGGO2lIQl2P9ewESCQyxSLMX241gz1nF
FL2MqTt9nOcifK+a3AY3nw3VkzH1iO1cnhFz/f6b49E0KBUS2RFb0Vk+fbrC7HvgyahAZ0syRH43
Tj3QUKOdxl0sJvd+UIbxKSObR2rEFOAitClP38RCNPmOMl/yqYzr9k/0fIuHKHFqgIqdpb9ZkItE
tkB2n2PL9p4xhcL7FMcY9VujdfJlqhPrj0HMyAJdfp0zFyf8XYpbnPOcfsI6fRvb5Qgqi4kamybl
QSbzF2Bclj+5EOe9zjZ/fj3hmYYLFh6D5FH25uxgno1wLhY+bQffH6xf48tIj2iixc5TlskECRW2
9eV3PLOjqZ7S0EXrhIqAt/75d4u4XdwR+4OebKNJIuq1FVrRgE1u+8Fqrgz1Wgjdrg6ySsAG3J+c
Iuvq+W4smOF43SS8IJCYVSYsqvehy9UhVY+SgGaGgay6cI+JJJlm4d5PCiclrcEQUHYool1+8TNl
pteMjqQOawSxjVLSTnltaOcEijBBOGM0JCqLeLmrE9xOUl2V96ObQh6PVRLUdtpfGf5HXAgGeRY4
WGYCJARUotPJQGzGRqKAAq6AYvNHYQzJ+8Va7PsuVNnRK2zxDKKb0nZWtC+umw3vazjDd3WPAumr
DkUNyn5nJw5ZTAd/9fLknFv5bN9XuA1whu1SXCYvD9OK2pdWNMYRq4NHq52OpubGd3mEVPrl0c5l
+yDiDLYaKRlupZtjwwMBrbszNZWpC+uAfpmJeDx0l0RHujyDOxvU1JF2Erq6RimkhMwXUI2Mrtxu
637erE+AOitgjHoL6IPNJzHtuogsWghBtO7wRCHpmajRvFJ8O7Pw0HqnYWXZUkpYDacf3pH5aMCT
w2Ejd4znCuZ+AEtj2OUjekpgvsoAR9j2trSS6HZokDG8PNnnhjdoGGBS4ZkuXrinw9MpivNx7kQA
haHcg3+FbI8JT5CGBVLSIwQWT47ST/PmA5ab2tPl0c8t+7WyRGom6N4BKTsdPkakTk8GKnVJuDi7
vMmd+wHWRjC7RnHoR3e+WbsClCMnd+/mE1wymea4WZFapsqJ91WdZwGmMe/cWtVXpmZdZtvvzy3D
tUp1m0BqcwAnHpTPKhJI+8p6XFXGwMETntyKjrZSJpAumJflWoXg3KB0UQBAsvwpAW8OxWkwgUI5
MYtu3g+YwbwRQ7kcEimSG0zV5D1slSufYP2J29ckzOXMIz8zKHOffoLU8uJxqhnRg/8Jcq9MDyai
b4Eq2uYhlogJ017EQ0bExXGZtREajzd9yLz2a45nAboSaBdcfqQzxw3apKA2+IfoYQsOyPEEBRle
w2SbkvY9clHDURvrl65uHZwe8cu4PNyZO490GOluh7yYkvEGSJNFFLxEXgoY+HYBVwIRSgNktw8N
xr12zK8/azvZ4HUpy0CGkeC1TifbZr/lkZeLgPZxf59g4eKPcZ+iDWSkwTzGy65Sne2nrUa1ukCa
oY6d8sppfm6JEZGB22SCgV5s7vgksruu1HmGxSvh243wYfRFvpQ6/DLUATS/TqvfLk/x2SFBKq24
FDbUtu4Fya2aJmvikFvi/k1pqJwwBgy+F7lVAKhlxo1HedfSk7OnCyfLChRFuB2w6ulsV62VtJmB
/5PIRHjb5PigZNPg3DfhvBwhrhi7bMRDRTgW1nJhjzTIApBuF/XlSnksvb2eWs5eCRhamuQDXZ6U
c8uc256Dj5sf8Ll1+nR9vrgWGs8isGYDNIiXFzeyRsAEx0l7b6WTd22nrz9wu/gArUkXhWcutS0+
iaXQWUtmvn4F99aAme07qZHBhqsQ+hP1t8TJprssKqK3COx1iFZzINSjWz6Wk61Qo0BuDfb47eVp
OLf9aDFIg/Ye8PNtyIlA1ICPRwIcE9AiztLAxzqUNXspyisTfm4VEt8BMpXgYsCDn0545CHfl4DV
Cxotkg9w2jNqvIs89tZUIMBm6/eRSK5hfs4NCpKHXs2KzbK293sKRDmJrN4KNKtE2W3C56pvEZ+B
qAmMovoAROnDz08ouDfJUY74EfYWp685GUhrlC0GeXUkc181Fv3uDjWRDFGUK0fnGcwZEQu9Nkzl
aYnQ9T4dKxFxZBuQGqlr6eKLE43Jja1790MaDb5X46qlCi/ZIzbvIo+Rm/5E8RgJkVk/4C3X31uo
RoDR1mpIzUW7LxcjB/RLbXqu4itH77lAh4ASBL4HjIXr/PRJUXqMsqzrReAi+UBbPPpaDkZ7F7dt
44cjikUDxDRka2JjDzjOvDL6Og/brQdY1sM2ZL1rt3XosrLKIaoii1hyHg94dgHGQNTr3TR09ZHq
ov6oF+kHB1Haf2N3eeRWLEEaKzQNT187VhS77DBn4NimKKK7GCFDpwxIHPp/ZyjX4moTAnqA3Kw7
qxJRHDas9A4WmA+3sYATZ857F2Lz/vISf+09/jCfHsVd3gjew/Zkj90ctsNEXbESaffGqAcEH5Ju
2Xua8Vvsls3jFHvp3eodS0fNJIKxZ99evAlSJbLR3bDXMT87el2X+dg4wyHg3EWfXUfzyNXBB+Xq
Hida8O/o+2I4GCofiVXrylucOxo8AHpQeTiUrNfyyXcJ8Nxq+RKlCPbTd58OcVsAny0tmMASwtgQ
dSNhATKgl6fOOBOCAFJdQVJUCFfE3OmKEBpCmVhSMHXNkNyj2SGwrAUzMkk0NVsaqoHILahtTnSs
qj6/xzLMuLIbzhz5HE726qbCA0hrc2rEdLvCTLJSajyGASQV9dvalZ+TqUge/p23xUiHWIskhzbf
6dtS2fWmNDRxJolGsLewGakwT2j7KUwvswpx9GEafL2YybwdTfMnzKCu7ItzhQ5Se4opWI6i2bFd
rLYF+lsPX40Z0uwWII7wZYhUwWgrdcPqc/1YNsnBsTLtoeop3xeJ7YH28/DPSiJxJfw7/zjrmnNx
PloRfadTUhVzrCWQmoN41XwSPS5/OChqO2X2NqozAlW1cURXh4htD5W2vs0F+jm163n+zN165Qud
iYLAGOhcyNwhPM/maRJjCbVe1xHBTN3hfjE4oJZ5FazXxnafVsYVcNa5pQcIZW1FQQ2AwLB5+Ti3
8XguuI7pnKIypmW3SCWRUlIDuDLRZ4eizbZ220w2+ebNUA+cS8xbrKDVQw4RO+boXcmnU6NdW2Lr
U2+Ow1eK4H8NtU7ydydJqWDOhxUbKq28eKebrr43O8Q0rmymNV7+YZi1IvMKesHW6HQY6YaycxWh
2lzO/VeHQpAP4ge3GyCBt92IAolmGOWtHglEwgQmfZ5GqTkZQFsigY2M04A+75VnWrPwH56JdYMa
DKcaTfXTZ4qntmtQBsP1hG4RwF+Qg7GoKRmYbXMw8Yj9PQlnC+/0cnnEdhvtKxSIjqlCEOTyk5xb
yNTzIWNwzLC9Ng9iz/C92mrdVmmNLmzRpI9k1Oh+l6BEqjizr4Xz60H9w5uTttsE9Bg+ic2AtbBD
u5kgF9X6kyWQWrLL6Qvqk3jJIvZB3wHVGcQLM3efRGnziNm6d0imLvsYtyq+sq3OvjzMHAAjr+2I
zYmO5aqdL1XHAlyGxPdCZzl2WEYGqORUBzuWKJpdnu0zdydtIBofK4FgzaRPPzuK6ViwNw1JLMZG
2HhjW9jVS+ZrVfWZ6mAa9PHYXBnz3IZ+BWAbVARZTpsNrc0jeiDVKAJ0/aO7Ii9VALEUI8WkuXZL
v95L248LzYkTmt1KKXQzFj7lkdKMFpAhVeC9DuuIlnA3ocBrr7qzURc4FTVqL+u9oJqJV/MBMRcg
8Nqh1fQmoKAd7c3MkHd2X9e3ZdkUDwiuNDuX9tAha0rEyKl370bLREsptuedGSnhY/JYHRu7iFFr
FO4h1mTzNodKiXZIaYJVkdeKbGcCY4v2BqzrtUv6Q062IEGUDtYiADwWSWBSakZdIHaODQWmoM57
yswIR922w9JfOc3OLVlicaioLk0IzufTFQRtyXNbK7YAlsruONRV9xQ5GnbWZhqSnej6v7FFLIrZ
uqBFSDN4M142OjIxLfRI404ijZRMzs6sIvCdNcJdVSKcm8s75NzMfj/eZkuKGvPkGDg19KNhQna6
FauIxANgHPTULZW9GVo0qCoDdYjLA6+Z1HbprrU0/pXQkLYZb2yntMl0ABjgg7M/Xbt079KZiNZd
ZvVCuzZ7LFhNftLI6KBSfOEuD3+uUwwBmrK97a2Y6C0uWWtbrcjIHIIlRQYWU7Pkc0gYflfl3nSL
1xES4Z3Z3xSTFR6U1Zt4uY7N12QGdibL9sEbIoNCfyd9pdocTe6svPJlzj7hyrIlV6LozzSdLr3U
SFnzMxYyiwWK0MGlQODcsieE6I7NCoCvpYvi0pziBTZM5sHt6T1ArtYfOhPdIzVLhEqbWrzRI6fb
jwTa76/M4blbVRKP0ZIQPOgW52h0WmNIRqW5omEUPy25tUeP7I9kEfNBIcgUAP5ASSbKnAOSIWrn
SCd/q4dxe+VWPbeYIHx6dP51DsPtOWhnvdEj0GwGlkHa3gMVRIcos27dJYzunAFZ7WG0Pi9EkIdk
nugeXp6Ic0f+98NvAqsitts58gDRTVNnvSDMVUBsoYi5I7Z8uTzUK9hwu2/gB72eDboOIPF0VSRj
qqNjUwHMyjBcV+Zc7AeFgFNr2dXtAHvlXeSa3YNZLyVxTjofI71ES9Hl1pvK0H5HNvNHYabvPdLJ
O7CaaI8ZE/6PVQ9ct8TNgBbQKm3uAJlH29nHYhh1FIUBYTwsxme9zI29UWJchfYKwYSdVcfJG0Ht
mFH5gKevfUAswT00ZSEebFrRd/ZgNochx5TINBzlX56O1/badjpcqtQQ/cF9/AB8ZS6s0hjASnJZ
Dc9xDNkX4p4EAhyFPqIA4mGsB3lnFnPzmI5LfXDjWt0vSe/4ibAW7BxQsqG9hIdeI2Uw1MPyEQtm
82004AIuUKNhm6fztyUDUmuP8lpj5dzSgQSCHiRxEaDjTbBMLQrppgIfhD7k0WfMLY7grbMjLY/2
ytWynhc/TBW9YzjSwBwhSZ+uHBtJZ3cY6aLNRZYd6PGgiJcOBW7qyDJKrA+DGb7u4+UPdPb9OCEM
KoDSlFtiBlIFhWGhrBnYMh8OYrSLj0rJrwZwsSsp4rmRgF2s3xQj5R9yeKOQJFAaI7WrNwSY9bvQ
G82nTIprMcHZkehz0wkFbAZw63QiIbs08HQ5mFWf17dmUVZ7mFyoo0ulXVnfZ4dyxCo6Q6WWs+10
qKWhXAeQjm9mVcDvnCY/yI4QKInd5kqmcGZ5wNGhxwobAmqYs7luitmmyhnSBmm7qL/tIwyrUYdu
fSCqcK8zGqr4fF1rdZ15P5veEmUeNj+0nc1UelYXuRiM4LujXG+PnmgOGstGPjv3rpV2z1UDae7Q
wQOzglKOuzk5O0RGPJxlRDDiC3WcHUCVCdiRvR7rzqOWiHY/wQc/aFqrvqRIj+5id9UqcHGYgKrS
HbW8ogjsRcAZkQoJuLXtA2qj7oMcI/1dZaYm0GhRfatN/N4XzCWP9I0iDJnqL5f31LnIADwMrTna
n5b3Q23GQKjtL6QFrCNkxuFcYBbQRQhGttHdGNZEx0NaImab41+aoUvoTHr2YOXYuyNtXwS6SvsA
gVPx2I2ls9M8p/p4+RHXdbk5axzqWGxDQF1knuuF/V2pgUqWsRJtgZXPQKgtObV3aayHP7/lvxvl
h43ojkmq9IrdMVSxdhfHeepb6AvcZLF2jVxyJsJg3dBwXpUsWLGbNDpXVNt68nkgD4hsRTIbj10z
1GCA8PNLHDPE06VMMdIQ9S143OLK5jyzT6im0HcG/LDiDDZrVx9m1vWMCMLUtgmvm6R3i9X/rqm2
O17+cmdHIixHM4p+G5pSp1/O6AUYkhXFE1dR9b4SUh2xVqVwLoT6K2z6KQ2x/3Xu4LSF6F0wK/8i
2q8iY3+Lh60qZv/3/zx9w0/+23986//j2KL+9e0/Pgzlb99rgDG9f/+Qf9nMwwgA0oValwMed2Vh
/MtmHn4wJ7+1iokQZrPR/hb+Mp1fuIB09j+9Khqja338b+Gv9Y8QkqLFAuATFgm37kbo65Lw15oC
freX0YyBbkOgufZEHRoCmzOa8GShgEEXRSITnw0Woj9V/CkV2W/FQLjiVcZ0yJsrW3vblX8dVa6V
cGrvK3p1Myq/kThzGtuBUff4LZH1gAbNyRGT4m7EGGGG2YULLEYJRf4UUTzyu6KgU9HGL2mJbi79
yAXjDjRSXz/l/9eLFjD3pfX6/p//KP/5j+hr/v0aff1//lqelGN/AXm5ys8RGKzaISQ4f61P6t+/
2KYHtphkGsY09/i/Fqjh/MIpsjauSA3dFdLxrwVqmOjZUXbg0AKvzSr+KWW608iFO91BYIHWyYoQ
o1b/2sr47rKpQtQgASo/O4lmfHJakb/QjVa9D+sBUzGrx0KzmmR45aA8veL+GhWuL4VuJkCnhHF6
UOKtNidN6T2PxFKImhXJ+2bG+ue7D/H01y77XnTv7CBIElC4XvVaXGb3+3sUI+nGjXr3OYss69Ms
2+5DFiH5+9dB/D+U9vvrVWCkA7FdZfA4TE5HGdyQ4p3lPrOfKSG42OI+w5Ec95Gn9Bu9lFfil9Mr
5u/haEKwZEwJIGATHGSpoeQyyGecKZt7fRLvI2XYDx1m1lfe69zsyf8eaNvWw4zSHHQlcftugeyi
VLHTWy27EqKfW32cy8IjQqdUswUnOnRgC2qRz0Xoeu/4SyPGPWrBAW+BIjd7mA8QlKAsenlhbGLA
vyeR+4LOMMz6Hxq0ebokc5y7z12Bf5Cy2hgDod6ygjC2xWFBffj90HqYucpc/mq7nXPAcDj6LYkc
Ge5ESK1vSuviXrZec6fi3AgDCD7lNVbX2bmh1UG5Aqa12NbfgSYOjZfKZwy3uoPIMsRk3NSSyA26
yZ+mWLynGjrNzeWpOfPV0beAZQ3+F6DQtnU9D3Fsxcp8ntIeMd1WecFShvHPb0wYHGx+h/4oHJpN
mNRq7YieiP7sFSPggBATvaQd3P3lN4HVenL3rl+ZEjBDcPSu9Ort0VbHiNu2dfIwLaO0961tq09o
ACJ73LoYTiKh42XgJ4zVymI0jSGlNANUb2c1kCRvZl1v/qRkAtN8KUr8vDpp1RiMlXySY7t0sghS
kGwPCDS4XqCq1XI3WTznXabmnFK/J8KnJS17bdfE/QQOz0vqF+kU9UtrFQ4WuBPuEfHYoaNrg34e
d6iE45YYLVNm7EytFr9OK0cR8nOffuhrrGLdwjJuIcWIfh/p+FP4epJQkIDVvOy7vqHWwo6dHmhP
ied6cklGyyrJvtpGmkw+Tmep4VdUSkHlCfESohDgYmDiiXetaAQqHcgtZIAT2+I51diCx4zfoCSq
MH3cdcpWXxyjnlMAxKUOFbupV1nFrnapn86rlXPTh/03i8xP8zOMmX+PBnP6s0V+/NYte5kGtrLt
0Xepj79nHr1bc6L7fmtgkW1Rauqie6ep8LjBO7L/oIvMTA9R2Ye3WKZTF6g7E5XfzoZTug+zSsXH
soL0FlCbpfwdCWS2I80wo33S9Ev1YKqEulvCEYY9XGxHCayWFh+LaZyxeORMuPGcLJV34WCBUZiA
r3wpQyfBTsubMJWwGk04CDLHGU4Ofem9B/3cPIHZa97QQWnwfsxk/oGeI7Jelau5L1wq0ZGfrse4
zDnqs6upAf3t3AUHhw/I0zJ29n2je9FX3JgKPCvJkI2j007ZpzIh8zkkmT06cOSm4SFx6fLuTawf
sFRbagUFWI+yOiikhz9l7IHBJhmEQ1g7gCkO0m0hutlOVH5NjJGuqNCSTsNuWdW/FV0o4e7NdvXG
cJBi8UU2TZhpeDHZyJLKks+7ZNHvNsr/yc4qa5n5UdnOv+uqoaxfdCi4C0Tkf5X14BTBEqcwE6Xl
hotfNUo0Ab3Y8E2VDWb+2FCYKvGTUpUKsP5T7/uEqmcjKvEncbEzP2W2oe5ReldvqlTQzINeMINI
gBiJneAcLxjpDAY6seVCw+2IrQPuLJ4KDe2Q2kuOx4qlLN1XPSkctJEZdsrSD/q7xihwzmr0Vg2+
MSoYLaOH3fFujiYomJEeyz+VW2JL04wuDl0dhidoOtiYIqEl57pB3uhpuse1Zfo9mQzrxczy7ovq
m+S9VLLA3jh1ZsentCe+KjxuXyxZ2M+ZWJLfvKnASiyxvK5FZrfKUNlmNd96RTy9aSa23hH7dKrK
BV5/Pu9a/5aYam1bu3bxmw6d+zNP0P1aUhZ1fKdc5N1oFs1aLqm8L+CXQ3s3jy36ZbXXF21gLcP8
OSyRmN/jkol7RU+bJ0NwV9cfc+iqXxJrwfi5nIr028xnSHehUY4f8K6vfncyLfzslm5Tg302oy91
Z1gfJ2HVuHF4afk2LSPsQHUv05RvV1WW+Dji2MLv+OJPrmabGiwQSY9Hi7H0RsO+9IUW2g48IgT0
D2G1tOqANr2I6IQJZNcBf9ovlTWOH3BGYQ1O+vBx6lIt8mdslnEeTWrsQHo6MrofLRa2e5Bqn5sZ
qsERkBmu5IuBmemxoJ3ZYV81xo+6SJxuJzXXxoakG6l1ZWGJgt2IBXt6yOzE+FO1uDdhRtdiSzNT
iKOS06qk38WmqZ76OsqfVTXPsZ/YmvGwCoquMJxe6PvBNpt5N2kevcIuLzPFNI35c8a6RyzWrfNy
3/aW/dSpQhN+hNr9ixFZtADGVGW34wJ84BF+8FB/KYa2wpLRosakHbxSMziBmqqEHO07CMYlD27b
Ip9lchyX/Q42cYER3yCBd763i9ZtsanozDd9a/URhzN8gEAbwRrfabQtukc0j1ItKPuSnWvXZu35
kv8O9+uuwO/Xc2sWBCY+62UXtRybJgqvrlowKh0xMb/H3BAr6WrwILtNuKMvQtWRbyVNhfeQ1dS+
Qoc2v7GTUb/XytScdrThnc+tnc8PFrzPERQ7rTR/AMf1x5hp3cccvxU8I6d56fdVqidfhqLInuhz
jN+wrDK+EX9by24qEz593caxuoVYEqeBVnX5tNca13quaUaXe4FTlm58dLFo/9DMq4cDhkhRctO4
U4R3vZ1kul8L2N47LW6BvcR1geN0P+UYUMs8FX/YU2rMWHa22XSz9vxT0HZpZvqLCvUJJ+o60/aO
28o3ebf6EWLPmxr7WUCQ83WU5pP9WGe5wLLPwq8u7eUUmL1X/BpCk+p3o0yB0oYeywczX5eLEhkf
VpblNLbnA65z5M4ScegE6PqbO1GWztepVRl0H6wnat/KurHxvUjha986fYgL39wU42GyClxMph7A
Gn6zWa2tcPg42lvD4LAU9QlbDzfOw9/FZAGwwcSlxOytZe8YLRfRgdAjD/ezGcaYKSMMC+rNQ6Dc
t1IbkL0sxEyXKVErp2tcnAJniWqkJUNa0e9UEmE5rBJW/R5xPVSDSFAzlCiKPGr8VIu55p0Wt7dH
3ZxUf+gM5Y7HEHQGx1Xuzim1UwRAH1CoGOO7iavA21d2lk63RVeJX2nKupgXdsUY9JrTftIJFdQO
7OPaWsok/n4jdsehX2ph630oaEuU9dvFaPCvKIrWfl4KQ34xGwWaK/Samfhk6TXovsgAcgmJAm6Q
rbIGZ8gGs3d/EaQM8NRn7a2JWDWSNZ1IGz6KQ+Ag1FgwneAD9UM09EbhcxuBnG6GMml2rbRKPMuF
woFaphGW2q0IjT+nQQzDjRmupvSTYbpHcw616SmZBZpmpOwQSbRqqrFGNtLivaOJwb3BxUdq2Ne7
UFB2nVeZ410LzCF+CecQ7zsLfCxuyJ4RLf7AJVICU24HvKjZGCvGqOdWw6jCTX6HllWBFcVcClMO
ZXidfmzGqLGwkmroMaIt0NdTdhiAQmZv5zR7qKasvBujShtvwSu1QMO9ooh8FZmiZDlE9beOic54
hLi1dwj446+caLi4cNTDycR7cTYeBgwk0BgiUhl8YuABj6uixgYKO0QSsb5fnLepwf0KmnXJX7LF
W/0lp0XjXIYOER8njTh7cmPtwwT5qL0vnHGEX5N62RgseZJ+GpJR5revcf5P1ZT+Z04J/9vKpeZK
H/l/V0o///MfxbcTf4XX/+Hvqqj1y6s6B+VQE14Eqe5/VZ0s4xc6LiuUDxwZv6ytnL+routf+rsK
SpEJEQMw/JRAyZ4gy/5EEdR8bUV9XwZ9LVWs7CSySvQat5jQuh8nO7EzUHrQfvGoTeO2floyC3PT
OupXZas8nwq8YaKm05IH044K+2jLYnkrF/bSrSPnDL9vC3/TIyu6GegrswWC3CxQg5FFWXyezVFI
VDii+ddsyORnt4ISj6ZHVv2KgVVq7walSqNGAwaNYAX4G4v2L/0oKsQrw9bFmdZHzKpsIhS255kf
EuN3/oK2ZIVabY6OUY1Ce5tqOOcMFsmPNcYgKnb6FCdZhT15ahp3s5aYXbLTI0NzfSXqKntww3QQ
h6Yr44deHzT1mKukxCol103FzQUAZWcLlA2eiEkdrK3nOBYlcXlrz3f13GTVV7cn4ccM3Vk9UwjD
3HhvSC3LObgygPdzVsEBAG5ZqBCYAQLl2CbpSTuTcg3217CiaPUh9BJ70n1uiEWMu8ROtDK+T7EU
LD6Wwm1GLLq7qX1BSHsyuKin9VpSZUiu4sX/yd55LNeNZGn4XWafHTAJtwVwDb2nKG0QFCUmvPdP
Px9KPRMipRZDs55Fd0d1lJQXQJqT53fcxULPq2KzCJzFNpfLFVvW+MYjNvvLXBQzmM3MEXAxJxUu
0P5ExyUlPcUSC3wGxSOkRpDyl+kqUO5aF/JQuEnTYeKA+nffmkZjFENYTS4zgzCpulXFnbfoKcJg
cnmdatVS9js82MdXLREgrTtvxeUXvnlZx/GDmCLcfw5rGvfeGHIXLCk4R6ufzf48b6qMfyIjLcpe
jBGDzCNeVKXBGdP3sjimVATJazNIYdwpqcrDmjh4FVvCyx4g7PfPRMRBwI05d0OP6yhu01Gan+Ew
UqcnMPfb4sKJJ+i5aelYT4hEWvOovNWuT0uC39SxQ5wRBdUqs2AdPOrPaOnCXnrNDXKKFOJqXGH1
hdGtfmMKE+DYGLHQcIvhwagn76nXivpraqdXRls7nzSVisW3M1PeVGZbvBiucptA4q+FB6U2tE9m
kySEIqUyf6q1Wbtr1Dij9am9z6sy1IVShlOGVq3Dp6RsqQjuG8o9BcCdWW/Gak2Vny1JblPWLBYe
MNZc3+QcTF8M2aZcYWKJ9305JCrU89Xcu5Or44IDa5KQJ7CDUsPUSmiBWdblSRTPUEY7MlLd2dR8
VvMrp1K1g3pvhd2q3Y85+a3uYNjECMPBKqTRwr0pCcY2lW/kcn6t6rQ9w8Xa2FVlJAMWR4ZkTxuy
u44CoyJt1uKw0oymJkqdHCl7R+Wu2WdOlZtxkPVRmp02VuJ4Z0kCOBm6MBvc/ehFXXaZa/qMORh+
F8UT8yCdvhElAfm+6KgWL8exyJuwsJSwP6u0W/i8y+yQEFTBbEdMukYloeN5IfDJiLo1EKT7OFee
6B2bu9nUQPkjCfo1w89lxJrVJrDSHr3rGantVwqYHqMvzETjwJ17o+dvSqoHWNwob1NDjPyIFnXi
E+c3YVutNuoQzbN+reGgytTgDtLHfVClet8FRH4ZTxMJcZg96mbTQjWqCcnOWhoU+1iSVfNcdHHW
nmaSC+FRcOnSdzlNzGJPcLwig3P2pnj8ZNqU2QcF4m5QCKg0Pm9qt9KCCOY3aekt4Zb5d2cqjfRa
1g0+sr1Zta12XJt2We/owFOZeU1j5GdtSYhTGXa0NKlox61W+OmI+7Cnj5YTKA2DK3gWYHeI6bee
309wRWzMRmY5Q+S3aS+g0DqpVoV13fYv/4dxaEsjTSemCCXj23GsSZ9XxxwjWOZ687WOp+Wr3sbj
X7W/fzwNmhnk7xIPSDzU3o6yKlLA7KmN/Hn0zKNJMvWeONXytkMl6jd11l0sEYviz4/2D+b482G8
vUMbdeom0dOJeXkHIeT0MF2+UOTDvsFNUszoUQqNa9bWJNwNMk2gUZkCH5nGa5Bx1VDsaUA6H9Ac
3iIZPx5+w2w3YJ6t8b0O38uhj5mdhRi4VJ9cLVXnHLVYXLlL+6NE/I8Qzdum9jYSXiuYvMCpwFkS
5Ozta3bZN5NKXwU9k9K7t9ZIJx2SevfP7/XX5wFDg2iNbyX0Y1wN3o5S0tkb166KfDzaRdB5RhfG
qozOl36u/3oVQI1HASE3zTXcH+PtUOtipQrPnsi32qg6cxf9Gz179QOs/Y9v7TfPQ1AoYgugGZAZ
CW7581LLgQ372KXEJ4eN4kdJbL37yO2v6ZHBd/zzy/vNJwLNZC7i3Yxo7b1SO+1ie8Tf2PMpGJ6E
NkbhSo7bB/Pgd0/E3fYfVHyjMr17otpq6I7KyfNXM60Q8QxDn51lY7lSV1VdM34AM/3umchW2Gh1
3HbBO96+QBqHTHudZ8rsbtgbbe/tIrHmuz+/ue1H/7yaAZDxx0egwY7IIPId1k9beHP7ldzErAqF
xhhnZ/bA4m7FOJxWpfbtr4fjWgB2iyAGRPt9MpXTu2ZSd/Q7SBVPPkH6Ms9E7hln7eBVl+ayyA+w
orco2LZ2oaFqG0EVFcGvvvNqnVKt6SAmO16MfUmvniE8EMYy6peL3Za+MRYfjPjrLGFEHdMAdIig
VO/NKhR6QJKWGbExqmq/Os3sb0l2QatlzV/v/xvHlk2DABW5SVHezhDotx1K8tnxqb7nfZZN0x7H
6uGern61p6+ZPDjdZH4kKf/dAzL5QV0h/QK7vjvbWjtX7CCD47u6Ph5EnXQ7o86afVfnHxGifl0C
my/fdmIDkCOxeT85FRsgRW/k6wQ7niXC2erMbvwAtHy/BLYDDf6Eu7HoYei+LwpKbJuwgCyY8/kY
f8VqUxw8cAHcofPxqrBEtP+7NfDPeA6kDonee9uA3362NFL5glUV4QsO5tcx6X4H3BWWp5FtZfCl
o4rDnwf8dRFQG2BZg4sXB/cv8YHJsIoR9avr61M5YkpGMIJvxE52jzfddNp6QEPBYjfTX5orbgfn
RqkCC+Y58cx596D9POotWmaOgKmQ93m9ADDkXnVTtlb/sujaeCdIXP8/HAXgwmgjOOCwTH83PTGw
XBySuIlJTFoE7l2umV+NqfnIquLXVUDGEr5QuECQ8YhH49uPmFN76ZsLnW9jl3mCpeY39qDqgPNO
9MED/XYkPgkNFwZz39ulIjpoEefonl9peveZ63Rb+3Lt5NEaQTk+GGz72T8fB3wyuPBMEhYCFc/7
2LDZVu2g2x2DRfnB2KKCRee8TMrEONL8KBLm1+UtYVZSJUji0SyaPG/fYepUZH+I0qO3MmoBTtYk
6VqV98Ej/bMhvX2mbZiN4UyZDC1ve8E/F/1xPedx6YBXR7Tzw8GevNofFmNYQuRkpReMi8s7TUcn
fgIvaYkt1PDBBwuNHQKnWR4WNINYgn0qAOXwz4vzty9hI9phAU0ujvXu11ncNKPO5Kmd2sa+Lhq0
/WJjdvDnUX7dAiw09shzqI2Yl+/J3phvRbE7FK4fd5uGHQH3tQInD3W3q+8Wp2+eEjwqPhAg/Ppo
ZOFgjLjRKjlW3wtuJ+FEw7hmrt/xWg9IGAs4u6iM//xob3kaHPEQJBkEeIEVttEy335eJ69FJuYO
yH0p2xcrWTLhJ3lGJyoBEQVmjgxLXMZNWshzy0rA5v88/i9LBh4aGgFIdqgf8DF49wEd8h6K3q4Z
H1LD+aBW2hay1efjXC5QANY+KXZ/HnH7G99MaMZjiTq6ThGtYe769okHL6rJ8DRgHTmxLB9kVEWr
z9mh5Mmqp5P3wfn4y2fETB/rWBR46NTwujTeDmfUZu/ClLF8vccFz4vAV6tq/utDahuFHZUinjxd
/b0bet5OpAbEpuXnuMDsTRgaB/CkLtArA3whK+pvTWSNH3y7Xy+zm2U/Mgj0PxbDv5ciggpF7SiV
C5JNQjZOxE+JrT+WnnPpxt29VYxfCU2E/jLexySgfzT6VsK//ZAQJ7E1Q31PoWq+XyBAIv2kL7kF
eGy1OyG19QTWEcGn5BJeAw72X5ymT2+abpgOojO64xBY2AV9+/N0evd9qR/Jxth+BhWdsRVCb79v
qldl6ZlrEcDpcP26h75JL3z+oFj93ShbFux2v8XZQr7b7PNMLWudeEVggdujLY3rEGHcR7Lsd5sB
0iNuFXxJQpkhbv6iREIDPbERTW3graOn9vByvOe+S9w8EIbZLs+RbU3pvosbi0DIYcnX5z+/y3dL
cxsfpu5W8lCOc1fc9uGfzhrLULUL76YPzFSJW04O8NzKtJGIinagRfu3o2GdplFHkn4Dx+/9BcCm
RabK2e4DOAWrj3EYemGoSUPh285EBMWfR/snZvqn6crDQfJ1WS02tjBsdu92OggqUZvoNZC36YqK
/WD0SoSlbYdQYdTSuT8dUmz1wk5v7eW+8fhBOxsfF3GwvVw0l7L11nQKB5AR+xnPDbSCEgpbEzqG
0u9Hu0KC5zuJU2c32L/MMlhifXBCghy1Lwuu+NouzfTa29uRvvYY0lE5V09Rqsn0x1f8f1Dwv/7Z
vf8zKHhHr/n7Gyr6ttv/wAQlxHF6OfZ2oP+A/v4HEzStf3EMGxoePlvJSOn9v5ig6cA2R/DlbARd
CVeLOfNvjNDciOg6Tlse85epZXt/AxJCLd7OoZ+m57ap4FK31ZPspwz3rk/XDVYL71QYqEsF4PVq
Ziv8vUgzv5f5Mo1+aSK+DbivGsUz97sOc/kuRRjpqrTa55auIPSw+2VBhO+Q63PqFfOuqOYtR7XQ
SqiKih9wNmVCMwInrt0XF9g82uN2PcEeoB3kilNvEAlcudgaE4t0lih6gK1Dnid0TI2At35167aF
XIhvJwCKZmNs5/WN3iS7LRe4fLFpqkKWruEPesVe7wlsLC8RWMrhLnH6WcLUoCPYgxSAljk4IVaq
eDULTk+TJrqX7Rq2mflY5M7Q3c64fZFXgJQDKmHbGtD3vD6brVfg+dEllAgr/uxi8OZWg6ilR19T
uPA6tMWFTXz2h7lM+8cmJ1rmxC5RXR6W3iF+Qk8jHT8Lb2xBkBAmrpHrFwLbZ6Xm5R5L8+4KUMyX
aIMDA17E0Sn1+KUT9mMVmZe9AmBTs3Vu5P0Bnqyfzub3IYlvmnwCJulKyA/l0FQ+tsEaXoscGW5a
XQijmB7WmFjDxu0wAaA7sbNwbYF1Kc75WZ+iTPJOk7q56LKNW6XOVN8/z9PlUnMQAFhmBKdmjYOZ
lBstJ0mdxj72Es6t3VvnnsJO1HAR6i27tZdHB9gWZogZrFn9uKzNRc0bNi5EUcHZbrurdYnlGC6L
lsNii28mBQ1T5Wtq+lU/nKJFv8QoEWoT5BA/soZhJ+cle8Kudr60Y0teDqN+rvWDRyDkGDnLEfeZ
u4kf6euDerQBcY9tLLKbAlTaHxcOEeVFRwWb9lDAFoUl4fJqpXzoRVvDMnRSvzDi6DBSC29c2tM8
JZoc22DjIptz24NsY2rnjirvqL/gtRWPddYDVXtN6Wfw3pLAHua6wQGijh/G1qhObbv1fH1pYFc3
Kj7TvO/YVqqwxEOn8GWyQqCb2vNJNDDwnMDUhLGbotPKXS5VSQr0rqLXeI97hiBcEQZqG+rTCBzM
RPDdoj4mVnsL5ZDt3onK/djOl4kDvu/x9f10rS5HE8Mzvj1ePRhmt3F1tOzlFpDx6NRJH05rX3Ko
yAc9n/aFEj2ckmK6bgmV9CtUz4Ee28yFxKqwvzXbEyurR6h0xTJc5PSB+D+X0xi73jM4SOa+G/gv
pyN50geDvh5ElIoTrdEvTdJRichU4JdwDr/qZR8aZZN8hXqLB4QXp9/g+GXkacr1uess87yf6jlE
a2aeJl6WnDl2LS/shMaKhFdWR5ttvjc0XeBmqxEHSyRrH5JuCz1piIO1MC9S2kW+nYroohukF6Cd
txBVu961gUflSAi9bld72c3PmZ5/m0y93Nd9oV8iYcvLo6zEcl6NtX5I83JOOD750w3E3HCaNLGb
hFDGqaPQyB5WO4bdUEgLnL4/ScEdd1BqdbU3sOvD/LZsDksx4mSDtB/BwuAajYsd7QL8b5BvOpxP
ZpoWV0UjXnUxXHVx/WpHttEFZiJs83qp+vtuHt0wjnEiduo60GEqxn3/oIETw8NS9blmRaeq3aQ1
ZS6+FiasAN92IU5XJ6muTX7ialj76VFpvnQeOjQs3t3LWbTeBQXtZVKxFWaJB5ErqsS1tOPTNqkv
k7KTZ+zn/lDn8iofiVzIXAFJfvEw0R176QsKlUDZ8LdqU38t8eMK4aNlwI3N93Yqotc2dr7kntiZ
o0euFTcPf4V9tl/m6FM0Lhd6pomTGeumB4PoIhB9rzlJR/OyQrVO6GGFy2LQ1UX2XEWivFLlBOAN
dRPieEm+SHptivFyyVRLXZi5/X50hL4Xg87MGio36LOWEjwB/kQpnvq1hcdONp3p6XrRyc0fT3BN
MdAUf9KbBhay18XiRleNdYY8JmerUTx5Wt05fUR5rfEP3THDKSLwxICPTkwiDWQwuLvWZcZheVJH
PUZFduxOx7phy7An8TpbDS2R0QrXjgNDVV1BQqxzF5nxZyuanhyCAc8X77Evm2NFmMc8Qgzu8u58
3YJb0/Vk8OzhqUixVHO84QTDFms9mYFyx7y5ypqF03TqmsCEP7tWzaNqtf5MRbMboLj2drFRn830
Y4MheWGnG/wUA9OL2TPkLSxG9c0cv+d1vsOzlzcosIe8Ttgcliy/IW6HjLf50EfZOT7uMQFszVWy
opnMCwpIq2tuF688z2Pz1naf694az5WWYmHfHts1uoIIeKFVQ3cU6Nmg2yL3l3pcffXUcFU7Fkod
/aJA1bKkUHuNE03M+xm2YROd6qrHNrWkDqhI9p7Qsw/natGHoNTFw7JYl3YtrhqEyRs9nkgt9Z3N
d1InTkTsp2HFV0ki833rpeeueK31G4gCm358T3HwafTAHeFw1AiHvJ1X00x1kuwgiyRPwqnJXmr2
yaq+N8yv7pT6YyyBtr/hleSrubqiNthr8xRo7UWEHG9GLVeX6j6RnHz0gD3Igxuruuv0QMTJ0e4v
W3FXiPZTM5wkGN8MHNVeF4Vq/e6SLdbWuEI7IhzmZp+n07Eoh0t7ZfP5Qg8kGNhRHCgL2CgFjntp
OPKCJXtNPUmELCVP6x6btfGnAaNiIhuaJA0zvFVVMp52xnzs9eZgOy95a125iXkdF9Uua4gYN6AH
0q8rxGeLzC58QwK90XRKggFnbO+iGLZd8VOWO6Fd6GHu7Qz5rdUM9ikjuSZ1l/el4JfiOteu9q6N
TPg5cEdEc+7lG/dDTSMUH2J4b0BfA+ymTumg72OD+mP2cL2Mgi4rjoN93cBnt1gOegZJ3LiACE0D
BluDwNaM+gaWIrUINTLMLaud8G122xCNlHnUouJkNQ/WRtUdzUOcd6FeM1vy5aWu1Hg6DTjkO9F8
IDf7aprjHgqlHpEiVdccw2rtbnA6ME4sOZWnlbCSo1qoS92BcKWuu8AsirVf9k/dIs2TtK6IHbGh
h2e+HSXtDVqW26K9cuK0Oo5wEcKhWa8MtzvT2/HM6Het6S6h4VQoiLLCYYusslvUavXjbHrj0VZ8
AShQUMXTpggr+QqR7trDpUnxR/xJIl0qijtFJRIsljUcAb6SIF70fZG1Zy3STX+ql3NXi+8aM9dC
i/OO9XeS54eqT02YxlO94z9Qessn3Jfj02nqmN0SQxaYzpQ9qcY10DXi59iwTxwn/VSpmPIQwjt2
Ers48Q7QlvzF6U7god4bjFy2QArC1qDDuI8yQY28cFdcjUvZ3zTGNuNN2OGQ6hJiwTmLCYtJApj9
53pCZBXx8i2vokpPYgc+oTYGRe0ek6Ra9isUh4jieEmswJuYrMl8zImKh97V+zMl3lSUYQw5phba
E3KDkBZkGC31XSGry3SGSy0c86HT2k/bn7Lb/FGbs7skFV88K7twxv5W6NprL8aHyWtSv6UkwNF7
DPoGWjVyDXG1TuVdvUT7Bm+JYoZZneunwixOnUTnrNcUbELjTpfdwwzhzKy+djnLy5G8jrQ403Kb
GWB/0bv5szegMmqdCzVoO3stTT+Zvb0w1KFEZTZX0aUcrONQKXuPQVfBZaS0dqrXzIfJQdmNcija
oW1b+LMNe642+2JEEmPFBOUZidw5MfJvMcSNr2p7CQtl8SFXgsdWEmuGKAmaeT5Iz4M/mbRnkHKa
Y4RKtKaib6Zlly/JbuibXW/mNyo6xdfhsxvNZxlzpZ/VriBeB+qbxo+lvZC33j6t3FNVkmNd1Lho
e7D0iPBCwP55de0F08WlOxJ99QxcG86Q96oYWQO7YxqRaAbpPu5e4x73MQf4ofGenU7ce5Fzr/Lx
YFdIjYoc2pY9f7Wys0iA+EikCL6hx2EZe1dQnuew8IowMtezFHGKWi3rVExZembPVNfSqo84c7ML
If1Yj3GfGY1vWk/ahLtxvewMo9g7U+2c4vW6d5zlNnGSE72Tl2u8eTpxe9g8ulGTNl31Jc/sXc3J
Pmkpjjdd6Ixo4qz8vCY7LsZQCWTbkU+0jHZm/wqbezes5U2yYB9bD/RsW4q/Ppx5R7K80orBL8q+
Ci0qY+xZLgyl3ayGfURod5ScbhldUZH1Ib7XX6q8vRC2eOz6K6ec7xorvugUlxX1PFFPhvPi7ZVt
X2TxGKb99IgFY0P+M6fHmonsvl5czgezXfWgU5eQNVQQJeLVNued4bZFMLbrPurUcmbrs5WHecy9
istLk79kypPDeeQQTu5rGTbPh6jtFm5Dppt+cuDpshHKmVp8IOf6JY8TKKDKJV/uNq68nDxzDG7k
wSFAGbO5YtG+O11qvOhTr27buJQ8uJ7Yz2RYFV88rStkYOZ98dpGJdt6k6YcLzjsL3dywZQeXu6C
k1U8eemJ2ddEeAm1lGi8PKtBk6OJVHC1yfQrYDkl/MXSOztIbbOtAqqs9lnjjkiVhzP25i6spPCz
KEJsVxHvsl21lJo4s4r4S+5WBC92stVOTWtBLwHTxOa0zg1oXW66sSSLZuhRrpiDA8EqmveO3Wol
soQSeqsR65e2PVefzHUxLwZy2b6YjaeyYED6q4LcwMOdhvOytDuEZru4pUgOTeiZsC0Lq7L9ZMir
jH9DzKUPpIGQWdhlfYYKJ6e6Gg3NDYVp2Q+qWxGnsO2rSzQ/LqGspk4JOFlL+ySLAe1Z0ebY+Bjm
gAY6GxN1vrrT3IdRkyaX/LDpXomhPp8MgSQmbVbnriCMEoLxWGb36Vxn91njWQ+rF02vAgFgHa5a
ixWwHpeIzOCoIwnJu+1mMc0ax6uVW2m5bzDbiQKjkiuVu1QRcB5+3XGgMMAaQocNwwnkyHWTi3Jr
30Z5bd276TqysywjrFq9tiZxnnZegWhhdix739HEROitrUW2Q3YxuygmE/IWNtbOlZQEQYbRMDhX
bpMTnFbW1XBGZemiHtKdoQogF8CGlO6Sb/v4ZPW+SvT0Tu/xqd2oe9ZKxb/xyDt3VM9JVohHvc3R
hOZOlmh302Ql264ntc/TvOpW0AEBL+Ek1pcqsXImYIZBjo+vdSmCZVr09kfn/v+7of8laRH+52Zo
gKNMC4n5537o9id+tEOx2ACkgmxGYMXGz9rYlz+MOdx/wckkmg1sx6RXBxfof9uhuvkvyBCwuraI
C3qpG5fwfyQT/7It1A2YrMKV0BDRy79ph77DISAmGAYKDrJ5NssiIN+3OESVdTqsuzwctaE82tCM
zxpkTLtUrH8ZPfbvkRiIt4EL5HvX1F6fUjcq2bVLyrQAYAVJAv522R5TuK+YlHBH/ukjXP9o6P7s
y/EO4vlnQNhHto2nsLG1ot8+2jpEUyy9lNYCEs+2n3UU1f28vC4YX7MdJC3E+BEFKn5Nnnj889i/
e602KWsO1QnBMO+x3mgiJye2ExK4Ei0Pu1q2y0HqXV+GFM5kBf/9aHSjmEASbgDkxrdPOsdRX8oa
grLulsYnBFhlEqqJbHWq6qEZr/882u/eK8nXPJoBIim1dwBdoi/xVOVV2DppcZDGKsI+c55kllon
UeXQhK1T8xr6ifnBuO+pCUxVycfE3AY/WnhK7/D70aY5l2GoMNpIPNam4TKApJmD8yVq8w7nO/SK
f/2k4NXYVGB7B1a4+eb8DNIZJQ1k6o5QN0tU3lhWesesieqLDCw/zK1MP9e1dQ3xW/7IktH+h0/5
E0gBzgHHEqzOgAW2CaPeLUxAvEoiit+PvegQ6sztmsIPNIAGBraTb5NjRBdxJSLv6NBAbkAAYvsk
hhVyL2ZNbYHCHUz9ZuuGLoLY37DEpvC73q/jg8WNCpkrtKc16JdMM/ycrNdzsyNYBVcFjLKmFhqY
j7BQXmM8R0LgbHR68UDODmR+t5w61CToWyuq+8aiIT5HoxMuQ7lcySkdb+O+6ufQddPyBp94i+5S
i9B+l6u6PhUGDslEBOR4JWukoXEy44u97NAAYCWxZs5gBCLBnhvJtV7BOlZJtqb0TJa+2JNrYKHl
cgq0U9hMLGk6HpZa2tynzII72DynIxXCUNJecMap+IZ2Zn5KW5HYh0RPuLLS5rFvRq+2MAxuIXuR
ypVh5DwRJoLlBIGRptmUXCsih35CvCRje6zBH1jJbpk/0g3I0r3InfXLWFlJHMAs001/SmvzczV2
wENxJIDp4VVmXyh02WhaODaQIfDNeJhqXZZbVAndy4xSichwN2/MXWeMFjMaavyltcyGDPLOlSdo
oPvvcTf2y653vfSbicFzQxupS1daF7p9aiNMiY4p+nf5SHpPmYLDqKw8KbyOgNWVQI7lc1olS4XN
8GjpT54ZdwZamqpziksrU93itziTL9UundGNPWboXbgbcl5EUTgjZK9Rx9LEPNt00tYcxEOXQn7M
RpnBnc7U5OxxvYjjS/QcIqrR7g8Nvgvl3Ev6d8YW/sONVqb7uKfuCPOEPiMsjdme2AvLQSMbUOvd
7FazkiQ+JU58kRdxPOKh2RFBi3NYgvWtI3FdSAt1rhe1JZ7igvdRcn8VYGBoiG0X+SrEdGv5bBAM
TAvBaY38fGrMbjr06Tg235oqaSaaDXOmqZVmQT8ifEMfL+1LXUaJekEuV+l30p0j1EY5PbbFrxsk
piHm6fP0tGoGtW7taW0TGlYro8+sL6C5bNAIqoQShdy16CvndcglV7a0zzLiNXDGYDl6LmG5Wo8T
IZ3kabwvoGkQkwRLjrtdoug3kNqyPMWjN90vM0qjrSNMRI1DFK7rI3wWd8qdpqfaTJrbQW78eH3t
Yt1vsfPtcIDPoovcae3PpuqiAxGzNHC1oVpqVP2pRFCM7cmlVncDqd/VjHobJGXDQOzKjs8Vd1tW
X7rod7Gtrw+FSadJ6LP+7LVZ/tlkF3lpDI9Y8obf9I/wPr9WZax9bTvX+5YtUf2MEwZ2K1reDj0G
J80IX3tYaOiWhS1ubLLKwbkwanxR0KEM34hKeUe7om58LfZ4n2uaTo/RvO07rrFBOqimslfTiK06
yKVrPeNcTTCjshDyU4trS/GlSbjrcDGyIlsrT4i6TD/rw0S/ENRZfltmE3S2sVP8K7Iqwmg4lpkK
8P+wPuOQRxZVM2QxpiNWGolgnbX6sQbJXAK7538gvcXIiqakLh4zVSW46OnwEcKxMWrlx6UN7UUp
Ur98ISOa5sLkwoYXV8aH81CIdrslMqvTCQ0fH0fXk3thlasbRniRDkGboLeq3Qyw0osdZUM4E/Cx
usZzbvtEzWWAYWzEfJey+NKNXCx2WqYnxV6mFf1tpFyi3yHiTAo8U8qiOoswYy8uXBSShT+JeFMr
6Wq5iLqCbgb8TXXbZQPYdsFjnbiAK3SQXVCmXdF5cZWF/Lnc8xOjXJbruh3a5AS4lyzauRiMlSvR
7EynEpTMPnTG5Nn7mdUWheBGHg4+0GQk4Vt5cmH23E/v0QeIdS81LlXs7mTh3BV0qxPAWa6c/OtL
zrybkN2FMp3aJRCNPee7BIyz3025cLve7zRMCb57NQqNB1U7Sp3H2pJN+zVevfyARNMaznpyxmrf
2Jia3+hgje1522DsRtvElcsJWAfGqjN+BM11Vve1PGPPpU8Se1Xtck7TpDpmGErUL95SZ+eCfU0Q
VTwlU0vCiaaVZxioFPKC51rXJ9zOkBf2KlILx4m0kv42S3EwuMLnSdEaTuCvHKhU6JDanaGBFGpr
mu8b4RGEGiisa9RXuzRGfcdGIDvAj2GxppMRCL4KcXkG7KmTKbmrXG01jzVbX+bDA3pQQ0KnCdHp
7TQlyVnvtMnkD5UQ37oG3EGHbkBiKQFn6SGdY6y69MXeVp5MOmIgWtJqAsNmKOxKLEET3VXtWYUd
DCCZXlTS79bMmoIxauYOEIR2T6gn0sEMoAHZnQnXO+hJL5DYF1b/uZvIkEoQAcUBTqbuS7fAuPPb
pGu+TshKzV3mdY3pS6Wr4qg0t5f7CRPzRztfohHjIhVtHWhSuZ5M+ji9r9siOzPTwd2+97TmJ7VG
HMbVsubrKad/UtPJsiN3Du20HbDwrzrSXnD41u/MOXYfOzWTi+PWjosbFXZx2LasAO47uaY2cC8u
FNXdaMGEOsGR33NClczZ6DeZ7mBJ6cixuKhKvUOlDWmu+JS0arWf2LzhR2eiwjZDryPsUabZc74p
+uxPzdp7z1Zvi0sM8Eq+ZG9vcC/a16jJ7OWInJrkz7U1S3sXW3Zl7ntVTfR57bmH05kVdPfLSCQJ
4DQ0aQxtwHf8DDFPfZTs8rShWD7Y9eTL9lpJ2RmDzm7gn6hqVF9gWi4XtH7Jf8HjwLLoCMbii1Hb
Bi4tetpT4MUQMPoqq0qQH3v9RjejO8fApDAugGSTKUD97oi9bfVzAZCr3PbTJIYeEW3SmfbX2QXr
OjiIqPNj1PBxDv2wrh6N8a7pTzs3m7PTWbj/zd55pElupNl2LzUHP2gxbIfr8MjQcoIvJDRggMGg
NtWLeBt7B0FWv8yoKvJVj2vACclMuIAbzP5777ksnGwwmmib5PBStlpHpB7SxYSe2LTSrW9TB9vw
CSpKjwcgHVlmVrYbCWtT4oVmS5awlSDbFfPD6Kg74T+bQ7ao/U1qP9qsVdGqHDs0fAsvZ8HOwKvk
ZpCMhdioyfgI3s2zwi5IxKtnzJMXxp45sSENpvN5wouNYMOjiJ1OmQdbY4C/sy67nGU4AzpltMzd
rUlbMxNV7vvgpga2kby2W/w5nhVHn5lV91Ddcdmkaz1N0uyhDCwBBibg4/PfgtTNig2Gle4eX0P9
Cicn4+2YkJMWKafOw8W3/VLH+jQfK9l5KfSsxPzsUf5+YN0cnySw/es5AcM3XKdligJoakEZ4GJJ
OT9hpXS2IyXwuxkCorb3mH3+qNI8e3Zdq3qA29d6YWpbyl3DtuCpzQAofZ760WRCaheIeZi0xQ/c
Hv6nO9donJohqKYkPvvUmFNmh3WOsr8Cz2WXp9nMpgvGeWwAWX+XESQ6c77OxcjPXdoF66vR02KR
qglGVt/WlVyxNWYQWdTSfJlhIiBNUGhNJNlL3/2G5jugdoAwyXc6w3mCROpxxcZ/UUnQ3AR2oyGY
KKkj3tUZ8ewimi/TskL2ieQS8NVrhgEp4JoulLC4Xik7bA69qIIxpCsed43G+R6qE/Lti5IquLQH
vNpMYZnENdqOZ3lysGTuy7VpcERhy9XgsDHStrybq3RoNgE7Rm/jcrgoV53byDik47G8hNkTVKvF
V/9IydLwAAmherCLKP/BjgzPBBvR+Dxqs/Zp8lSQba3UyE+O1RW3btAwNjRshphhNrYF7AAQ6TxN
By1+ZrmyxCaw+uQRtFjZodG33jGF2sC5yYzcByNT8kqCv7vt4pyHJG61jrIlsiLDaiJxcOaUTGi3
ojW6RURMrFsRQUhYCZvj1lmWjDYqJrABP5RpAEOtIaph7yIe5FeFiFLkSZsnY4ncZobKMrtgVcVF
iw2ArdNtN2DgWJFcEj/0YCqrrVG7HOIqRtonDLMLAS9ChvrdFPqf4eDfOJn/69ngf80f7evL//nv
9+zll/kgf+j38aCj/8YwRbdJ5oHhBaHCkOH38aBt/8a4EBftMgkgrrAEO/8gqCxwFUKdBIpwY/8B
o/67W9L/zWLkhMGREYlFtPzfGg9+M2MTttENTrDEJQhimuSbf52AzImeZMA69Y031+leayLtSQNL
8hc9Q19u55+HHVyGBkuGofStkVL8HvCpgt4wZo9aU2Br3mECgYkfGDaZa07Dw2TZ7wPIgT1+s3Ij
ZDVdupCG9hAs8xc2kd25y1CenrAqRbl0co+HaYfbB57AXxDev0++eJnA5XkdlJgsc9Nvpu3U1h1p
5hUlI5Ytd2OdsDAC3o7PVDd+xAC0zlO/B0SF5vkXkyhjGap9+4QIrfCV46ZmAvadZFzB400nPzc3
M+Lp9VDI7oEFS9+klmq3gHqbcK676KWMYtiZid491FkiH2yVyfPSbTcG2tHhp/v4n4xX/8mt4ZiM
mhiwEof88vL+PBzLkgXDo9gSTa2Jw2HU9HxbeGX59u9fhkgWsVzuv+We//UObKTRlbbsxk2dlO0B
0ZC5n4MT7n9xFX4vSw2CTrjh27StdkXV2H4zbtJiDsIiAQvs69Hrn1/k+wCT24eZMCN7l1vIZTL0
61thw0iBRp4iXOOyPGcuNFEUX9XXpnTjtTVHHVZZ+69y28vn88uNwwpCOyaZGS7Oz3j5Gn8KGpgW
Hb5dH+G6LIZnysDTy5n5+yoLqvjZBHmywqlRbiEU41NkpvUXc/B/uEmWq7OCoFcsOKbv4f551pKR
Ay76e19cAoPxLt2oV9d//rla3wuXCDSwReSvZ+BOUxkhmV/fZCyMgV+jzDZAl1C8nGQ4z9w4O+YL
rw1IZ5xRHDYBdjGr9hwKIr5Gs7RZY2b0CCU/AnPsngWHzTxskF/pNumt4TlWhrMvImc4S/KhOCo/
hQCZ5rhNIt6RF81jg2lwyq4qY0Yrj2blPkVNz9BPy3W580uJhJdmPdA/KArMeky7d7E06+pOtXgX
2s4yzyTYw6vRaoYQWJX7lOf1vENQ9pZ9Xfbpseu6zRxcJT3Zx/XE1wx4hUV5kzVuf7QLrzov2swN
icRbW0e0DImb4mOKpfhQTnZuFWNE2MK3pg0FVPXGdECplmMt8TGOmXeG1Tw4WnBXmAv21vw+24U6
lvzpI03J2Z3k9485Q0snGYqYTXvMJ1Vy/BLGk3IzvKBd9dAzAgsZsjGDF2xMTlnJBiRxIQ4rRNqt
BowI4TI2o20s5RLmqbptUEz9A7z2aZ1mZbDmfMOcKmbcvi5kP7/EAPbIxknJMZVyqyIUOIk37aDq
6wmr86O0Cn9TNCk71YzY1jp1x73vqnhV1jBci0k0B1Nm1h5uZXbwbC3ftbWjNUeLrzDEj/OY1G2/
QXK3d47Ady5YxFeL5HZotdo9ZJmLDQAO4UHZSux4SnvXYtKfE76cSzIK23m2KGt0te6S/jdgEkPn
bjq97ve1netrc6DyrY9uJqVdwwGcDg2dZnnr4WVTJP1B8Z6UY7yAAkvCaPGuclCy94AUzDCKc3XC
vc+80mkovSqcPRP68Zjh9IVjWctnT3V7i2BLKPCutIItd6VOCcpQqIb0oTDatcz1M5War9RIoiDb
zmWay2usgfNmjlNxCDBbX7qtDwRZs81DBY6JYdAPo8KMzWEIT4duPvvZno36G86ak9TUfRUz84qn
7hjp1aMjrP7gx3xisDu0jVE6PaOVYFgNSUQ3t4ufbpVTXb+KW0dtIITNmx7wwMZgOuowvEEbyFa1
bd7UMGv2Wpvpe/aw8TqHPbt1E426vO7KnzBZw5uQ6zyxLnQ/+5HOhApb3S43xM9wvOa5DlqmpTTc
JmWwkkZwkBgC16oy52upjeYhafroEhohh1xX7tJJ9edAQPtNlccj1SxKWymtRfqsvE1altN5LyZM
5TERY0cADwAvyeh72Dc2xzedEh8/rR6rnhF5PToXGY4ZDajZXVDX/SUCS/DU45k7ZHpx0VRdcMnI
kfjaEig3tJaRfdu/Ow1nLQu4u+mISzced9gT3iM1RytJ1yGeMCHXPQm/sJvjO8SXU+2MxVmU86EF
xnOfCsZQ5vRS5BV80Mp/nX2xN6SBL5HdCrF9MzW7m44T04omqnbT+3DVNaaJb7Ez7QrLO4sbAZ0t
qB+NehYPWjq+a74fbyBdz+ui0PY20P8fctTeyKpHYVEFzCeszJouJjZ9KzEweOWuylaTzq0FAk5j
JihfowmuaOkmuyFInqHJXjBSevDTpDl3vaLbaqXkB7osgpNzALmHxxhL8Q57HKW2XrDLjYj5uqst
0Ycrg4mQ0czOtka0wl389XMqLkcdzzOSIgarUgCpC1jApbeTbXccmuw1y6aj8pR1dGI126tyeuFY
WDHCXKzRfMW1UA9tAtcuRxNRhDaVgtuAKZPTfosyZTPReaUgXvI6AuOQgtKsZPY4DdiE/vxZxV7x
+wMZSZh9PpsNdgBgWb49qwpAA3lDdg2L9iKyF2rA5KmPPR2WTuFpH/7sxAWT53Zy1SFw+zbdUFbY
zGtkFgYwY9cl12laci9Eo2XEaxqj6teBQ/FLVLCH3hpSrzZD3w23aqjlZ2w3NTEHTdP0PUW+ExxZ
xpDPUxokr1qK6IRtderYVFUxlsRYOeI8yLryxbLx629GchxvFSXRlynulXgFmdgY1wwpyk+v0PIX
ZQs3xp7tM7/Aey6ata5nYH6nGHfctk/H8pVbzrzoNL291J1YsGL3GLW3E83ll3Wt6jkEeI4hOdJV
tjJw8ZbHVPYk6aeZueDK90cJnVhxJI/t0b+GljdnOx/JTBzGIR5fEo1pm+Upd37BIAtbVXlOOl8l
OgUKG71phb6uqUbx14E9NB4O0KHtwpitmFxJGH7edvCj+i1CmRHboNdM2nTbisXMjrrywrdhkYdF
XTp3jiwL5v5ml1/6CDE8UZxe8mEysUMUKMzgpOX0wXJkGceWg7oN/lVGjEPWTTcQ1ALg019bLgL5
Oi1aG3+zSX4RlSAoOUTo+EHXeQ7oDzs15QCau1S6diYT0yOVDUOAAXdwR0oZ0izbClGhYQ1Vlj+M
noaDPVV9kK+1jlgNGUnED+zKZNi2vqrK6SzwRiJisDSivefGDoEgnTbFlafs0Q3zrAmmfaEUaarA
LJC90MIFggjWs3fHq/pkXUTkBsKhn4hAOBiLP5jQsbyXfVGtl0m8QIgq6KWIk9L2dmZT6iNEuUGU
PLZ71LQui0t3zz/9MxMl0z1LMaU2G2XyqMAXTsfryXNarJvohZU0joXfV1UaVvrYRgduC6SKXo5T
j4/OTMlQmP18H/i9RmkzJ9IHTTKGDqMEssMGU6R9zNzGbtdjYVikAzIK2pbpnG1tunJUd22lsyTX
+Khvhr4BbZ7wNEAycgZgxSDrPMy/CZ6NOI9LazXmZFFC4eQ5Ca9JGhvRzszcTJB4oAott2VBb/Dw
r6bSR3iavLy9ceu0e0wMAwHMmMdH/sqYpHaS5W+Kw9oLePfxxWRyyvRJtSQotBRD9GR6Y72Gvdhf
QIsGvK3mEuahQUFIw6Jke09xQ7Bx1WeIc6t+WCpMWDhTHU/LjDWg7N3uLFXYwtdFLoc3mTosblqk
Oh6NVjIkm9IxWoP7tXeu0xjNcFUAVRF46ADrbFnCPRdoY5w9aJpfwE6mKiPlTDn3Jz8eshdN9vj7
R9fkEWYbYzrxG5L4zyKfD2ISxthvCqPpfVJVSWestLg2j7iNuvzCM1D0x1hjOrhsrU8VMR+L59kQ
1WEDZRB9yg9QfzTmsOdYwdEtxNDZalXE0n8eoLByq2NibVaLjkpUgTwZck+QOzvZYQQI7UilUEpz
K0Cr9bLizHBnU9FlB2+Tj5GQHBJInZmLYjse2Jj4L47djne0U5nu1jAKXfKcrqwO9cp37ssp0/tt
X5ci36GizixgqitXZufOLqzJyXsvJjffEDCamjN6HLQfw6RHD0hUpnsMuDvSjcEXhkfT0ZPiSBIz
QEwbYxq785SuzTVGhnHYV0YbIDGDtO82AofpxTiYUuKJzyHUk8rBU6j3dsbuhN/MCnw/ufuJ8kB9
C8UCDyDkf/HO+mqbK4F3FUg5cQcIGkFq31hOHyebybPk5TwYc3ph4MpqdrnjRj96Z7R97Ks4BplF
ZsQq9Yr958rK0yrfCCYbt4GTQuEZgJiFfd348KHJr5J59Zrhwm2m9jUYkFVY46m6XOlTN19xysge
Ia6LYlX3zuJ1jExm+7OBAMYtcihRZ4jAADPyscQPjE2WPoMqlMtiBW7FN5rQMNv23qsxdvJjtFFD
R85a7VmDARp/PYTQ16QWdAYmrWY7a0/AvQvcKq4A64zBdVXPlhVCRjF5HOG4Ow2FaK58MMBvwtbE
TT9xcAmhHMqXyNb0Q5n70FJJ60qfzl2n78KWd/akjQlOEK/L4IEY2OLvJjPtkk1PFypS5sDLOExi
gIyNguU4Oxxd0ZvZjPYHgWfG8hahrcvOr7WPwNFUwYmPgf96zOJh59cxT07KTpxnvYzrbtOAwHwo
WfmZ8OpNX2/a1ge8WtF7UZ9KkvHPs4rFtRrgE60KB21h5U5+YzPEjytBvWFAmYWH9eGOVRpfJ980
O0dUtwW6bsm539nYQe5g08phnaSjIEjEcOwi7TixtnrS8BzAxdvifdZlHopcEbnEklwhJrB9mQ+5
3RcvGAvGbTzoiM5m7PNgAjBJh4aXJned08VsrVwwfRvWEMJIZmcZ5SGB4kKoQQlfAKjwuyKcBeOj
FZOVedNgHrs14fR7K5S9+npgHePGWs4ygenfmtEwXHeA5cZ15pfl5dAFA/sNHqyQ7z0NPWdwOTat
07QoXrFNLLpaqRPxaWUr73OcNRfkDW0rbL3a4KBaJX2KsDDgJJ/7pLgy29yTK/pJCPgFdFBwhomj
lqV0TKZX0ZsS6Lg35w9d33GWGb2OJ7qmAf4guUAsbVchdia3blnY7PYJDmio4+MKYm5/VnqqcM4G
3W9+5AwrrtsRkCm2ffRPjjw2uU2AzkW0LXsPdwOVAjSVxkHk3/C4sNsw92OJzuExBNum7tCRldAU
kSbdi8CamSJ7GUf0MBLPuIMeOBiloI39cZ7vZGSZ1cFJUcm8wYieerNGnLJ4IOHZ4QE5bZhWdjci
c8Y2hAfcuQ++r2za0/MZ8XTjZxj7geUOjCBGr5XbzjCjR6cD+3SGJ2S4KpST+xuPDYRaRRCN0a6a
rueWZhO3I/3YaBtyL82T5fVpsJ2yaQrOxSAJpPkkVRwiWRTZccj1EC2VMzvExJIRNrIv9WJr8S92
c8lsZ1sR8LhpszjiXJAOyYeHNcFky0m7KlmMZHYIPLVChRGIjHgToFR90J3DAmLmTUwm2CyyYxKX
nbiwu1yqVV6lbbT+8/37t7anhZ2BoxNbF+71Lx/rtxkwVsERCgURH2k71a1px+ReAF3n08qrRbGt
G9u4FU5pnDJ7wq0junajSlyYoVn1/FyKQPqHJujHQys0oa0cc+kB4ZMg05Jpo/GepWjfX6/5P9LL
34yAj/9fiy9XtH62P7uyv/7/P3QX8zdMcsDsmKYzqAYE93fdBUUGSpQO6wdVYrFaM9T8f32eTLUB
ufErxHRPD/P/2LJN+zegJx6ERr4qxuFwif4NlP33uSnm2uXKHjoDwhCv5NeBpmeX2oAVQa5lK+xz
zAvZMdXNq58+jP+PCT7v0nHY/iJbAEVF5Pn1IvjEcnpulmq6QnOOTsu0s2mm6C90AvfbeXe5Cqwg
BCybS8Ao/fUqmS+x1+lsB7om0s9GN71NnDbepr3Gr0XXjP2fv6nlr/t53v11OQbefHTLsW75hn6e
d0fsNMEbju066jieejJfx21AIASTIJ0u+F7ob0n/Qhf6PmP//Zoc6XCELNCbb05zhBd9EpbONTkX
nbImDg7ks8lsdRaNFP1ynnOsPUPs6ZA5cgr//B0v2sT3dwziC+UCTQFk0reBQj9RVlIWXH3p7FgN
lJCse8GeNvG7+C/e6D9eio0i1/iCtyx3z68fbhpHquilr9ZxM9WUCMVi27CRC52Oxpo/f1eG+11t
W3hwCD+QgS08FODLfr1YiTghITJVa+K39hA2tWI0gFPkJgXaUG20qGqffUyKVLA1lgHFwB/UoXBU
+Vw0kbXrUQHoQCsy57yZ+ugeaTvBtD7l6edSmUZbUOU9jjQfrG0x6tvI9EOSoCP5Y4sNp6ijEtKC
kPIRa1L8YFNZ9KwZSXobLbor3vOZ3pIo6jrmvYW0Sf9GielscOMM9RbHFXMNODenxHdSkr+IOyeK
E1xyforDKWQUbb5HXjPeorlV9oadDDMfgy6kkWy2GXyOdRpoIU6FKSOWRNv7Yj+MzrzM8ELRBz5D
Git+iTge3ndYCj49EsJFqApRvQ9KNMZhyKRj4Cwpyrs0KdA5fKNiD96q+S6dHf92cib7LmlroNvA
rwjPdp7JASc2bO0p843pDXOLkYKnHzJjX8MM/8GuhP1pmXkEm4nK0lYVu1qs1o7fU2xZRQ7uLuYV
hOlmKbs1pimP3KQ78yTWiX2+SG9W+joikckceHC1MxX4NI5VoiPgzE7+Q/e05rxnIKF2mG2TR93J
0lt9SNmDWa3j3s6dNQAnyLzi3U8H5iOohTrmMIhROFrmTYdHBA5BGlThPCfJRdsF+rEUJmdJm/kX
Z8TWJ6qGZEUf5MDggVp1qxu2/aQ4buG/IrPak5hSjqXtm7LAIIwnfqnry4J3Ul7yKtWxe+10MyH+
RdSxOdeSGSMUQJdKhYmYs/toKbfZ8J5I4WNbIwAqsyp9ESK33VXZjM5ZbnVttDWwDunhVInxwpS9
JzliMNnW09gk++nadA5GjUd/FVjUfUec630qM5isIw1YMqTBbkroTHTHT6xP9X0xZNOLLNv+gTHb
TCC9mnHbsiaDTxg5jD76Di4grIFU1gFv680HT2RFaAma8LZp3bl4bVp/Fydp/4oxz7pu8QyviZr1
n10nM7IkhrTXTVLpV6YykC/+/Kf+ha/7dQUDss+CbTgO6SDOCr/+0gWhTKuz6ayYmjnE97pqJp9h
8l0Vm7AHxg2e6pV0+DiUu1JEm5u3wTqTRRk2wQ8nOI3lxZA1iGPnfnSLXb4wmUvLYvf1Kv+zi/ob
yMafvrB/qEo/pa+/ele+/v/fd1GW+9sXqut3xwp8L3BbPAIdYm24U5Ztyx87J8umaHoxkLDp4tDr
uWwT/u5YIeuGyYV9jgE5zl3q7P+NnZPx9bz76W5iHSdqh5CPn1S32KZ9u5varuesTb42ZK/B7ptE
SPxeLGassPT8/Bwgx1LA1eVPpVdPO82b2mzNjEV79ijHQFbM4vpdZamB9iiK4i7thug1Byhvk3jy
jcso8nKbQzPe7TWFQNVznJPrNwmagJ4hxXwKrCCvtnFbzjRVyiV1SjSJmXDWkn3l78xYbGJ3Sanq
S2C1WKKr4I6z22yJs0ZMXMmGzpp3U3uDTTtCb4tTWarhtpy69Ae49albIyrHJ4U9zN0WX9lZy1UR
QtOoQ3NacrWcxBeOftBCjnKX5G3yFcL1XOneqa9obqtV1bibhRLizOjHaBOgv5Cp+Ar1+g7rGKDU
IX9CM3wvhjbnOURUhO/QJA+sMQpZ9V85YfsrM0wGSn+2lyCx9xUpJltcfKWMNTszSBxH+bT1lxgy
pUokks2k7taa3zVo6V9xZXCN+O/xpy0FpaOuH0XRV9bWWnLOTsFTfkXZH/FnX9ECslS+WNrK+opI
GxhTuzX/tnmpbCRSnKHLyDeB+HTTZwiHAJf0C+srdp2oSYJ5qQMOyPZXNBsGhR7twJ8zFcVZ9Oz7
URns2K/iqo2SeXHYwi7clEXN8wZ47HiRKcjmIT6ECK3doVwKWkWhHgAExIzDh8F6isYhmEJA7LUW
Mu9v9ooR6Bv9dflOJ6PcbKfAyD9LIqHvPJqz5ji3mHkJKWjuBx8XAA19Bi4T2iJPudJUHixzRM4S
gSpf20liTnF1xBYEs4DiR5FxBt22wFqydeaCFwljnLVXqZwNueoi8hJrfNnRrW7NzWdt1TZNbWj2
FOg6ubzFhFzeFHQbFmu6pUpj5VqiObZsER5BUTj2LiY90v6+Sf/PWvq3Jcf3rw+kJIVf6/f44+cz
6fInfl9MsZb95nJG4lb3mQsuodHf11Vut9/w8qEaGkSIDYpi/mddNZZ1lUWVGYjHaWeJKP6xrAa/
QbYL2EKzCoJtXc6q/86yujj9flpVfSBpLHEBIEYch5Btvh0Wg0aWM13Lal85jjwb6aZaB2TkN+kI
mMK0rPZHTC8g9U1Ou81dAveTXyR/4Sb6OpF+exFYtHg7HA3w4n2RHX8yM1U+TDcNfui+YB45WFD1
sLRnrY05DIMukcZCvx4a0b+aOHum7dQN+r7s/bIOW9yBd2WO5PzT9/dPztD+Euz+5YPxwGQ4nFKY
C9iOazvfXF2BE4/Yn/JhXwuvIBOU+QNythgxWXVJUz6Og4ovVQVvJ9QKmGa5SnzKMak1G9Yji6k4
TMGIq603TG/Y5poGAmMaKsd+wQQdf7JhQqszSd6xUe9ib7Gj0G7N8jXOj4QGMN2Ta3kbiHMyPLYF
ek9nkVfdd7GfXo9mbRZ7g8xfc25FuPNDrUMnmaTmnwiOfRBMTz4ZQSTg67iRnCubUwr91sVoUR7H
sjtuJt/X3GOV0zK5iDsNhZxG42Md7pm84ZJmzDrm1KeeGfHgljssC3211aoZvUP6cw1fadZYUfLC
NN49P3LYynlJwFtiJUtJMkal3NA8TM9zoATrPAlK2ph7jNlgBp0OZ1It66ZckqrDO5VwSEy91zxR
KwUgyoTNx2Y6oWeKNKAzAPJscdAA+asfNeHS7xLIwKBbTc4pFBliHSscVinqa2tSOaPFCa8H00DP
mq8Egp9d6uJgNu68iJEmDbBe448vmlNCfsswwtcbfygA4UhvpBwb8z5nnHi0cXeV/KbRPWvVvs6S
Z/ZqNro23eeuP4pTxmBcbKTweIq0hAgPja3m5lI2Dp17QdTC/DKLwbwAhD59sGR39m6cgLcBKULh
8KNBsymyi/RDh0GpPA1TbD8N7dzjaOhxetsQbimar2AZ9ox67isOo92WfFl2NUe99dbapf1j0pZF
PrUGgrwJEKpQBi2ALMeN9Xw9IST/SAMdtMmYRSZVHaRym21VDMOmhkLB5z8yDzbtDtcNcbyyOOuj
cnRonVsQnK4rhE32sTTbsIX/+6qaYfChrYyISLbiopSpmtSFJt5wKzgZ8q71SNs5bj+Ru/jakAwu
KdSQIE91y2qm4XmJkhqQCfPWnNCIicd3o1UkGG5nUcTmKZ0qDuotmWTUkNalAQ+N0lNnvqioOa05
E9H9rAlqr7JmzH9QGdwaK0l870a4I4C7oHATE/qMP30qu51Pc46etZ78rgSWUtV1fSA0Q655VmRB
trqGZQxmkHKIE1HFduomJ3auRrNn9GuPJYI1xfV+y+utnQc/8QBA6cm9KIutlw0fLOJeHPpjslEO
hX+J1t9k6KJwVA8MAl/F5PQHa545ztbmW8fWzW2PKrLBctLazM5Dq/jD/l08jZ+eC0zTlHqyGd2y
hQc3rPS6Wk/RMKUrh99UmrtrtgTvuhjPMdgAwUGZdtIjR0eoV965IO/YsMYBQhuvvK4/ZV53TCPj
tl7kbA1s1lKBXrOQZHa+tTiEGXVKflHfikSgBnIoD+Q1ye517XSbMcnLkzfOx1qgzSzDBJr9ehyt
xlAbn11qj4++3pyZ7AJ930n2Tn2EnscX13NWN6BN9mu7g89DPPUUuMMRrIC9tioL+Ezp2Ld+TMQy
cMotxpywpIGEsT5kwSVW+uDry4bSDgSyKfiUpmUji3TvtMlV0mvXet2qlUbTZjcHV7U/yE0F44ht
K/vIbByf29L4SDNfXBk1BiYYmA+yzM8bDFxeGZF6Hbp8V9QqD0cpqFes8vmssu2Lynx0huIySY39
jDGzJdD5PsefDVTMcMLAgF/EPzajhasABSg7Szwlz1XBzZcPZXpvBOIuAqsYQO7TaIhioFEz1bDJ
HK+CucvXpivxWiXjBnl7ODhWHYXsD0ELy+ZKJuVd1FpXjqyOiPgvPf4QEDLiM4pQb/EDzE9kWmTo
2jCvkpJs+jRwAJF6U+wsp8RGElvXpYKAaLlyNffTjYw1TJeRDzbA3E6lsADtOfWNBYfRrLVsrQ8A
h1Mot3jLQkJGn7EiK+TZ07UtjC2m2jEUBvrxVDWk04WFZ2mcLvDfWWDMyrUKgiuRzg9gAVbLdsFn
WTkBPrk33PImYsVeWdzI6Fjga+F/hYbMu5d5TmEh0kdpV9o2md789t1Igm0j23OcAuFQiWknqcmm
9dSqu/2QdQSpUOYeGZqfZbUp+PjsfSCiC2kqkLdWOvev05TSLNpiFXGlfqeVyU721Q/qpKZnZiT6
phC6daoUvrlK79v7qGR4pc6NToVxoXO/MR1akeOYSBfAkg3ooUShMx6oS34Kxvjk+Vfkfzxg4+5J
WPGpADTYyMIOkznd1DrliKaxEp5Nrno8AR7GjVllPg30FUfDOdliyNYg0Sr6ExPtrskJsXsxvjtc
zLMdPBpYhHep2Q5MEGNctTpIxK02Bc2VziH3g6irSZAp7apTFtVbXL5FyBJGRsG7i8w8OXd092Ra
NHd5urhLrAzygwX2CK0tjGFf7kTap7umNtcUlo/XDQzBmFeuYUWM5S3jLAZ8fK+kuf2ouNWsPuTU
8ThrwaES6VNpJoe+9xUDwd4Ftgz8zmwdGmcjJ2OI6SrzatTlpd+XOZqgrglrz8Jq7RSVLlZ7H1B+
SljaWKG8JpuWsqjGhNLWAu3jiYI6Hh/0jNTnEN1PmOYPqpFYYIPprNck9ktUaUIYa2yLih1Sgq/F
EJetFzlhNMxnZBfpJl9y1oK9KVIdKFZ3PIc6WudnZYn8jK/m1sA3Ar4pXUCzNucnYm2TR66jBUNg
zQPnNkUu3AZsbLLQMQBIQ5F45c6cPfR7kGCaCukUODcn1Gimm9S9c/6nZDWO0i3ICeONN3jhtmW5
Cyxz5lnOmd+KFVsX/7PR2hpfqDL1MLbGI7n1nTvDrMld8shCPxqZNBBOtAu2Y96DmU8f5gA1sVHR
ruq18yj2/MuxVuO+GeYTy291mTrMyAIfTutYRBd+4QiGf9WWiTuF5e291ExC1aONhSMITnrM2sA+
NGQ6uOfh1YagpkLTi+RWAmSDi/cpiWSOHsC4/oQ8wKaoIPRK1rUfCS7kLUMDcZtWw8HIXAjGTBxK
bKqZVueXNCxfQlLPsO6KgXsNVy9Na++TMWzs+M3tkpOXJRAR1dGt2/uKx1do2f1+yqr3ySmnXWfY
TAItKsar+ShL40K0QfJYWSmPI3YznqjkmS5MLWQ4gqEviV9QtmeWfeegd850Bm/BOZIMPJv0eKMR
m5uHMr/zGMvfMAqw2YbWUtwXIyzsFUYOSfWs2WQfeMowvmdaEWVb6BXZFXbMRIR0R5ODLuOs4xmd
W9bOxne5sBVA4oZOD5ZvRXSkuaWhwH/KvDF9csD9wKb5v+ydyW7kSJelX+VHrZsB0owjUNVAu9Mn
zWNMG4MipOA8z3yjXvVD1Iv1RymyUvLMiKhYFFAF/EAuMlODu+ik2bV7z/mO3ri0o2HmxhUB0nu9
4YkXXtS2KzRhg4OsV1uaSg0z+gNQC6YAkCjccpfoTkS9lTQpsCIEEx/dvMw+uvbIMUBqw6dAuPEW
xWX6BYBBCr9+Hu8rhRuxLNEJoJtK5zM5yKynjVDDWS0Zba+TcsH8wcBnPiL7HBpTrbthAl/eMR/g
R1K5IwFL4LrMtjwkWMExis4NCsMo8aZuN8mhRDfu1aDbEQojbGgxeK+0GqWMw6Utz3NQzTwvToga
B/skEI+ubKrbhPybegvqvA+2lRqrB3Oc9a+xziuwvTrRByNYZAm2W0MYKNDGHPJYI3i+9+pLdG8I
xuh8p9pF5rmM2okIdMVu7trxtix1774H+tiuI6U7axHIRJyilgGEN2gZrb+eoNF8bdGtJwU1EPJA
BRuN6yRoNa4+MBOiwZNAd+CluhUnGozsV0BmSqpkeJcCkazmXkcdrAqyQgoUaBM8Z5gnOsPEgBKJ
xGNL477DlM+93Mpw/mAWamBYgJ/1iQjp2qLBE3bXUzwaid9QBMJvRbgT+1hRAsyq5TiilInB5PtR
OGq3dSq/KLA2Z3rheX43mIfRzTS4jo7WXaVWFT7ypHfdWlIHKJRMVQBMs3bjL13GuriuMhsCyhRk
T7Prool2hrHrLjiT2KxUWZapDWOghEBdY0iEbyaGFu+rljxpgBDJAIikSeLSJypoupAEcQhQ38PE
+TSpTWOTUQx/oW+Jm5s5Z6xdgnxK3+dCRcMKFSBA0jxr8RzZTA8CSo0OII3b2tAXlGGrT9mgEY7Z
kFCOIcAFVJ2YlNjrIZoxs6Ebj74kYSQAuxQqRNKUE3EM1dvk0FAoPPlDRyrCRsVeYW0SgaofOWoO
AigIIbYPrZ5hbleGG20QaXXzR0uHmW9XKPdhj+FlWVcQYOCrh27W7rW+Gglhply6Y7QT3laxnX5B
n2d9CkuDjG4NIWB/CKRC9j/UXfVURW6k+1qTqc+1BJwP6iWov6XOEBDoHRX95yifStsnHyH9xAoV
o43ieOOtkxTrwgrMOdVJDzbpa58W6ilIDdZatL2se14YKnajzDRyvwZfnm96UUE7yoYgwH0RRtVD
MCXTndfWk46vqEJ5gpreAp0cxByCZ3DYK62bo+vaRf695qiFPMppmqaHkG9X763Yroet68TJA9YM
KDVV1XunVjhPIwiXfgCGPtv6J14fQemEBOlXebJH42NaJADvSPaB38Wc2nYXqcCr9o0UJK4mLQgL
KxXqUJA0v1K0tnasTcEvxsdHAoqXlyKu1GYkbzrusVVziFpSvwu72cd8i2/ho147AoX5z7s/f30V
y2DIuGQmIswSx8HK8aAZIqvnch/UUqNZXY++47LC/PxVjiQN/C0WrSWqRzpfjs48/O1lA3ppMZ7T
4MOaDPgbr1s4FcBQrmYzMu8jjg93EoP75c9f9W/+Nmyu/G3SERiKn4d2rz4slOBORtR9vp9tjnV6
za3GTccs8/dfhkGNZ1s0N3H+Hk1risllwpfo+T4Ks2jjiDw+76wx+cWI8W8uoenq3A6uaTuICo58
zFoCTpW5J8FYoO23uZdNd3io+sMUe9SKCqKSrqnk99QSy+dmYn6U+MNQBTnHGYmeWxVsrECFhebw
SFM6AxgiOH0eYN78/CoeaSWWl2LshskHGIJcMhnf3iJWbIIn1ZezEKruJ6Kd6D+ZJlrFVWN62nVv
d1BHZB4220lkfwjMfhjh/NdbZTEl05ZF+yKZrhwpUAzsB63G1rjX5zQ6IdqSXgh2q1/oXP72VZgO
I8FzsMov0q/Xq0c1j7pACtHsGdgZW3eyPwVekvk/v5B/8yKMLm2BkobPjsCzty8ScE5i9pezbpBp
cxrSSv3gNvHv3xmLNIGHCsc7LEzvaCFsG6LNHFk3e2WbdD2y1rrssng42F2UvIxafvjZ/KVnzqIL
K5FgJQazCznx6C+CX1vqeRXCDeIUOqCsLOgMxeBfV65dtreaqcGcguxu34eT5OQ20ot6lPEEkaPg
vFHBdffG34xfW5Znx2SUIW3SPOncHH2WzNVaiVej2bPlfXGnbpP2ZFra7tfJDp4IAGRyyjzv5x/t
sXTz5UVd7h32FJApztGLCqxrpdU5EP14XLdmUM7nJiilEzS64ckYN+K6BnizEUD+N0mIrsMr0/kU
DpO4lDJ1TlyTI0CECv4idQo69iKT+lJiDdvKlckvnujlFng96lieaESmkrELf7erHy36I4aayWp4
orGu9L6tgvwyG2ob324LgXLJYAx/sc0sv/HtKzIyF8AuTSSMzJSOVmKLSkdY0djvMfWKXV4VgHQs
vdxPfPfLo/zP+R9aCj7IHw8AT4vh6d//X/t6/vf8Ey8DQBMisERAgbJ4UZD+OQA07XcWk0HDwUcP
Rfg1CkTqz5qLZTkhL52sTz627xNA4b6jcODXMbdjB7LN35KkPuOIX98gPKdoZXlsWEwoCwCQvF0b
J9icZlaLks5ug44q6AuvW/dgB5Cv614ki3pVF1o5r5WVEyZSd/aAir3UaQx2ahk10C6gB5cHSTGt
3bZg3bGjUJ0IVE7YvQCSZWvk1TTss4gs3rXVhca4ZrHHGNQldgJ/sckbKgVZjF/rIMaNqimdgp6R
jyF9oB/jSaGHcw8eyTWuGYQENy6n6MGfU4HFwTPLfkZBQEjRKjVSmzZhiXNYoxOEXt7psSUZTpUf
WhziGgeyWj/XlGu7+7xJw7M6wp1GvSpCEHY4tK8yQXzGYVhaQGsVN3XPEWkx4Lk5oRwJ4QSX+txe
0NEljQih67nwAtviD6zN+DpWU/QpIM0z2IAGHvo9kQ9iXFn82nD01HvJ0G85rvKveatMbK+cC6ab
WY321ZRUmrwFkhZ0j14XA2pLg5zlKcwHZLyuUQzBNrVrGxrhzAAM1UY0rRJHYWJww6kuLwJtKixI
c0RwrkO9EAYpY+Hsru2AQSl0XW+PLcCYd0wqZXhNeAHBTjAr2z0u/FZdtTXWlQ1NBayJtJ7yPfAs
sniqavHQBlMkMIi14lseuGS0Ol58lUItgPHOVV58wPatwnN11tQxMIR6nCf+b18zuStdsnHCeSy/
hslCycyZR3+0AjHAYKgrHJRTeWHJ6QHcK22cjMvIWmgVa8s8UYhgPjhJSgoGThk0ZAGyRjgLurXp
YoEbPzJTQkR0A2/WNF62qUf3G2qk3fsKOyA0KIeWHXNMcEq7uBjr01cP+dXLIvoaRf0XwA2Qb8sS
EHYXEZTO+Pzto2MWocctMnd+GUTRlkOovRO6yqsVRxhm5YlrQ34iqorzH+0vA6WJDrMpz0lZGCRI
/bhwrksHdt/sluG5yo38flqunJjC726BHxYM5tE+wFvkvS5l/8ILAdtxVEuaLQDPJE0Q+eqVFq3i
mMHxlYoa1+WTjumoxIxpOqJAwH4Cx20+Y0LRx1NZisTbyKrp/aROcRFh0CC3bRzC4Zvd2sE3b7Rw
aGlevtegqt0KQDbZKmYoV6+dOC7I98htojLyb0TinMvBKS4KHsRtHmakFA1Nh5JbuN6TN1nxdVnO
7ees92w6zWTJUKooQzpr0KjqfWZpGgQMVVyDdEkvMhvsyEpVkp6X3vAr1umzFXxUKth1WdLrq1Aj
zeEX1epxtfF8GW2dsssW5PYyQ3/7kcfG6PRDKDo/TiLrpkCd+bGr7Puls7GfgrQ9WMTdrVGITpvK
rqEKJ63zkOpdc+UwxjjYfdTeKyPU/ATh06kbauHWqdpkC825/0XRe3R6WN7qor7DkAi8gkSso1qD
Q16I/z4nKAmUz4eQTwPtajlvi04XOy+3qy0weocPXgzFry7T0cns5bU5paMqoXVMf+DtZfK8mj7M
1HC3jZZ9yBPSn4y49pjZTeWdq/XQFjNB/FnUZNtpbtpNB29hPXvFNiMKAUKq96QI9jszOdhgQ3PF
CZl7yS8CysUi4nhVG/EuEcBwhJOcP6jb9aNnApL1mMHM7fzUJZh2hjdOa6xRt2XXsXfgDKZh5o6I
cuepE35KOvuGufu8rpzkoxc0w76PbPMjpw7MZ5XQLhjNNxuDgcjejtxpPzpptwtyYVwboQq/Y8x/
q9q6LJ/yWwZBT+35Q/mvy49+LYgeiYKwfVYF/flf59HXGkXFt/b4u978UPO/n78cPBWLXvTNfwB9
wUN43T3V081T06UvL/D9O/+zX/zH0/NvuZvKp3/7l6+EK9DUunkKouINRc1YFq8fV1tn0dPXsH0C
uPgU/fXnXmouD8kVCzN+EbBMhqTw+kN15WHoQdAJVmgRPpFKT73zB3/Nece5BfY9adi0swyH9fx7
0WU6qFnRb5HnAO7p2Vf0G7Ir62gx1mEn2bqO6og7l8fj2NzR6YB39WX3K2k0+Z09Nadza14WSZz4
g2q7bWCl8gLRVcfkEX6VHGeH6Tlbg6539p2D2pxkRwaZc9GYu2TuyXINvmhm9NHNghoHKIKPzLYu
PTsZ/IQ5LsLYsx41jYb59kNiDx4KC1ccktLB5h+XTFngDQ2bUtKw4jCpiLShbPgWWmnpm0Xf+GOG
fTyiD8mMtYAKgBnygNp8iZq2MFAHbr51XTIXpwoRAE9A48d6eKVp7L+uzkQiMejFSxlHOxJtw61n
5OGOIBjnxqw682Xh+60n467I+Of4Zn/zgPzwkXjzXbun4oIkkOb4V/03fG64XX/81Pwfnryge9Ce
ENI+1F+6R87ZL0/j4fHf/oUffXlwNNt4h9WF/W1pPNkcVrl3X/SKy5c85HlUETi/Fgbhn4+O4bxz
2KY54dABsMGfsOB/f3RISgGNQujJd4m4Zf+OYvG5TvlzzeYZREpOEYOenLAK+s5HNVcnSvSCMX6O
tM+c22jsmpN2chGKOMWsf5HgOon77BO1HXSjO4fTnYGqGCYc1kkfOgcxMlzHMqsOEwNyLLMS3McS
qZyvolafvyRCpTs1a12+ckYSR19d8r+pGJ+bg2/evYspFlCMiweRK2IsO9Kr9qumz5jKCvAhYWdN
D8MoxW1iWzT+Rw+HR8i++d7AKYQNRUX4cTLh21G3nfRBMH/mdH+ogb9DImOFK9YDsm2Yx1oi74MQ
ymKmOxccQKerDkvNR1kbBNpVs9Su+jGat06hZlipQN0pz7T840ycr34ZpIubRc/d6dqO4/BM4Vw9
eCAJSMXLzDFaIdCrdk2kw0f7+bV4uwbyQXIpWAXRPy7gHOsYImd0YJtTuxh9OshqXbahQ9KBzuiq
1O1flCNvq5GXl4L+xyl6ySDXvaOrTm+Ms0uWQJ9mJrFJSYM7aTRI8cIDbeE0ytkFXX79/Of91iL0
n1thLvunuu3qp3+whzf/2Hb540PLjvg/YMExxE/bIidF/fiQv02Uf/6Rl6VGeu/w3LKnslwsu+3S
4/juODHfsf+xlGCU1XXuZR7yPxwnkhh6aSKBpp3Cyct61RjxiGSScrHxYkqlqyF/a6Ghj/KmOhQM
ZWh88/oWWTEW5cLbZ5WHxsOER/y7F/bG3hJZd0Y2Ne5/syJEbI9mk9PngE7rYDZJOG8XYRTk+ale
N7VJqO3sDIfGkO+HTFSHAQP4NQb7Tx3RFrLUSNToo4nN1JF3YhkLrpF6DLtSxuO2nfX5bBSGBYy7
bK/oEBFqbmV2cyIHwws26QjiYyO0RSfolTKTJ4TCtmLrJkR3mghhBAYD6gv0afS9kTq5ds74ynYN
lTylxKQVD8ptzMb1JXMEGqJB6Gor8FhEi5NzLJoSjWAGTM7n6IpoYXJAA60jHT6FZF57OlS9XZ2W
aAI2cwlXBfcgHWapcL0zUWII7RdBYF2k9TAc3CIXJqyGhOFWO+fnEb83I7ZDRh3EtsjAWFi2HNkv
oqZAtwkcqKJL2Y22eQMQoMwx2OhuQRDkFB2algjgk2GODB0Ie4g+wfUr8l0PNcv+nWw6pUM/4Drh
hZBxWJ1aCXIvdMfZpyobR+csrcr8oqpIcEO+MfeXYzMk6xg9+b2rA0A7J1dq7C5Sj1SBikEpBkUr
96wHkB6IIqIIefydbk95doLLsJMKLTAMpGAbNjVja+QyeVZuyb1WPVyexI09vxajujdq9MgUSy4h
LwhwyM888cDrg3+DUw06omcm9zWwSexZF0VsgW9E245ymJuIbCtsKeOmA/nkrhhsYHEceVHGQC4x
11uribttSZWtr9PUnrOHuevRRdeG6vuVVaWTRDwCi8cOywxWBuMBKPiRlWnr4Tk1jqhpEuRGsuTa
51S5cSRsZJ0rU//EsHzJnXvOoBP1kkdnO6Z63y4hdWT7TPifEBTNqLAScuzg0ia3XbCk21nPSXfp
c+odIUgk4IXPaXjFEoyHxoU6UOuIy7Oek/PcJUSvCZx8RnVikdJt9FVT+Rpjw4MaXCJnTZktXSLl
nqrJKYqVLAoaQmZRJjgy0f6caVopkIChid2ngEHjFVzP+SabHY15OnB6VIyj6Z0n4AZncCVpfkhq
kle2Yo7x7KbFPN0h3g4rcEFJ98WNyhZvZG06j6GDDohm16h/rOd2updlIdip5FQQ6tHFeIQUPV21
hsUG7AoShF6cd1MovR0MEmR/LbEj+WlQJw1+I62onjrQ+mrTmxmIyLbSYcTLLGhzPOSWcW72QXOI
KaJPDY1p3FYrO0BBBXOC2R+TqdeJdtHbwScH7LltZpdQJ8O6JiXBVPi2mp6esZ/bnpb5DSIjIxHZ
e622cBTNTs/dNidedqe3AKTszjUvCFqhe9rbc0QWLpG6fhzZiDYBK4GvMi1EuNcQXsZ0OzqyfO/U
QfPUeTmaaWvWxo9A2JMbt5jRJtcA656H2AghikU75vKLnG3lOOOlVcc59GY9NHxjMhSJn52t4npn
KewwWxqfDVJkcSZGRiBWV6xqtESEreMCxV3smMHmv2xT/tnJ+r9j7b90qn5c/d8+RHn7pJ11X99u
x5yR/6z8YZaDVfWWqbYJ9GLh7f5Z+VNsM9FEruAxicbM+ceGjFUJ3iHbJPu1TjtlQRH/UfnLd0wV
MCuxl9uCVtRvTSqOcMC8MSEXMyk4dZeYGw7ib/fjegJ1BzwDswNQXHuKI2+DOrTc6kV44uHB/sqJ
t7odQq89A5g6WIgvsQsnU3EawVJ6SiPLLFZO60zX+Vy55opD8vzQukF41gKvOkMkg/RwLqoK36cK
u0sx1meSqKWrhNjfh1xF0VUwqfmG2A9jTRs8ZFeeGMBXaKDYqaEAEk5Oyuw20/op37RW1b+fXRJ4
Ex21uZ6qbD+23xUx/ywzXx1OMVr97N4+e/jHzb//3y4/7iItP/VSaVrWO/osDMvp2DJDNZbb9+XO
5iuCyhNbM/fvonSgoP1eaWpieR5I6eOOp/6DPUIB+P3OBm30bpm9WToePBfPJyGfv9EPeua8/3ks
5PiD3oiwAAMOPLe2JPzzzbFQuHNrx40Cm+AkoXbhDAktWagGjeb3Ix2uLTEnmBnMLIvZbnqvb1dK
TNpAjrvJdAGe51xtpPLieYe0DYWXmmFaHYxRaPidK+KVThxDK4dVaYW6uXIrkixX1Oao2RvM21Dg
6lBc4SLRiPENPXR0pjGFoCsyp34MYN3JJXNY3rSoB2vfrEsrXTdAj2w/GhB+mcEgmRnKknAlu/jK
IMT5YuZ18fjP1RtONO0XY2lN/3j1PtQPyetuzfO3v9zaDJdtjrY8It5/NF6+H6Lcdw4DCsZfz+Ci
Zez8xxnK4eZlSaZZ8/LFN2conTan7Xpwa2ymwr91X7POH52haNc8D8gW4gsDsmMGhNN2FuM78ugr
yLDzuiZVaB/kVgF3M28JtozIJypU4/kBTHTaoSO2qD1B8XF473hDz4RyJIzw2jGqLLnTDfS7fuHm
NdUNV0Wsg6YoLeY/TVteZK1OlouTw4Xf6Yyyg61XRaHNANXKHCp2eJk2pOBaVp+757GrKkqwY5YW
e+lJnCea+Z6gbzTxwPoCQHKtnRnuLkxD45M+Zioh+qbT5y3HPp2AG3sgF6ILOnNYEHdDRcWIu3KF
Phv2Ypc08ZWLvQcyS1SBtfbaVEs3QVl30z2DLxiCivEa8lcvw7xRk6IG+UwOJBbZtqxAmNtdseuB
MNrmuu+TsjpH4WIm11ULNOdeKLPLNhMbVWujH48KTfcdYQ4DoGQVAnMpKdXB3uRwkrtu6k1/gNnu
7LxpMu4imWoKGg0iZV8kSXehzXlebVTHXHglGXa4vOcQr0863afJEgheJ3n84JZjf2mQzDn5eZfA
qU3aWg5r19GKRxMj4ym0nBjWzlzaxdqQPfh2xbk6ok1dgC6iQd+X69oC8rNtKiaVXIwohhtszIVZ
wigxZzxj/KH3ZmUA9xeoEM77FHDwgZ54AkzT1brgWwqOT9y1pe42W9m6pbueupSqsnIh/UJnbzC0
9ZWTg4JQXn8+BBKrm9UyjEcennA7BUGXQez0Ml7azAMZbtKm1pd8tKaMD1abB/c1A/x5XaKHyzYB
rg5G2Kp3nTUWXnUTOq3eMf9hsrtxvdR9VDB3BZLkMo993AU4H7AC5Dch/FZM/pVUT2RxTeBHVQ0c
stPaeR9j768wkoxGhkKbDMSNaeG14avup0DXtb2EB5qR++PiFvQ0Z3R2dmBziyGK9myOXSNppXni
8gKZRPoLJh/Qd+6MgXFwR63SfanKefQ7qNvcYhU6++2Qp+4NaBnnHAMbPGdCYLMJkXlphqtuQmsK
BrNpwhVghvQyDSccH7Oqqk9dncGFMvIJ36BlJjWjXSur2t3otO68JH/p3aoZlHDOJ6Ebk4+Su84O
ZdaXD9CfCFCEZd1+czFABUjpkxHBwNyoD3Y7wUt3R1nek56F3lxZpaGt074dLmLmhGoFxIacrmYy
1blpUGxdA/2DgaCFLQyc0o0ntSB6AT7hSYnp7Ya9++AZQRf6So5YL4q+iJbH3W5udY3ZxmZQtemh
JuEm2/aCOeQ6lqwe50M3ND2pYfRb/azUrIrs4cK892IHu6x0wUjSzvEI3e0aOi3bGo91gm5/Gr8q
oSMaCWsLVhWw0PYqj7r2S2Jk3mNpVsT16Xo/nFfcCi1XN6FGLLXAwLfUz+JDEttKrIKEUT+81HL6
ZHOAJU4LDQE3dWjbV6lOdKA/AFgMVjGSEdZCC3DVKknjAd4PnjzjkPOXlZhKY+BN5JpW0TaF4WFu
45h3sPLMMvNWY9jOFzCEvXgddbmNgY8oAZhO5FJhbxAhztDJpCmzzwosz6tCmu5XM60YnVeYp3Os
F31KEGYVDAHEdRTyi78o71Y9q8dFahYOnxsaabUlCQvUeGiLL5XFFBenpSk/OoVno0kEMnAKd6KW
OOOq5sZUjqZBB+9w2VrxlBUchFkK1yWdOLHJIcfepCKiukjd9qbRm37EQ0Wc4y4eE6hBFjYmUE2m
Me87FeOFBRlQ9XiPaRkir+lScMlmBu1SBAXWH66ahCYpDXzIsiAlLAXc2azlkGgHSi+5rnASbkQc
XubsVBFhYuBtEQpKcKjlFMkDxqgVBNn4AnVjf8bHRZ+s1a8TKxgumatDlQaRi3s5uaFvdQr7o7pK
3PwmBed5OWUOKcPaaVGHt2o5KNSROG2n8koNFenTDXlntttfycnCoVid2AkYvdUQlHq2Zv0v9lko
y3K9yN2HsqquFUZbs9YPYTATg0rYJEaM5j17HDFiqbpxcje+T6bhfRmMEYPz/IYzPW6OrnsM9HEH
if09c86Diui2N3jchkDZlzBldolnfRnm4Q6CiL2ugYKziAjCmeyZR9ZIzucKM0LSaLtojr9Ah70n
brhbEzl4UonGfCqNcUtkc3jeOq52Msqmnf1Oz+KP5sIUtsN+Wrd9ExzsIbyr+A3A7SyQvpMLwlXF
OroebN8QclTXVfuwlhfJgLGylvY6003sXiWrHDZGzKTiEoSZS2ZbZkNQJeJuY5Kz7CsxYtXMbbGf
cXyzr4TaerT0Bwf34Zq+URKv4A1sSRM+VUNx0vZ02GRPnGEzXYKduE4ZkHJsY3g2YKJ47GrrPAFC
cToHi5s6Z0exsZv7/KKrQRsv4i7q7rK+sH1OfCQsTPH9UEf5OR87A09kt2cqadBhsRbt3BwvjFa5
+WWim9dh7kVQ7OzJ2nkJJvlcc/aamdxDJkt95bDzRin2kCTuTqEo3BGO5ZFVkZwrT5m3Td9XLkgE
FAUdkpfBktc0TAm+dYf8syWwsrtZ5V4pje2E8+y0zlu2auz7F63r1biN0fM1vpXn7W1PQME3y5mK
M9MtjB3DMcga9IvPW20sLmkePwr0VgcCF/xiyll3Ji3JUh495mXhWD01hYEPN6YRjXs62+tTUNza
mAGB7tKMIsqWeHOvi65i4u8CHqq0vyiq0CGam8jI0iOIegXujTxXL/FlGN7VY/iBGADt2uAMtob1
DIQkKj+ojk5mOgRf07T9rMuKksZGmnirBXpxZwNg3BLAJB8dQ93Hejbfp5mGFVQ3qV9m9ICI8FaD
GfXkmQy7BWq7rsI02Qel/JxSShAgaT4yQIOLr68qJv8b4gq1W2yj7Hp9Cjt9gvNrxOqsFHpyGNuJ
9+9Qs0bFWVIN9LjnnE6tHM8JjeVpDi0v3jGdl4fW9A5agjCEAch1AbrtMGllQQ4OxmX8e1vXcNKr
zg7EoyXTGyytHyeYHVGn9deaNkx3wiImMmgrQ3WH0IoNsY6sim6bbeelwNJrNvkhLnR6ZrCXGkH/
vQlz9WVBVupXKNX65FwYXe9CJ2iT0fpWBcVMxo9IyJtEYlC1fEad2TQ3dSts/QQZwtDLtQl8Of2m
KlI6QGqoGoq5Q6kwlz5axzineV6T0pFt08HpHbZXQneLr71btyVu6HYyxsynJpB5ckGTcOmQk4mR
ZTAEJkLMVykgIgsXootZ85r4w7a6lWgyx09WlgXOgF+UOkqe2Agco3gXZmFhmHc12RSivHLJ8cA/
QnyznudXtIhSt7nqAXgl8YOq6gC8UkM6zzcdFkWEcAxsb7RpSnv4bAbxuEIpD7uRNqNR+W5v2uOu
k6V9E3sD5bJOMPbWLonkblY2Li79otZiTd7HTJo/IvfHRo6d0tA/lFFoavk/e5IIhZ5PtTotuh+f
alcP+ePTP/hn9zA/vDneLj/3fUZoIpHmpKqzdyObR8z2R+cG9NxynqQ/YyIyQ7BDt+eP863xDozv
ciKmn2PgK+BL3xs30ngH/xfWLwdf9kwL/9Pv9G2WluOffRsHLDSGA7o3KN0YYuL+eNu3QaJEoEZJ
EERjEYnTdziCLnr8b14RU4c644mmMCWug5IUI4ZjwcD/QqBZ7wHK9KNvhBUe6CYR8ryhnDq1Kk+b
tsbA1IrIuRkx6zjGlw0Dh20d5kG9GUalFX6ZzJnPuFDTLqmNkoNKtZFNDlx8vMNsTExIaRvBvhUd
gFFnCXZO0dgV2392Y17u22Wm/OPbFupIWT+9vl+X7//zdgV3Ikk1XASXBlqXP0ba4h13C+KPxT4m
3t6uFrAvyNC0L6CDvYUoLre/MJGKcZ87KEd+K/bzWO9IE5PHxNSXNjpPAdmLb2/XwkOE3EATWWf9
XDP68obKWOlxwobbu2l3W1s9209SG2deaaovA9mM4VJm119GjivayqkbsXcys7xHB4tVpoX191BY
Nn0/RTm4qjrD4ZQbtyXi3z4K820uktl8ufF+KGXm6X3z0FmMJvAuImKmVcUggDHFaw1NXaLq1muN
St8Ap1dHhJ5oWOzpPZiVXzjBpsnI2Y67T68+5b/R7vzdyzLmQByl0/UlkvDty3pjaRGmC65mCiZq
CkX3hD6Fnl3OUHLKnm4D4vzVz1+T1e0vf+rr11zWn1dyIbIBNFm2y2suGSfwZVZqAFBYVeLzz19I
HK9ky0XlahJUiyCD+/ZICqvX+La0MqbMMKTVI+sXWY+CPwnhJYCjuGsnzzzN4LFNq6KrYlAMnCHH
uUNPM0aBfYrSz9q7lk691ZOPwVmXOSgC76hLDgZmhAedqTN5onLuiBtIveKqlI3g1MRIO/V//seA
z/vrdcOhKVFvuDyE1iJTeX3dlrgLkRfgUOIY8yIMX4JI14PSodvhxxlpuIS5sVJ5B6HIoYlCpg5Z
XB89Bp7Rbhis9HQeeuMc/M48bGujo3Jqg6p/Cs2JJ4bTsXvrEl7PjedoqiRs0qSDYqTIOlbG898J
oI0owEQkIMNLVaw4k3JN3LIYOeMsl2pYLpoXDIBpFFfShH1BNs7z9W2WSx0tF71KpqBiQr18FoNG
4DUTOGX4WIICfSVLyTm3J53piQYOwJ6Z9aM4saSLkroYOwzwbldo5LXM4zeToBC847wIYfeDiS9j
bj35DWbEzImHSEF31QqNVkBPc7Fal7JXoz9aAz7GJqxHfnk25u06a+ox9SV2es7tpmxAcQWzMDbQ
DUM+3AkXmw8RJ4hvqf1PKiqvDZxQ0Z+QaqXWJPiMyylXYJbPUGR8yEldj9aJEBnZkUF3EyLUupsS
2X+qrFIHs41xp7nSSSGEea3S7CZL2+IQjv3UM4UmafvRmrNsZlskX2FV4mgcL0ZS1QgfGbSo2rh9
M91Akpmh3tiTx83dtNgDbOBimFjMuGbXbM3MgWJg0cboutrofTdo0kNHVDeJcwEhiyuEGfO2icZJ
bJu8JSY4tKkaiTPD74Sjx4I6rVkDISdTfSKIVMl2/BS3ie10ICYYSGFdmmaruUX5QXhHowLxLVQj
gC/WY/lURDBS/SoWkiykpO8eTMvl/I7hh/DHiA86pbglAohqP1pxpKWppoGI9EfOgvVpxqc2EguS
pdNGheXASR5hwdoCelutCWKrPtKwah/6CCDC2l6WbntZxIfn9TxflvaiEazy7rLgq2Xpb5ZNAJl0
e/u/ssmqkraqBcp8zduUQWlvxkCH6WN7OBdWpj5qrg94CYyPtBPvLoozoBS/epqPH2YOX2jAcCEj
lV6M128fZvg8YggdLuUsnMtcZo90/3o/c8k/L7robOzgm6Fl/VbCylVIthDy22emVXvkbvY3GGr2
FVTzn7+ppbB7XfhZvCem0OykDP8WI+fb9/TnhQFjzl8snv94N1Hhynq+Jtbz9UlbDQ96tVy2abmA
z+/hv2L0+z9MzLAYrX5cgK0ewhq75VvpPz/xfdbL1FYw00UfiAEGTTL79PdZr450kDkwOoZnz/Qr
EYOwIbFSYQEs/37S+I8Tg7DeWcBJOTAI1LSkMfwex/pon120iyY7KJ5+Kgj8MUeTXoL2JKT7qfLt
0EXYCxvfz+NU3qFyc87mSmN1jYmVSeLR3KnQmz+LkFgNfVKLeh5azKsL9zc1zbPI9tV9/Px2Frs6
pNP/z96Z5caRZVt2Kon6qS9LWN/8PKCs8d7pzp7ij4GUROv73gZR86hxvInVMlKKoBiNIOC9h6wG
mZAiQ0m6y3nt3nPP2XttfpNfNZDvCgwNqCL7R4TgquRgdqK4s3ZW3RHMDSJvYWBG/pOgVj2teFpm
DojGBQcXlcT4+fExxsv5qE2Kejar8lmPrMn11QEX4zTPhOOVg3q3CCIcISB+gFO2oftZ4+HG2qkC
VR2t0riTA5Xrk9EL68loCb6bItSQNnMwCD5t4FsuDQvjmv2z8Bo/HpxGp4Vh08tXVRjJxVET2lAl
GMrov6ZmydxOElXykmX26BfMYwGIsyRjMtdbk/441WwamSCiWfz7D3K5Ur7fEF4/SIViFDMHL2B+
rJ9Mxj2xEDIcr4yOZpPsyYPsTOj7QNfkACv9Y599kUpp3ae9pzSPeWaujfCq6kmBE4NVYVz7MJSM
VVRONirELSReZncasyfYOSTI+QngHIlBg2pu1EL4iRNqWXUflwEPgIWxGLMW29qP29nMLl8EmF3d
KukjN2gbskVJjlv//Yf0Z58REAuwI/hyJO7tP76KZMzQQOq0do0pVz1B40ea+5ddBrM2e0QtizoP
jsFPtN8fLz2grwCokPKs8dcjswalxg+1YKDUTVzqbY1/psq8EhTsYQArBlM1EscnjfjZrzy0MUNa
KSgg5eKMsEkvJmEOVtVBi+iQpooqnztVzJC6hqFwEGl73seVlABXSBW3qodkPdLRld3YDH52/skf
zprXvwC7GTceFPNE7Xz4C7CRzNoUJCQJp/QMmLq25JQAv5rnltxVplWruqNRjivYWOlil67QR/HM
iaXhFJI5brUGLKomhClk0YIaQy6bDa4Axl2DZq6ntN5penNJaUXZX9G4gBdgHKVCGE4DAoO1XopX
jMvoXseg0DstbH/y7Czn9w+Lj1gmib0a87kKAPoj2V/rBfwmHfPNuFfrjVzXW2hMvRPI6gtqctc0
GMH+/UJcFtrHV6RrY8oLfcfA/PfjkkgZuvp9xiuWdX0zVTAxpo4Y6kTYFVmj/KRUePV0fHw11OMK
1guChDhFfnw1DNJ009W6crmeM3rS2lUpRoaTq+g/40wxVxUDMLs4ixvdRFMajS9//7f9KGSnqSBy
dNH0khmAWbRzf3wDHUJqkp4DNAq6FcA+zdRd2mX+NjVm3/EbzXfDSSa5Ff2P3VWV5UDJY6fRDALt
2rQglHtuDmIPr6wwKNSV9mYGj+upcWg5+FuJyglV6ICA0GwK0Rr9RDjw3XSFAVXVLKBN7YYpikok
HVYcSThneVLZ4aICGHoruGpiwbzpkU+vU79MPCNmzDxb7KHaGGICbluzuGVNik5XA2AcVTjbqRLv
R97bHVyxbicVZW9HBj+6MZnHN5f3/y+z/ptEB2Vpnb5bTn+ICTk/CWkkfA6jJ6Fpuvddr9+/+q3w
MvBcIrJb6prlBJHN3wov/mSR5uDx4NcffWMKdg4clwt5QqdP+9rf/d6qleFcoL/j+9HqQQP/S+pR
NKo/PPQo9nCmmejrPqx+C8AA6gw4eEWhRmtft3onF6LBmeS5frSCHnKgzP1FEwamWECx1zLeAQ+/
gbif5FQut0Unz3j5zejJIGtnV4tjcIeUVNsFc/oQD83j2FXNRTkYwl7Lsxu9ZlrN/WsBqKd83xAD
muwzw51NgehAQobWaWLtwjA1rpgPCpJb4KFfF7AkCfYdDqnVJndEE6sPNXfQwu0nOgM9b/5Y5ekj
eAjTYWZNzjVi2JUqgxCnE3ktaU9ymgH5lPCfhBGpvn4FelIeGldqmvhIq6Q45qiDANr7oyMRc2sX
Wc67nPh/b7RGGD5rUe5fh3EtMZqXggAeua4/BthJdkEyG15ZGfTXRGRLUzNlB56+HAuZkuJnSfzi
qxKrxSaG/rYpBKPel1Oef55l31/Vsx7cQIcw7oyWlsnA/ZQ5VFLvBAxymzyIlMuqmBSv0blnpyAK
dqEEC0IypqWTLvKPiR8ALGV9MafLrWucKTP0h5b5uZw3S3SqFVwMQY7vXlL7ra/5uQvMsvvcKMJo
2jFrK7VDE9OIDCtpRyorsOqMYZ9mNcA+1RzBP8md8bEv8/I4CXp+ZvaVM+XTGGWm7HCrUE+6tVIX
+VFtmTGXsRhfALTs77sIXVMh+MaVznZ4msZUOORB0d9ORZruanhuThhWtQubMT3NZZFcWGNFrjVh
UAfidNk26YCRIQUcnHLXZDhIJuaxK63IaeMeeYsutK4u00obNdplUFAlTxQr1FJkT+MbFGuxoZJp
UYsqt3BMa6+xzOmOYV78HIR1edSi/tJE2GJndUEDxIrME2RJ6vm49dd+y49LkaPS9afmq4bK7aJT
w9wB8TlsXreN/4Rt9M+tu8sL/WZn/xfxqb/tn2w0f31Z3T91UR39qN787cu+bZwINRdtMukz6IB5
nLTvN1YDchCtWMT4b2GWy3zp+4yLeYJKL2RxwMpMD5aG7veNU0K3rJM0STn1FnX5KzOuV3DRu2rp
beOkA6Pxtt43UX0jptHeTP46SIdjo8+tLZIX7oR9+pz06TqQ9XWv4hYnfSyKjG0k5XanM+xNritS
v6HAXw7BJNhxry89Tv8pkAtpY6DrQQ+ToMfQpHw9g7OVMcjtCc6VcZwipWvyh0SXVxDGUYzYcCQO
hlTT1RJuZrW7lZgn2FV6nttqtCUTI42RnAYhn2hrho4Jh08xr2Qt/DLqPhxS4kNMtblN4vxzlSnb
gNQIFyQ9jHGNkHqpObQxl8XMpDqLM6Cm2IBWgWLs404YqUFk0Y0DHVz6zItZk0muQOpZbYWYBDsM
/rQrKx14ikz6Zwn9tjLaD0MLPXw++ZO+geZq8CALtDx5aI3rGWB1S6R2+NI12XrOzYch1AimHqP7
SDpVikb4T9c/aX4rOWJxW6uoA+KB00SRLyVxRnREoEfRxDdJZspHdCribtSm0xTUgtcEaeFYOf4/
c2ofJQLgt1FbSN4kD3cZYPrZUIYd0onywZggg45Z3K/brK4f+5hAcHmcXBSdteEZEehkxo96TvsM
jp09mrIX+3W4lpHoSgg2G3PJH68uOh1ULp/hTZYMzU6N1VVUDdWe2Lfi6+RHJduRHN3iiogXSN0h
HVCbF7RuvR6x2P/zm4tGnfLX2wr510X9tXlfjy1f8LahqEwNaUgslBqLuvjVPvvWAlMVxt8YZA12
mYU9sdRo3+0OEpYGxuVLwBsXZZWMtd92FBQW/1QZGFLcvRIzuFH8ypby4UICfhEBM3dxyWDcpLFV
fSjJagQrInEWyKUDYrfYVrRp00rmfAXmVrxS2kBb+UOnSZ4KdvizmIuJ7Sdlds1pTzRFXIvzFknN
pzSF3wI4H38lrXSknwjNQ+yGsx5yjvZZcfabOgsdSwuNY47KraAG08ng1pqguxk0zb9LpSGiE6C0
6WNZ59mhwLXQuSSO4VEEAYssXR2PaOWt2Y1LCH1pIqLUCQ31uksT1bARoLtRFt5WyJHuhQFYGkaf
UoNJVEk6lOh4DJxiML3EHPx7Ehjyz6NV68LPehzLB/b7FXP5QNkCGHfRimbIQx/qx60aSY40pTSl
AeGn0s1MWs0OiCmyzSoZzMtiaqQvbTKknj6rc+MMRE+KTuU31ZUlZcn9lFjDy1yl84ZA01KyydlZ
Ik3n6LqWgSa7Ra72uzhMSbvFWRn85M3/eBl/fe9LwhI+ARqicBE/HDOpMAdpNeUaINOx9AZLg39P
RI+nC5HJLBks87sH5fz2qfwNteuPL7i8oXc9T6DPIRDllARz3STYSTzhWLZRndlKp15OCMZrotxt
dTR3YqeshDA/YBq9SFN5V/vTvez3XmPWzph8q5D+cq794wXl7X2BluHYpj+2UIF/fF9y3YwQHSrN
joFYIb/Oip2QjP4vtfq+vQrQBTphfOyA/358lVLgSm4YTJIjQWsPNZwur1K6/ic/1I+OpmVFIsuh
mY6LhCQt5cMjrijJHOEb0slkNAXo44Uq9Ax7/WBPIpJ/FwIBlGGSV9O9qNfiXa1BqqJ8EOOnegm0
C0UNlDmvoCBSLywU0O0culaWJV8lgnlJdJp9yZvxiRO9E9JEF1W8pxvRShF6K8eOaeJZUjjkvDgN
yus+paqoStwgxA/UjaP5uDEiGbRhlaP/tucFQcjtId2OgC4wIcfjvCWthuSl/6yD6m/RTv+CxTA4
aQvK5btn8Q+9hJuIQ0s4fAXc9P7g+u0r304v1uY/FUK3Uby8ITOpbN9OL4k0dkLx2CwWD99bofz9
9DL/Ce9pycWTOdwQMywn27d6WAD5RFGtLF6nbw2IXzm9+H48Ir/vtqChoJXAf6OVtwyNsDb9+AjF
g15q6iyWe3Sm+USjcrJW1GCiixu1XMVlZzlRiRYEy3/i+YZab2fU3/eiPwP6nrvGWkGUFImQ88Mv
g9o2NxbUmZdemBKA/pxdnlQStICCIu0JdKHjfKZK9XeRPsDcFGu53hZWPh/zrsCyk1lNeC6QOW/U
3NA/67GfXXQCIVSZqiYefcl0JXe4/tsQfYGq1pfoTQHDj/DChg4EJCMc4QZbd/GkDbwLv2CI4Qyl
JRROpcCOtSMd35JD1jZ3y2xS5tMwzURcQhn8+vpekP4kPlJtDRyEOKSlk4bifDlBjnLGsY8uC4PS
vWpGcYu2NOG7mp2ievQxZMJgsqBwtSSaj/hyi8NsGOgjxLoPv4idxF8OFwd/kUILHlBrAr/SC9Ml
s4HgHgFKwEyganWM+7gRHDUmijRmxi3MBvEUeRrJV3PCIDggb+mGBLPyE8ev/0kapRFrZSdQA8/6
nGtnejPz0VQHf2ctMttZxe9oZ1pO7k0QiKAd+SGaU2TZGO7HXRxRF9gEE1T3kkyGk0BM9w2oiKx1
BzESoVjjZLOlvotXMCiTK60fEswHWa/e0XIOz8Qy4G2fa6UrbWqL5r4kYe4xLkVj08AkhhPaNzeS
5Av3vZ8EG2NurG3SB7nnc2Js8Yv5O6MZZUcGA1a2+vyo6YP6JZpi7hFYFZrTqGsrbprWJ1ERUUMM
gElo/g4nnAEmP+wZ9iNuqbOKa/qLmUzaVhIH+ZMqSsl5HDv/04C7q7P1qcVdZwDEUyVx2pMQv9Yk
qQc4oIUXYwTKcc774oFoDvGhCsPpNgoy/Sz2IUF4OKMvVGh9d0AHMKD5ouCZxtA7nYgFqqD/60F3
kGnCmeZaTSfa/TEAM9ouiQcmtr8lwv2EN4zc6L7PvagYlSfcPTnqGH+Z2jTKvGkgbuxySw8Lu8LM
4kh+Vn6CwRrbYipMR8xEwTlLuuCRntuwHuppAaTxbMrKnHjtXCfHTgmSI0ar6DKVZn83RQWY2LmN
1mpoES2mKYlb6Z22DwhfWjdZYx5TRvqI5XLRHVK+Xz8Y+bWOhxD2eieew86oz6GsCV5GXCUVZP1g
Tdz9otmajgoBQi+plY8XGJ8AfVK5f/H1aFrrS3Zjg0hpEyVRckynBKMB89Q7OLMGKVKCnq4GzIHo
2dK6x4QSEFbhIlguNmHQjBeVxGMK7GPE4zF0qp3isSDNyU8SuzVl/8gt1bjoEjgSbI7DMcKIsRNG
ydyRo5Bc+75a7IktnWjxQ+u/EUO5eAgmI7zmeJYv22xo9rUeJPtJyQM6Zkl5W0A6Se3YH9pdV8/d
towM4ZgoYkOfKeruepIvDtXYVoPd1Op8Lnq5Ondz2h1KqLpXTBelTQr0dwPHM9xmviitxhIfpyZW
OtfejrygMPBvlanEYY/fjBj57Gdl1quZ+sP2zVFl0fteEMrmx4Kz9LUG+pyU7DGWpXcgbkyNK8Ks
p0CEq2rdSv5eDzrd6XVF2xS51D+UXKbWxtR2D1ocDetIaPu1X6a4uNSKxq+Is1HQ5essNuIHEa78
XknEdBXn5bwdtSrf+0bpZw4GJ+snE1WKqR/OIiQOjJxRM1A5E7bNtW0pKt8Vs6qMFRTjdbnvUEXd
mzABiRvT8/EFf2n3GC6fYd1UXJOAV/LpLp/ztHzi+fLZh8tPoazx5Ea0gTbpLORXGDW6gzqG9TkZ
Y/E8ciwdeyVCVYz0TVxbgRYxG1p+7DLhrFth1tqdOiHis8tlgczLUmmWRdMtyydaFhKqtvBaWhZX
tSwziPasOPj0xR6uTXIdTCxINrBu10jtcERWSTt2WbjI7YXjJPq1LbTRpola4xwg9SqRBCTqF6uS
2Zjlkg2xCGQ3HyXR1XSkrFU2HelWiR7DpNDN4aQ1/jZu8lVdBFutdDqe6CCOtp1onKwKgfQ+Z9+3
Jh94SroPxcck2sfzE2pFLeBcKe0qvoqVB1y6dlu+aPRzxseA01RvFTSnkZMds/Aqr59yQpqU3Buz
rVyc4vGZOCNbSS8UqBN0ZfLpQaJ901kS8/V9dG/ha8HKNnKolnZaHvI48kxhfBr1VR1gi8O02Ro3
+lB7bXTSRFsX8cdVXf8cJl7kO7EWbZNsFaZuLu8No7kKnktjE80EKT4og2tmq37+JKT3U4dK65xw
vSoNbqor3/psQqp9NlgyQ3TqLCIXjpME3okpaAqBxcdEiA3DTRViBWUItfetyBAiRqeeMkaGzo2f
CfWfmG4jtcRZIcq3ed5fZLhr40Hb9ZWyZ+/yEsNwlpa8jtBS5hwMl5iMcRfqiN7t2rDUra4KLVTp
RBZcABzipjTD9l7R/dLLOz4TxZRwZGWREwsTkaKLH6zo8VEyCCAh1iDTclYvuKOv2sTqXBFvM4LO
8cHS+kOXzm5DrdUGgWAXLHQzUo9WKK0wr660SHBa9ZOuTDUXEOVlHoYHqNSf00l0qXq+yDOEHEFh
Yll6XZ3fVlG5GatmP9RM/9tix2BBQ2zoP0jdZswLLJDkLzTREka+sLhl7ZoU2A2RJ5sxu56D1Zzv
VfV5Rng5T8NOUIg+WpLxaOt1kq/gK7Rq3OD1dNDmId8NkQz+z5DR1c5ZpLGXkyaoVfXGMLNItP1Y
8Vo1bC4Qgp7R6di+OV2IxbiOmdfgEn1Omskb8ip1Omxpg5TiFDUM2Qty45pQXcf0n+NsNxpP2Lds
WXUm81kxbsTalbNybSqHYlj18edCIXIIJJlBwNMEFpT0FlnGuYmbwA89ElLJZAtOeWNnE7ljxjLd
cBGRulCHUuF+LinMqsltu9wZgDoXK1aZWEZbuf5kKXs/fdRy9V5rtRWcdy7gF42I7xlRs0kxm+0N
/1rDtDYS60OEVdbsmFnYrdGRoVn1/QkWFyIYEeR0YuNPi4N9pHwKp3NtreX7EFNc0BvbNKhXYrSF
zYa7mbOQlo7MkwKLqGrvZwshhOLIQmu30skcY6+rdDIkvxjBVk2Pyu0kYd+kF/xEY9/R4i+mup6/
ljUnLZJ3LMw5HlDZleVzKs/HsrrgCdSadlNYj1ayl6NTn9NLGK5rGJKUmxs5vjLhQylkmIJ4w3Zc
4SWU7VBmmD0ckxA+k+ZSiBBMzGNF9FdUr5RhYxCGNY1bpS3sHjPxTI4nVKia6nOuGs9Q7sv0AuP4
Wuxe2rngDwW7Kh4XRPpM7hK4eJyMA91whffbeGZ7iZ3F7VkmAcoqhF5QQHZmcEGh7sGLew6DG60+
W8G0j6WHGkWoSg9fyF4Iy6DrTd0bb2VklG0PT3pO7hTsVFrvRSUuljS87KbKi6pd9SXQW0Kt9mBf
hYbhnnWhRsAsb3JadFm5qckSl3yJYVx5L1bXFp6BFlbdSEku9JtBn23FIHX2k0RWaqwJ20k0N5ak
ebhZBkLI1OGFSDMbEUJJZjLUAjl8quJHsfVaQsPeXU3/rE30gdX5erRyz1PhmjJOARX9oR+jSWEZ
KFKR7sfCZyHF9ZC6Kk1VAERWJdFAKcgEI1iwzU+1SkIkO6zYP1YRwlNEoNw8lOzYisK0K9uI4qLw
CV9yIPAnpJBSCQivRQEK23yfLJWCIbfpSmz0eC9mE8/dLJgnPZWKU8uEadMy6NyFgzi4ypJ9Cmd/
Wtd9zPZmpf2+TACiJkF8yR59V2YRa2SpikNCFIZ2FRnWvuoMsrSn3SRelekeJd6WRCuuIBlO8OSr
UTwXpVcoXtJXt0UyI/Rg7NpxSOwCaTzkYUKIZe9vfDFroNj3GyWbVr0cbtKScMBmbtd0DANCwbt5
uBDBBKzm8sawJgSEp4C8haw76oWnT4+m8hDXl8JgbrOwtlVMoJICGsw8ttlVMGV7LrdfIX5byl0q
BxsxibHLl52XcEu0EPWFNx35zdU+GYwLuQ48BbetCpq+a2tbR9O0EdJ5q5MwverzW0zWLJVg9tpp
Z/qXc9t8IYFWUYXzpD5lYbstNP8yN2658YSOLnkyk+2u19dIWDaZSDhf1e5n07iWaDelS5ItQBw9
vimqxO5n/zEkHkEZr6TqRZ/vDCLjMCM6BDsyYzV/Ji+U6Hm8azmwFtE/09VQkEPQ+ZA+ihhmUUM3
B1Bqz0yO0mEWHa1M6d51j9RC8zGRgLSSORt5Q7PAAUVDdeluiSsAD8lb//S/bJD7fo77b39JSP0X
7HAh7Hy3hfyhu/WKWFvYym347/8r/ZpN73tcr1/71t/iJgCYByi/ZcjSd+fiW4Nr+SOTH7Ji0pdB
dLjMWb7PZyAsM+Qlak/HpvPNCfmtwcUfoWLjQgOCjQuBDMTqV0yNP/ahtYWwDPhfBgTHm1Dlj63b
pu6o7jv0cCSdq1R+wMHHVoj4p1ulytdigP+4Nb5asX+jR1jCszYSvLrG2diR2NzK0Y1/MGvTWqmT
9TDEMvwDS9nmUyzZcdfetWIZQOksjhYteIMOtxO15KD30CDceJ4NG/1Jv4Z6Utl5THk80cbdi3Oy
S3zhy+sP6JeW8t/2WX9Yq/8Hc3pZRn89S/wfedBFafr0fr1KfMXvy5UpIvg9lF0sDpy13/uxgs44
cemDQp76tih/X64mcN9F7MvK1BBdLQmA35er+U9pEdIzp1qmHHDEf2W5fpBXLssVEtuiHMXptbSN
P3Rj56zPOy6cqlssFZYmRveBpaTeVBafC6uF52ledtUkbUI5KXdN3y24E5pg7z6xP6sWfuwJL++C
+zcjFTT0i8rstWf8/h6e9gxi4ZW6HX4+7rX9zsyhysfxzShwDY5Z4SbCf7vIi0MzAyP4yev/2Ad4
e32DTxmuF94Hehs/9gEgdpdS01UqoacmzyqDV1JZ1KQ6lZkWjrYvzmRuKwLVhz0xt+EObVbccOcm
Gegw5YJNt4frRlAFVumaSRy6egWmSq6LepOmJeiCX3/0/nLz/7/ksUPR8+6n+IcD46L4R/aU//fm
HylG+PcP3+vXvT19ikYOGK10aNbs/pgZ+bm+nRX437GxoIzGu7GYhher8XdtEJx+nQkIduMl+QLZ
8W/PHv533J2kWyl441Ejq8avPHvGBxq/ITPF5z1xljHPxxH1MV2OeNlOAFUxkpfbbePoUIFuCcql
mkQzGcK5AJt5jhT9tvPNHYbFnTF3R7rCqZrsJXr61KniJ6PEEiIwMEEO+TWYldWUBQfVQcRAIWqS
gRs9Na38KPjS5KhRgUlRVQsn7hdbm+xUot0kEAvnpjnkGnyQAFiXrFZPsrqW5U18bWGhT9Z16Q5E
o5cr3/RAlBU71nndrDVzBzDl1HJtMYyjjFEwPIwwsdaV6mWEFwee3zq0HgYcr+1qim27MbwpBiK/
FQVSFT1RdcuOUGlipN2ouPLjfVSuKvKrcEImtpkYdrWWk4vaWtHySK/T69iN3fTkBy/VrSJeQXaj
rRBwY6AOx5Q4H9JVutLuBd9FoZk9mtO6vK5huCT2DZZnkR4QnZjoayhd5de1ad9U6UUh3MnJAl6e
4Zs53NoUhA7QNspjFa/F2lzP5NgI49oPyLfnGhVms7tNxwNYq43eXRbCOuxWXBD2A6QAcAVYDW1p
3biYHR06y93D9Fl4FB6nz+Lr7+Lr78uv4VP78vZr+CR/bl/kz9//07/ET9paW6uf+xf1s7bWLXsQ
6Nvo00XfrPxpZa0rkMncZFRCwTliGL4rtrJLy+wxvYibFQkphLh/4p5M8gk8BPkhfVIVp2dPSm6I
T7hingQWLpTXtuTgCZ3pu7lDsKaZMvinJHMkbTWgCFkC1k8Ajcf5xJ0fHRXfy5DW/ErcblacTDor
Cv7cyUaEKfNLrq1CwUP18Gl0zN4iJ8VWuH3vEG0uvyfXaKeAgVm29QiF+mTjf3ZM86lQvXyyjcc1
l4e4/CybJ61MuHB5hEnCh6AZpo8rJXUJZ6Dn4ztV7iStq94U3GpvpnMIuWVlNecs2hv5bpQ3NI0V
t9yEneqYDTiI9CoQPgfNKdMP8jYlIGbNlxfh3ThejQoNld1ZF1ex8MBSDbDBA/h1IK+5MnMXMeYd
gpAYhcAN4D5lhuB2/ZbcNlIzInVfa7WtjEwwNkq/FukRGW4lQJVRnEJb0USrjmOIn8RMbKcMIDcf
Ff9YHlKC1VbqrmgP5uWjNtfYZ1wVrc2pbtE2e0HB843G+qYRzhy6YN84YmpCYc6YAIaX8Ca6OLor
10x35suqGt1CuBiejgI4cduCz4c7wplnUsMvmQP1qkPDywsbt5m5Gh7AHKU3wgnKOt9Rnjzi9uh6
jTLEbX+Xyocke/Gje5M+2uJSEA6Do7ZPo+B7ENyIi1PW8qLvWPq7cuaWUkg7O4cjAERxFjZWuE9b
+nPRcwADaGx2dXxIWjS9HT6Ig1XDVhXE5b1ZQAnP4hNsJxhc8h1Nquoqq14SyMLB5GRQ2w1yPK5m
vcV/ToNyicJjgznJ6i5uxE3+JWL4ApEMMJaTR1zkKZ4llpTTml9OqyDlrfETRX+3lWjGQqlxJOMx
8ScSwL9ag3DfxqtU4wK+nZR9ZnkLo8wMbkLpXjU1/qbrXFwl+V0u3ompV/b76cJ8kmM4xdxi8TrL
825I94oMLMn0On2w81WXnsXpBgSACiEvOHRH435gP5Ts4jK7tESk2FRO+P6Xf8hP3bE5vv5r/t3b
nwCW5Z/Zq+ZlQ4P7/vZfrXGar8Uxwvk8bNkY5/18Pw0l+xSkKHte2oatO9rmuVIvCAKRpmeWvUIL
dnxuGJXmzYU2payke0H0qPKijmeq0u0WabZAjzcVn0k2dwPhyqgFJwi2AVpnlXdh5Fs0zjZzE3sY
Mp6AnS+vwnJba7eZ50MbIgVgMkDrkVKp+fpDI7Kvhkx5r/hUc8nJmaQwx4LxZufPpu3zyghQFlEo
42P6WzQci4aWuU11ZZUP6aCvaDGukt4gCh5B2pN+iJ+7AQlWAyH+GBYXenBXcDwSB09anhm7BmqA
cDVfYPkjr0mbnVF+yGuVkLSMbovg+OPoRSbPDvo3U0b+mchn+Gr875j591MtWV6O379fR+29qo14
2yzEqdqKBEsvLnwoTeULQVJOGbPFElMf0963IMgnMhF0yTMH+6c4VSEEonVVTRoXGsMiZplZi2CX
AZioTvY8X4qFgikeQ5alMCGTnE6Vtk2ue0Ja7lOdoctEkATGVcQf3jC8DMHBbO4T5q6oDQkXF8NV
bJ0FBWRpKNENnAM2iim6jOgCe4JJM5YZqVNbAtbNpt/L1ikbr6VgUfcaXiKrHjnHlPVGbstlkKHr
I2kjWaPPfdSk/iKJpcOopScjHe+Ik/ki5+ohUE9hznWHK9F/3FXxX7BhQUG23Ej+rgb99/+Zfm3+
sXl6LrKn6H0N+tvXfhPlkFULXAJeEhfBb1G130Q5KnBtDMRUnB9bFqhNF5knAT9czER0O5TD3+6A
/NFSumJqxoRHHv2v3QG5S77rji2eQV0iOpwqGHe3/Ifu2ARIL5Vzsb7V/WqtVeI+U3W3hE5dQPzg
i1cJ0424mE7vPqo/u/S9pmz/Pkp+e2EwOgvcfgnjfXUFv7v1YTWXgfAq7W3JSV/TYW1V9ZawE54N
YtBEKfOEoano5fbHCn6IHfW054tmqO1M0RyYQOshT1yiWHYqcz85zB7jGSU7EyegGVcIXb00XhI7
y+1QleeheJYybT1lOaGuGo7N5KYon0NYuHqVHdRi9ppMvwGOcLR0JOrMtL1kpF9KAGc7j2sl1j8Z
yIkgd1jkQIjEm1Qis6chfg5h8IpNemERETep0ZMSaN22r82bIEMoV5ef6EjdqqqxVarWTaPoC6w5
mKvBpV6PV73eYWLuS4uwEvMClfdNVE9Xy7ds2nrbD4taXhgI3TBPg4XdKoeuj3FJdxkBu2PLh5U0
q07X3LETdrHM/kdmHlLV5IDJ/PNU9vU2H/INFq4vIbEbqyQZ1LUxlA+W73ulMj+OU6txrhGlCXuB
WA9YnrpyK6rFeVQJYyWSfZn46Rdd1bOX14lLDo6LdhofYaW7iFx2ZUlGqZodJFPgckCREE1eqndv
d15uq8Qg/sl6WRTUH9cp1FuikzX6FSiwP0wUkCxl3SgJ9S38YlcctX2oNSurIio00i4nn4mXog8n
TumbXg/2IWJGDjInSY2LqO/dNiyvy5ZgDTJ67DlqHgL2PFCmbluU61DQNrLf0kHz2WZ7V4tUSE0y
Xe9yHfnWdqqUjHo3vSD381z4bJYNA9mQH3usHxStfgA0iGnKt7tg3Fd57ggDI//lpzOzismlcWvk
W4TPdFeitixwU/GigNlkGpLOm2rrJNSp/9JHwwxB1GqHqqH07IXsESG2k8FTscmCcbup/JRq9Q4D
6QW3yw0ynEtLz5bU5UOcMixQxhOY02sr8N00FfZVot6GUbFB6H7bA0KQWkoBPzsbPCZjqF4kMq55
JNp98Bn7n6tn2Tkoea94mFLAkuATvVJqKbyzrZl3/5u5M0muG0m39FZqAYUyAI52evuWPUVSE5jI
ENE37nC0O3rrqI3VB0VmPUlpL6JyUGZvkDmRQuTFBeDu5z/nOydu0EuC3edv3gOLzfFfvliYK+i1
sPsXM/av6kufK7J6g9c+KzN8arwQnEOxBVGI9Uq9KoqTmPuMtyn0G8plrnqgo1pxVuz3NVVFkTve
ZpPcK5ldUtZDs453kA1Y7uwroP3VUDV30LeenIkTZuFfmlkeCXxvzAIxx7DGs5Ly6BIhdPz+Cqbn
OAFw0vAU20a/RLwJW8wniXD29PpsMn86p3m/brx6T7/yKRqzjVDZe5QUl6H3aI9KMpjdwxfFBqXp
BL/RuK3TcutR5ppr4r9TvRcxLyuc7ZNpA73r1wss2BiXS9/c4dk6TC6HfHKWY+PxDJPo5S1U62qt
m/Yai/62FEi9nGpKfzzbasYP1u4ya7iWId1PTYLp0YI+rGxwsDTg1OFNIr84Xn8bDc2hzv9Ac1zN
brUyRp/d64ey+Qi2ceJLOHVtc2jd+i7DDbzStXdsBG/+yLj762/8t9ngjxe/bbkC283iOv0RW/3Z
dpP5HmUjadM+c62vy2jait19PLlruqcOUk634QAOK4rvCz+6A0y0NbJmr42OXS2XcdmRV/WbkzHp
clJsXUV9aGZvNwu1U45zIB3IZjm/CUpOIHX30gbV0RbiWUbpx/KU2Dy3Ma995fXraAqP2CIRGMK/
0TQXyfC3xQ3xn0WdskKbpmN0358/o1PY0vfyWT8nmS/Xgp850Hs8ATtYjVH2N+/GRWD+15+GlQlL
LXVH/u/u995QgoIKllKn1if40Zw8qTzVzdqPz1q6z5E/nKfeZeZVr0dccia+p5XVk2T0o7+j+/xA
yP380YkkLx8YCc3CU4W+/OtHF24eE5fqh+fBQxvI5NGgFrVYFlVZeZc+8NZNwy6jcPbKdw590xwG
7a4b192VPE8mLdte7d1kWtxoIsC8r0/4Ay91Il8xN95lVXxeQAt0XOPk7a52X9/RFnmXuurFmeNz
L+ngSm3yU/2Dp/mY1dS9lB34aWP8ogoOwNLbxVn8R1nKfR+7m2DqrmbhksNNv7es2rY33rY4IyRb
oDKoHvOJI7OMMbxMPoH8IJq+QFbAuxM1b3Ep7h3+wsooeM/bxlNrepdRJOemKIe/+ZKXO+bXy7og
ZnCJg+AE2raImT/fUdj/nTRJuKyeIQ6KVVwU0fbHk/lv7dP/33Tl//Jv/TfcydvotH8xwbnt5vf/
/R859LJvv1CRfvxnf27gfUY1JOA9TIJkTByQVf8UkqnAWVoYuc+51+EcLbv0fwjJbO0pFWVGaWGV
5Cv7qRBZ+JQtMsZhWCiW5ux/L53/6/SC6TYtbiFhERyV4E7c3zdGuk28IAFndyijFOCgoeWeIoNh
H/tTvq1a234aYtH9zUv811PD8kM5nTg+KTTStbRFLiOdnzbvQvehnzl+igZaojTTkwAceMZTDeIQ
Pjlu2tAqMLfaMZy/Imk9jvXFaP3NM7GwRv7zmfjzt+DtuiwmmDX93wdHYgCkWRdmRli0PC4uZGoF
mhVUvWFNA8nX0p6fSOx9/HR73P35z/+SgeJY9C8/17cFs2IOehzNGDL8+unZomOrc9t6TwxoeO7c
9kKLrpgeeteRM9+DGO893UXg0j3lolU1rbORU03PrkXH3QpA1fShNImlr71q7Jc485vhkGYzWv+Y
VJmLUOd2zcby3EodIFjbxaObe519sUbCw2T3yeg3JbhccFPpHrdhjCe08+4gz93INsd8FFnmaG9q
262HM+0Mem1MnXipHOy2bjMFaNRFSHl2yWv5WJXM/NbZOAQDO9jZafB9Zk6O+U/HUAMKO38GWVd9
z5sclXcGuh+33nFmRHIkABR/p8KMgsxSFAdjyF2yfjF2sjm/a0K0/SF5yeEEclIATz6NtGuw5uhH
sIjyOAGnvmU6LRYyt/lZGBhkpr56DNTgPcZOYRyixmaCQBnxpicFDY0gs3fzXOV7X07Frl2EaTkP
7iYxujdLqncZRa9GIWCjlJ69p9/T3Bg+pjd7yn1g3sZnMeTQu+PAaKtVb0MvbL1g0YEK711PwSku
03Cp26FXYLaq7w2Ty4+AJWrj6LE3H/rYeSlBrGxDQ5xHzDXZbjCg82DfGvNwVaVeeugKUZXXrqvq
W8eP5Xoqe7m3pDF9n2Wj2+MQes5I32VvoSGHTVzcASOmTNCkhfQ263r3s6ZkNOW6yzw785dBCQnt
Wmv4E3he68lzXkG70N4BBC3zT6HfDf5tQjQL/0Cej0itNdWOb2q0Fid7RGfLg53Og3p0+aLGQ0Ei
4r0LSaNfpfRbbHNVaFOdgKzEobrq8YPxoAXsE6aSmMeIZfPgVpSUgLbHyOqm3did4y7UT1FYg53M
sxIjElbmdg2CIwFYSgaV2YLJNGG0yXfye1KnA7ArrTHSysp/sDnviIOPaFsdR9yxxi5X0voIR797
BgpPC1xcGmGzDmpFJ0Uz9C76LdMLBkp1Jq3qGhEQvXWGYGkvEQ5Vs6D7E4yApHam/p37eEBHtFSM
hFaZy8yEEQ9lqINLjHPCe/SQa6dxN7aXVV+XHF62xhldGNsIiqu1Z52dHjov0sYRTIfVPPXanIpz
M05sGREOIP3U+KDRrPsYz6SvaNpd962BnzMLEq/ajTqr463VeW19svmwT0NoVCFOSgMaZFnyUqFi
A3z90clSa1jVIszlY8qmZNqJRoldnXlovYkunGFVlOD0T5hxS/NoajpqeXJj4xbbdk+Wv2/Z4cxw
kKJtAFhLb3s70PlaITpNb1mXeC0Hkzp8piJSFI/jHIYY8DI7eJJVNHxhjy8ecduM8iajNhZ8nifp
hKgTAkqbocLB+cYDrbMtVStu/NIL2QNUmwwSwq1KgvBQUmZ0zajHoWIks/F490nWeo9dY0jvI7fN
ydzixxv9E6ujUFt2xV15JvbYHnvbpy+F6tKh5Fw74wv0ytDqnyJlTx/pQJznrJRj0NIDf3Je+fgh
opWcNHZhC7LfLiuG4QzuIHlwR1BcO8MLmmHjGOGU7FzSyB9zkVOpgwiCZzjRKQMrDcjpGau8CrZl
ZnePLTVADP7IIphHqh7ggnMls+rMQyuiy7B05mxdsowPzqiHYm1I1wRGV41hfWOPJQNG1g2AKFaC
5R77qfoemqULBU4l1m0kXbffG07hzpuJF9CH2Ttdvu9Tr3malGOVf1C76t2AIpOEiQutWiqzxABB
gHPoN3vkrM3spNIMr4IY7lgsSMzlfplNpIhLJHsafvDdjpNffviAle9ry6dmAktJQidwxVg38fzx
W1GoRkOcKRJ0olTLVW8yVwH/aDy51mzfAVcYaU53kuScU5ubrGuRzQxTXba6DHYokanHoT3wCIVQ
Z2N8Kae+pWRlr6DTdveF4p1wtRqCzVdFQvyHKTEhbYDte1jbHg0u/kR70t6QPuHuajLwBLeeQFKf
dOagQKgGG7abVdNdTubt1tA1DVNUi4niiDEGzZzWtBzH+siNs0mGlktt1Lao91SIYALX7igHTE5T
dJtkpmK4Vav4Tk8pbe21A7FI8Yt85b3J5KgoaAsz8PJwQMKbtVK6fUX2O5LvGOdVzVae6ajS1WsT
ULVEYbyWZ69XnodVN62f6PNg1IDD1NzVXWu/VX4ov+HywDajC0tiUMfKqRhXWsGD7pqWYkFe7YUw
LxjT1A2xo6Z/CTN7rNa2apDbAHN1z0SWjLtmNJlrqlh7d90Q4dG1EoA7+8EpE7rfIMQ6e1otMlzT
xsQ0R1DbVRBWn7ob1tNl49N7tn8mSORHO47PhrOlWLsK904+KgaATYQwGU3FH27BSoEyNJfV3uUN
YzAoDOL0qPBMqjN9N21yAtQ98YeM1YYABzmnbSMgKTWND6HESnsOApUnu6FHt90RJCnmU+3oel9P
jkzWGdWh6lrTCkxbXaWC6Iz+W7RHMncR+wKMB390ZIQvAamE8dApFM3NTGj7yoo9hFvZdv63Jkeq
20ztTH2jRbzMvOl1Gn3HFGSW545AGyFGDMTItkxb5C7P4EDzerCG72i3cXYpzLiID31P5dnG7tjA
wmhaysAbCeOD2VaBf84bvle9LInDdf2H9t1bGNeUDHWB2tqiCb6GtM/Yk/WiHbENXUOfzMZf8g5d
sWlDpXd05BTrwNKnISqTg6Vba8GK53T1MElhEiY8lkTTqFxmrUmTXQC1BN+CDtFwCEX3aSdhdMqH
pDo2Q80JmALLU6VR3mqJuGUY2rqhBUR/9/xSkeOT0bNB+PMttryeLLe0xLmRtIbh8ejzC7IhfIKk
lKQjvPHUhJKVOhXxzg6z9CtZdfM5c5uHQWFYxAiBxltG7BEGq3+Yw/aGDWm1k9hhIyG+1sA/t0W5
PHFGg/qcwwPuuhAfCAU168xpNW1PGgqePZ1k25uHLo79zcSsgvCcng6JqRnBayvbGp5Rrv3QyJjB
GeT/g/KWbVC90W2mdkw2HpTO2QG0g0U9W7pmznGVoT9uoiA/LWgb5HGygZPkeF5Uh670D73jnh0S
UBvymK+YyKKbOh3oBqujhgk1r3enbLOtGFV4LYep21m93x94PXx2YZ3vXV99beOQaFQWHUw//GJK
2r3owd2OVl/f5lFbbq0xOfF3yDO2qvmI7fy1jnk712llU4SbnBnwHBRiWxuW92yQ63VlmPcRVD0n
RD+OyxY0l+ewTCVWdppheK9sTS153FDf7k7lFky2WtPq450iGBPrtMzu8O6wPdIgSfkG8TV4VvaQ
zCKvVhIMD6+rIboa5hwdKjGoNY/SCL7acXaVsnbpgGDIxn3MVrpnRmvZGjp8Y7jftJUMZxux5UnY
g/ctm6vkps8lRoPevRNUv1+6wETbrf3iZDjGnS26cQPJ8MkCdEkRoEdGN/Rp0PJf/cS8KhWUB05B
+ltjOdXRLT3qZQq1ql0wbsLwE3pMg/m9z+c9/UArGSZvBGyp3MqijafsvaGNbQ2c8FVX9Cak5NBB
dM3NvlG5WNu2vs5jdrQSOD5VnzwEhshWfTMeo9xs9nQJ5NfQ/COwGb4zJIM/mxwaq3tqlMdCx791
YnaRr32nvPG8HjdTYL2wcwGdVAzcfVU5eq9a+V+yIbC2I9xcFxLJHr89vfBAylmGYrp8uM0nfRa1
l6zxXeGlKUrx4JQlJoMArMXsP4jE7fblbHs33lAF7ySq2CF5k78LAnnmHu2ePJVfMBlemiqqLgk5
qWnIrpVwkClzMuC5WQoq69zp2OrcO1KALLaijx8Ko991mmZIBS3fBCnCepxDWVsX8XByQgVizXkw
7Gmfp4jDrdPFZ1NI/2OayuQ1GPr4KRbKY98YFq9T5ds3CbXjoEAm37lh4hOt00bRVVZ61n1h+Mwe
opEpdCRmQmup4i3WVntjnsQfkUjTL2XKXsqM0+DSVX20MUIz30Xz8KXoIcU3IZEGdy5ONUneFZuk
7r5RnX8iJv1khkYAAVD6b6NFAMlTSACNX/vbqidxEpXTyZE5mnRhpKeKzhYk2yTe+szNQLxE+EDq
KSm/zY35OMnBeeoEy90QIB5EvP03WeI9Kd+KH/qMKUuZ45+BZ07ll6nHNfT/ejPl0ZfMVmf4eCkW
OLB1uEUHF0uCgywwTdp7i20vuhIJV2cR0Mq2gRNAS12YXstOpTujE/uBr2ZtDvW4qhNhbn2GWLUF
bppaYcWiXJsbEprWLT5zXvW1JlMBvG7PyHLm9O2kgIYt4t/WNFcna4oEMJjK6L/5YazvM1qzbj2q
HFesl9HKEUZ8pvhM7vSYnTlwpjgBRuMpmilTxc5Vue++P96HqQ6/OS7XisNlB+HuZkiaQILirxKC
G7I7WvRP1Tw8bMgLfRxpal6bSrovPl/ztfeNbA12tLomRtOV68oPSKCIuNxZk4FLL/DytXRj/QRF
+zJUeI6gLuLmsSCpzj27gXmO8gfVedUJyR5ZVgYvqkG2WPUoB7dC9B5hjylcTy5HAgB61TlJ0hfo
Yvqz7dg+2HmH9QhyV8pbbriIWmArkinml9T76DzelX1tHn3tHCqcRSTed2PBoXDF2DIktD83J7gD
9qmouF3bsZ7mDX6GckRMoCwUN0OZh4+J249At8YmwIflUGoh2qMRRUnG8dMUrfeQ6j4O020zzokz
7TmfqQmuYwxJaGuq1sYW0do+iDQGmm5LpioKXWyCYI69MoMkk7J93g4FHVarYJga+R6E9KrBcTQK
14k346gTD6PU7DXBzhQIiCzmbT0kYpdpwEbThzVYcXjntPJZD1VL7MtO3THFO8PfCq6DaXY28Ae3
V919SBUg5kPKoZOJc1Ja9/5rPGZ2Scdxl1UuscjGbz19DItOBWyQUlWRS208JPlxP88umv6e6DVY
BPpkxITdw5YtvX0nCMstcPRNOffmDPk40KMwyDCHKrhmVPB6u9oqSMC1TUSK1bF3IjFxvASFCnZz
ndGxMETLgCZu11C19wBmP1h09TosMvXI8I02wJp6kK2TUsLEUHEAUF6W7KLrT/iyza4sFuulL5+t
ishe4NJusngLl6G1hHGQGdGM0cfhADtnDg2rSwUm7wDCnaZ4G4MFtDNya8q0sFemK7uDEgUGp8zq
sX11YlhOY+Zr6bbliUdRUaWZ+/epKI3rQNfFyuoKGKYDDOEyBlyka9Mk4ufCvgm1d1azk+rDLE2e
pwn/0FiwkmhPY0ttBR+nHZuXYM6oqI+0ghHQjo5HQFpydmIind2G1ZS/WUaUrXXk5Tvp+LXcKkkE
QK7GNK02pm1xv8Yt/NKNgWI5r1CSUCQmmXD+nenPGFcIjuwlrLCxj0MSJns3teN+00yEFZPUYmYU
u3lysvlqN5ku6DMPwGrEsJiezTojlJiocZkbe5tinm7G1qE9pVPfZemtssmG2qP6nVM6mslnsE3G
SYLoaYdtEEEBjOZ6vnfmITrUrSKbSt3us7HYFlXBXqOYk5vc4tSxYrv6aRngtFftYLcXpXtSxobx
kKZC7A1S9hvYEgt0IbkOQWlQ/iI2yjKrUwH6bx/2bG1XtYJkl3YuUpZRDz4D8YESaqCH69hsp0cp
Ru8bXSr4PrxCHNtlquoMsbWvPIOMe2q/NCJsjlbHIA0Z9tkr5+vkAlhcdbOtGMjLezG0LPPdLC7m
3H/qiiSt1nF91L4jt3kbtEfHmQ5ZZY33BD2DdcqjfpvgZjimpND2jddMemvUtTfibhXGtWs7xvsD
Qga1o75OMLe14gWJJtoKy5QHo6TGMCE2tjEyDGbkG6In9orZ0aOWNiYqW9/J3n6gT7zfFlZe3tcw
5tjwROOpiAzL2AlaTDauVzYbI/bKXSrSeO0bDK+DrNDczwbBUxROOGxe0jS4BkjQnezGCfYY0AZc
mtiL9kNEnUdMyei2jDP3sbELWgTgKfD5eoWjr6oHTd9u/2a6fvOFmk9/72YhfnDfQrrbukN+BT3r
3pUd+2EV9vIR2xJ+4MkI12GaAPZKLIvaKxQ5GBpNBuuDKHM2WNauhH/deHKnQq3fOxPjG21B0QHH
HIcDA7+0O0YD3kRH/pFxxIAPubDQTTfZa5MjCPYnWr+pqNkZ4czLP2dgx4ndzQPM1rFL3ntC1k0o
Uq6wfua55anXdEwAwyAmgwhq2puJI/Yl5Pd/QtsYty4n/K/aQ5Rcu/H4xa1yIFh5pzkjySLexePI
WghZdkv9wXiwUKL7wWKc71ZjRHtmbHyZzGrm6vr0JhSGXENRd/btKOUJWEqNH8bpnjUlmSeGhhah
d/UZt2ySUYsrlxrnsn9sYvdhMmO11nM+bSZoD9eonsVxIAxGQQNbiQpojo6neEdHQ7HNMueVgUO9
ymf8mWpik28hC7CPYwUmbepTW9nbl5Ju2EM0BsHGxmCOM6mqj6owx13pu93tGAuP6H9h7RHqwi9T
nKY3vnK/d2NU3YnUKfa+Z7ENYa/90fS63xXCUDd9MY54i7EH+xVMAleb8cFmTHI/RPoVJWpvF3ie
Q3Z1bhCfnCSYmB/3wyaqFNKDqh7cFkN/17mGtbVcNjArNUxqx7En4uDT8HhXgZYP2sCxqugXx7Mo
k0Obk55lQP5Gwep4DMsguaCRBhtCsQITRo49uKM3fpY4sVaJ9PMdQdhVOPkDsfKEXeCQ+5jEg06J
d2JWBt5xi5x0XYuabDugzz+aOJk/8tz1TkGIqBKULAvWZDdrXLzdNqIk4zarjf5oFEZ+YyJflSzw
OnlCBqh2uOvBGSWNeyQneimtsjyjM9YkfZwDVJvgJk2Gq/KscB0MycFPjOmo4TTdZbQDH6opil8C
9hvZVtVBkayb2WqwfINkw6kkKzakBa/TeurTPXSEY8l7VI72I7I1jpZMPXex9HdJxdUZ7PFm6szu
kHeYXKqKGYTj3o/mwB2duDM+cySo9prQb/Yu7SoBtu1ZibsWld3mO88Ps6WY1vyKgtD2X6fBn4s9
m5CGhLzpH6UJ3n5t0Oi+ntitW2cTRfjk1QzZj64fW/YrdMPN7LtEzGUT/8HGYvrWuSFrlrlMmSCK
YQfW3rboxpc+w/ulxwsiCK5l2/YgSWXNpRaE5Im5ATwAQHmfTaJGkhyLwrxNarbBOz9MNhLeJUcc
W1qELainnm3z3Y7TCuQGaclJlC1rcT1uEDXpUSVF+RR1oUNoMuL0lIkUZCWJrPuopVg9r1J6g1Da
VrQ81Wzh2AusixInXB7wYLqQoqiDyaZHymAbbpvZuq/dUW9b32ABTutIkHAQBb+ko7MHBwp2sYnT
gVOrzvQh7+G3rsKBkdZooZIWP6xyRlG/WKxv+I54GlelJDUBvkVsy7aPt9qipgWJOXlCf+l2BXs4
aq9EdE4njmAtXa0vcBV90Es0yEyFbT9Q6Ow+LIrRPfqOe7KzVkLfKwjaFJUHICMV4b4g+HTfs6o9
1XxuEAEqy8FuT82GahiwKEM2PlBr8LX1qvwNMFszroeWqkK8wctlKdVkfZ3xhqIVpxXLCr8RhxXt
Tl91r+YXKw88PCIk49g0qvJj8lJmb30QcH9wPKWVnLFN1ooDZ+wAhbpOnROONONi0XNzyiynv+SZ
iF6iEY4G5yZzY9amz8Epy/sn3fn1PszaDJ+24PlBklnH5ZDwmjbyCHkYj9rUbktAI/E3N62vdR2s
DWNS47ZKZcg5I/fQmMiIGCEfnd71RqN31t0MYKjLhxcsmmPGsMaMo7XiqPzZjZrDzZrdNNobrRb6
PBLJ6nelaADGyNk2rHMZGT1GbzywU4inuljmaV515kYsq21nqeZx6tr5UIRdhBLkOrtYCT/beQgp
N9Mgq6+isYEVsP7yZhqFtG8BbL0zevP7jRfUYgeiy8a617H9J6+OxO7nSrxJWSRfBnomlMPsxcbw
mVlqU5h+f4rZ0+ioxr2vm1F/D6owMR9yFMcN+uX8pHJwbUO2aOuYezeDA2Oolo+9mXKjeCbJjuQm
65fzVPjQdIwtoyzcJHOFydT/GqpvcygaHHXyECQRfTkRd/hGj86Zd+MaZTs/acgzLpitpppRgJnz
7gP0UJS97DT4kbeKi+gyZUyf8dRy5u3wHLL3KmyXnr3kXtkSrpxJfMabKV7pauwz3jLNqYk9ZNWd
a1TMMOCY0CizJN923Ujd29iN4tB39sM4Mv+SCo6kAX2FEmJv5bXZWxmG1Sb3WCpSV6zcmekjWgWG
sXkbl8nZ6JtuN4QFf87/wgaZm1Hy0VZwLw1rnyZLs6IhOZynBBlEnviPPqfAbZaMt6ZBo3oAvIWu
q37T5/3GGZqb1Oxu6IeZWWzazxAP0sxJYm2zm783mBSrvjvabnYlxRpsplSinCdr2Yz5QU3mQl0K
zqBkelrWmzfLLN6pqrl16cOzeu+GXj5JPsD/FBnGhc4JnIc8LeN7ip+uTTl+wGIZsBsijwxc7Ub4
+7Lp5q3Ez70J0io5FSxN23nJgUUVJ146AtJziqN8zck9Zu9OaTgj4eQahwnMbykYYVRDQz+9LHb4
aTfx3F1Qq6l00LH4mF2k9xwoWZXdlxgVaZxiBxsxj16lbOhJiJg0dtfkeMqyfeH6HKY+OVtKvIgw
acjjONI/K14he3Z8EWsK06dsHNNrMKjhhQeB5JdVpcWqhbq/mp2R+Yb2hnEVStchLmeNPIpFEPMo
T+KW86ulkJ0npj7ItLjIGtsX8cbPLfPGYWOD5muFoLPqDDfFUjNvdTRuNYDQF30CiEr/tXM68bm8
v9adWeYfERMYdcobI+Q8NbMPu0uyROlrxGBsRFgcvOGonIGD3SBtzyEZMdVs31SaPDq5SUVXTbaj
TBk48PI6tVWdxhdmRCmZE7c3Pzvep6v/qWnbJnrSpYekYSP1ZttVv4tcqZvXv3ai/Kji/MX/EvzI
ExDehjzNcG+xBv3kwslyGaraTKgh0GFyXziFfhgszPIckT1kkjGoMKqDHuSKp12HBi1xANBEqcPo
DQKmfYtXwSErYxSFvx8xGA4PFZPxFvIJOgYIqBS3pRI9mB8qf3yL83yVdjgRRnkRXsU/MjnoSp3o
cYfEkbK2Dd++/aeX8v+DLe0veQT/Ha1pfx1yvquVrv/HQ/pR/5wusf+z4dvwXJjkVOKRosD9tdwH
/3SmGR7MCwe2AD0HNr556r//rzXNCv4XfxWINXb6f/rZ/skXAIcROO5CxKMo2BMw8/4NHMZvuEDX
pdsb6zguNyvgteYvrYE/36BV2sd9kTFcqSPkNmrymNG3JXRG1Nt01VUg2GRg+qfJ9h8Ds3tMmX0Q
S8h4sRUMonMHQ42fKgqPNAROkD3BxSuS96lWFJ0ktC21lTxbHaO31OjD25h8y0kWnN//+kH71WJH
4sBlf4SUCsSd6ivxe9Pf0DhWGlkYuYs6Yr/MLmCD2e6OYyamF9mXqw4H9p93/X8ZePjV07v8zAA/
PO3oNu1TDmz5Xy9d7KKWVFNFhrox840Ii0/br77iMfj3jKX/+oN+e4l04TinQVTEW8cpvqosJu5X
hk9/fQF/Na/++TP4NBRhLHcXI4tfP4zuBIuVTuOt0RgB58N22BhaNX/zNf0rzoKrhsoIyIF71/N/
VBv/9D5EHjHruSmNjQq6cBMXxbkuwxeqaPYhWQIU1mfVUriba2h2bPvLYPwbW+Svtu8fn5OIVwhq
EuaQ8H9HDbEzRsDL6CYLc5rvakSVWdtylffa2vTDEK7/+rIuEJ2fDJD/+HnYi0iQCbAU/m/fXepS
ZjRXESVkYDrWtUzfkUxqCjaIs4PMuq1ClxoQ17l3u+yz9+TjX/98PK7/+guw8uAB5RG3MLL+bvau
RsOZnSjdpmFzalx5A5Le3jpe9hkz5LvPPfc+zYeKE1WDxcEv3h2RfYq0uGDsy9B3SCjnCx+YaqQE
zXl27tgE3SyRntIvL4Hh3cxZ/mm2zk2VBvmmpjJwNQ3IpUuR9srK3ej0A+KcWxbOKNv6o2fCtFYm
/8cE5p5ZqgB0nD66liT/6z21zPNq5d4HJj8Zf95zJvD2eG4G1NGHzTnjmFh+2qBpQFl+DegN7QoC
4NOAtLBqRuueEdw7jUxiFXbmGxa0kCEGf+TikXo0Iw6Sns10tEhIx3sLbThZcLww1JlTT3a+MSYI
zw66wCZtF851X17SzL7PyCn8+cnszLky9Z/OjlzeeamBi9cYxpPpy/xKO/JrXtV8Kh9r0rVCrcYE
G+CKoVw5xFIkBbPg2fXeDL+tXnQ4wELQLbV0FlfOKJNsjemISWTVYtKMOAcyUHn3SEmNfXDjZro+
5G0909UAd3BygycvwuvOOxzMc+P0lBslOEhFnO6qtOo3rDw3FtXuGCxR7kaD893si3uMou/s4L7Y
KWPS0G9f8UkU25KxzcpKq+l5+V4jv7pk2g9WxVgksDQj4no+o8kmQKymYQrjimNsnWTZt7eEXMfl
Iv+4jKNDPjALZLBJENCe/VjQEMMsZYO0AB7cwvoyJSbKTOrfhEkR7l01TXs5Ifw3SfruVGm2Frlu
QD1zgSnItretAep5WOjIde3e14XnnuuAW2GcCZoNXIYEoXnHwJo6lwVKHMURu2kD0LGbS3sd4alg
A84Sx1nuMyBeZyf+8cfvXuBx29PDhcsWUHM9zt+G3v5cIkly7JpdshyeTJDWq14mn94Uz7s8pv00
psh8Da2m/96lWDIDMk5ID8V96aX1PqhHe5sKfu88TAnTR+0rshth4gzOd2oxnSyKf3SXrcIkjXcC
hxWyD4+gX+nX2eUGMNz0k2rZCuuOeoXBnW9HzmacjECP+yVfZqVGltfw/1B3JstxK9kZfhWH97gB
JOaFNzWSrOIkkhKlDUKURACJGYnZ4fexn8Mv5g/UvW5WUZdleWVHdHRER0vKwnTy5H/+gbhaqNy3
vlESgNXxyzRZ8beZcc8fjd7xD/ctf4hxiAn2ZN+2UcJgozNxm9YAfawIGt3Q+t5izJJnu+Mjg4D0
FNfOVdQblyLoryt0X1k7W1YOKrmsSNdcT9RtpHdCLdreup2Czl+Crnkrz3Ou8tzAVTONcVfAItEY
zdtU8iGBNz2ZPjdmLAzWCOpHWxATppWPmsadGt34k6sgBel09ktj4jJJrtPuZeyMl5EbjZipBojZ
u/kTdadvnWlwNvW8ex3HxlWQafc6lEUCfbx7QhWeQX+f8pBPFsLevYrw5Z6Lb9O46OZU/ShRD8I9
46MVfBz5/OLrQQTrug7WOUjoshGwlqFg5QsTeiHkMSzAyrgZLoas9FYEl5ngVrTgEPCjK7NpCZtk
9iYXruLR2IofqWuavNQnflMP/xLKRPpkNw5XkEWYXceYp2pV1XI6LbJv2RSdJ7NKneMw3E2Jrs6N
njqzJSavfiStmHtv4RbvOriARy7viRfxuwsvek7jCrbl/J1qpXsPoDJtW4l0MRxx6q8LzLRLr+Or
AK9fcfRG399p98OY8HJpxCEnabnxijEBtpTpx84NRibsAf6LqR/80HturWAQudYs/lagi9s0gSbB
lhl8VdKewWi+UNzbKY3VYOxNtwA+TzLb2Jqqr9YE5PTXyBrJBwzb4cYzKYKMJJJ17ZvmuZWHOKfU
vNpB1UB05qFoZ2FcgwzU2tdxCKMb08NMXVK/z1pBwU/s4tGJczzs0W4YZMypcmMgJ/hgTDFiKeyc
6x1+olRaMyGYo4lmN/0kQk6XGK12lln8ZMNpx22oo73AOZ1Kj0SojgAjpwGxXwOHHk5DLNWnOo2i
60TL07Vd218hyiXYxWdq1fsKdB/+weNgwXli6oDtTqWDHWjesPXyYLzUUmwqVrqMnlSoJR9iXftq
VAlWDLGcnx/6yWyBMb+2Fr3BWbivrO9lmRRnsWF2yyTkY+lSLAHyMCTWluHgKjB6b+NWnY7lXPo0
DGzPc3EqC95goNJnb+DfZSj/+LIt0rfejn0tEJdI0HQsDnD3CGqMNGg2mE9emRPvYe7yGZQUDBPQ
EItcu95ZRqMtleqvbTh9X4qcCv5SI5LYudJVmd9pOcF7Ka7UYPcGU1oRbyjx856S3qddgXm644ar
uR4PUyuWSRE/t6W4Kc32si7cb2Cl8DKTXQJFGfMFugQ1wJwoEDhsZAcXq4754AQlbtPG+DAXeupg
mgI/y0yycTdUerKHrcxBJfBq9O8uRI1QnYuku0NxmW1EiiS+GezhRvTsIarHkxn3UXbFpHn08vky
hU645MD3CD93+tLG/v1YRk9xyP1L6vi5DPnTRjV/tHOD8dIu5Eb9ODrJUyW5m15MEKsNQHuiUzxU
ysyNItm1jCvhy3IqRJd42ICbIKkYm0/ROvWoVY6r3fesRNGUzzCdGXVgO43QwoxPrPuS5/EPiIKF
Yf/NITY6rHZa8+MGcRhz1Soj1Fau2zFldVdNE12YVncbIM0m1AYSTpjHcxZjuqIfuXQa7SO4+qO0
oq2b5Jg3Weznk2XSsiVyJrfgcF1tZD3dhT1BeCEHN7BBdR40+jcbicfCJP+B0+4dNPBdZXgYSg32
RaSFD4ZqvyOlOTNCl/E5r3WXBs9lLfGYyeILJ6xo00iJvgLhTC4IhBoWeUDhNl3nvJ979z7mo5nf
OVtaMDSpOtIcmbemVEiYQ9ejV4L+1jH7JnwMusZ0zjCAtAwiSBRvVmL1pZWTucb264SK+s0B1YFC
IDA544xtYyYxC5ZeHXwKAH/Y1jBCMHnQ1l3KQAfM4Hxyw2dZUj3ZWJ/fb/3RqB0dPVgSFaLLsiRP
Ybd5uKRozbyp4HOt8vlO8XCsc9+itTXJgFgrNX1uPQZMcs4gQerZBR5uyagrJwp65neCmTwHAOIj
4uXcM+k9LdD8lGuagdFMnoaIrTSjhnS5dz7G3UpJl+wWkT5XZf0z0aSdONdI83bwqPO+SkqiFEu6
ILZ9EcXpumusW2HROs7tJgSdqzyjCVc6X2cs2CRUSg2IOhyQK/B/UlVo4tBj+csJgYSn+EQ09ifC
VrUzo+dpq9y+Kif+JAcpBqOGumeSb0JM7GW+8iGMrqaAbfznzsiZK+zZGPoResuAYCfhJyLREdA2
N+SWxEvmPACfPlbjNHYKalnyhJdQsprbLTOuCHKcmjXNc3DBQGH68vL4fgtTuy8y/vNi4/Lf4aAv
YM8//tff6jyBMf7xp7Y/iquvGDIe/1P/FxE3k/f47+0879s6yf7zP/K3atD57/1UgzrOHyQ1O4LK
xonX4u3/C3OzSfqzdTjlc064sDHB+G/IzZp9a/H0RIH3kuI8/3N/Qm6zTaHwsQHEHgZtqftb8YCH
AAT/OqFKkGLRQ+K+7WNhePhVdkFIYbITfy3KWm16iAqYUPkGZNQev5Qqavevbs8vxJCHwM7P9Txb
58pmFxl034frCYd+1M9sJDVJRdukNcG08rQw+BMD/ls0zDhEOv5cyGP/0E3EPsRUHS0kK6/QPJhy
zFfH7ExWrUrxGeSIB0rtGpeM8qm2tAeMd4zECYwLgqJNGsOYrIzfgub4LcBybCvcXvosbvUR6IGw
ZI65cjALQbx45lVGeO9IL99lkMeSE2vNN/Af++fLWjhD8kpR1XXCCY9u8FC7bdWOOFu0w0C0NNKe
m8aOm3MEuNkno6mjHUP/+EYTnfr2/qM9NuiZLxOF8gwdW/AWwe0Ob7nUo4RNpPPXpWsQrc1J5Jb5
Un3p9IWP31Sn59R9A9FBF3TqOuI+M5MO5L0abJmt9NIJdrIssocTP2vey47viAMojF8I/CqE2Yc/
i3wvSddo+2u7oDX2GOBBjyde1hsFOTEQBpeDOfgbsw7xQSvbYdsQzbIzS+xqRivIT72Zb7447hIm
D7jWYnXAu3DUWeUZJmccU/x1wciacRe6rH5uxNl3+qzvz4uQqPMTL8Wbr25ek2/dR3bOt+AdPZkm
g5wqJo01h6rZp2lorpw8DVfv3+k3rx5OpzOk54DiCCQ0Rzt8BokGO1x8V9yorM2r1ugaLAUxaIDh
E2nZt0GDf4uSL3dnZ5FMVbv31/8Jl75+1BQVnJPx8gZSJZT1xffiVVsj4QGKOjDUBomUY/p4lRoe
bpcMPOjlE9V+7YSnfxkmYX+pmHI9MKObiWCjT9YbZ7fiaz6a6Y80DBBMpRG5ZOtSj9tpE3mQ21YB
Tv7pImCAMg+DtUhcM0VPr3tZ9XgwIoi9T1FdVg+j1zi3oh8tBDRWKJ5pSIfmWlNZS7KMU1uAiPUw
YMyKplmv1njljPaD3o01siO3SevpTIsShZ6mFkCYHLOIy7RqtM+Acqa/j0s3g3DYJq1GdPDEXEQ0
TnMjkzjmFo+hxdTOxh0ypz3vtwVz5wA/Vaj2GUI7giSvKystP5qFG+/dceD50O1llf+UFY7doEMq
cvSlSzRnbn7TRDmy70JP4LAoEoOIaDNE13G4I/39OaCJG++6urNhw0LNVzdRZUzP2cgYc6UBLHyD
eoOCCDGEBbkAj56ZE02Hu+jMrDEWfJVMnvsRv9newtWf/jmavsSiUXhTwhcZNhSSABytL5vPieX7
DVUjIw1oGHT5uefAhhG1pWMkWL0MeseXoa/whObtnFghv+yRcSFCIgppJtnA3t/psVk3UDR86SxS
5J81yL5AaDNpwLgrFZlVtnWCztLOSlsgfspEO15i8GNdikyRVlkyMwgJWoM/t6zRgp6lLkOxRTDZ
hIWUquHYb5pVlKOLiaLgfMSAbFgGhdM918VMxlCURecC5WcxuLgQweQAcIDUATlxqLhqp49uIhvq
y9pM68z+oKDyRthRdRHMkJ8sk74u8ruxZMK0s11l+JcFqY+xu+XxwGGRL3yWlrs3bEO7SbEZ1fuZ
79MX1AasL1/4MBMeD8rgoPzCmyEFjTjsVDWdRZXMGowUh4C3rrEa2CB4aTdqUyCGrhbkmwXf3A5h
5kWSDlUI71+LwBZeeEENY3KcxV5IQ3jRQSAK0DXJFWdNKdcFFknRdnphJdUqJflLDWaGkZlhZ0yQ
0Tbf41plXWbjWPQQCC0Qogro2EVSha1cmnmO3AYV5O6V56SYZUE+09FF+fB0VoA61VVhE963ZHLU
nlNK0TVivlblePum8JhNb0q/xhD8x61fJbXcTC+csvpFpyEMKXawggmTYJA9/pD819cESQYuui+8
Nl5Xp9mPEWDirsm1qVgBeMMgmF4YchQMuAMxJDpe8M7twydcc3pwadJl7bPJKJx823l98tl3jYQI
GEcN2pY5GoQ/Kyud2euzhHUehsWgryez14dt0YT9MNexfs+xFZp+GJomegbEasFicMMBcVmSOhvb
hlG/TNw8MleybUpnAd2wIgKrcv0OozbZlcvmhWuZoqoZl3mSiK2bpYW5dDoQb/gTPeNQ3S4AltNY
9x6nmQaK8rqoMN6JdSTlUDi7VexMQbGqCCb7ngYWpPN4IlxKJpaxL6ao/hLJBFZ3OnnVtLVNrBO0
okMr4YCl91dVKBHdK60O+6swNEb8gqXZ7dFcO+CupDjq0Oln0i5klpnBO/3k845x5sklDw1rYWFX
yV0O2fYrxnvedcysmOPxhG6PM3YhWo7bvmxWdWHFH70XjnKA1TeFjDTr4i61OugulEJMNsbJg13f
GIYc9+4LZdrv++J+wivN3ovJJEAsbDTkTDmZTrOLc4ndK9zh8sVBgmcDdOO3e4iVAGzM1WN4polJ
36PyNEWUhtxxleECBJQT9u42HU3tB2WZzCA3CDVOc5Ewv/vgq8R72bqj8NxuDOykdbN7pPmu6qWb
W4SbUYYN0styM4c+NkwcKycrVyandBiAF2U0M1o0gVcVtntoVZJtr9m1y6E2rwGrW6EhnnFgYi19
NE3R3iy15keoI6j4MJlNjwt4mLi3tePPEVKNGUPsUZVzWXo46y9SK4BcV/Nfd16ZtmKb2RXwsi9y
+awRh9IsAxVW1z6CUW+H5x2yED228PTdCKeqma21XdqUu6HGO29jx0O365OSMJesKQH9VDea3zJ9
wha4TVsIwjHVD3pvOg+PpFci3+zLGEtjXyHkk07OJSZw0c5zeKQo8/NC7EH8C+xUVYGXsCwiNV6T
tIxRFIRZO/7UaGld7CsrQ01aTEmUbEFXtBq0FDY82ZxFqHLoLNrQTyuScSAxb7SYfO4zqzF7yFKQ
fGSHTMuMmEhB4q2hYAZDLyruJvYr3gp6Tms8slM0kL7ImHZ2RV2XeALAgwOWr4k6bx9NG7/2pcUA
rdmC7gtvCx09O8+cWTib9VUzfhtd5ebXhhOm46IptbZaWG5V9HJBopVOephRxu11KVM9QN/WROip
2PeWVY9pyDkYXMqAZZDkX9UTo60GaBl/vqQKtJtcxOrG7cJBwU0yzJhMSc2+1OogJb0ojlMSrICx
wjsf9cRz1k5Zta8Lx8fGeqgbktQYEMgL9Fih+haIHvECWuVIPdalynHl9q28v3EqS90EbppFn1sI
D59iDBjkWVoNCohYy1t7GVUOMy8z4pP/VKBmtL+UCXLBjTcZE61h7HxosKiZ4PDVgbvREyPM+ZZy
73qsSUxZqqkMKV+lHyLLrhohr416TB+jMnBxFjEUNSUIAqZJKLCAcyJ6IuQ+jhdoyKV0LNCLDhn6
cnRL/5sVy+5hSDrMdBUk0Bu+fPHkAorvqklT0TJF8vRdlEDwTOQB3TWcIO5kFcmJM+GE40XguOUO
PuiQ/rC6IvzQ+A5cwqYl83rPSMuBo9mxIS3EFGlPo4jo+drETelCuHLjc583hK5C/WrqO2Wjk5WO
N4zLhqEX9t1kMTUIVBq4CChK4WamJhD5otSj7DbWse0gosvlbB6F7idd1wZt3aQeLuEuRvaCjDbf
hlrsgXae2yN7+7obIWEzwfBhF9cxtQDeCRTUpU1ek4HNG4oMxlaJBqJOqevxsKHMwLIBA1vmXhCn
Z4m09HwVgkSQEgwc71PrzehjmuQ83XSI+3skkPBrDRklz4YXGrjlj1nxvUef/ihbx6+WNlsemrAm
Mhy+l5AfFOpSf3Bit/5aFCPivrIRxiN6MSwk3WiKnjiqlc1lONGdkWAOhay+9e0CW80uDxJJTMbg
NJ94H5T3PbFqu/ys65Voz+kdfQNT2KALaVTlEOJSmClL2ufOEPg9rhjY5o5ncWpHxVdao+Iql77J
n2HsyAjCwhHproMiHO3MNkGov7RHXxcrI4MqsZ28LrAoaLBU8TZN6bN99sg81H/YovRSvGfcgFvd
pLpY2C5Oqnj19F+AAuMW0XXbPmhx1WfYvWKyrcWixv4/M5NkE40DU+uaJOoHN4DWvPKVOaAHGq3U
W9r0r4R4AWGQ+WXghrfIxqa9ljrMLuJFkSBvbKd3sAocsxJcXLMGHPDLmiGZLcMUEqfy9yM30Ecs
hTAEUocLYqrnQYZjZCKTbWxlCeU3y8zHDmasu5pqy/wS1krDCmhCWYe4hRBKEXEMWSZl3H1xLdmF
S9320VJ5KvZHNDoK2VEWDuwmppXjZtmkLoYHLurBOQ1Uuu2i8szhe1hpeKqHhZT2xvc0cQttMJXb
Ea6XBRt77GpswVN25URXhrEehd+EWLKjW0YRaUKaKvnKtzFjOWYQfooVTBpOrrMQ7Gbf4Xv7zN5c
P1jmtW32C7OYGDbKMhblSpXKvXXJ6izPRr9hEAktsfkETdx1N0WPxxZEjNh1lmbG21T0cQcruC2M
H02Rz5ZWOapGpvDSl2eiqXErs51m0i8aiLyQc10T/0i+46uoidxnNFxcgVGVOCNJ6Rs3rV3qYu0h
bMHY0MKfs/XA9Ml1DmV0Pubd+GwonVKjzHhg2bDy4y3jXQENwyUUgeFE26/lGDPan7LY3U+F4SUb
6SaZcQGvqeUU30NBvYybKHXPs8bDD7FJLCVwEdVxlSBdwEy6dWdVJWemZurypdWjFK0mvSJniiQi
LGxi3USfi6QwAgexhq3hGlqMDLTvNUg6FdYwoZFEn4BCyBzXBptDbFqEvFFVHXfWKihU+NWUONrO
irrE3SKg6z53MtHJQsQ//CkfZAfVHKcgH121hMpeKTF5ePRPkbkdG5LaMUVFI3cmclGl3zPbCfNv
qA6H9Nyxa90+iyor0s4iif53DT2ih6dsm5F1TX3CYImRbojncpP8NQP7Lcz7fwZo/7/jkc5MuL9H
tV/S1X5oZ0Sr/ee/5z8OyKTz3/yJa2vWHG/DEYomFcom4Tcgb/0P1fzLP2Mq8YcNBoQntwMH7MDn
UHP/QLroWHgtYEDKDIoEtb+gbc3S/5jTnSxyrOCmit+Cto8gYMcmwkegZTQAgRm/m/oR7Dph1BNn
RXShJ1FH6+4W+pxLOiGoOqtJms4eIDATnwNyM6BijkiL7Z5MoxXFWgp4S+YJEG4m0L4CIsGmgOvn
cC+IjcKGHnqEwgkHVznEAkgt8FxA5FbR9Cw7WWY1ZzFzLOJvWqfYLTlqZ12LbHiyfXU2KLIWceFy
iyBnMuTgKbEIat89AcwfcSEdh1vFXk5zZAkdRuQxehv6Weq7UDwWGBWIYVqWWVuJi6Rxo5SvdOy0
dpFHtQUhLGDIYeEbbKdehb9qCniKx6zm3hph6Omnftchqoh9Ny8X7QscTbwTBQKkQ/hWmJWZa058
Ued2WozrSW+tYa8RQ+yoddVjN0SIHeAmnjKtnuTVx6FnWnyeGCAiHi5wtG3sqb2GKcci8vOKPAQ2
J3mfGamLBAsQo1uBBsTRLMywWwh2JB/p6c+x9m+VEmZn/Od45nUwGPufVZv/R+Mzl9Aq3D4hJXsC
+00L5/73Cs+/fljfrT98XK/+7Z8+UUh+1Pk/3SGW+Pq6Av3yn/xZkZiMMcmaBz4w8UzgTWrVz4LE
/+PyyZGNZzGCYBBHzfnTd9U0/+CNh6nt87eAjpmn/VWOTIZwzMXAlDHQdZlX/VZ4npiXf1UAfvnD
X0/da2jNdYruFOlaYNOR4QJkONEav88JkWhsLeK+i7agWJd2qt1Kq/uIemTVhkSA2Ja80E2MWTgW
bkknvWq7l+YfnExdJZVKv3geYmQGHSj1RidYCEF0ZDc4n8xakVKfyuJiNBA6emiFr3V4gGsZT8+p
HX62tCjfgIn0ey0N8OznUAIh6ENfIgrMkii4bRtIWG5XWOelwVjbb7BJxKaNs7SP3Kv2ES5Caa2r
D7WInEWE9Ab1SDxsR0C4Reoaw9LI5Qa8c802f6kyz9r4Xf6J3LvyxooJeoKGQVRJXN8Xlvk1qmMG
784HBI4dEc310qzQR/GHrwrTvZqK+GPjx7dSg92l65dRLLY1Rx7miard251XLztawJUnS8TcAgeL
2sXZDM8M2Ef6JS6oz9DJ0PiF0ljSau05+e7HSR9WpgUjOus8vK50/YeK0q8qcK7CiPMz9p8a/z++
QRCbbOwagfbg356npd2uEaKG+7wkEsboyAtSCaOjMFkGuX+XBCme0951K8JpS5z58KNW1bPvwVhF
DE8AWYIK2MAkLME/JPe+lsFsYwR0PDuxLmUlSREkZqYPIGbH6XM71tNClm2zdHJsf0Cty2uHNOoQ
Sa+1kBKjBFw4oPOqEN9QMeoj8nsNJjQz7GWno8wGB3IXrbKInMHZs1CGe9cbTy5xocs2UvHFiG4p
CsXEoS3HOdJu6m418IzbYpKf4nh6yCJ3q4giqJf4Xa6rfChuxsgq9vgs9jcTnrNw3nrtYsrVZ6Ui
H/UZb5ybfutAcDZNFkCBo4mzoHVeeEi/V3U15DtlgMNpOr5C3fCgmpJzRdJ41lKURIkJNiRJ3DM8
HN/NrlGQ3gcGMcMx8Qs0obJ+ztt4Ezc8EUCWilHwQrWonPNo3SFSxReMiRoM7/FLNRqI+qtVoTlL
Nea3TW5sa3wKu6zcVaFY5vrnjpAhX2IIUBMmEoQ0xDwMEnEqafNx+DdIe7dufaNHw7ZvLqQfb/yr
pIWS7JQLx/xoxfblnAsceIwINM24di3GTw3HcZ0JQ9512/rhpTz+1r7yt5vG/0U6hU5N/PvG8waa
TQyonP9Qr0s+DclfTachHGyyoe1i4MmED67YXyXeMBwETAiRUBHNDSbN418lXhgwJggr9ezZ856W
k7/0J5nC+gOlDHQKaBSGx95h/1bLeTRnhZIBi0PH+tufjfw5/x32KkAxCtw31/dYaIGEul27Dm2/
Pn91T25+zjNfG0q/XcWCReLQIeM1S7jrUUdkyKy0yiGb9j6lbj3GVYVFQXYq5fRXq8DEQy3mWtAK
jokEY9d4qd/54x44iCCxBnMMT9nDz8bo73kaR3sit4wAAs4Ots18ngZv/hmvRrYePmAFwNqwN/tC
6asIAhMeI8zIHjCIqa9RJvTIOezqPq0MNwH6CKGy2mS1yxVKB7Qyv31vIdzMOUlQH3mRjnr01lKh
TbgdVw3ottKjHh19YBbr91c5araZkRMVZdHLQkBx0NT5R0cTB1MqjdLU74ljZno1Y0UV5DaFOBJR
S0mH0M8Gtt2Qp2QKKi/7OE0tvYBZJUVEBRP9CSHSfF2vJuczmQi6pY6VIucv2DIznebVY+AwUuOc
prp9PBVsCFayMerie6dN1eb9Sz+iP8wLEU/FaQxWDice62ihqDQbcJmq249hVHwLwy5ep5OD0pQ0
mqvCQ5Dx/nq/uNU2Xz4KK52jKFXhiG8Rpq2Ssc6VdS6jsCJK85VM+uGzXRTqkwZjExZS1rnPAceC
76iCZgq7w3DEH/vod1+uWZ5n4ChGBeL6j0M+VDHkY4kj105SP1ZZ2AD/8gme+KTefLjzNwudDG4n
DBMx18HXj9KQpR8nkW/vOG2LbVg6z0ahO2fv39ZfLEKmEkwjC7ty0gTmx/zqffHwteO1LMt9ZeMm
0LhG9cAJ1fj0/ipzvTx4K4lmByCAT+KYOCce16C6bcuiKoJ0bxohwpUoy2W1bt2689ZTJfvPpacU
nWNABNSJR3V0WOcLZWleT9cDz3Qhoh69p6gvSgNPu2JPl1WUzMpkktOueOau6YaIqEL8ez+gCqnF
mR25noTZ0dvArKbDlNbH//NWA79rPvz2DcGK20ZK7gl0ssfCUmwVa4JM3Hov8dMoaI3LETI9oUfP
qYTxthHZZD1XslHeiYr15rO1zDmDZ2YQcQ4y3KPnHbkmiGCKDo/5gbWNXTtfZa0XrJSuN3uCo8IT
n+3b92tebyYU6Wz2oBOH71fmYCyGP026z2Z1Uz+IHmor2Yjv385DbGF+yDDkeMbGrDPlJTl6yJbf
0E7nVbovlDTFVaIzR2WWiivNJg3CwtsxPhruHcuSPxS2iOGJl+wXF0k/wh4OF2n+z9EuUACdwPEo
in1R++yuxDgiyxmNE/XgOO1nvkp2MsPmdAv9jXf58F6SOYLGs/JyZtsaHntItujTrSnXmNmTNn4u
cOP5xuiKXNRQFdUDZq7ZJx/Atl2GjCc/ZlgVsvMqrUDDxlSq5zQGrnbqZ/7ibnhsDUCDYAUzRnb4
MxOzKO2EaMG9ZkTioW/GaEteVbZy+yjeun7efWScPj2IIZZbR5VMHOSUnPtzCL3eMCI3p5IvL3fS
E0XoCEfkLXGJZiItZYY6DbCMo8c09riI+rkcdyn+X1dt0jFjNEVeLvzSiC+gpUy7cNSbs96Rzhm2
eM46GuPk+/uv6pu78/IjsG3gdSGfSBz9iArmBPmH/rAjVbi9d+0gu9Dxzz71EOabfFBxWcbmIueG
zPS5eYcPYcBIPDGgLO2CPsbPI+3AHhkymjknVKsnaw1nvs+tnpt32OBYwapECFIjBJHepkgmyRAA
NdCp7+RNc+LOmY+oFOj8Z0XKUfFp6qQYxTAMO8YPJkdsX+H4JfqNWWn6iRvwi6VmCGnGtcGJXkwQ
Xu9rIjPLHuO3dicZMawGXL0xXZqGHVQZ5/m3nyin0VmBQVNkei870KstFAfzvAwxKdv5eA9emDZh
tL5ilv3+KvO9OXygJt2csEyPNcgWO3pv9EliJIxkcNcmTXuWdnMPXeK5iU6yvK1q81Q+3y/XI6XI
wToBEO44Wkyf6S+TyXq60IgaHspkbeKaTNaHZa9aY0q271/fmxbBtZ1ZwQJPfi6hxz1V0ztBX0Eg
YjKvM0jyytt2Mj42pnc3aP0N9F3nxA19+4Y4QIyUKdtj4xDu0Q016iT3Mbipd0SDjiXNhwo+w/hE
EZjk+u37F/fydA6f3lx86JnZonTY1XNVePWOhPUYBtgMTjsN80yCg2OjcHGxKRLssutKR8Lfj7CF
SVOS8bk7DNAfnMrA8ZeOhAzKop+aezE2vQY3QvrtUiGIweYR85sIvziFfRGKeMNelWlKZKBu56gY
az3M62UJF8hb0qJO+UJ2A9gXZhoT3jbdgPGdbY/44cMrQKekoa8Nlwjkrc/vX/3bksfF41PA8Qjn
ESQShxff+xNEEiyld1KQNJhBi94qpo2b31+Fg4/D9w6eAHJwuAr+hD1WQJaxwwlr+JFNhMBHWKc8
vL/K27eGlt4w5tJKN4sE7GiVkYyd0pqMnaqz/jINfKyUCNVbM/Q+daT+1W3jUE33Dw3a4ChwuNQU
OriOYAi1c8YhWuLSDYTqxMGJ3uUXuyJXxDluBlQ4Lx+Xr4zzWqAbmr6LTeL4qrxQpJ04Nqnk4xTB
Ae/H9DM/pb1qNEnOegl50FVtfvX+ff3VxVoG7H1qDQ3ccdNg1E5CF1AYOzfpi02C0xZsQK8/8c2/
PQ2A6PCPM4JCEMfTnx/vq+9QRNOkz9k+O9NryAf2Zm2u9OCcEdgFrxBqEuSPPrDyBxyYDFLdoRMb
C0tWabF0skY5tybhwqf2xV9ePJJJxCMCgr9/9KRFyT6OLtTYEeOJBxlJUYvcD8YTT/pXq1DyGISY
CIgxATq89tGuTfh+wth5kEMWUBOC634yzRPk/V+sQjWdxU7cZlj4M0706g4HrR8y2POaHTGY+ScN
nOCiL2Gavf+6vNmdPOoInqUkIzK1Bto6XMXRMk8V5YhXRpFEX/UcIYANwrZkLut+aPq2+N3dyZvV
MGIegAnD5ZM8XE/igNCBtvQ7LY01utPAre/jKc0fY0ZBWF2OwbKp4+rER/H2dfUMVmPLt2csACrI
4bK6O3ow/xocCuOp3+VzwM/Kr5V+W+MjuoFioxGKS/TxrfBDuIq40H80RNegXQ2z8kyfzOz8/fv+
tlrQOdN8cJLjPZ3b+8Nf1IkUPneamju/twDL887CEimrrFtX1e5FpTvZpSOr8BKDDv18qmrSNnpd
c0/U+jfnvflXoJkDDeJNo40+/BUqk5IPqTB3GJvoi8INLJg1JXbjaDmjdWUIGJ+RaT/pWpD8LmAy
L80cEaEdmhMey+HSpo+pcBB25s7NneRLgMLzKdPiD+/f5jcfEdmKfKc0JbB0GHXO1//qIxp8Lx5z
pxE7InvwlAkD7P0xuLWffnsZoDSPUsjeDPHjqO7MkgYMaiOx6wKZfiYnSTtnM9LWv70Kjky8L2yc
9D7H5kwDAVVRR5jKDhPH9KOsq2yjc7o6Jc77xT1zHWRLsx0RYNvxmym0hGCHqhQ7GRBj0IdI2r02
Tle/fzFoIGZAA0ROt48ef+zlhlI5IoPKC7olatCY2HoM4v8Xq0Dk4JAI55hm5vD5JzCHReNWrCIt
wgkjFz48moYTH/Oblptm1GMvnPddurJjnRe+AE2WZa25a2VQfpC2P37JhD4bTABgiC4LL9PIik+0
wm8rN/Vjnt0jV9Vh9Rw1ULWL6xhODNnOwHp917aJ85FipZ01ucI+w9WQ5rx/L39RRE2QTdfB4xrY
ltPF4c2EWBthRhcR8KZkv5wj9i5Ti/Co1OjEmQ+Tj1yAMbYvmsmydr5Xqeus1rozaSTVOdln2FWf
+EFv7zs/CCQUAADHdyCdwx9EngExjtgv7Sqny3B778vig1OTkVy0evfDE71z7bVZmq+dNoACih9n
42ElpquvtVZiCY82r4qRYc3p0vBnygxlRWPf4UohZy1WTpLIiV88F4KD48u8B/mM7xyqHw4oR4WC
jLdxYoqe7ZAKqW1sx8Fe1F14x+TG3oVwShHVq6F/9gwojtiga8aqxVL7VJ80l/Wjn8EJ+wWmNkgL
9I5uXALS6yA4LHd2j932Qs88d9P4ZX4eOJ300BeYREUUvk4WGdEjmAe2U9SeqGZvDgCUScI8uBkg
mg5AxuHDg8ShtxXzuovKcdvzAH/olU9rsGhHPTjxfb6taHM942uZ5ZjIIcXhUsPop2w2pbiAzwEP
IEgNMnZN8b9YhfEVJFGkxvNKh6skimglYhfNC9533OajrjoPZjPA91+hX922eQeAlgMIByXwcJU+
ItREjrp5gQPxFbw1KHJWvjCQgW1+eyHB1gligUWFIY5vmsAGPjLqLLjABai9gKxvLxpPyy5wpHx+
f6VfPB4TwJm5CawjwgqO6oqfVhH+GKl/gVi23hotCX//xdmZNLepfH//FVHFTLMFSbalOHbizBsq
ww3zTNPAq38++L+JsB6r/NtkkXsrLXo4ffqc75AmIr4ycZdHgXK+knENbunziZtJLvDg5BZI8Oe6
dXr034eS7snr33JhechqgFkSmIlK23y6dtDigHcsjmlvQEPAx/E2rXwtNEQkrnzQ5aFoTq4RkJt0
M210Njqw8r44Irje/E7b/hfwU5cihD15u7d/FRk79yekccCHm8t6qGmgYFoqjpIO/m8bf5aD5drZ
O7h710Ch6zKch6ZnrIJBAWste2/lbkpDbzy7mFEl7DrgOnBfnjIKrWRt6BLvaLINpwGm7k5hMd9e
+Ux7jXsvBvd4C3GN++unnu8RrbZyASMiOqo2BYJEEK7zEHa0/zMfRpXeGWVq//SHuvwxNza674PM
tf/qGj+VNMM+NtTYFE8ICDUaUoopKv7WOCJdnPV5+8vtzHQK7R4XhBu9jGOkyeaqezd45tgFWM9q
2NDRKuOvY1P96TIb1BjJHVr+veBgYL/g+5+HpcSlF2wafWnsFgX4LC2BQyWxwZscksFd0/r9x9bU
7SZEcjt+z/+fyNAWRIl9OzT6x2FqzHmPnJXzs+17fFiSvs1Pdawtq51OE/lX7ryXlzSVJItNKqhX
87Tb7J226eJyQQ/qiLbg56KpP/np3KFcqz2WWfSoJcPN63v1wjkH9ALKmVLMuos2a2hN9Hp1WJdH
tyGxHGehjmXUpVf0gi6NwkuS4rvhox+w1WN1dMz9ivWcqzzNd1UknDDrymsY5AtHnLcyqr9kDDQf
vPVX/PN8MSenigfoeUcstbw7zbbUo40FeWCvHnuvT9ulZSLeUzV6nrqtKEQDV89VoxLHcliGnYuy
+HuKHADKDHSRbimKOgf4yv/TNJI6r+ocVOO9zeYQWdyhnU0Mi3JR49AH+Qj5p/HKYr1Md1ZsyXox
8/xnGtdp/mcalwxixSJ1cRQeJqt570usMRuJe2g3PsaQSDg1ljqaSGHdDjKbrwTqC299OqK88X2s
gXiLbF8hALVV3U2Vf4Q8vvrJ4uXURQDsMBvj6bPMzRE9EFAYqtw3Es9f34qQnHp9fS9tWLR1+B1c
FrxXNtnJgFg56KncP5L31UZg9p36kTsqObw+zKUdSzucOhvNajoQm9NXDOi7j7PNMBjPBOgZlhiq
4LYBntH2r1TILi2rg4jM+hZBnm2raINLQlSli+UfVxfB74UxqA8jfWPcevLp1rKG6L6R8lfSFOaD
Fi/u79e/9MKE0gKl2svbY+2Bbs5mg8UL9uKadpzGHk+1ukE6ETKkc629cnEcxEqQywR0xjE537xW
bLaOlXvasWu6+b0usckiiXI+vv1raIajL40eD4CGda7/OSJITPDP+3i3mlnTnNyhkLtJOm+v+YBE
BL9CFkZQoyN2PsqUICQIHTI6SqMUO4nv064a0Ud5/VvWPba5xZ8RRYBxdGelupyPYs9YhTrS9Y5V
Sja+eJXxX9oJ/7HFn/lTb0Ffv3LAL2x6OpaUAPg2Pm7LFIGW7MkYhO4xmdaWDKWto5LwSWNXu9aP
vrAbgC9wwMDuUzczNt82GlGSZGYrjjCo7VvaKuKO9+y1Ku2FD4L5QpVpbTG/PFkgnpECmh1xrJxF
3LVtgyzykPintK7zz68v1oV7B0UqMEUOtQzyvc0xmkcZS+kxd2LBJKloBeT1rJsfc+RWcKFOjU/Y
pLa3rw9qXfxAAcTSwPOB54B5vkWKkTY9JU/v6M92dZwqU7tfQUx/69403uWi9dTdiBTtkycNT0Pw
uYexVxnRdNJp66DDPZnuN9r7oC21GWASUjBq+T4NdU4zGV0rI4QFrX/ByQ5TEtFIuJtFHg3cq9QF
Bki+ztRB0okd94bHgUBwx8DOrxkhTaO9VbnfralqHpGQnb5gSp1/MwmjdqAjH3Hj2HU7g4NEIHX3
+qRcyLy5Iumt0nrnMbbVCsLSUEYdOlBwOWV5I4So76RtlneQnLQbM/eNY44hJw7CuO3dvz70hV3N
0ORqPuAS+HHrcv0TfepyKtoWLudxRs8gwNRHHKdCDW+/m4CJsM2gUAHY0jdbLfe4VvOWD7Qc5B3R
80AOdcIqcLDVtWzq0v5aQxxdOGg0MGbOP2hq66rJq4YQhCMPpJYcWsSq34AchXOFD3Zp7iwBeHSl
bJv+VktNlrWOpq2EP1BAixhb0wmm1mvenlXzGczZipgg593cQrZWV/C8eQEiE9zddl3m723R/5+m
4v8X+3xp1kCdswFWrDhv2vNZIzFLPZXF3rH2EnsfGdDVndYsb/LJND68vuNeomBBzIN+X5lMqzjc
FjNOeCYlnCYiwJAgAtOzBcC2vUtd9BWguJjoM+Pt2NnVLYJHu2VB3bapv/wPP8LVAYsieUhE32JD
mjLutUaRdIOS5xWBgO3ermWEelBU7Kic+bCZ3B/onJf3LKx250RxfhOJsdevZIeXZh4oMF0FSuWc
v008FDZPbA0XiyOUmvTGGcfiVmrKCRG9XXavf/SF25kMmAoMDUfAuC++2VhticEEHy32K4ZHTvyE
h6t/q5MNnOzCTd9elkNEiN1ECrUSJTaxpRpGJN8rdi4ufMPB9zLs3QxQja9/1aVTCCGO/iLwxZVd
e751oWV5OKE73pHHp3fbjI6B06zZXYlgl0ZZQySJBmf9mSj8b5xMHWtMahpex14b9ZD2TMobwrnW
Z7p0JSMmwmknmeHJsskxtMzE+FLXcAdEmfHGNCM77G1kh/B7msPOUQuu8FX/8PoEvtyB4Hl4S3MS
6QdxBZ1PIFhhI8XC3D0i4CXD0euSnQeFDaEK41pwfk6SzhNExiKSGTTtYMesNO1/p1FD6wclzBxR
42asYQYif4szX4TLXGAi5MFNXPs53nCjm6MfLwE3l1bUv3NkpHuBiTANKrTokNzEttItGBhtg2hd
XiGTOfbVsASLro0O935rXHnxvDw7iCQSfUlrAXfQ29z8cEtoCdB9++iYMT1TdOXulV0utwrfAOSx
He1ao+DlhmNAihm0z9byrLfpVxSpbMB0tfZxXiGAg7Tiuyl2xJVtfeGB7NGchaCO3RKcpGchzX/u
/0wtSlQUvY+DiIGPx63TBb4rzZ07d7yLzTy5m1zUGh1ResciztVfP8Un+fUdeOlbqaJS/wBRCTtq
M7lY+1W4m1n20SqFjq2o83vu1bUk69IgK7GKnBOGFUoB5ys4Is/iS16JRwTkRVg7YtkN9pLsXv+U
S/uEXIq7muSTzvdmlAjYD57HhnuMVUx+07vOgQjZhCUp+IHn5LWW8aXDi2UQmA6G5I9NcSExBqO3
7Mg5Lv4QBf2Ut0dVauIB6ENxJXW/MIE0pinRUtoDBbctMNitK6e4IUeguyTHYGhVexqgfxlvDuh0
PXiWUH6jmkHuc75Qkdm1yTxG7rGkD3OPb/t0zLAKeH2dXkZa/vFVhXUlWBHRN5G2mouKjT+4RwtR
ln1dSRoTke6+G4rI2g2OmRxnRGiupHIvyyZsCN5cnGfOG1SO8y/z8O5Tutv6RyAXCwSgUZdflq6l
UjKNfoa6v68eNIXz5c7uEv9HMZtm9/j6d19axJUmQ1+JT6dpdv4T0KNKOx9PmqOaR/upRePtwUGS
b//6KBd25RpUSInJjem6bnYlz8jaN6RPLUrZT2jsWA8o/0A9Heb6ynm78D2Q9jhsBhKrROhNmKQV
4/TI7EfHlrQyhKhp7HA80q4s3OVRmLaVJ8YNttmSaIgOZZsl0REvBf+xhCkW0GUqr2TGl0YB2gcq
U6ceix7v+doUqb3wkmB7uH4dvbdmvwx6yPJXXi3rCm+uYKoY9K7IwcGYbGH1ho2/bTa64lh4bXtr
53F/Q7TNTy5s41trbKd3qtPNgzk29pvzQfDlECxRzqDt/MyX/ffyV4tYqBnmVLoaYbyXVtOlAeJ0
3bWr88LZJgCjAbNypnhzrjH6nzstpeNc4sHXnESa1icLdWcTJbfWzAMdgPAOBT7kOpAzuCY6fGH9
2Im6BRyJbipcofNxoZxXkR1H9amo8C7BYAVgJrTVK2H42Rlzs4CIqEKVgYrETnm2rfjn81x7mGGn
R9mpWOZFw1k71dj5lPgTZNeM5mYolaXjkGKZfzsNV1Z9srIxkEotJxQSazecRyyIdok21yKgv2Ui
+aK3K0EdY/X8Ni6WJN/N2bz80Ox8iMO0bXTrMMoC9VhMhcUncBKWvjdglkThJKSOCqIV4Us3iLLJ
QtrMZrJXMjG/LNGCcXqUuNisSMLhXw2oCl4ZSO5oyBZ7Kd4Z6Aurx5aON5qhRVznd7gcr44jdhrJ
EHcV8VTU+tAg8VTI+CtCn54KkQiOyp2fGPqPfIbjiWx7qctbXcMp5m6YVZ2iCaA7YPDdBAcqkN2l
t28GyAehNSFJvvemHgsTc0nTH7EjkT2osXlH9C6Kpx/z0HhYzeT2iDjdpOqnaET2bSciT39wGnyq
cP3COjrNF+DoqYsljDboo48ViJF97dMOTzZUz2zK4qVZjHvuZlc92F7lfMu8crTv4yhOCtQkfD19
Zxd9boUaAgd/E0N88ECYicqCTZf7moHf7ZQWxW3tFjhSDUbju+HAU80/CH00bpq482mUxqA6AwTL
ir9WWWqnpXOiCavXBYEDDwH5r68H9udUbLP5VkQX6AfcEFd7x/M9LlRcSuSv5Gkcu+oj+KDoXqAQ
+pTJXi+DOJHDnbtk6tbTtPHgTlp/sCQWFtbQCYSUkbMOrCbznzATllfShos/zUFvBdIQ9QWKaec/
zZD1wOxX06kvnfxxxmXnpLcjCpVaDXUTBLSMepSPnXa+w45Fki2V+VA/RIXM2c1eUf2q8bL8E5VG
3QWWP/Za+PrkvYwPK3Vivfl53gHvWP/7PwfXUtxiuH/KU15GiIlIqvzvV9mnay/il7cv49jkN2D8
YMZuK9W6bDCGyyx5ki3mbX2lGR+wQDMPlJHcL69/0jOC/3w/MJZLmQ05A8wxt2j0RiR9jZBif/IS
I7d2eDiPn/wxLvpgqYum2CNo3qX7MRmQCDBN+uGqH513Fnv3sylqrMvShZx1V4iuej/h64sCXSWj
Nph4ByOXLGbY9qPjT/sZ3ejjEmeVQrjfTB8sozFsWvMllnEt6oh4MLNmeZhX+fRDSRd5ALptcXcU
/YIFG+44nXNlx728Z+gCrBg4b22iwr85X08XW6zMxSL+pAgI2ETl1V980NIbtcwVjnyti3iumt6c
WjEo3DNgOytPfkvUtMwuzUgf5GnOK/PoOWX6DlzPdMjSWLvy5r2wXwFUUUSFZgBsblsYwGyQaGkk
/Ykt3SGAakZ3zWiOb84KqEaBqhIrFpVEfHMqFkh6ENyNDtKLUe9UYzS7yM6u0WsvnAnIylwsa+4D
9WWT90rbqNPMSLtTjk1eWMxChnKo1b5Ok2sPzYtDQaTlc0zhsUPOt0XhxYU7tFV30moXDftc14Np
FV1pK627ElEu1FJ5y66SISRU1Ni2vWU0LNrUXVMd6INWMBWZ2DtTbIWNNiYfp8YZPtDU6N/B2Eyz
AFQK+rYNyPN93FTN4fVQ8PJxQ6sUxiZ5DxhpiDjnn811qw0ZitEALLX26GSOeK/BTE2o4BQwxeK5
7TAPmuPbgnix1+WgXbmbLv0AiOhrMZeY96K8aY41RAPfaE8dSpSHqvfcCTkjc66wQKzkTw1rREy7
emw2OVeHBNj/FbDDy/OylofWPgopIB2mzQWkNe6E+WO8nLAbLYIKOae90qzyyjxfGGXtdKLsYsEV
Axl2Ps/ZlGl9ZwLfNn1pANxwutsKofg3n8oV10sLkm4TgX0LnECjbDRnHqCnWpeYrlH3DnX/agS9
8C2g1WgDAOGm57ntF8O/yJNsdq1TZg/1ikSVGHYY2pWM+eIoRDL6qWBRecSdzxhdSArfSW6fkhb3
mSU11MeMzO7atXtpmFWkhhYNR9/bFm+LwR+czo9QZajy/qEbk/h+mTLvSrX20ig08dnhLD4GKpsE
zMMvLZexZp3mAsnyySmqB/wVjKfXD/Pz3XV+r/vrux0wydpefwGpLVq/5S2Y2qdGrzK5t3WlfTCd
xEf8cdBB2/X+I5rBcidUOe37eWz+2JrCv6hs0xoDkqI8SFkaeytrRl4Uct6lebaKrlXVnvRSC+1R
1fvCtpODwrpiTyVO3SPtrYJmBQUZepugUlbGeJUv13z9XsZnOt684dHmI030tg/g0bPI0r3cPNFN
wDq19PCKTQXS5NSLdq9P44WhUFdZFftoTLBmmwxB1ulIGDLgPSlf/EBJOgobwvhnM8Zn+/WhXiYj
fAq1aer3lANf0AJRGM37ibcPuy+p9qS8xkMDa+1T3k4JlXMn/ovZlboSJS59H4gInvWEOxgYa0j+
J6NFlNlDK1QwaDMXt8vYOvcORLYSE13jmvrmc+f2bEvS/QSwttJ8nrWBNjvfakytLDpXncqkcf9U
aB0sdzLHaDdUsq+ivaPlCNnBJ+7bMHIVsSQXmrfHBNZOd6NalhMIMeuHORhudsL7CwGRbkE/EFB6
h1Cz2SdLCJwk+jskOdqcpGHtyc9zDcU3p+7bvdIx68VtBjW7uwxHnSqQpjT9MB1aa9iVKNXjHKp6
jPI0XIrNw9ip+ePri/zi8PO6oS4ESoBNRaVhU+0adErlKKVPJ8uL0kcgIQuJ7dVy/ItVhZgA/xhG
LV5VK8Rrs6qanvUVRIST09rGAY2v+L6FtXCoXfsqGW9tLm0WlbIdBVFwNYTobf0u8fTB9zU7PdmV
jhKIjqOrURgp+tq2iSeabNSj3qnxLisza685+DcliOCENbIJV27vlyQbbm+w47SDV4mxF33pJF26
alX0OLW613/gZY+DCnbS/qnEKQVvWk3EWE5XvfO7E8b0WdRotuB/3eg/p3mh8FEONF+vPDEuLAWF
cJATJK50R7ZPjCGRYGoFvrCdMcf7YhjNQzFV2T6nvvHWbJ/PBwHCq3EN/PQDz1c9HWfpVYVgqHEZ
g0yuyuG2lV4JUxd2MFAGmPTM9PoUXv/7PxEDgptHMubkaCTgoWrIIg97r1z2r5+Tl3kx9TEUp7jD
wF2iGr7ZwoBaeLC2c3biTs7SvYmY8P3QDxl1KMES48tcLF4IjC3+7qvFybAWFtrvOZ+bJ4gDs/3W
nI2fAx6O9irwdgtR6c1Xl4obXdPy09wC32jUUN5MQ3utvXBpbteFW7FEZMH2ppGrl2WviajJT9HS
jnue1+quVfU128R16jYnltcGNiJg4FBC3qK8qUxFiJVG7QlQfbrzecrvAe73d8izVGHl1Obu9bW8
cARgKwP0BlJHer+qLP67Y+bU0rvFRVVDT2YDq9xx2mMKUL23NbN5a6IIx259W9NKWJns2wINbiZS
KATpT9L0ahxn/PpYIFtxJYhf2pywYlfEJ3rEHOtNFDfVxOsHlb0TFn+Yy2e9XX6Oc3cudt7sx39M
vy5ubKQK/njG7LXB0FGLCqQ/NV1oq9xIr8SYF5kDBT02Js1fMCFrceF8gut6cIu2mMrTAPpmP8LJ
E+Gc1yiYGn6ZBpIxQT1Y9rXH66VxuWFWuQTwtRDSzscVYgAU7WvFCf9s705YMS7sSuphIxcYIKmx
tO8MjWfIlf1krd+z2cAQ+4kMq4LY2pA7Hzda8h6jjqI6xWaH4xyPYlDZRWQYT+zqBHcT0Q+PIwVN
7UvcJsVv5CKaIlCJ7f7WynY1Pcfb+WRULg47aQfEMLTypPjBV+Q/lkLKD7lcmpvITCYvHOg4g2FA
wNJD7Co1voPuT392vYk4BN29YqfVel7eIsIIfWho6qXc1+aUzQGodOyAyK/y36gUU05rhVWYu7HV
nM9jVUU6PxOiTCDmWTyAL4ru9EYZ45X6woWIwmOWbgN4VB5o22JTYcSz2SlVoVHgRKFHTXVfe/a1
DfhyQZAG4doB0U3H0N5uBHyraczj5nRKczhOKVygz8BE0qe+Lm2keie9SAKtzZc/eWm7uI8n7ZfX
Q8xamjjfEXTbQN3Y5OoAQ7dpLHIEnVFpIkPdJeamxzYqTgI/VdUf4RTDEeVp/5j0w4zHmqtdCzov
jwHRhnzOgP0E/G7LLTesGprTUmSrpkURTEl2a5u9cVhgY+LwPLN70J9787qy7RmLyiAiMEBfz49A
YbRcug7XY54P7qOV1bCcyiRKvr4+r89yZJuJ5QnJGCDmKMhsgR216y6NzJPu1A6pvxdZ51fIF47y
T2R7UbvrJtGvebse4R4/rudJ72erDJNKab/augc3odVzROKDjmAc4JCz/BaJn8gDF0UlIce6SAuM
XBA/Rxt41JVI8fLmQfcPwjVgESACSHWcz1Lk86I1G3odKfviEPn9Hz+1PpITmVfSg4sDkSIIThod
y21x0homih5+R00XIj7eBrrX7JC1jE5lI8Rb6wdkIawGaglsOBKc9Xr/JwFzmsZOSgQ2Tsko9JMq
Ev3OSPWhvHKpvMwS4P6T09P9B/lHZnk+jOowYrN6vzwlmEDCU4ciF0TYg+2bEoBlmmnWNXz+hUlc
mz4AWyBhANPbXCddVsimm5zylGfIm4y+M9J8mMz94uA79fq+fhkW+bh/htokWmoZnWau4ZLrTtvt
sNPRglm+XXcSsOG/o5jnUzgnqIJbiVeeSh6hob4IufO0q1qHF6eNwOcipMD+21ZDbD1TrpiZtjIb
PpfoXIVtbtjUXaLl5n+YNSrwqCuDN4Txcv49IGjJ8WxGwi2hvfO0stvDlRRXDu3LWM6s/TPKZm3s
eXXx8xjFk55+yPzaPdQ4r+5aqgofcnO1APXM/g4S0ZvhG2RRK64BSLhDOfM57/jnZKUZTK9y9OuT
5/fOvsApa2fOyffXJ/HCcrFSqyAsj2ayp83nJWWXW5SU+LzR18O56LLbfs5LfHHNbP/6UBd2ORJF
ZGcoSCKDJDb7r8RibGoAaZyUGfe/ChL9kxLUHt4+iseKU8xmT0BFON8VijAfdTGjzJXkFgK6seZW
tffp7cMQiDi0qzAfILbzYbApHqskikFS6jj/KsdTOwQOi7vXR7mwOoC4KWajpQ3xdivgVjqJaIRN
R7DoZPLFGH3MIPx5fkJM+u0PaSSMSJ5XDjoloe1z3WodrXc0HhF1JMwbOQiMFBD6uHKaLoRxhO/4
It6ngES39QfcI1DZtJzmpOrK+SqFbA5zanrv8LnNnrxSDld4CBf2HG9KMhIb/hQYtc2eGzvR6LPv
NqcxlvY7tzTn0Cvr7AoE6uIo7Lf/628gg3O+GZJKwyLPnJuTZpnNIelBZQpdyStz9zKxozHHnlt3
twPtc90s/8SDwhXoBEwkP6Iv0w+5WuhnJ3IOMccYHjD1sG4wMromQnfhcbnybEGREUpXIv1m1NmJ
p9pdfMBP7J2ja2IJHkRlE+8M6YwPsRvHdwYQ9ntj1NubmObPvafa/lOGT+eVJPPS3llVakHmo/tA
GDn/fm+OkOTro+bURwZ8rtpObtpMpj9KaXcHQBbiWs5xoYLHWgJNYUzyeYrF5yPCc1uz3qk+6UVz
8rTB2ZvenO7myW32uQbGIEDWTXtIJJb3ZW5NgaWa7EYXOHuEUxlfiZ/P+eE/2S+lJ8QzBIkWv4o+
+rbq4xqthoFp7Jxa9HIxSrajPjBrgE69Zsfv2gXnWg91sacsnuwnV1nlLm8R80tSMX0CZ4Z/zeJr
b0v/nn8T1y+d6XVfUhk7n6LMdBTLPzonQ+eNk6dQvXpTaoc3xcHnURBWQx8YsDCQnM0oTWlmbucZ
7qmgrLhqNYhDgTTiLhos40rIfaZ4bmaZTihxEAQo7Y8tUL7Eh3JY5sg+wWhPHpSsTJ5pJL4djq92
+gk7Fh7LSDOKX6PVg/du7c7KENoZW0xV5JIeVi/bNNS0Saig88r2N06LFTZCJUrcWBUq8WkeTWRI
q2jwkx2Vm/6IuXHx32xq+qe4M5winIcEvHo+V04cAr2dvdXiDZfJgVsPA/PG9O+EN6HzpixzyiHA
iWgJoAKXKiQBo87cYH5pYAtkGdgb2aL+US6iw4cimpajKpZK7fJ8wWN9TLoPpi17dz8MFt2yFDTI
tcfhlhNAHZhwT2UPkykAr9AQzvdIidG1jZWnSU1+qgFNloV/3xVmnAW8HdR+9Kr4zm1mHHFmTtcq
BFUflsK/hi26+DtAFtGBpqW1dn7OfwcFzhiBC984VZ0JuKyxU3wolFE32gERZs4saEJfBjpUMZT3
lwXRQLyn0ab1ase4omO4uTKe5wRcA3VBbnVABpsdjT5BgruzYZ6SWdmPuM+2jxLZhis9iMuj8GQC
vQWDYNsPB5kxDJmm03WfRHPwTOifk15nVxLxbZx8/hiWlc3HH9i2bO4I3FSz0SpN86SpeUpv/EwZ
zs2orP43WJLuK6ZQxueZTdIF0dwlP6E5diAqZ5V+JX5W2DSrNgtejxh0WVjNzTledbVXTQ/6MDSd
z1c7QZNQgDFdTv049j80FuEPpOXsSQF4wPBXRD2iw3407V2EIvG2rgWW7vhIV9VNVJUlzsBunMb7
KPGahVpbb42HXKOJTU0hAX9axJQbQzMftRob2kWnwafZ0RS4drsQKixv8m6MrlDZTnem/M6ZveXL
IkvEakdzKG69fFIfXJkAJ+xy9KpDB57HQ1PqbR6mpg6xPWevytBLJ5WHKvHTZN+pLHoPtArflM7q
+4ekS5YfbjfFxmG0sxS8Tt+iQAaJSYPzvywy280ybtGurVvtaV74Z/Eht+l5KasV/0UONZt918Wg
afreEL9rXyENVUal+QF3dM/eWyh4YP+L51qGH4PfqF23dt52rGT2FbsG51s5xQQqvca1K6inRs1w
qOzsmxCtXFF63qDxShf9famD7NsrzaXm1Ti+/KTRVcXD3eqHQwnOAuu1RKusfSo7tHbSqCyfLOUl
alcaHRPcDnYnQ4uo2GGLVY/1rkaEhwObDtSyHB0bDb/wjffYw0Y/jbr+T/Wm+TlJUhqsqk6S97ql
+sMy6+0B40x8WlM8cJ7szKvetzlu9hE97q8tmnLWDbKmxp2UZcfucKP0tnN7+Rf/Hqs+uM4y2IHv
FzR2c3/oHmLsdK1dlVmoUmNZzdsJI7XeOGJWW98VEo+2m6pMqDYq1c7TTeKY428x210XTu3SftXH
xb9NvL7748bLZAYdXHbwrEPV/XTE3LAbI1k9Fd043EWm1f9JuizHIM3HPzZonUX/XS2Gdt81MU7p
9dTN9wM9xO+DkbU39EaJcJTea2e3YsaTMNHb+hdddGoLmDZ7J+rJargB/as/FpaGxCE22MN3vW6z
X208Lw+ZbJafCuWAjzNGJkvQZzaI5oUJDpw5qVDgLNNxn6ZuddfYufGpTfuhRiYkcj8LzsESDL0+
FGwH0zmZ86xEqNRY3JexWz/5g2XnYVK2Yxa0ttPggz4tzYPKMz0Leml7TwX0JrnXtBS7c6HXsX07
YHD9xTcq9akt9egnCm3iqVQQaw6j7+XLLhOm9nUYJM5wVdPVuDtro1WHbGRTfZjp7XzEfRdr9TpK
sVNf+KT8RvSWnO7jBLAijs5K3pd5Z39dahN479RXNgkNmJX/JjcGidLAtupv47wzyqfCLo3hXpm1
+QszgfGTAy4t3Rlzi4yAZ8RYpBllknSPWI7rT2g7DyuwRfO/9bTPnJB2nTBCc5w6nB1StSTh7NV+
9T4ve6PhGldFFTjZNLf3GNANj0lW8vvkWBKlJkxLiShVrd3P2K+jd47qAMmGSks3GJwGRgnXaxdC
DVJ77LL9BTnEYmnRn1q6zwjkUBPscudpdjX3N1LCuc6Vb3mf8jGu/+StzT5IJ4lbBm6Ikna1otB6
HOo0/ZOPkYo/xn1jfNInYad7J4ZPFeQGYg9Ho59ccvChLe9RJmrJNLtMH4N5EHkS0mIc0lAh3PLL
BLM8B4Q+8ydYxiX+kDpGme+jsR5wUMYuHrxWWhbvJgM84eOqIazfGGUPcr/rey8NmizO/wLI8PG0
LZ0p2ed1Jv7jslctu3Kcb3vJ4zLUXaxww5hA9tcYlZwO3ig1wENQperfU+QgT+xE6ntuaFm6k5nT
1oHPh/GwMaPm5wDJHHgqvL8djHz/v7zPaYSUFoa7YdRMSgXR4PRO4LcJbIYBne4yWF3a3Z3WVAne
7lPNPWClGpJAFuoBt7bXDvjdd8jVhqXUrVvL6ZoB9HolviVLP4UmLI8uVHqsHQtRjd+g7Xqfe10t
X0CjaOL9bPrad10v8uwwTSYuuha4pyHUstZfggrb9QVETkugj6c8+rostg/6SJZE5iHKwTDP8HE/
R5QZfmTtsNzjL86d0quMCyJBBJAn5DREzSd3nsvitk2UUd1XKTCUnZnl03vZTVBBZK1l3+C4RF9S
8OgnO3Z6WC8x+vgBqGLju5mW/rHpNK4hrVvSjzi+aPE+BbhzMlSLY7aUw2TvUNxDuDkc26pJTzJJ
GnWrwU3u7jnfWNOMRjI57/C7nP0A+m6G/xLiGn6QapX4vhSjmMLaXlrS5iUSt1UqYrwOrQ4zNbT7
MZXPwbFA+m/ikRUt3SQctBhX+QbSDic47iqxA0lQsbPz0vVvhMxWJ4eU62mv9VWfvhdGAggm9iuZ
7Qe+yWQhMTYPxZwtH2MHogQ5fW9nYZLpJgLo6TC/KxKrBCgObDbbrfo+2JRmRvZXmuSzQaZVKRyy
djFI3MXg+pzNqPm6eHnXYiMaadUBjCk3fdnh9RBiR7Lc+hEt3fcVTaYiqEVmWE82Bskt2UbRpnd+
0+q3JVXpQyvcJNnxt3ibFgOt+pt+8lod1FE//qmNNruPBxnlgRPDWwklKfHAOzVmv465yvvQqB3E
67Dxc1Sodbb5tbOn1qf21yz3NiDbisvIX9wbxE3r92U/dvXHpKcchZSwiTC+EXUa7xqWqQ+iZQQV
RTMgf0h8hU2KN1oaD50x/dHiCf8AExjTdh2NGHwZysQtwjGxuyeoHp2+o9mS+PxKY9EoFI+GgAdj
jreIe9ttSEvb+gtTdbD30sOu4Waq50YEsWfXt71TM8UNGcq7ypDVV5/SOQ4Olb1w3mLPvfdzO+Nf
bngX7zrRJr8szbX/2p5Gt4eIpukfR5ZqYj5Sbd5bZGIkWwtWXGEz51EcRAQmP6jHdRbrqPatEPLO
+F+VluPfyLE7PJXX1nwANFDR6XXFtEv1rv8wiQzyOeXv4kdja/G0L9PMg9hd+9N8W+K692XmrTiB
NIuc5Efk9pW692YauljXF5w2hHIaaig8BnFoze1PS5RGiEkoT08CBLCbbm/7+CTuaGElH1Tu579m
YD/wIJLxXQ248mcew9xCULTrgmFJs4/R4jRJWKU4SAdRNMk6iMbG+ZbY/4+z8+ptG1nD8C8iwF5u
SUq2JJcUJ05yQyTZhL23Gf7689BXES1Y8AEWuxdZZDSc9pW35AAsImtQdF8pBu1uTMe485UeVbWw
H9JV+j+X44HqCH6p2ZzWxn5JVsnDlpCl981qykEUqFpshTaWYV+L3suHg6wq+ZvYKM92E65+xyqL
NXLkFZGBs9CQPaKvMA6+aAoj92HnzhoEplr+WZArSH2Ftm4dpqMsCNToNAx+1dvxZ7whkwxJoVi5
GW1huDtKidbJqnqeVKSnRBOIbBCHQu0wD1HtHF+PsU263YR5URVANOrqUI2i+SGPPZnv+NvmrzM0
0vajl5UEdvWA9FMwZwrb2RxKpGXdWkQEb8W04gAVqwaA7kbfE9zGUx+GGgqPURqbH/vRm+5i0aS9
D0ePogxPam/6Sa3lNOGnMvsDHb/swqzTtWMyAlgKo8KIOC5yIGBQlAaBSNjC0w9wKwPmsKNafdDN
ib9/RuQKGZ0q56BVqT6nn42SlmaAtcas+EBCOuRNYjGXt03hJni0ean7wzZSy/FRS8c7uJpl+lOz
lboHCNB6GICYuCD5ZocifeAYU9mfrNKcPuRCko/nPCXUV+LO+1y0y9LtC9K+boeOX/VfJWh4h8ac
evUBuaPuWWpZ3YRFgrHQLzkstXlj9AmPaNy6WCl3CdJjvifcEt9lxcZSCh0KWtCVID33eXItneu3
r/6URjV+RAtJRrsiaZIni/inuSmLSRGfsWP2flaDF//BFTX/rlklJ04Kicp9HDtfkmyOftvd5N1k
HmyhXZK4ZOulYEHuxZRL3KoSlKHDvrVNFEiTlHsOpFOkBiLvFyhFFR85XIxptnYx/CzQCFT72l2D
EEQcToW0GwyOKWUG5IPTPVXPVSFytOUXExes5hChFj7fLfM0PU6zs0J8WoMjbPPSfbDc3pl9IRUN
v9y2S6I/ppsz80xdxEOs5O1AVocgnm9kyJBgWWAlX7jB6VlzGvDAmbTCGHxbaPZ/Y6SVN0T90RzG
UipfndlwszukWbBYKNp+fNSjmWtQoWz1SU96TKF70OTJbWPW+hd84MwHo/Os/o8DlksPc6VHeK7K
0upLpfTsrgRaoLGbE7yjCZGi5o9S1ZQ2566GBFWDQuYnAda1dwqSR90BuQO7DhGZS4wPhVPa3+Ht
yyloiIYjn/THfZYFn92PKWZ+dereebKyGJtjr3LlcxK7ixYkOY2F2RM5xRZlIeZX2qgrEehQ259g
aNS7xlWHNFykpv50+qr93cx5hzSyLq0Hq7MhmHq6XOnZxHNR0Dp29csldXgA40OQCG1nin27aqP4
doGwcdsPOrbUtb4Mf8XqeIZxTBllB2WIjHhnYFmhhhZSHLguF9VgXKnabvqHa20E5BcUQsCJKyZj
rWr/U7VXcDKIxq4xTgv/37Fqpmatn0vKMXO55GLnmUVrEa3h/M3GSeU1Cb219nJWBqGBSHEXtUhK
2RodhPPxKcCgoFcDVrbtrgkyBIaDMlaH/+alKd4pHrHOlRoQeMEXRDGiGOdjxX1ZYRFXqye1s4xP
qCRYqKtY9i1n6po65aYZsA6F2DmzAuSLb+Mr1OBalSkAN5+GxvjQ6aK6o3aR7gBvaj9Gr7pS5b44
GhTItUdvUSfcVA5NoNd9E1vaKWr0x0KsJlSSOmlD7eWma+Tz27Ur7fVwKAIBh1SpQtP42zr/DO1g
t2JIxQkrXT0PrbGMlb1op3wPX1rNQmWIY9rQSl8QTDj22AUKd+5zUpjGN40wdvbHyC7U+85NYlB4
7TJ/02wcmvykiqNrRIHXGwwAyLrHVrtfwKKbb1O6UmBFNi0sOux4SdIWiEhQgp4U/X19NhYdoXTK
/JTzABbQb9jsL1cxkrUhdULQT9sJRdSh5Y7Gh7c//6bP9jIK3g82u5gp4ZxxPkoSOVktlU6ebBin
RwlQ7nEy69q3FL17woBJC4d+vqat/LpSiy471i1QEoA3gTc4HxQKgdaXTSNPvVS1INKmMfAoe4Rv
T+3SKMDiKIpadPPgYp2P4kaVu1BqlqfJcWtCSM+8LZPlfZCCl+9nqGj8rLceEIzNVMZVqc1Me3ni
MVBPKDRgVw9p4hmDiXH/9nwu7D1acxiGr8ogKB1uhmql2mclWdYJpdDk1qqX+cm18dcZDbqDVyrK
l8ZaRYXYg/T7kTU7/3bL2DopokLLaSDjDHEApMTVLNWOobIr07pw/mHtcMHBKYIDvXXqjmpHG2Mb
j6OWMoE+DNR7MXmOFC2iOmRqVzbFpf0OBgQANieLhdtMrOPprZwKhSteTIk1kUC4EYxu9NCoGdXx
pS+QXBDTlV1yaSv+O+rmrVDdzCHVLnE3QyPqqdLbJ6+P21/v3x/0VtiEq1ncq/Y/Pa9oIITX8DCR
861uteVN1CvRDymW8e/bQ12czyrS5OGB8dprR/apUVFR0U66ok2EyZYVRNG0XLkBL+0M8BmgjFUb
vPF2rcBz55V0cO7sJrXcLYMVHzIq32mwGmZMfqtLVObfOTG6zvRcAbnA36QrulkoPY+ITWJ8YLS0
7G+KgXKl17XalUv31edbR4HvCzQftAaE3/PT1ZsiAUTt0XUtymSvlVMbEMDnVyAEl0ZZl4hzTPAA
/+t8FPx1qjpfR5kTrHUSren8ssvG/2cU0wU4wMsI4HM9cP+EfG7sDk5TW+ap10S7K4pGxfrFrg/v
XhcUngG/wagHDrGVbbGI43Nj0ZxTCqo7tPO8DKbCK67MZYv/WFvvwIlBHwHuVIEdbN5cs3SFR9PI
OU2VpX8yuhJHzWbxCM7N+sZy0ZFPFtga1WzqO69I3ZsWa5wbmQFLf+d8uXjB9YOgpZNM33TzQ+Yy
64YevcmTZmNa3g7TV93po/D/GGQNlXn8X8gL50uXR2XdxvgbnloE+wPKoYqfOLijvz3KpacE9BOx
MoGTyWk+H0VWdUEbRNNOSquSQdNYCIk6452dWvWVp+TS5Y7ZOxcT3sI8x5uhdJPyKXAVbkBNp/YJ
uvqgRoY85jDhHpmpS2W3lGK6cmmsb8Z51sHXW2FKL+Y2BLHnM9Rrrv5+xtzVzTUbJbRuvqE66pFi
dUU0+tacFl8rfan0oNJIka6MfmHSQHYJdDwDNfdXju5YAiZpBJ3zpMVZ/yNG6Nnc62KM9yooijTo
ulItgsa02yvjvsQbm2njDsCR4ZLRoWZt9mjTaXgvaP10wlWzeEq7BA29tInSdCc0o1VvqrFvv5dI
lggysSSHhuCN9UfTqlBRUuTKds3sGEpe4lXlLQKDFp17w2wQ5LE8+Q29FSS8JlcbkrA3zf5zARz1
R5bq9i+EEuilyUrWmd9lUxzdt3WCQFXs0l4MzVEtkO9ppfyqK21xHDPKHOECh1UGRhmZv9R4tuZ7
sBFN7BsYrEnfmNTumRKukoaFOs3fgdGToFIf1s2wiyVlsSVO0JiLcnCpgdrJ4a6shRTgip3kO9pG
lIYsN0EouZoMtPDMllJiQX4qQnpa8XdHK4ZiH2F8gz4kDvVfkqkeqXAzXduf5hnJRsPsf/STmdy6
5UqYQSCtQulLRE640AS/L9g4ygnhDT2/byfF+y2UyLhvEIlxgj5Spi8IVXT2Pl2IoqGxWc2RgBg3
MIkaboqfQGN+89qUWpA+5tqzoZflcNBp0kXBXGnNxzJ3y8xXcVH5lfeGU95otUkRy1WxJPGbRpu/
8FK5n7BEGbJ7V1aNRjm9nB9nmTfablSgue/okBuGP9AivGZE8eohQ2ATVhkZKUROHIM2gW86FLRJ
DYjSGVtin/Zz9zTLni3w9kV16SDxLb3VT4BLZIu7cmMFWTPuh1MjJspzkABuEIkqPpT11N2rlQOY
AcX1KzHOpfSX/ezAIgPwBfp6c3kYhUZ3NZnEqYCfe5CzV+ybrGt/G7Pe7PqxzwPINerO7Qx5T7fT
3aOCGN96RmV9rPpyRlCrQSXAVbUGZeulDk17Uv57+8O86G5uTjq3C9hsyDZ0AreaSI4aN4WZt+IE
Oqv5ripSf5Ayjn8p+tAFy5T+zgyhBBFNjxNbL96J2RwfvDLyDiP2Q7R5XJsem1oFcVzrN2//uAtB
IhQTKk4E9ARVW0WPPnV4tFMSWMAj2mM+N/qnWNVXKQR1+JYYXvPt3eOtUCZ8egh40CvZ3HqzALmm
NDqhfFNgOqpXngFuY47u6KBPNfizOL4C8r7wgFJMI7BHLGoVlNiMyI1i9STL2smMhv/y3K2ArxVt
WDpV9u7Kj85GBCG/UrlWzvT5Q6bqZc8ya+ZJHzUXmlBOClYLcSyXevAdUDJXxnsN8iTIpvCzVrfI
aAGrnQ9ojTFJLe2Dk6UDc2jQe/nZNCqVX4Wqj2/2irZvtNh0aANlzh22dMVRbYzqV9KK7hnQXE1n
QrlKq18hepvtDh4SQht6t1R8t6TZWQUyYk2OeaKow8dOhnxnYwf118t68d1wGu2rAC1JR7oqH3G+
GhDm7y3gIrVRHdzZ6B7aaMny94dRrD7QwtU2EmjC5lPVU9th0pZYp3wiZe0qyuiOlgqfFvI1AviF
Dbfq/CK/BBMMr/P1Pv4npGfmxsgbZ57ayPitWoV9O3rWs9mL/kpUf+HsojO5lrmYGhaTmzl5Inaz
HAXS05Iu+reskdW9rue7FHTtbim06MrRvTCvFzz+WrpbE7DNvBqUuo0JBt3JFdTtkpLuGzIpC51M
tb+SSVwait3DDlrhl2j0nH/CODJLCKbVfBolPfeyFxY9qynZ9Vp0rX6y/urz3WoQ7ZIqGFSJV+z/
+VDpuH63GI8PJB6tU0c7Ikzbsbtyzb5+HFkllUySMhdU0615uJisDCWqVJ6AZ3gfVOokTzEs268Q
ac3vCUKbT4070W59+7K9OCrcQXvdIUT260n9ZydqS5UYserMpwJBf4zmFrX/OqI5/MPqqvJH5jTV
7SIzGMhvD3vhk6LxCpmb0/Zi63A+LPbhidXP00hJund32tAgclN21/Cqr3c/8Fze/FVuYGXO65tR
3BnPrWhA/Q/C+K6lAU5LlVbxE7eJ+WmOomtK4a83pYGqK3cIdTZWc6tBHU+a5CER08kBQXVTD8K7
hSnS7z1R1t/f/QXR2YLThZwOz8n2tvKs0TKVTh9O/VKqNxYWNMEsbPP27VEufEGKKAwDDPfFjfv8
C4oapGRX5ctpSXrtk2UKb1/oU3qTmRjQLksDVP39A67KRysjgzLBlu0vaxgpWe3KE8bISedT+lBv
IrOLQkUW9qFJQES8PeCFnYhNMnVyymzrP5sDgF6UpqSIzZ6aco6ftGySxylt3Cv38AWw+CroxCgw
LThuWx6ZqK2RBrAhaTDN8OTJij6qI1wyL6m0IBaLeaOnib5fDXGPsQ7zq1ejd1qQrrfKCg6n5EEv
DavwzWMwoQVpF4pYThPXwUE6jhrKEjHqBOj6+78q+YKHqR3WFwDGN7ez4cWaM4NKPUVDrXyqpukz
gWl35bV5cQXbXMwwWFYlMC4RyESbaMqb05hUzZanuJ/qG6k26ecC8MSxd938g9UB2lsE6gCOKxTQ
zpEVirrRkVUpxltB93nyE7Q6jw3IWjRxDe+b3uTz7Wyo3ceooZMvswLlldW9uqj1+AqV7EJkhrgG
hEJiXYSSobeeH62ySRe0fPMZqouge48L/VwHgIaz/2CQwzKHQwQao84idX6cOjBoN9DCtL9aF8fu
gZJP1J+aOQM6oruzPX1++1RcOPcW1nkaUTGJDXJx5z9usvH/yBZTQoa1Uaey0/bGmAA9pQ4yiVnk
6Fci8AsJ0NpwWcX82JwMuRkQVWG4iUYhT2ULPg3BIVSUQLLTeXca0XzUsx7AdZd77Qfppk4MFWmu
b4won+u7Pom0XwpIkz904IFTSjF73wZnphTw/o9CNAUTngsRfdPNVQGUyuTN8iS6vann61Oc+pqQ
T3LMu52eaHXw7uHWjoaLERHVJyTMztcAqyHVTkA+nfTFbJGqR0y7jaP03vAy9ZNW6fOV8S48XlQR
0UJABX2VMlv//J9QIJ67EXhUJk+aEGWgO0KGVZzWASjFa9Y7F4ZaaYdQKGk9EOxupuZkiin6RJon
zBEbAlGnBTDdTQelmpMrs7pwv9PS52KH2ATndUtznNVIb7pIN09um//sF6QS6Lx6+q+31+riKC+8
ZyrcKFRtti8cLjtKTNIsrdHHW4NSxv3QdcbT26O8/mz81e7aSF4xsObLIfpnhaAElBkwWOOEC1AO
XCWGg7VilY2ocK9UTV5PCLcgsCaQXV6ECDcTUpvBGrFA009VncJioAmLHnnXXqEteWyp8wucduR6
8Fchi5WMd77lbKlO5ihcDXZ/8+wmyT2M2ge8anpqgwh8FdJp/EG/RlK/MDciC4qDvPZr/Ll5nKxq
UUSBPvOpKqI67EQvw3my1fDtxVp/+2ZuNorZJN8rUY1X8HxuJmistNJoWUfCzKglNMfUNmbUtfSC
io62y1z3vb01+lzcnQBLeBK5uLeAmTkjaNDz3Ds0qTffU/UdwxI5wSsnarto6yge9QtAJeAmWLjz
icVA1DNNx/6xFPkC3tLOup86xMTHStd7asvKYj/WelYdTOCXFC2Ha5zKV08nv4Dt76z1A6Qa9O0C
YsFtVpVSRAentrMRbJYBLzWWpXlAgB3kax+LGxfe1P0wztWThvdmTglVs7+C9Z0hjozOYwff58qC
ExdvlvzldxHdrSquNhWXTTxS20qK4qQWHaJmVD5b8L0GfyLni/xMW0YjcFBS6Y5OaSLAVOCZB6+j
z7FMd8exhTJWaVA8iz7GFBLor5mEw2Cm6FyJscl55QdrCGJFL+2wQr/kZ+4l3mclm4V3s6DEe9QK
iy7nCD688bOEzgDcJE+5T1b0S2ABt2x92B0q3IzR/llYml0gT566NjRFc4xuiSfUA8QU09ursZPp
cFIBLtxGhqPciz6OgNc6hE+gaWX9BRcBT/fHbIkAAasJJJcJVapQFYqWAG7MliLII9cJNSPr69BQ
PAtemiob7VBmVnGbtkbyqWtH7WNjNuODXthwg4SZu0FfN/mfRqNiRdV+wWghLRD/2UWNUphh4fW1
Rc2qsyBYpKMHrqBJ88+NGQFtXNqh9vxST7kdYc6Ma413mI8OCsQ5DiIagvqQQBz1yS6zdLpzl9RI
A7035y9J2lp5UDamjtx73KTflT4dU98pdO2na/XVvRHDdAHir2OtNrllp5GrtraAOC+XP1ZcGPdV
kjfIxuCG8reFOABmvLam+1ZftCKo7aY69YVS5cBssU8JhmzAmAuXMTfwKpl9AzrZfFksGf1oojGB
uhcrxV6HcBHti4Z8JIh6o0pweIhdw89diG+NGWsjktVAEUK0nOV3ZzGs/3CLklyX0STMwC5m0Mmp
o4u9N1XR5EOwgCtAM6X4WCSAH/PB8D70OX7oO2Hpyq9ajbzJh+diQASZkuJLP0D29o1xkH0g6ljr
fRdIXB5qkJ8eu6HJ/hPAIb6Z3ghXz4jmzgproWLTPXjKGO2HxURA0R2Hdgq0UV1+IH+DeCb47u6X
BjUSKd4mFV9KgGBonK0dsDASzvJDIkuX+V7RFyURFqEzbmkelco2mfR5T8JpFBQplPgDseJCn1PD
gHLX1WWRBKOR1/ejm9dPwhQWXMdILpAkIiWdAiWp+p/xKCD/9flUfGhlt8Da7LTkP6seNWsHOtyI
AqObu/8K5FO00JlN4w8481rcaJpSnRLc76pd6vXdn7ws4799nK8OAJgG176WKdpzZkb1D6vxys8V
r3MS9FWhP4iymr/BFBuehonmD+zFLF/pemCQuBnyrCHAtwTEt44zwckRZeen9Tx/HkxXv8sAUHS+
JXv4rI10lGXnsBJT4JZxZuy1vlUW3xA1wEsFlsBXM02Lv3NuinEHtFt9aL1SVkHvmvW3OGqr1qdA
5nYH7KTdX27ruA+mWUSf6QJCuqHsZcD7FGLsQ8No8zGIGzFnuFe3eUzLA5jXHWaJmE7EIJEfVHUW
Sqg2nv6IQwvXXJp0zncnUuS0KxUtfxw7LVp29WRMOR5WSSNCVhOKveJV9n1Ej+j7Mhm/ZxDkDZ+s
8pfcWlXs2Fc/qTmJLJB6Ffd+j8L/h1Qt4y+k5xMQc7XWFR9ngzreK8DnqzurjdMPMA5iGAdjVLY+
YGWq1i0yrN+6QtX/TJOXdbsuquPPMl25PoNRjjHcJhk/Q04gn5F1AhQqMRXF9MfRY7uUmps9KomC
mGFqD/EXq0mtBnppagL8Lbr4OTaT/oOWs2nCKvWwQCy9sfg2Rql3GLiAh91Ucqn5mg3tsraFAxFF
SZvaL6yi/fJ2nLFN1TgDRNHUFdZcgcLr5tHpoHmVWPRCE3WXO+kV9tfeTup9YujjodIS50pFaBvW
vAyHrfmqkLpqJ2xefzHOuhFHsFI1EL+P+D5Hd0VnRk85GXqI7KsJvT01rpUutiHby6hwgb2V9Q/U
ZpObZJqcycgN7egs2nBsoXjtR4i+VxK8S6OgjUPstNZoaIWeRzaY89a9qhTaUWki6MVZxX7Q8uJK
aL2N4te5AH+y1wQbOd8X+vs/UXxWmC4KDoIFA958Sjx9CbhPwU8OYF7euzc4zKjmggwhrcYA5XxC
SYIg46r+cbA7S97MSjL+GNKy+t1SkH/okjz7+/Z4rzcHLUJ6hQRCsD3ppp2PN5fmCLVZQ04CTumv
0hn6GygI9b0FZcbw5dAhzjiDKL6SRrxeN6CGK2p4LTlh4KmfD+vp84I05uAdrIzbwVAy8SPJZXol
x3u9bowCepK7mUyFVTwfpYxgVwk1Q8oSlymIF47nJxNcSTXLrqX+Fyf0z1Cb70j7tyxzitcHu15k
WKw4Hs0ornn7vgJjrfEqcjSroAFFDVqu5zOKm1wrU7ymDnYBfMVXQX7dCz7c6HP3rZqLjWqlQS0p
UPmF2fFMuDlUoQBhevMRtHhTXkktLszbAfTN2aAiCyhrkzPxxqu168XeIYXBfXClq30s6kq5csxf
tuG/qRnzpq1MS2B1TAUWu7lNKBpqmMgPzsFbBvAsEV4S6b6QKZ5QaaulobDs+WM3VBBTrNJGW50o
0ng0VMCs1EXy+FcN2jQKVNPCIRpvagOdlBY1AoBIsGEOWmGK9+/w1XeXpOul3PmSefxzZ0AyNhJc
i9yD0pZmqM3SCeUAA/Dt4/v689OSJq1DR4SMlW1+vh9SyqE8vo11WOp0DvCpS4O00aMri/yqFr5e
gDwcCEpCtQACuHlCkCGILLfL9WMBafvBUJX01AJs+5I3DqlxGsfH2LMgXhF73+rx1IYTmrdXGuOv
DzNFVxBI5OUY23PZn081xwulW8ufx7GCQZN5MvqvT8s4mC2l/Pb2V72QroJk4KkkWV5bDVsNw1zN
kGWVUj1aucoZwk1WPmCWbPqzE4GeGqboVmnSbK9rTnnM0f6+E7ZeBeicVI9em9cPjlG7f97+UevR
Pj8C1F14FfgG0ARepaoV/iJK4nTqUW9HcVDbApCR03mhFzXUonX4qW+Pd+F7Q7Ok5sfdyfGzNifb
Rn1wVGByI1RboqHvlaY/yCXbcdFdK9O+Avyws+Dl0MykVGbx0G5uT/xURhMbUXHUlC4/eW2LiFqk
eze6YKeBpE0DKbNyB0BD3tsTKK8Ir3VkJ/r5KcYoIuwWi5x6jrOneuzNAGKid+0IrFt88/m5feBn
UPykbLiV9B2yRCnggwxH8k24qsLcTU3xWRm1vwp6IS4GLVYnvtQJnEdl0O4VzAF3by/I67OOewJ9
X4TfsWoEJH1+AKoEmOCQWPOxKSD2Ow6MPxGBqHx7lAvb7KVWiaYrRdFXZACwriJbjFYcFzMaP5jG
0nwkOtaCTtTpPpeLuBJbXZrVWhnCDsxcn5HN0gOsi8E5GuJYZ7nypMM8hGmbv1elbL26uB2BMNMG
ofy0bvZ/buNFy5rGEibVBXsZD4PVTvuu6cfPb3+7C3NBX5U2MskvyLXtCo0oCOkCxdOj5VVWCLfS
CWq4x+/fB4yyohvAsa+Fw/O5qAaejVnECpW1PQZ2PjT7Xqvfi61BoJtKHX1AZz2TwFnPR6l7S8lw
HBqPLeo6IRo86o2TmlUwUjO5ctO8/mxAi1ae0NpV41+bjV0WdbbKRujHaIyro4R96pejlVzZaK/v
MwBcIHNpY1AnN7eQMdRj5jR3RuPYEI/eT1ob3wizHW9abLZu3rsPGApTcKquVP+huZ5/O2xbew95
EuOoT4kdTnpdBUiAX0NkvD6pjKLrFOJX+ALieOejGKaI3EkyStFptkA8SKSPqaNVAQZurT92dXr/
9rQuPIuM6CC+jdzf2mbc7DxTb2UfSRbKoQr32M59caqSWh7iGviVrFH9Q+NFwRcjTx9b9Mb/TKWk
Ygjp/4c6j/nJmovs05XftD775/cynxkhDGgjSL6/ehYzyY0oZa8f+yqxPlR09u4StRturHgtjzmN
a++6thXhrHf2Rzx7msCs9CwJC8NAG0odtPmhUbrmWzwl+kNaGflnwxCOj+RuH3ZqcY2Ne/HnAuuz
1i44X3ITxThK7gmBZOMxt+I4HAej+85r536AX2nf6JllB72yYtOV+hpk8tJ2AYtA6x2oEoWAzabs
TWuuB/RJj8THjusT7WXHrNA7H0UO875op/rj20tzecDVEpxuKE3izW5p3AXQeerqxzme1UOhKIqv
8tA/51TO9gaScV/eHu/SNUKDiBIH8REOA5sJthKb+tGY9KNEQfFxijxtb3rptUNw4RrhliL+JNzm
Ld7mlEgDIpdkl8YxS3iqyqFL9mChKCXP3rtfk/WqAmqw/gd8xybotrGzKBHq1Y9oEBXHQqFwXmbT
Nbzpha+20skYBiI1DJHNhrSashkiFV0Kq7XLfZLW2dFDaer27bW5sBcoIoAVoIXMBeKsf/7P+1t5
dRJV9NCOlJvMEylsgeZIY99WqM+hnNYOV3QPL6zS2Xib12tuqyW2BkpsdTkMuyw2ZaAp6BiMIxYZ
b0/t0gdcqXj4WpACI9Z8PjW0zTMs6hLtSIFRBImrTwFkgGumDpcmRHiMjxaYbsBWm2USFE0JKUvt
KMoyBUc+TcRmw3RTZc17m628/HiZQOQmryfG2AbjGdIcMoW4dJyHoQtVhEv8rEZp7O3P9gJO2Fzc
nKGVxM2GgNJlnH+3Do577vaqelSxxrZDFSn6nxT6+j7gom/39oBBd9AhbfK9bJvcoq5nKyhv4fqp
BxS31QcqftaqVDPH0te1QiIuCSNABEjwuYcxLto2HFK3/G0upfJ75UYhNxI1K0R4NviLMBRVQhIa
ugH4ai/j+4OaNWoiioI5R962uY3mZkygSFvuMTdHNxzklND+ma8JLlw4V5yYddutmQmFofOPaJqN
sai54R0VRaLqSB+K691rA4lT675souxKCHBhG8IEJAHnRqCVsUWJ2bViNoC/naPgUtmrvTLdzHai
BnNvG1eujEtDrVgx4nZAw0TT51NL6e/Plpm6x6Trjf1MO8M36fLtI6v8+/ZWvDAS62SuCgY8HNQ4
zkeCMyCmefCMIzpcUIdGRHl5k5W7RXPHw/uHQrl7bYNT/CS92gwVZ7Lx6P0d1bkaflS96vkRxKgf
WZ0679+AL0Ic0AhWLYMtKSNWHFtVksI5jn2R0U/Vvd1AmnwFBnbh9nOJuujagS6AcbI5xdOAcWAX
t+qx6itnb6NdidAk6nfv/mxro8RZo1za9Fv5jaGf7cVUe/WYA+k6mpqS74q0MW/iZhl2bw914UTh
cU59dS16uCAwz1fIK+DDQVNWj0NR5rcePcWdh0TCrtImRN1z++fbw60P0fkt6JLFrQ4WXBGcqk0Q
P+ilrtROX1NWqKY9mIP8MOtqvKsVleYvl7RAlotKyNujvt7xEGeA0QCzAlMDb+d8kvlq+pDRXzxW
pl3vItVsv1alUT47SJVdGer1BlldR0i7mCUd0G1+7816T1uwKY8DSSsBb0MztEdo9+0JvRqFAAZl
hlXUmdeRnXg+IUtfrH6U9nJsomWEDlYMJ6vvrpXEXo9CyEenCe0M5uRuTy++8hXtzTY6Rg5ER2j+
FSpo0ryyA9c74GxLrGo2AMYILnEuYFLnczH0DJ/arPOObQ2FMPVkl/puZlshxP9i16HxWfiGWpX3
dmrYV5LkV7ufsYHdkSeDISNL2cTs0apYaNVldJQpem1l7HW+rXXPum49iUH79PaivdqFLwNB3HEQ
u2Cim0WTom9HaQj36KAi9agiLPYBtfVsj4Jid+XdurByKNQRZKDbQUVX18+/KU6vuH/CXTtGIKf9
LlWGwIQSd2XlLk2IQJAGIc33VSPkfBSEn7mKI8s75nkkDh03/R2Sml04W9V0JcB9edk3uwR2iwkW
aF2wV13decnseUKE/qjJRNy2MUKgo9SKu0G3478Irtu3KDUUqCno9h3SZKvMq+d9cpIxC1w9Lx+j
wbMOlZUnR9qLi+UjuIUOIQLXCQCHqtu/e6npZVLkWWvJdBs3+wrMUIVJs+McFVeRt5bWNkeD3/PN
7ebl/xiKLq3FDrbX1svmiRV9h1pf17II0PjDuJydW0A7+B26yTUmAiyAV2d19b5aqw/UrQ13u69w
FknASJjcCLMz4ZLc1eoA0nmZ0ZJUV+xBJaxII8MBDb7nHYVRPDdd56DcV+u/Rd7Nz7aYCsNvbFll
N1kUJVUwYFjo+YuSWp+irC/pYEHlnn0F3NBzgkzcHbx6oyKmlFF01BIlB1EeJdEQIr1tLYE18Fwj
Lps4XwSUuI+2wJRrJS3Wj9xrEoFv0Zaf9cGleF7VSeoLAPQPShJrgJjUxgYypZcd4SqyH38B4jXf
oqZLu5DijwXIS8T6g5ZM1aO5KMOdWXr592HUtNzXkDxBNrlqrThU0nj6as+UANA1HOZn+kfNR1tx
qh+N25klt1rs/E3jss12M30d/anxtLoK4RardVBkcril19//qTx38MA0ewo+XwBbioOopDkc1z7I
41xbvRMWaDnEfokVRhP0bTMyoDlVqg9nIIlvBbgYOFK4K/x1UkOBOlBkAnBsnVIhk5Ae/Hqe3Glv
q7K7Ne2815FH7g0jSFOhfFx08Pq+bipWCK41nfdGO1rPhlqMTwltKnCisfFsoKiWgnDqhnJvZ6nW
hnFnodTsZvogoa576n0J8IWmcOUNuu9hfND73v84O4/mtpFuDf8iVCGHLZhEULKc7fEGNeOZD42c
46+/T2tlgiyidDfe2OUmGo3TJ7yhKxd3HyUWcqN2EaWfkX4N24PZ80Eihme0yJarLf7PfY3pyw5v
mXB5dmoj/cvuFnCASrqUX+3EjL8llHP/jSZcLBBjhf6vg8xXvRcK3oDQoG3n6Bh196HEEVDiFWvb
DTqjqgEBDoZXH6LCrrwDqF1D/aRYmVS7GIX6e9IVDpxnhciNp+QIxqkuEMXeOYUJqdPKDEgZhtCK
4d0BlMYKAkuUFhIjs246W0iUQpvTigu61UjV2hz7zE8rF7M83cD443FQup2mg3kg64cABoOehG+V
Bk3ACOnl581l6Sr9qzov2oQYRxg6vkJC/a8OVuw/feES3LsLGw6iq5hhYaaNC1ypzNFi2PpBt/FE
EheRpoFFzZ24vhKBDABKnxFSbtzUsvc9k8h534eu/U/p2Wm5cydVuSh9Bv1nTm0lPNP1ddRnM0I/
EdlzzRh8PR+K6cB4kOLYaTNUTFQu2eRouLH+dzzhYYxMRCH+brCLaU66cPvvwEn7f9JsNCCsz2Uq
DnrcZP/UQ5egzBi10UfkRJHTQjg/dT8XJSro7YKYNffoouXBAKj0R03BGV6yKFQTKiir/i83vRq8
KsAL5RSrpZEckA9V08MwumAT0iZHY6JW0tINjCRNPjq4Ew4+zUT7lA9tm+yzMPJ+q/S7Ir9fnPJn
bWt5D5+41vp9ajn1x1gr6l+ZmGE/GvD/T6jxztUuw/IE4XPHyLzDYqAy689Z1qa+UahKeLLdlH0a
E6+ZnvAsMOFK12iG+pqbu89tGWLW4HazcUJ4FmybKMMESc+UemNHXtklZ8R7i+9VP2EyTRqGxGsv
MvSuCyyeHZC+bV/uENtHY5rOr/Kx0XI72lfuWE77ci5dsaNTZP4e6CBGyMtPaFHw+5XiKZq4X/zW
yhrPr8OkLl+oRLHnzhsFyKmdeFN68hAR+ThJK6vdpLkFHGyjVr5NE5aVe69T3B8db/IX5gZC7CI7
Xlpee9J8jWaH0E2t1Ad0Tvv6JYqageF1FNXYMxjqP6k3jHPgxWHUnQq3qHpJrOqK86ApCyjYlL70
RmF/U/LQPaVTQY6JAh3a96v8totR0B+tsry0XWQCmI3a7yRs5lMDnnc34XBwzPmj2Pi2bjNAVsUV
2MXJionJejY3dW01pJ5VYlESD8eC8/EZPeFqI4Dd5s9yFVnHkQ04oDKuM0DGD0ZYWG0JTV7KhNBL
UF+n2OmPIGOG517rthBBdwIG1pSkVhTghmqtfcmzop9qWxX1BTG1+QIWOL9ExuK9tmmvbry3u0tJ
xSlqY4mNWOXQhjohHYH2+GUcLIcWHCYBS6Iyie6wGH0cCO8uxaTW82RTy7JWSzV5hayLvdQXqHzY
IlnlblFLHHRnkACPV7pzLIAbwJ1ipMVYy5CH9Y/G9GLAfc+muLrUljWcc3txsEeylfe2fbho5FBC
1vlvprzXqyDkOzmQ5TgWCZK3Dd1LX8ONZZ9C193YunsPJEdhiBQYNnj/Vfqr6WoTDqFbXeZeU4Ip
Nt2XUrV/Pt61t7bOdfUBFVIiNkjDGCattce6MmP4Z7biUoRKm/tFmcu8wNCWL7bAJgGYP80cf1qs
5FKnbYh0r9GIr6nRaRWDumJUnybPK1BmKc1BPWCkBo9CxxsH3NZYZUGNLTai39hFGaRfdvI7C+3x
lxWpUSBy+pMMG3Uscx4/1J1v1wJRJwcUjDlvVFMa5C1afZzFBaea7rehCsN3liz/bIBrPs8xoLLH
6915U0iZSQsoZGrpgq8O+bR47WIPlkDpIen8buy1n17ueRsNpnuroPPp0R6hnKciuj56Lp5lkhcS
X4pEEYd5zLDWUtGofvwsd2I6ij1wLIl+2Imt+9Ba16lDKjpWwTwkWDTSAt1OTRS256E66oylvzNS
2JJRu/NskjUFJpKREhFp1XzEcjVWJjqCF80pXGyTjAV2RUxbb+NkvIm8XB935nAe7SvZF+HMr6JE
b85m2LhddMHPoDZ9beii5ckM637cRZolor2Vxon5ZbT16Gc4tpHhu0ibof69NP330sqGHxFGUJht
9OPygpx84+7iMZpMv0BUan7ytIxcqajd6muXzaGHyQdzOb8fbBykEFD3ezWXsPRlmn4jONGLnTsu
7l9Iehs/E+qrYacLc/zCiC95saEB/ldqVKN+jxbSV4xCseXWGMROfpcqHZBHDw9bX0ursXqORLt0
+6KLkl9LNNjt3qLeG0hFJi//EFVWPO7Lusf3xCxcO9rZIX3D3eREXbZPynT4p+zzxd7jkaB/aPTa
/TKLunX36tzPXyc1hQs4kdQg+T9pUb4zYXlj4RKmeGAZsGW6Qw0Mutjn9N+9l96ps5jkz9M+lZES
/xitXPuojoNnH3EPSJ5UTNme0yqqvCcPjxTH77rYiv1B7TPjUHjF0u0Mr+RpelPLfqstpvZQSVyr
ucQzFm8+KV0x4oDXR6/UmuU//VwqsCC8WNd8zBKwSp/NzCbeFPEifLts+l5iC+eP9pRFH6ypMz/w
k1oMrioPon9RJCYxSrD92KekSKY8/qJuohE9NWIRzUYbSVYmSNffbc34ACPlKQkU00tOsTAqfyx0
EyuAOTwN2RZU+hbiKRWn5RQYkJsu0XjX64myLtUWpbrATRbnYlZe8wNsxfA7rCEc5UamH4ymTLEs
CBUl9XkD0d80rvONttbtF81oRAIUpByHgbzW9a9YxOIuSRUlF4SK+2My1MszhdsWw/g2vaAZiGim
RC4je7vuFseWaPnwaj3wKi86tCHWRV1ojuT0jv3e1whEx0QyiGsSTumtnE8SRajQtUbQisj8nTuz
+qGz+MLgG+e4s9vj98fH5g3lsApVHBY0ySgiAUKsx9FJic2FglJ1YJCJPtHjpyUDpfasVpxWK/fK
o95q9anGnOODEtvzZ88qwn2OhcqrFppUSmlefk36chPjKQ/s9Q+TU17AymRaYNfWmWpI10BSGpPL
lBja9yUMbY3riBTczwzTyHb9iOTgIV4SrDITuzcPjjNQZ0+a0n/c2CN5561+Ch0GgG2kR3xfzuqU
5cwRFqcuoouRxTZPLML5OzNx939WN+W/89zUf4AXL14wKzQHuGIjbkmOihWH76i98Q8VJmHAg7nw
FA7O8jtLEP7bwwWZ+/2Q93jfFKrWuaiDLYPz+/Fvv/1AAGmo9DUl5gll49VNhFPhQgduCYO0SDhF
ql3v4b8YGxfenVXYHlPy/eEM3RRLSOvn6IwUYeCGObJ/efhbjex32vnStQaTyVgPSANpl7f+Cl3Q
+zG2K27gCuz/KiN87VtYnEvs/ciKcmNOeWNRSc9Z8vBZhvYzI4dVXpzyc1QkKcLznJcZ9XjYJLuy
yfPXJOqT/6Flm/kMOcNDScPi3EGm37e9pb7q3lxGfobvTXp855tkyEiUIw+GSM8WrwIuHOxw8ube
OotsghBpEnWbsQg34s/Nm+R5GZuSAEreBPIu1wG1V0Roez2g9Rw+3KEZ0NuOB2VLJPjeKmDFpeKp
VNtYN9LGuoqWjt0MjNCd0aQLo104av3GcOomySR2SAgvvUFMM25klSuji9TerSKepdNPY+bq0lIm
4g7O630czdkhLsx2Y3L0dgyvgoVclWJHNuWI4epqBydBL9TSmyiIQaXr3fRNTN7OHKuPcHmDzkMG
qBqfy2Q8ZVP174B2vxOlWMq0H0S/fGgsc7cY6bnrrSNCdeemjcZDmWLBWDkb5YQ8wKvfSYAFtMNP
5KeuKTJejjeL1QxJgJ5bLGh4DdavarKzfyakE44GhIFfHZkRhlW4em5s0s2FKvfIAbyNRjjj1zXW
AASA/Nj5cOhSeMdqidODqdDabko9/PT4s7mTF/Elw+linqTT8VgFwNaCA7X0YRQMAuFTB1MtWBhJ
DqDXjL/HJtaCG/t679QhOobwBPU0FcDqsghDnUFeyJysR1wRiJHp+eqsHuFrpz7eKkFeh+91NXiD
Uvyx5OrI2SVCySPqwEEc5z+bXNMPcwqpJ3WjrfTk9sNF1BUZU8obalBg+NfhYfZ6DkYxsZuLtpyz
MPw1tFW/wdy5xQ1LHXQSIfIMbhVu3OtV+roZVdeq0yAZibF+bQqmPKNwa8Kr1v8Xal42HpgGC9vX
uzgZfSiPJkW+krW6H2shosSkwvaLmgF42j8+T3eOLsYAEhJOUCEVWO11p6nSiJrPhmIiOoBB8V4o
6ZirdXb23+Ol7mw2Rbi8tA2GDfx5vQ2zCW8qM5YkKIocLTbo9oeuTrY6gndXsSEKgbkg/Vs3OhlH
GnzxThJYbTrvzXEqXiO7095Lb0OiEs0aOkwmTTPq7+tnGStbC3OrSAIqMnyCnXZgoD5aG3nInY+d
GTd8V25IkhF1VQQR53vRKHYaCNOuX0Kh2s/qFClPk46Vry9Uc9y4Yu4tKCsCF34F666ZvgxbYfqq
aR4AdEMNelAtIjVKmCDPezDLyXB895Fg8sRYnJQEDvN63tOi8+rFpS6CknO/ixfE8uYkNd+/jcBV
JCGFBqQcL12/rKps63yO5cU5avFRafVzauriEJb1pyFhbvz4md6Qm6ubyJLYFSgQNmFlTVARgzLY
BuLYgaj0TDxFzVi/4vkXfo/EMgRLL8URwDhpv61GyXqfgev4L67zCGl4RVQiIutlhX6UvYb8Uiwz
QivYvrbaEyu1n6STHFoAra3GOwbtNRb2Q13vwrTqmZlakq5XYuADtn7uplOvTmp2gVymWjtm1pO9
h9pU7w1sL+1DO2tO74skzH8NiPJ+tvQsmzduj9sDJbtGoEHAv6Nnvf4aGVnHXeKEWjCmvbNTnBb8
aQEWlJoQBXW02TcO1C2VjuqPoSVZtdTthmNw/a6XWHS4ZnpLEJdKZe66wc5/xXVYl7sqMsbJ152x
svxWKQdtHxtmZWImnOrGse96LwJ6Kxw5ZdTrj3qVGOExVXFYdfSEiXcq6EE9Piq3sYofK4sZgCw0
lO1VczJO+4rilB/b4Kn13LvJS1uE03t7CnJHuMHpgEqY3bpk0vWuQw9GWYKUdvTeNnB213pn2vjG
bu8RCfKVTDZaNgSsVagK9RLFmtrSgzTpzT0Op9UTWr7Dq4TivNcrStIpCIYkwjQXyLpXOVCslUiL
zL0ZjDgS+bFl53sdvaCNJ7pzbUOeJzVAwgEoGIHj+ii5wCEG5pZtQLq9y5U+PSWN2A9pEcCq8atU
HOU0tW+tF7pBz0vUnmP5cS1evgUWv3NO6EtRLqIaLEGtq82tFA34b+zVwGxIsFFRRzQkN95rDsO2
Qq2UMYuyTI6erp+XnD3V5l5vEMqw3R8NmdBuipJ301RYhVBAOAbqACJNv14FZfbZblK7CWAve8dI
aboDZNbo/Yee6So6sKTlNvpiqzAAtkI0hhLWge0K51i4WnEua3oSj7/fO11DdF+ZNQHJBVbHN3z9
MJ4uOitXiiboIis8Y39QvmBPbeN0n2UflLyNT9rU24mPyk50XCiHX5RxCp8e/4o7n55DzxD4AEkC
SebqdDhDM9cYVdQB1hDWztZFflZsO3zW9CHZGOTdQkb42uTngEAxCTpp3PUD14Ze6uxoHUTWjHpW
ke9Bs5g7I0w+YMOqQBVPwGgqGoOI2sygTU8V+mpj9+3xI99+ENR6Ev8nmzMOb/r6Z5Ar13k5Gw04
ESM6ZU1f7xW40xsR4PbyehNtk0Acpnx8E9erODW+2I7NRW41kULb33aPhtBVpHl08RItbbxxed17
KobLFLAITDL+XQUcIx4VNRpGICUijvcFcif7aTCd/bv3jvCMZrzUpoH2sTqzDMbpOilKHvR5Fu7c
pULprAMt9XiV20MJcQvCNh+6FLxb9++1QXFyLdOLwOoRBYiXWD8kNuaeAq/VjfrqdilQDVxy1N5E
SCLX9WuKM7dHukglokyToQADi62d243hgT7ApmLhbZuBGCmNLyQBjipjtdhiuINlgq8O1DgcPoIX
0bAew+rBLmvOydAZX6uwBgfoNa798fGW3h4PBpmytSFlDOXWXj9nWDhITIm653gMBobaZf4pL2zr
9HiVe7sp9YRAenMTcJlfrzKSQcVlZveB13ndSzWZy950Z9g1jllv1TdvvPPrVNlixGOSrDF1hs29
Cic0nTLTGvIBsGql7zNcYy59Ch4C/WLVeZEGAWe6yC5iW0MvfHT6kG6DE6B8ixCK+q9IJ/yqrZQA
29HKLI4mwu8bMeDOdrzhi7FMI9TwZV5vxzxJ4cp0GIKmmwCYmGl+GmzQ71hHZZ8f7/yd9wuJjg4f
mHeSwXWnxSz7ctIntQ8QqywO1eJWvgNA+PB4ldug9jYGxxbAIIDSkLp+oB63skWPCJ2IqX4KMXhO
ijb0l8Y4ZjmKbo8Xu/dItLeZaXFdcD2uFjMrt3fR9moC3NLM104J3VMl8q04fXcV7CLgcsjkYq0C
k9UxGpa61gTuMs+fF7vEf9Dsu43ofO8kkFBQySA1SWNm1UGPzWXpwDaxSu1Nu9SZfqCmmOwbZ/7y
eNNuF7KJZQYtXug35NOrheA/YoKOzFsATj07J/MynBB3Vo84tW+RpG4PA0ea1BYZa1j0aL9eHwaF
OaTEhTdBNEXFER3HybeNFMCctmQHrxdbKLR7j/bneqvkD8W8BuV49hAb2ea7ifCF39dJ+HWw7Xxj
4mHItOc6tmARgZCYdBC2AEis0qKEFsmsT0kLX6pUm18pCIAPtpHV3hmlP68AYY0LOUjklhQlFdny
bwET2UTMcAnTU0pRLXBJTzAC701FXeiDhKJjoq6lybNTomh94OAb7s5Qc8c8is6cv0f0VKR9ee99
0tBVAsOeW/NPvS5EkMH0zPzFtse/wrhQud37qviBs7M+SVcwob37w+P6danapR0RcdW4frG1aLOF
uV4e8NrdU5GJcS8IW/vHJ/W2NwwOmFYHfTamKzeEoHrUo6wQVRHk2mx8mWm7fZQW3pEfDrZ66l01
+12B7v7+eNU7hxaqMYaPsBZpha8123BbaI0lVoqA0TK26gMCkAsQ7YHc1G/LLYbfnZQXBAIzJFpi
CJxxCVxvZZTplVeXdkFlG2XPVIs4E4O6+Wh5SnbqM2hxcYPqp5JAles60QcpPu30xsus2Hipdx+c
ggaha4eKY03U5HYoOor5grFkrUZ+asbGZ2rU4tBnonTA6yrqRmolU4rVN2TIqMoATUIE1/FbGbDS
sEIjpZvC5sZp8Rdqap+awgIQ3P/VIvPh6555HI3l/T07idgifZSTatnAuN71UO1i3VpEFtjWIE7F
gi1dqmjFvkeZ74AIbLSRr97mdZS9ZBbkPRI6sHZeoTRjsoF/AtoeWpHsGqYdyA/O9q+QPnK504pU
oDCMMdHnSZuzjRN9e4GxOBckVRxlBsH4+mGnKQlhPRpZYCDL8iMC6f6s5dm7xdLIGy26CNTcFPmI
G12vUijOIswmyQNl0ON905TVS2OO80YL+d6zEHdMjDTgBt2ASyq3zNwRTk/QAlg/dKFmPMfCrJ/e
HwMgCECIJRcGPbjascge3GloEzrjWIGdVHPKz1ojtGNCn/nJ61JvI9Ldubg4GBI4Td9JR+jgeu86
o10EPmvAkd7EZewhq/zcAes1h5H99f3PBhmDWaIUa2K167XGMuQyg/IT1LWC42IFSuQY5WExEd2s
+YxgG0Ktj5e889IkDZGCjSYkycRqOz26F90CGTcAPevtXaP19gIN3PevQsJJV4YJqTyKqwZTDDyt
TsDjB2ms1z7ku/HjYAhro/Vz51J6S9CAcUkF0TUCKHIWdUwack7VaPNXYWjKuVe7+WXBH+qDXqvx
s4rUx/nxBt45HxwOiVczOWHUodfvDAtirsGhrANgFsMTubu1h/PW7IvQfH+5SyZtYEkNwJlXthYC
bJ3Y0jvVKoPBUMNdaxa/seIzILiJ8v2HXpYIdOrocdEbXJ2KRJ8yhNujKkCAPD8M6AScMnhlpzzp
tphP914ax08lX2OehsXB9f5NhRCzN5nQIkU37uPOGV4dlKkg3aRlGvmLVg3HvBdbjdV7y8IhxSqK
/eSqWS2reZEOda4rA/nN75Umi3ax03zsxoQhm6fOR1Ur380IR+WNm4YnZWXUTFe7Wk4IOavpXAal
nn7KUHDdiX52N17dnVSBywxgP71WaeewiiHW3CGSl7Kfytjk5yaemQK5ivqMzVf2Xxp3YmMeeqcT
ylxbWhrRnUaedW0GB5ObMrpsqsAei2z2CdzaJyMe1FfIPVG2V6pZiZ/SZoQSSkDTz4MbT6WPF/kW
eOBOKHtDU0FCBgdyg8WBD2ZN8WhXQV8b2jNq784zMvPvpsJLNWTpuijFEiSl4fq86mUyKwOWHHzv
rfdUG33xZDddeXgcVe4dzz9Xkc/6BztjLisj9iq9Cpw5smcfEHF7sNWEHkiRmWcxQ2YeITxv1dP3
ghk5FyR/uL0yoF0vOzD6D3VwlEEkSwtEnsBOFwMj7sqcxNYM7N5JdWgqS38Y+mrrrERFtleNVaYO
cQLlfjLgYqdirHxRY/pZk9hvJNF3zgefA/MwkDpE0HVl1MAVxGGyHINi8kyeba73rhJvDYHvPBW9
OqoUdhE9a2N1H+hG4zRiqIaARKl5SgSgTrvuw32iKvmuXDbBhHdemfQNpIynKQ8MTZ6kP06K1QHG
TqpmYMRNoj7gGPDUmnF+dDvbOj4+lDcbKC86XAO5hZAJoaS9Xsp1h6QzcsU8Z+j8ZXzphnUUKlTq
92YLq3VWhz8DY93Ojcs5r+v0YufAAsKkCzc+sZu8n1UkV40qGeTYjTJmYRTYqJJEnlWnyK3nKrXV
T509tThda0X7PJidAW44appvs9UmG2fx3uJSJVnK+yAOsG5/wtfIh2VIzbMbqcVPq58wYqwbO9P2
fTJ43tOQ6NrTNExe/5Q3eV99ef+b5MSgdSWVFKgMrt+kimD0gHqScRa9QONSnRXfMqL/z3uEJkXO
Qt1BV3l1NGsXxjph1DhT74mdGafWAYVSY+O03IRKvjNYgBKhBm8Y6Mr6WazQ8SonPFuVKk5zlDiv
hjvB886bN7sasRuypP/8eANvvjq5qGzKY3AFA3GNOdQj3QhpBIdnzxLTF6Xk20asUZwhKG+15W+B
7YRjEhWaLGDHyZ1XD9g2RtYYU+GcB7sy/sZJcDiB1Em/aYWlvChRlH8Im1S8oHJfnrKqUU6JsO1T
5uXVMfVU5fswaHF/GmO73fiCbuMBP4wTxO+jXYWM1PXOh/0cOwMZ27nCZP6YiaT6uMz2ltDlna0G
TyMH/hLMS4P0epVRN9veHWLnLOgI/SUWrXvuaf//t6S9vpHLvAXnq67H282Huhf61ZJDsDqxxuC4
S1fprCXwD7ezhDDXARzpdmOFq64/KoXe+SoIk19lpDavFubm0w65rNDa0UzXHf5FEr3g91IPexyq
xXeWyV+ZYlVwoGcv/o2nSFvv+D/RlVuUBg02r9An3PlqOoYtrCEjTXyOrhnuCm4LCxagHv6gywO1
SuR53/gYgNAHSiAV+B1wjq3G8G0+xx5ItB5sGPJyYAer/bY8Tkpq2OdF6dF0duiNfOu7uUr83jK6
o+ul+RO3mvmiiXH6Z9H0ekFjVI/2j7+we4eLggBsrQTik2ld/4zE6CG55RiECUyApJZGAsNtFBur
3EI9eFo5d0UWSkenaX19TlncjxF87fOi8X3QjTJ6v8zrBl+VuDiKrJ2+hrDOgRNV3isC0emMb32D
wfui675OoReA8hH/vv/ZpQISwsAyeK4bj1mWqNqY4eyqxyDW9bLRD834/pY8j+4Suqgl0ZUHOHW9
w0OWidizZhw6AcLujKVGR692u13Se1tJ891DxVWHVgwTP4Z3q6bebC1wbArcQJtscFo/L2FIzuNs
Bd2g4uXVRtZOG+YCdo7r+X3qopHg9E779Hhf74QSKZRPzgkhglbf6lcoICqrOiyYAzi1+RP/gOGz
M3tIHYAGi388XusmD5RkH6nszIpYFKzXmrMQVzBGPSRLTYe+masdkEc2U190hrUzl2x4t1YcK0qj
FhhQ6LcBsbl+n4Y+Rq2HKCQgJWRvIqvun7o0/IlP0bsVClkJwiuQIUQswZ6sVkJAInLxMFPO49Th
t40UhAJHfTAUHIYW7f/x0mTnG+ACZTrf6PVjkQ0585Lpyhk1N+O1C4vxUBiD+SlFq2XjQrt3PuQN
w8UO5B3v8uulzNwWSm16UTBh9nhxFDM+jRSxhxBj7o3Ac2cpkj/iK90HrvZ1q6+TE+88z6IgkfIu
k4JEk44q6L4p+3ojQbq3FEU3fgYgDulQyb//o0IwxhEusreIQJ216ml2F/PZFYv34gIg3Uhr5Qat
7k/aezIlgptMVF0djNi1Kj2xozjoB7yb3UY4J1RGat2vVGX80qll+TdwUDHswqkfvgnhbbVYbvNq
2sKwfay3iQ1h7fpZe2mZsIR2HMxLFx4dSeAVJgJhiHDtZ4XlyDB2JDT24d1fuyObSeiRI2MDuOZ6
Xasgje+VMjxXWZv8nUSN+awkWvYhyxb3o4FiwUamcuedOoDQmfNhisCsdv2c2tArYdcrZyhwv/S4
jrEl7QQ5aKKcHj+ZvO7Xr5QKQdIq+QrRILp+MqqgCJYa3HatdRdvbxqdVz8tnpejgpMZ+tfSaxbY
f9yMfz1e+C3RuFkZcJ3cTznwWyUioumccCR3DSY71fcjiOnDovVIAJZDuM8S/XfWh5+I38hDza8o
MBwcVzkgGQkuRxPFcbHiAr/NaDhGOvrLXuHFGy/h3mmnOapJbhZH7e3S++PDonwsTWM0CLheowVZ
JMy/i9HIftj9oJ6iwat9F8WbC0yt8FMVI+LzeIPu3DBAnhhPgU+Rg5BVYpzzGRhqzZlrW7Xa8VVk
n3Hba59Rrkl/lFYuvr97PYf5B983jT4O3So65i6GWRR74TlX8XcqkAE/wPRPXxN3LDYOnYzpq1f/
51JrYGOLH2yKdkR4HjOMjtxqRj4MPb/3x2BWoQynsqKnvsZ1eOVEAE5YxdG66NOUq+5+UZTy4zzh
eft4727R6fRk8d+ABMQ7IwFZHeaC5n3R6UV4ThalOutTWP4HhQ5b1a6uO/BPCbrgc7KcaPGXFBhN
/VTm7nLCir7DzrR3xDlOdf0SVqnpJ6CPvztR4316/CPvBE9gE4hB0kWS99/qQKnCHhtVmcIzP+do
liAaxrL85ExjoOJqxLw3fC07sTG0uRfJ4O3B1yF3AQ22OlU9exXVaOmeZ4EDaW8U9ucYWMSzkzTm
/2cp+i2gnCkoeB3XoaylTeZBZVHOzFy/2VYK0Qoo37HTw61r6F6+S8iSKCsUPun5r5KWZVSHDjOy
kPisL4d4zJcXrQCSWDg55EAz6l5Vt+yeQlFPR3dM5qd2hM/3+HXe+4ikzIokEWEvsuamTl5UVTW6
X+faQc2OazncQ77fMnK+E4WgdEGKkhw30Bmrm0gtM+iXqeudM2cG+MK0u3pqGXIeSoPvaI8AaLnx
Gu89F9LiYCFkSsj1d/0a+3BIwJLXcC4BQO/xJ8QFSihbnNt7z4UUrCyE0eKAoXS9CrSdYl6AeJ/H
EAY0U+f0WXWG9DzldfwlsQfl/Wku1zjMMvyi2cy1pAsqllNSAQw7o2M4/oxSujwlReanEaGgjeh6
75ODq0zXAd0sjX28frS4LhtXsR3lXJtz+WxXafHTwUpkj3PE1lL33hW3BQRDbg5KzNXpaFErRfsz
jWDtx3bQi7gNrKzYQiPdXYVrmOwWmhfV7PUD4TlUGQUCEMGIcc+u7A3xN2ya9Ovj70mG6NWlBLeQ
JVQyd2SLVsmtWqDGh0GEfTYLZ3luFc87OE0vUNQvzfFTlyHiRj6Qb31gN2+LapX7CRKpXPuGSBXW
nUjNfELNJRmc/VRHxlOiVO6hsPNl42Dc7KMsjDkXfKQwJ4hd1/tImZKEpVCai5tNzovhIWBTV+MW
1fA2OErfA8YV1MbgHIG8Xy9jj6gQp0PUXMJM03DSRYCn2s1Cr2Oso/JsYopRGR8wyk0GGvCDDvje
bKN9YbrK/975Svkl5G6SiUWsvukdd7TmPYyT+SW2NfZ7suAJ5yotdV6TuRHTyUgcDyh+bKMt+Hjl
m9yR8b1kIAPVc8gK1mhyr6zIARa1vQCLR/8xTlQdkUdn1A7urOtPrduGR0vN7f+Zaas4xzZ3zQ2Y
5O3LZnjpwaAgZpO7rts/Vdw3YWOWxUUrKu83CH3zSwqTYyOs3QK96a7JJha9W/QekEG5ftkxl3sV
1VNxMcqu+eiVoXFo1LH+AeTG8O1cJB5JzjyQXtDD/3u2XYpDT8M9au6d7mj3JUSCVGmewYHn0Kwy
Z2Mb7pxGSgySePJawhRSGdc/0BgzrVWtqLwIuJCIGGAav4cUnn6pBL/CAn/w18AY88OEr8DzrIvx
BJDr3QmvQ+koERBSXI5bVN5Gf5QSqYuBvCuq8tK13fJqpb0b9E1svReh9bbKm7vdGyFwfaeho17O
XVdeEsWp902r5C+NMJL946N9i5uUyzCLpJHy5l2wKhnpqPbaKMbyklra/NkVidjNQ6wEVTnyKS/l
cMqGNnq1PASWatMcv+ZRPz4NVJnvjmdS7oiqlSscNpi9CjRdpen5PFjphea9jT4yIo6/NKvqfjx+
4DtfEjx/QB3g0QA53XLBqDDQNMkuTtbR1bdrD2maTS/S23uALOsNjwk2kuHx6vpJQjet3LjILmmB
u6oP6VJ7zabZgvZbZNOvx490bzEUL3mR0nORAHF9HrNU7ax5QYymmHXnG7hW5YVszHsaq2XY+ADv
7R6RgUEIGSTE6dX3F4LVHqvRKy8egtvG3NU7xYUa+Ph5brI5KdDBIAGugOwmrEGeg1ukTmnn1aWl
O/zbjGzt2E3F9L9kWaK9anIkH6/3xkS9ShZYEFw0PSFScDr4zvUGzpHrYBcjskuI+5gClt/TJiTM
yFJ26WykhY9SHWKYZlw4z1Woe7i3ZwsWQPk4tghXCdE6uCkhWhOZaAr6y8wMEG4Tkt+7Zkytf+dk
6IFKdLX3s6bjHtTNaD0NzdjFe02rG6T6otBJfbOewoBRSo1oQDsmr73bMxrNhEnbdi4X4++kHGCb
YO4V0hrM1PqDnjFcRKMh9RCDVvI42jdoRiZ+OliJuY+6vjzXY93VIL3jCrJft/Tzvhzr6YvdGnp0
Msah/WVIcThfgC1rfLUf3RSXZKGO5370ALdmKLdWiGw3Y++7g1pp/lSLGOpPONYRsTcv/snHIcw/
tb1TifPGm2HjVy8GYiLWtmgdsHVr8UmzQcZdxMiEVlxaKMJDm3ecNGestqlkd+cjolEuGfBSxhfM
0PUZUCguxAjr/KL2iXPwKkgHVqdCFjW3+IO3sqQO0YcBC/LZZNs30ECGh+q4tCxlUZbuW/ivT8OU
2Yew6dUANW83qJUl+u32QvtseWFz0EvT/Byhcferclttl5eD3qJCkERPqMKmr6h45bsiyR2/L7uM
5HYRz5AX+mBB+fZgOqnxL0IH5sfH7+bOV8oAn1kUvs7smi1DxR+3oI25rVdICdfo/zi7rua6jTT7
V6b8jlnksLWeB4TLcClmUZReuiiKBNDoRugAoPHr90Aza4sgpbtiucoumSJCo8MXTrACD2GB0+Sm
V5BFJsTPesruf327t74P4P34NGiqR5gPL28nmOWAkmxjk3OhczZ7bEy7IbZ3FukOEddfFzMjYNKg
pAaqInYgcLpf3stD1roEQsi93+P8T+MyMk0uVZtcl8viyCLuetWdxNgHddonc3xkJ5WZUmSndu4O
QHjC8pw0UaYiTa4TaPA8SjDUUUlaHFHogA76wCn+xreAPDCY9qsACY7zzQnQER6NvRJiT7t4fkbT
zoNGzQjhPuxc9vKhbKNDccPrkNgHJgUrEgULdEa2xNEF80uaobX35SycAupDcASYRjM+OTO63zkH
GvqMQT3spDbRdOqERA67X0+IdVPe7A0rZQiHHj4TWgibdybgXq4ydvY+UFHuedLexZW8pH7zHLSs
2QEBcAgiAwfr1/fEcQROB0iQ6ARtc1eoL4q2DXHPqmLwnhhUDTwVNn13OStZ5Q15H8KQ9qjBTDiK
2opgopZxQCAJ7cGkjg8Kgc0CDDdWr5ynIB2BaUvAQQnqbxCfa054O5g59cOKnFshnemR3Ybm0wL7
JZaSGTW2IYRjBsoo0FFIjc3bK2zpy3XZcH0NDXUNnpaEFIAX1D36KDCPwzSYImvESRXLWz/gBqiz
eX105k7jVTgm47feKxd4f4DTfBNUqDimw9JN98xl9EtESbVcT6FFG5w6pLlpgUu/N5NfnYNTFd8O
0lVfw9LvadY3E/3QOiW1CqFJ8nVp+rDOvLEsoS/ezuOTKCM5pRyaKdem4YDhhD65AfdfQv8/WPyv
Jai0OGJtx9rbtCYPla1bnY6VAUzVISWHYD+dRp7ODLWqFK3v4GOf1D3Pe1GOt16loZUPhAZLdV1h
cMBKAAhC1GA8Aa6BoYIurYCxxeJEEn5IPEE1N0Yr3c1qIZYLxSP9hDw3AuBdtOoisq2SFGHQTfqo
mUgld7qdY52Jhkt8tk4mUzqCsabyqCLOEc5VqI7wOYKOJaUeOuWDnJaM4oEm6OVM8BIgcpy+WXxE
NwvHGBcfgpI38wUsBzpxRDTk/zNtU4bDl/jxkiG3tl2c6Tppj6oRkFIAE4cSswrK2TwDZ459iSfo
j6de40TnrJmgKwPsGd7fmUMJZf4lrgsaNM4XhCfcIB+nocpwiqsu00Nf95kT941T8DGmQz57Y8Az
NbX8TDIv7HICRwYo8brKekZij5eVNbFCkOs7t84qMvuPYAZynlrEtclZtUxWnI34j05bGcqvKxGo
SntNXV0A+cTclNS0DVPU5KwP0dyYegfRsJHsqOWUXwGUD9XKzDJ2ho8HJWHbI7g4RGEUPOFiM9Qw
DfTHOwp5rinTiHYxYZ0RphF1B738lPSG0BPAYNQ19KPZlyaOmm/jMgVjisBKswPx6RtBMCoBiBUg
0wjux7ZvOawgJ9vR9l6A4ZYNSUXPSHdwh33jwAMFw4ciHYjs2OHWPf+H8xW6mlNiRn/Zo/jTFch7
l5xB7TLvI0ce2ErfvBVwsCjyIPsBzPHlrTrPW4xcuL2PcXZ94B3ElpJGmuMygf/B7+/aq1IWSsFA
ALyScoNeaSURwS971+XDKUMLISexPRakZePXqInB4TLB8PDrm77xfsDOoFSLPli4AqVevl/fob6/
YHPbU9vur1oLkN8UJazuU2nEIaD0a5BShIIcylRrgQDHxJaZH+GMUFzaZg+DHyJTHycGtji4bkTp
snBhMnCirIvFCWoIZMdLuaQ12FjP8HJxTDriUL1R2AKefSZb68B3fj1xgYRc4UMAJq6E+E0MxVVZ
ygWxJQ7tobsPoJ99Ci3CcEx/PdzrcL48mcHnWV8eM2qFQW6qSCaOWFmWsd5LGMBnvo9OdNfxNu3x
ffO+wib+6/u98Vq4H+JoKEmt/cFNJGA3EMYQKMntbYIjZqi8qqDwRyx+fRcU9t96L2igoT4GSQmE
HZtpBHlFg56q2PfoI5vMdSfrFKV4+Gc5FmVdYXCoo+M9JVR+aNyqPFXRTKGKEJJA54EgNc8AEmZ9
ngRqnnfB7Lh7P5hHugMwNbptfe5+lNAnjXKb9XJJA0oJGvdSuTIvgQ6Fd47soo+RL3rIkfc1Ojhz
48x2XtoD6bM68bvHsBx6Ox0nHTfF0FnVV0JGVOmkF/e3bmSIm1l2n5jdEEWWk/ZKz30WwuBTZs1s
xXOhYIb9RTelXSGU4C5PaR0Cxzi3I/wSlBOI64g503WLFBdpptGet2vFLCnesvHOOY7aGU44AGbn
rqXZQ1zW8gtzK9kUeoFRUjpSP4YfkJ80LFdo1JhMIUpp02COw+sBdlZNpng9qX1pLBT4CKvjJh3x
ZDVonfAkvWiSRbg3GHQQHawmVN/mKnGtI1lVw6Phqn4oe6G7NBSlQEt/5goxGBkiOwVCASLO0Zq3
Q1ulnGCA5nVdBuWW9mrqgfDJ0BLRLGtgjQLBFd1b+8rxzUcLSJivkxNMx35vyjLFaaQ/z4iX3F2l
4QioW2WxXVIH+ASVWKCVZk22rSFlnUAn2FlUYhcVJlR0VE+jgvJPaTnLfm6aNXlQkGbOJ2AYHwlz
awnl5gXCkiFn8tj2tBY5wJvdtzYQ9ZiyUCEZ0bXPrnGualHY0L267evQe8CsGtwcMh2Wm4Ff3LRZ
6C1Ilh1oZ+PfzZhAZsUaERH9ek2sG8Z2paPhga480NyrRsHLFaH92VFOUk17UdVzXqFscoJsig5p
OZZdXjGyXE5E1PC7fEcRFkA9gE0dMGDwYbZiWyJikwMPomk/tYOTAvJaZvagDkH/39jKwO5HrL9u
Za/rXSMU85PGjdW+9Uh9BmqCuPLWGgjlhuXAOasDx+MbWxkqeAAd4MQHTn5bN7SXeHKqptYgUtDg
fJkmi6d1TPrfri2jtADUAIAUQIfg1V5+N6spx7H3qN4vhrD94q2wBR/6zr+eHd816zbTY+2/oRu2
nvcAKb+8zRBHQsqu0nso2M9eloAucQ45QF+kUPiNRArG8byPLS2+2F0rEHXOLgIArABeplbEws+S
ReQeeC1fp741CLADTOXfORwhbbYEEJZJF2QkbebbXVSDWb/QR5eISp74sFb80roDrQu4biwsn5SF
bFgSg3yknfREUgqfBJoTCXQ3ymNa6IJFE9wjFB0glm6N5UXp8/hishv1qNlCnn09NDtMxEGmYBfX
ZleNcIFJy7pOWB7b0ItNXb3AAAhHnE7gIIFyQIYQUsNAAyy0QzTd17noioMBXuE7dwlRzWZwYbol
WWWrfTUkElYe2pIwqqnpiaxct4CiFH9ufRHf/Pqbvg6lcFegvBHfrCCqrUyhGFo2jMLDgvAbcluZ
SJ7BRz74ACblfCBaefMFVwIymqnoCGy7bvA3asJkmdUeaWZIdy5S+ysfIn9X0JBOUOJMujWrOVSd
e+sFwacD5hjjCtDepsJNG29qCLHUvkeZZk6J3ZMPi+uxj1YZuEe/Hsy3IgokbCgBgv+M/NbfrsNS
MLRxcdrFXh/M2RwTPx1R5890yK1sKFvTp5anZUrtctjh+LAvlZmbDxoRdOZSO9mRYRyOG13bX1DO
slCLYPwCRgDzcdS4yVef6fLDAHu+qyis+BnWhnM69D4/8KXeGDPUgFZxTBCRISawCcC8cKxjvahx
78M5Zo+8tDlGSjafiq6sjn89ZG9MihWFu4KLEWCjHvhy1tsCjpCTq8e96/TyDkUIxnKkg6gO2KjX
hQ2xcu470Db/9W3fOAdQ7oEoLaQKAWLZgvyrJFSGqmncaxu4xUCgFBATyfdhZ48fm6mLD7zma3IL
5nCS/Ht7Bg5tW9FT6D7UMfPHfdlJ+6tLgwV7ndWFNHO6yT8TwP0/1L6S16xflmyCK+tomvhxLTig
yNFBPyqF7Wf7ufGT8aMmtSwLsCL0nQjH/hzW7nCdHoD9veMV0X0xk3A4nRanu1C1Zd0KJcm5cip1
B/lK9liHkXBTR1h3YY1KATJeh3c704JPmf16mF8ff9gT18bZql+INGWzp8XRXDF/aaZ9ZyUR7Ffb
Cv1l95Ah0+uPuaK5AeBZUePA1aw//yGzLkOtbI/HzZ7xcYfefg9iwyTvShW4Jx3aEAde6vWUhQ4V
GkwAdQMyBPGGze1a1gfA29O9JtWM42XeUZv0QMYyllLifARw4BAM5Y0kFGEE9OfXOiVIR9vGSdnA
1aoLI7bvIQ7NslBXM10PXRAIweRYmp2LnPhhKCf+NCApHFIf4sP34FNB8txtJ3CoYHdp6QLNEv3b
3m/gCQFDD+Y3OvGrnc/L8YgbAO5QQFfwOBxR0wApay05Hlqxr0f95V02fW2HwWTJNthacYjHR5pb
hiIHK5u9i3wBSD897qZE86NfT+A3EBQ4qdBLBzIAHx17xcuXgzN1PYqwVnutIahLEbNfOSJc8tHq
+EmMZvtZ6FctkKN0OvFU5BwPcW0+2doJs3G01ZG0dbBnSZNckr5mB57u9T69PhzycgCivlNCXj5c
gvedo6hS+wY4JQDu3QAaw7YuEiZ+W7IfHxlfGMHzWgaAyc/LW0XWzBcT9WrfITCCz5iaUebVB3Wk
1+3+ZYSJ26BF/B0Cuy6wl7dpW8+VZYv43EfimaMaST616HRe1OPcQSOCQhuXJKpAV8RFZ22khSWn
+aOQYXMErNvwjvGF0R++Pao/KBSs4//DxiJLSyGXdZC8Vou1BydtvIShotjN0Kc+cOS+3inRIQf4
FywGuJkgRnp5KyGQ/cNLBItIeirF35JZ1M20+PV0fr1TgkkAwCgalWu8t+3yuDEVnDg42FHvro+R
5uvUQz0rF0AlFoNc5IF88tD9Nou2g5xSpZGb7E3A1B2INjr3jYZ8bG99mF1zSGTgDfALpg5A+ahX
4URA+//lKI5wEZZ9lOg96DiQToFHXpdGlcuPe9lXd6SVM0of1RwdySlsz/QctXuokIvMVlofot29
sTgBqUZHbVVEfq3oKUtSO1EXoGqG1k9aWmw5g5wqFCa1OGSE85qljBAK8O0gAVkzAFNrnV0/TFQl
krFTMVF7Yg3RbQM6fZ1JKWDRHgkVorFFa3MTcxiSZ5Y2/M6K4vEO8iRQnmw8lJWyucd+VhjkPLDh
Q7H/kA/Xuk1u1jUU1CCmBc4/GsxbclfLo9nTC0qIYRlEZy4zNEgHcABPuTeMmcMccQQrJZEFo7Pc
/HrOv7Gy4L8EmgZs5mBz/X2H/2FsfKheOzgRx73FkVmWhHtH7qAOJTdv3gUtBJA60a8F5fDlFwg7
bhpHknFfQT0hZ2LsjoKZNAfW7xtzCmhotGlXbCQYJpvvDBc+1pJ1PQUMQpteST/7RkR5gNbPgSDn
jffBnZDCQDcKRLmtXDGJSmfy0UDbTwssotqpH3MF1+oDd3l9qMcoWyD7xL9gcrLdYA0e3I5b7HrY
/rALzb6TgzoAxyjPLBkaKeqoXqxDGslv3RSkdgwicjTUZTbxikKJnvYUeagF9NNOalMBatr1eT2b
6dSbeHgtGss+gJt//eXA2oHeBTAi2JdwprycHwDZDRRUJjgmW/ON6iHUNrjdPbwh6gM3etXIx+aH
m4AFh7eDfv5mC+x6YwzjbgDrBzF+Jqr3oB7FoSfjMmnd1jCab3Y9Z9E5hVTKWSWtIf/1env1piD3
roUEQBABXHjVLRgsFFBBIB/2cmjiVDTekgtXehlFQH1g+ryapLiVu8IkPGCKcM/NuxLbSrQVlcNe
JRPLyjlysmWCU/tvvxDwCBDlgYAUCMXfrbp+2EAmNCynxGrrfWSrcAdq2XUEd/VCVeXtr2/0GqeC
1iC+GaoHazcSopcvJ8nI4QlEfFru3QaoIdirVlEPN6sZsgfdbLo2g68oQ/l8MU25M15sLhIzmDto
d9UXtTeODPbsHYzj/IFHHG4buvwWdKNZKZhd5IPLDoGM418/86vFtE5rdCwBrMEaBn3p5SM3sHqs
/TK2Tg0QCQ/QoJIWXEzDel/5arqAo10dZr09jL9r/YUtHRjllfaCW6Nn+/K2YTJBlqQr6z3zghYq
SUJnfd0OBfy62SFc1KuqzoqIAZkIZR3svSvQ6+XNZlLO1eQvHuIWyh5qUC2ulnZGRu6WAbzcE+Yw
emwWU54S8IrGDPjahd/LcRmuHSlc68qDpo5/qeuyPmlqi/ep7ZqwzQOfBxMUcKzBQ6k0sZKMQu9T
QVbVjlRKGls+QfmSXEwBBRrA5iDmpdQyBhBFDkExQAUkDdD/iUoY+zac2vnSj314ppLOWXELAplY
RPy+OVVB2VyVIorarBk7Aq+VkHpiJ6GqCwX/bhnzuZyGYJ8Yae4SRNNObg0heZaja65huA37XUch
zZHKwF8tIc4MySOYB35p+9GyTyoO+RMsCOqLLKrLgKWjo2udVW7Iggym8N3xRGwC65xyyLFuvK/c
p3zV9WjEGXFZ6WYl4z3JQAkKZkgvwhxrN4LBBMeapQaGg89jfAqnzvIrWjFJsCvDqa+R0oLflTFp
AnLcLBawGjVKRedtVKPZhnhjkPkQLOFFQIZFHSf+opYs8IEoKMJa009x1/TyGDjs0N4Zh/Vwg5Ra
tde+pr0sAIIr7yxbA50o4EeAV2psbee2h14YxlzIGtCVKvhKkolggYEADNUE5lMnjWXXDTic3eqR
gUkA1yH4pkDPy1pg60m4mj4zziUsTRIJNx4zB9Ynjzfxzl2kcz9AWmTaGVgCX9jC4taO1ZzdwCZN
7kwdxLvGcLvKJwjRXmKk/S9OLd3TQQ/RiZtMSTFqR1wl09R+RJbs7xJJ+VWrZoDqo+ijWfoWjwfV
mDsTuqPMILyHqQNaDZTdjf8EsSNsNPaiPkeQHfvSR4AgC5j3NTu4pqMY2bmt/ty6YbXsrHiCd3pf
1dUnXin6iML5nKQuxQaXt30kQFLWPeoUUNEGSKiKvTkzrqh8+JdyILQHyFR0udvKmMPA0Atl2kyu
eBrWEhX4tOq5xwJHrrA03eclrqpPaMF2+OUGZKPC6wipUwum9pcyESMs3JbhM3qq7oMPx7zPGLCy
QWt+CW48Wsdt0bjdBDws4x7PgdGhYVYNjr8fF1omWU1c98gxpdNB5kTMLT7WZEjqywRtbajyK3rV
o8CCELrxbZX2MfhagzT9cRj1Nis4pOkfeNKvn73rmhkMBqHjNKTWgG/dAYKfsThuzQkBSw6YH22L
Bysc2CexJKrLkfAhQzEWCp5HHiiKl0zVTKSDAYImGwSRaOkulM8ZdeZ1vGel6UkLRJ6bxW1cPtZN
7ahigYFxmSHeGT862Ew4DFrJeF5afvs50INod+BFlTd1vbRxVgKtmJz3QAefJ+Vg9i73nCmtgFdy
Yd6YzGHaJrBUT+OAmrkI4Hu/RyoJuQxJyubDhMhoARt4Ql989DtgegZ/bO6qGfqU8OqpVXOKLFbW
FMF9AGmFwHh+0WMR6kw5TJ80rgwpGFSzey1iKJBnirnqEX6AgYaiWQUJn1IgJtpJvFJylFhqmAvk
TEzlTh9VN1iI2j5e0Ko+l2HNsSeWEDRIYQeuL31DzJRzvFSSSmmknw2GxOlMq2nc9ciOqjQYaDwU
Mw3gXdKDdJJ2zdTPRaS8ZUjVNFOIOZO4dNMYQO2wMNgdIaetZOxDGqhyRkCfaI9loLH7pnEiAAQE
Wbm8nXrauCnVgMdky4wNNrMXHndFyT2gjisKMTVeNY6fJVYYfC19Gt8MOAXIh3Gk4+OEKXTlL9YC
EeQAPdCMeFScN72BeY4v6vncFlGHb6q88KbpRzXkEABpUK8OLWaOXAHUbB6ZiOgPPYPozAdFDUDl
FnFw8gIE358nrdPeT04Py3Ra9/1nZbmAoaMOAOkAAeScTBW8IMCuATkaBAoi4bJOHMMzj9NeoZ8v
or3feKQqFPbnvHSXssq0mwATH8Fv7X6MHSB4rTlALaxfO2ghB7f7iLPavg6xre492JG1uUK19Bz4
ep9D5x61ltPOuHaD/cYf7kOydCc1Vjsa7PBpYKlVdQb2EgwqWxlAY1jv2i3JhR/DCCa1VWQf2QZh
R1ZNxsFCk5N31bUdPkvF+krlME5lYQqsnboe+sbTO8TZroShvQiecHz3l6jhLv6xg71HpBia6Rvg
RlTsNEGp9MLXSe+nYUJVmSeMYD2LOFq6XNhSPqP5HuKH1hz3q98qIAG1XtiE4xbA2LNYR+iWBwE8
73OA8bv4iNII7qeRma3niBj8b5finx2kQp0hbxf4vaNtyurqsqLQz9xNBP5BR6Z1FrqamegnyOHZ
dDfopAsy6B6q4BjcMRxH5TjYUQHHu1YUArH9FxHYzXWt/enZsQAr2S1AZpjMqy0gEiIFZv1Qzv2D
dln3COIFhd11C749KPBus+MujjuMXemFhRNUpi1c3tE6p06PnC8ZfMtLbahvAfnaz/OFb5e1KVCH
IM6xB59fZKBsEEcwaDDYItGrGNIR0hV+2nc9NLWdpbmwQk+js+Px6FEuNLmn0Nr60k3LEOYO2lDt
ToGWcAu3LYCmeA8ZicoeJlAhIf5eJHAv2PXeiHJGY5VAizJqYIOqF06sDAYBnsrRuuWXoGdSN1tq
4GxdORg/g42jJ7MJiMEqC3sPglosEF4A8aM+uvfc1j8HRofSKwF8TJMPiAKh7Olby5zzYCAABIS0
BzoXvP9zUEJwtMHqCVth3zsDsB4VWrnZQgZQ9esB+3owxWMLpseQXNoQEL1XKrE+BkwGQ9pb0pmB
CvJdmlpO2D9rqCF9smXMPEBiw+msDhwM7iyVdT5oGzLrLDHWg9O49oXjcWfKvVkbkkFpZtmHYmlu
XONC4kJqD3jYRPWLm6MlWT43o3BuF203Xy27jpPCE7DtS1UsuucQJVUv7ZAQslREjW1SwHvhQlSx
0XuqAdJh2M1qU6ct0UOZwfW13wNjangB/5DYy9sAmUk2aQ8T3OucNchj2IpzyWsyg1bPUEEbjdvc
t6PT3VhG6DKL2KpVWXaO9ZWXDGAcNpLwWJJIfuU0jD4bHDKY/1KjT+qjBDBkWgQOwYowok+hWRWC
oIjKFyqiqLU/VaPo+PGEFtozSCQMk5eo0T0WdQKniMAkCkAEQFxvLD6ZAg4IuMZi122fRbwEEiCZ
2g78Vu5Bh93pOx/BDhP1RQLKAdpnU9kA80XncTkF/QXyJSiR8rOx8pz72DIu1JCXMTixzaCiDNVM
67a1gbpLpZrYIycT3JU7O+HdkUAmdB0oaXtZz1ocgkRFgAlNFL5Px2yQ+srXrvYyLZvqPlDdpFKY
LfQibSAfeIpOKX1s9VJFeQ1pj8+0ise9CGiD2tiCsl4agYwaXLbjBJ+DmfRBk5YQcv0SS49fzQDy
Wuk8o5GYSbccrExGCM+pMRYcw2AM6BxDvNbKaODOfu7HkrpHIezEvnYRVD4KDZ7ElwZO8kmG45fs
+diFzdVAfOwBlVyUzGzwBL/MqD/cmorr+AsLa/ncta2qM4dAlBFgVgBsMsOgNJZGmJ01xIfq4E6M
SfTZVREbjisyIRUFfj5YCp818lzS2MTQ18XJCSzVIr+CEgGdhkglFehaQJddRia2APUa+6BLJzgC
3LplTS2ghCm9ZhpOpqk/0n7Et7adWxTZvW8aQiD9bnCjMiiiyoAWjoJ4ckjC5FXZdU0MIf/irApj
6HNudawbCyV6G+fLaV1N1ZFNSnWHKqjzwReCXU4cdiXp5EcDDIXqclm9R+ZjwlT/EPl0zOKIBFcC
XVN0DdvAHAAefa9K/Fhx/fezgTWOAxM9yq1VbsfHcanD0TtFKaHMyjHQMDSdccIT1SCWD5wy2AkS
wzC88YejQQEkz3qn3DWLSTJ7ps4V2hRxJqveKwLpLIjo1HRK/VoclTYURWMbCW+6DGLeDagP/LvQ
+V+P83+XT93lvx9U/ut/8OdHlKREXVZq88d/fagfRSe7Z/U/66/99dde/tK/Lvqn9kaJpyf14aHf
/s0Xv4jr/+f++YN6ePGHAjNUmSv9JMz1k9RMfb8JnnT9m//fH/7j6ftVbk3/9Ocfjx3KXOvVyrpr
//jPj06+/fkHwosfKizr9f/zw/MHjt+7fGhqqR5e/8rTg1R//hFF/8TnXHtx6HNDdHXFGUxP609C
+5/I6Fw0iYGhA252hde0nVDVn3940T/RH1xNVGxAz1dNlD/+ITu9/sj1/rlWz1ZZHFSU0Ub3//i/
V3/xkf7+aP9oNb/soJcj//zjZT0O+E2oOQL/sm3zOxQuDeHSQnbEduOMJRVB6sR2P4zDf272/7n4
pvoShkzPwHAiMLH4HfpnH11fHOjz/ey511LmD5U91Xl+QxMeFAhANFIFYiE/XcJ3Xn296w9XbxCB
TzAXC4s4nC96P9l7NQ7D9w2K9/LaxkAesBrLsNCj9YXPQVaCsvbOa29akdVEZUO0FRSd69+Aj/gg
p99Ti/97omwKtiVAf/4y87CIltrOQMQJ8ilgv4cf//vqm8K+N0pr8l3MFNIrlIOj7oQb+9Cm/5O5
sm2AA88VGZTOcJ4IvoZBwTPk5/vfKmj/9eRb3FiCio1uGIa8lL6VLdyac/2bbIG/L76WcH+Yh5Er
NOhVxIezWGddAXMWn/hcgyL8rqnob9anLCvAvmcdFAHXn6G7mSLS/vi+S2/WJ9IDIXmPS0cc2WCg
hjPuDyfvu/ZmdSJCadniyqDo+xJhokuCVAj19L6Lb5YnoXomAuWfonTab5QNZzUfDpSlfzYPN6sT
swQ4znXPKs1QEBbnkyQHYod1WP8OHf6eKJvVufh9KF2bBmBbKCtVXrVclDWUYrD9Hijf/+zhNysU
TA4IM6KOWYCTeQJO3r6cvr1rxLdMzsUXCWBIVVA4U3gqgvGhL9X79vGtSco4VkNQMkSSCQeLnsek
2WvHPWD59ZMR2aJ+Q0ORaNpkLkbPPwsXfgxSafG+IdksTIDNA7tb1z1KdAUwxKeNPR3o/vzsqTcL
0yEAqLpWHBSDFcanJdhQz+C8/Z5n9V/zcNvlBtl+tHtwAwuXmE++FudozL1zTDYL0w050mgbxQvQ
Pb4tU1LCJtn5/L7x3qzMqgGCctalKaZ4NrsAmtU5kNCHBGV/NuSbxdnGfTiUo5wLFoSXJAmOlnq4
fd+Db1al1aplgF6cX9S9+3EK/G81iQ/xy3/y2FuBH4bCYYlW0FzUaC/5LDiHScaBjvfPLr1pPfIl
1BarkenrGmUUaJSfsyn59q4h2VLDjMeBqLEnv2iRuaBlMh4Fnn5437U36xJ95moA8HbGfgKq2RAl
zxZf3jkmm4UpxYSKmxpNAZmnJ1Sd7krvy/ueev0KP0QRHNSgJaEYbeHwc93pc7u0DrkB/uxLblal
Qz2/TxoxF0Oj+B5idfpWu7/pAPXXdrJV1gwFmGdNj0L/5MWPLPBvODvkVvmzB98sStEFgwFV2xRu
CBcPu3JOW1LF7wsKtyrVkMGqPWfs5oLo6ciR7jV49/m7PuaWitGQGSydpEcN13LRnYZLDqneN7u3
VCRGAtQEoDlWjJE2aR3UZ7A5+T1/gr8+5XcAxQ+TENLO0IrrhSn6GnXGkO0dXr/vZNgKdpZxUrJ4
nSVNa7E8GZHIxuDpvS9I3oLQIKtCJMFMLGJI6qUavrdoGIzvW5rfy1Q/jIrXugC/D5go0KU+qVvv
vqTvjCG+49J/uDSsekffcjDB0f0cCwHUQ+ax5n2hrLM5MGkTtIPlKRxpvbqHrn2ABo39W8y4v2fK
ZmWyYamEH2FL6aA5lLWRly81wA7vWz6bA3PoItsZehxqoemvVVnd6+aQpvlPdpQtsIU6YiQVxrnw
EMxeW7IeP1EmDgT4P7v45sQcPA/1VMVNUZH2NpjDazi9vm+z2lIDZ9pFMir5es4DMWHG+Mn/PQG9
vz7llt7ht3OopGRo1E7eKYd7mMO823d9yK2fKbrgsa3dZi5k0Abp3PPbqlneee31I/y4dJqgt5wa
I9LF9VIwBYkL1h1iav3sS25OTESCAEEnDWIfET0Dy+ikTI3t7n2jslmXkxqjpvRqzEF3LNOwbB8A
PL1637U36xI6oxXAKxjxylEfoHWC2nL9vvh7a4yRaFj5VjHFFFysp3lKHn17ec/CWQFnL79l1QUy
qnxpChqNdk7AmEsHq75+x5Dg4ptVOTqQ2QqQPRTAiVw3CSooUdMcUMt/c57g2pvajwAStK8dHA2+
7w67OQinE5dP1nsWPa6+iWSBh4RwJsEUh75cUpQTOrwGQMn3HA+4+iaWjUBY8kDaXIppme3PzFHJ
A0F//j31H1x9szxpODs8hmJGsXTBRxvGWRA8fd/33KxN5TmazmWAqrKldvVUQ/LBs95VbcNjb9am
FAyt5gWD4vb+VWvqnIv2QO6wfrVX5R9cerM0LZeOYW0PprB1XYBnVthq+jpxnjt1nb9vaDYHp1//
L2dn1lu3DW3hXySAmkjqVefoeLbjIU7TFyFJE0qiJFKiJurX33WKi4uajWtcokAfgoSmKW4Om2uv
Dw9+dlZ7Ac/BU5iKE6pu/OaiW+dL0zKbRYDei0j3eaDnz5CI+hwmAHFxIlRskWB6V7ZgcJEoEona
zSUNfnqNiYtwlWS0II+POzzbp9dmXP8ctE/iCt12wrNkbRUtUYx1fG3/aif2E3fZjxwj3llYXK5N
BarD2Gz7VpBOfVVR+YlU3/3GwwlMuzcbyfYSW1szfTJN/+UsbvNr2onMFoZiQ79jvTICbiNbZtKj
Hb1yYhhtJzLjPUZVy4rI3FFrI3r9TCbuczdB005ksmrgC9MBNA26u0x6+mwS7bdYudaISacpx4oS
FcMU4IRV0rWIfPvtQksWeDSU6YKYHIbompTkBTg7v5XEfXqvdviUQPFki3RfvuDQfE2nxG+WMGfP
VC2BEyTR+JAde24E/bYrFBZ4zUDXuYrWyLOxmm7FGED4gjrxv00zPvs17myYKGtJpCQ6KlK93Wwc
KvVs9kncQ/XgBmU96pokmIFdrF+CAfY/Yl5Sz0FxwhLsgCHRKAcsrKrveBhdBmLyO1u5ddN04rUi
HZoO++iPOtmeedJ9VE/0zhLInKisqyyRUYrQ2SI4QVHkHxmfv/h9SmejXAgcPxMLBa6q7Q9oFb/y
oP2oUOedfrulSDjG1WaTyFNnVj4o0S25xcXHq99ubXxLwqSPShVhp2xPfblc6rj6YKU6h99vjifU
CUsK5fWu6Y7jCfCb3+sFjM4xvGTnCk+EPlAXiV8Yud4Q0WhbCCiR6WRx+xXeFMd2Kv/yGx4nQssp
kmTfMR0JLt50Sz7vlP/h1/T5a//jusmI2SzoJTj/VNOT3PpDoDLPpp34FEBqwTwV2UJB5gdI8o5t
P3g27WyakBNZY2r0Gg6W60GlcKuPlU9aDNbjTnyOE0N9hWxAAGr0dmxau131KrAfnJbfiyInQlsj
Ft6yEStiYKevzTaauw62HB9M9ndaT50L52Zh1ssELpw9DX+IqUFN10K/ec0U19LgXHSkp/NJWXfd
47x1EKmNmd+65SqBNlgpbjTDcybynDCllaiCgLdt7tdx5zwLcWwDiCEe79jC7iK9HEQc++1vrlt4
3EYlrWDWW6xteWsXOKSP5iOEzXvf0onMtaXwUYWhdDG3zz0fvnVT5pPxCGEy9jbmsd9DSgu73wJO
r/yim/sGLJVp/2BMzovSbxZcF3EXJWtPYo3hnurKqKOo2u2hTffpCYS4qjp6fVP33b5ZAa5aUvwK
KR9u4H/7JdT8wq9p59YG4SJMxk2F0bHhN+Bn7xv7EbP6vU/qLC1Wq55NHI+x5RD2+ULUD+C4/ZZE
16NhInALHFZkxSPYh6Bm+BTFHyX23vmiroapr4Aq2xV2fih/1VWa1vD4RYkgDUq/RdHVMc1qpG0N
UXdRKflcRcHn3fK/vL6ma1QGTMAWwmkFT1b9nF4lqAU8BLXY/OaKK2KaSZkI3SIz3lbmJ7wfx0O7
915P9/BPcXb9ZEXldZnhekUqDePovf8sSPNBkL4zE5Pzn/9j24d4Ooaj9nkm1tnj2sJ6eqNej1bo
t7O8bIHolaVYFDOwKHJggX6stKsPft/T2flRA9PClBkd7ypboXa7OXXGT8KInjvxCTcPFQqLtHsJ
825UiU0XAypp/bYh19OxCrJpqSTmSg8DsYPp4IQL+rLfRHT1QMaEk1ooon8l8Gvuu6IbF798qqsI
X0kz2I7hc0Yglg7ZfL3I5tXrY8bODKftEtU1MLTFHgCEC0pcc9yjyi/57sqBJjj4bTGerIuxlA9s
MvcovPNbr1y7IXj8A4iH+thioM33EAeVkKSPfkPizG8o6XidDei1rsqLDR+z5YFf6vpvr7l/xHwo
e6sUW7citFBD2/kGCgfPAXFOtZQuG2v6EHM72U+lkfdzk/kdaV0lkCpNPXPbgxQcxGAD1/HNwlq/
brsuBMGoIIqsU4u8MtgIW/lsKvXs9R1dJVDZGbi6hjhFlBDOXrJyr862X36LYOScaJUN2KSzDItg
Glxom10OgSj8+u2E5KDVlsHFF68nyabvl7WOrtph81tKImfXqfa4CROIXIvZAj5vOlvlPYrF/Xru
bDu4QARDxTiO+UN4B4PIG5RneQ6KE5QbIBTRMMY4AMXblEM//4v1nrcT1yaEN6ggnQbMQb2m91Nt
bjIIGv57RP6W/PzmKO5KgWBOVtFJI20IqAgM5jNUsCiU79XZNUkS87wkLblj+8YfAxScU9uudyEM
PL9USbTeDPPZDzBt4d5xWrY4mS+2pdd3a7SaB/globJqnMDKRXK8erQrCZSPsjXMXK0O0MlmA/gP
Y83iL0lU3qS6v/zv8Xjn0ONqdaJyoSOUbksByvtrNE5XpURtp1/bTtzYSve6jbul2LPveqCP0+55
D3RlOmuI913U4erCdmFRo1gddmyeA+KETLuB5gXneF2wXt7qARVbmvpt7a5IJ1jqnpYbMr9rQDvQ
kGoU4bLVb3H928/tHztZxSbMN7PrAhWhIAuUgDSjaMarAAcz0NnMUJQnJjlhVAbSdacd5YmEy488
f89L9G9C0hXqRG1JwrLD19yg4H7K1PKFT/YgI3bq2jHze3gkzhXWsHKASQk8Znaw5UixllN2jwTi
mPqth64OMGOr1Dtstgu6lrdtulyL7CP4+jlefjM+rg4QKg89TATLIQ9M8zoGOLLkZuBAzkY9Rs0r
WF3VUWmzujfRoFHEMQGhDO8ukO2sl9oQdXvu7gzTkUSmoy5MidLzlk0Xqq1f/HruLjO7hdOURM/J
HFxIsAf6ZvjTr2lnc4bjSlhvg8GkQWmpms11MGg/OQlx1pkuEHU4QKJSNChrR1HtmMEkfYOs1q/n
zvZcjmmg0PEEQkOWHFdksmEqEsUnv9adS+FQCzp1FJru2K5fombLqzH0fA53tUe73MEFRWa12Ml4
G1YjKCEk8fqecKx+e8W3Qqcwe5GoVJJzUyzAeB/aLfVs3FlhEiIHO419WlQpisuner8bU+V1TwGC
+G3HBUu2hcF1sljH/YdZ+itWf2Rf//sTAHAOb5sekniQ4PaiCioITN6uZs1XY70KCUE2d4KTdTF8
AQxaryNZwGj4uo5Xr/s9uHNvO67qcmfNbFMUhfIvFaW3fPMqlEWvneAMDWNbUqLetMrgMF+J7GfJ
cNLwCR64r73td4NqtpCP6DeZxRWb2N0CUoxf005cjmVoJKCsFGYVUVAMTXeoYHJw9GvcOQMk7TDN
HUzRClgK8UtSR89rYv9/ALH/VaaGgGy/HRS5RxtkGQ0a1/p1XsIve794nejgsfe26WWIGnjpQES2
r/XLQMODyPzeOmBK+bbpGq4A8CfBPKF9Vx+BJDslaeuXHIOz/tvGkx0usJ1B7RZqiPdDbOTnSNHR
72O6oqN0F1LQkmESCnLPe3KCOajf/OZOXK7YHNJ02GkBfNN+NYFABWVqFfmtsi7RCh+TLIlAx7cS
vru0/aJH+tlrgruyI3DTLVA+EZpeGTw31AgAIvPaj7mrOwKMQW82Acm2VuDo2uGmHZjneDtxCVPN
pgEAEgXsLBTFMkpgbqPQ6w4Hx+G3k1DIDXbwCmMCV8CbGmZ2uU6I17UWjq5v265ICin6jI4Tvssj
Qe7aKrhqeH1MV3oEm5AugX9RWsAW50BZf592yitlAxuSt/2e5pR2ol7SIljVbbkHhWR+AmbY8bxt
ugpkSXdomIsB0XlxXlBECEsXvyFxAnMSIGkCK4Ty8nV8LWcCx7POK0WLNMTbflM9A/YWr2mB8pw+
n+CCveiPGLPn7v37+sNd4RGbSSRX4MEKbiHUhTfn61J1+g+/MXF2zHI1vGoZvuW4tUCjyhY0ND15
TnAnMnkY9MsmUXQfDPyus9nL6udE8G/6FkEBHjwDF1oAbApjtPpTzf9/Pvr/txW7wqOgZiSAyvps
FQDfStjb0Azlpqq69hpxV3wkRDVPMMNDYCYTQH9wfgxEKPzOhK7gaAvAsFUWfU+C12jqqzwDQstv
KXTplSEE9PXUImFgy+TbBvu0YukyPw09zJjfBlDKJ7Jm56kyB+v+UtcpvSBE6KPfmLvhGWGc0wAO
DWG43cdJe7f7PaBwF2gZbtBjIIhoEYyAqtv1EjbZfuc2V3RkBqIMQGwU3lbR3RKJAro0z/FwApPg
la3m59wPzL/VZRSb+jRuHyEv3lmvXMHR2WM6MntFC1jv3pRz8yJt6zckrt6oEz1ACPCBLuI0eIil
tHkjhfHbMV3BUXgufARrFo4y9V5fZEZc2RGO+F4z0DV+XhTbgkhjxHu6wd9UbfV3WwfZD7/W3W1T
jVjGE5i+aF3BUi423Se8vZV+i0p6/tD/SK1qFW4VnOFgm9TY9FQiXfkwS5V+9+u7E5vlvCTrDEUA
LAPi6GC4hFufNX55A1d4VFogOsyMxqUqf8DUfc47wLf9Ou5snTrCO1UtcGWDKfCWAwbYo6ww/ejW
dv50v9n1Xe0O3PcYnlGwIHZJXN3tdQMz2bmL4yXfwOnyO8m5Kh7w3gb8Dqg4lWV1Xw1jPhHj9fQG
WMHbSUMb2WGzOK8CsGE8dCCxH1Z4OPsd5VwJTxTBW3oH3xQiGxwPZTm0h3nbE780givh0T0an0KK
Q/+YXtcTfdl69tVr0rgCHtkJZscUwxLD+/W+op1+neRaPfu17kRqgzKrrIUtdRHz9OvS7xe6N175
WiD23n5PsNNxaIGLZjGBoXto6winRa38kp4wn3vbOts0E5jntEDx7Hb2FZzzle6eY+4E6qjaBb7l
+JxzOadHHW2QwPK98lsdXQ1PMPYRqwOkV6omvcU55pKmfoos7ioa27UO1rhFx9NzVgX0V4OX/dDv
xYO7ZkTrJkaTaeRUgeqC3f0O3+lNlH6HRVd8lICKKnuBg2gmEnEso/Bbq/zeEf/lR9lssI2nG+7k
pV1uAEa6Ku1HhYvvnF1c9VEVpPP/TpWsO21L/Issy5NXbLraI5jaC0DI0GtJy+7EqvpHz5v/H1vt
/+4srvpoELFeUgAsinTar7IaUswwUb/+u+Pv7ESxE5tpYLsOkmZ4KG1V9ar3vrzF7lSf1LJ4+ZPA
ZdSJ0C3CdZ/3GBuToHg+kmy6zsZp9Ds1xs5pl8OKvu57gpGfy3tYlF5tlPudL1wlUjWA+RXsaJrD
QXuY+Pem+4hP8s5UdIVIIYMMrmYYk9SQuwWJPgbzaL+ji6tEIgB59DPDq0RgrLxet52fUtl7+Z+A
ROTkhyo4cYCKikFpA/669UiEZACL+C0skXPU7UXapSjdwYNKa9srFUFFiruM8ZsqrhopAzOni85L
S1bH34RcR5QwRoNn484WuiYVV/WExis+HespvuHyI2nZOzHqGhPpehYC1qxJIWQcs7xPIvNj6wOu
cgC84YL93yvBe1PSCVO7lUMZGfyUVTTN7Qh09SHZWi+DGEwbJ0yVasahiTApt9jaw7zQFYCA9IOT
7jsD5MoTFETfpINhO7QnS/9kqx+socfW0OSD9t8ZGlej0ALhsSTlufNifqZ6uCKhX2kGYGNvz0ZJ
UgadWM65RR2NuRqiq4aDtOD1SV390yjCEvgAkRaT7u8ytV9WMX/0a9qJVMilO71R9LvumxiCjWnI
kQf0Sy26CqhBQepoe+RySwjWiq4n132w+4nCuGtV1ITDNK0KH3NW6m4K+wfaZn6lnihBffs1SZSA
95oEsIPL6nuaiEvmZTQXclcBtbdmJxM5L+o8eZrT7o737CMS5XvT24nNKBTcJAnSxFulGfgkw5cN
9u9+c9DVP23BOKJUH0OyrPYZnJGrTMHD3msSurKnNAn0YAN03Gx7Xo7dc6Ck3/x2FUPwcoc1x4rV
kPXRWRsLlBFsBP12aFcwFCdlLxaA1QvOYTpFSVDM2uyeg+JEZlgNwMn3mCljWT0u3fygq/Cz33if
J9A/ckW4OScqHRGXECM8WUIMMAjhR2nLdxZxVzMkZQc5AgQrSBJHX8qoApaluujG3W9/dsG5UGeD
CjHCIJRWk4XnApAvOl6l31GROJvnNAyLLid80akFMWERGQRb4Mn6pVtc1VBASS/JeWg6OTylcXxF
id+DBXNFQ0Fv1kGWCCEpdZk3VfoJ4ELuNRWZ61iUCRyg6xW352Vor5u+fd0rP/Ea2KNvp2KwQbMs
AUopZlC18npfQXxmi1fwA93wtvE+WdoxHHGW02twHCZ1Y/vY61MyVzJEA4XbHMNRJVZ7n8emkaBs
2J8+8clc0VDblIxkMfodZfJODH/0Sfzs17JzupWUAIN2vsPxejqCVrxD5rj6KeLB/X073ITHAQuR
pyh0GNx1/euW6Be/bjthiTUWNFl2Zotl9Hszsp/rzr77Ne1smkvYJusIQ9ICZV4ZEIvTUix+FmUh
cwVDLY/nWKjkfBZnT3iFOpl69LLtR9v87WjPy0IrZSIshEtPoO0BkgziXi8BC2DTbxuvsmXZ6IxR
EWAeJWCF9DP1WsDBJ3/b9BTVo4hsmBQ73aEtn8ZHs01ez7aoJ3zbNqkAgOIxxhscPwtuU5zbWHVe
uz3Qvm8bT/gsAQQ57zxyGB8bGbcv3E6lb/NOaAaLBBJKY1yaLgbeM7rrMr9EPHM1Q+Mi5i6E9gHr
iVVhHgBpcMNXyAb99gdXN2SyAFZwCUkKu6/3wIces4r7rbOuX1EI6Kjk8YgnuRnwMrVXP6rYvnqF
visb2lOAxoYYI95F1f1CKLnhoaJ+U9HVDS1DSDKyoeMzZfdTwJ9hPl749dsJzrQtIzLOEDYvAHaT
fBLDfNUwcA79PqcrHUqpFSktIf1iZnlto67CC3TnOVdc8dBOIZ3uKqgRt5IXQyzuy9XPto25pkUw
fg36ZMDbsB6W6JrOJTmESWc/CP/fn2ux27wN/ymgclr1CJ1gVAHt2Oj4p4hqEAyzqao8v6yzg1bz
CEMnMEFQT79yEJjWfAFz6oNf4PfXQ+b6F5HK7rhrQgVB2iG5UwE8iVEw41fuyZizjypu4TMyY3iQ
PruxMv6eDV3v13PXwciEtKlrgxfQIR35gUh+NTZqOXpFk6skInj/7LIWh1tr6HGpyuaQSLr4hZKr
I0qB0+AVOVc4yLDWeWNq1FPNYvVbHV0lUWfM0g3RAOTDXJ+I6J733a8UCTSpt9NdL2Gwwk0HT4kl
B3Ou7lReWj9/VdyQ3zYuwacNsehCkJPZ6cDb3RwNr32/qBOpdCPbsgKEXVAGCOCYPRDq92AObfPb
jocD0sNShkiX0VbkmJh/AefnNw+dM243rFKKFfKQrgHpcW8bWbQi8HsAxXn5bcetoKB1coaVJVmr
PCb1TTDNfoYXzBUT9a1kICoTWvQwmr4HxnEuRipGv+h39URhBK5guoVoPZrGnNTLvRrGJ69Bd+VE
wLo3Gk7KFCo5u12zfeJ5vdWj3xnA1RMNKUDqMVjpBR1/RICgttyLPRIy179o2HoqhuGsSrblt5ZW
Bqmzys+MirlSItw9u2FXLXJmAgRxwAzteBvQLfvsN+ZOeGY66OSI9yGUN0LMcibcwhVI+0WRqyXS
FHy3vhzOTwjxBQxLi/nDCtB39s/UCdBS877FqxkuoXNa3u3d9J3HpfS7FblKogmHCxnOOIsCYx8U
RM2/jJr2C68R/5eCaDFiKkeJJAvomUVDB0Cnp8zP2YW5IiI5bHLMOFrvO3OUTWLzVXmWZwM3+Hbd
iiaAofEfUk97OOVNGH+Nq8VLLQMV5du2lZplRmdc6PREbuQQfeNCeo64s3uGQAJl6TmPGJblp3PT
NF1Pfh/T2TszkfVkGrCST1t25Lq5E4n2yn4yVz7Uxj0NQDXG1bxcJtBmm0PWksFvGXfVQ8p087AP
qLPpZfOp7Ie79aN73HlQ/63CY677jxAmo3uz42Rex6QAni79PpsA2Zy9WrMXv1F3909VkiDAFQtw
atgPmFjmNfKgXm27CqKArJ2WXYUvWsnpsZV7eAE5VH/879bP+aDfjI6rIOq7IY3LHpfzttya216P
5Us6LhBYotAiaPOsjdhti0H9tWkaeyanXGXR1JVLMywCV2vT3e7nHEwJl7MP1vjsnd/IiduRxmC0
1dhWUTxMXrox7aKiyfiImtANvmzFsG5pkPfjbtShLAHfzdc4MH4TwRUfKdtlpuZBDLdgwQ6ArL4O
Uxp/8K2Sd36z85//42GG1CgpXjp8Kx3RL4C9ykMYln7Wz8yVH8Xz2CaZKONiM6vMd5ZExzabmV94
uwIkPKwHtbWYxGlDHhIAyi+pHRK/hcmVHsGdeSuzCV0f7HgFLvR1DRL9f4fHe0PuBPa29UkfhM35
xQcJJkzX9RF64fYDQ4d3gs+VHlFgeDPdGF5sKGzoi5qH/DORCk++y5lQnGPLJMOJ9a3Fu8fc8dFv
a3N1ScSoDaxIpHCyOUkBC0mC7LYMe0P8Juq/tEl4jwTIA1FAm0XnvQ5XcO6l33roSpP2zEyElS0r
Yt1FL0syNw/1MjaN30x1xUlxTYQMakwmRquDEXzPjQ49n8pcbVKkp2gVAgPTrmtztFV8rUXlmU2I
nJMzpUHWcovGw6wZTiTovk279dMNMVedhDtWMC7BeWGreHnR9q8mVr3fccj1SlogK9GVxXZQZuZR
ya57CCUJvSwRmStJMufFvRYtMKZkwdmT8j/PdTj/vTq8c7RwFUmbCm0rSQZ9XzXM3wEiakiOg/kQ
Hyfd2uf//iHvLEGuLMlIXUkSYHRksL3iAD3lYR/6XXBdXRIxKCOyC5ZlQkd56GoIk/s29ZztrjCJ
ki5Tm8HiSdNY5AoOkqcx6poPBv+9cTl/lH/shlvc1XQCwgonl/V7VMpbuKT7rV+uVRAcpeKAwz6h
WLbwAPfleyUSv0u/K5RhId6cVYwx2XeC5HAtIlgRGb8SJeZKZabEKKZa5LbaPV5zjpt5aL1ovSFz
tTJqJ6QjDbQywWRe4Gf4oFhQf3Bme+dbulKZDrT4cZi7c3pYBqgF5UVdzh8lLP4WlP3mjOtyvfZ6
mpp6SaB+6EbeXc6CrCwPsipILrrWtJ96UnY2VxlW0AOvavY5gIJ0OYYpnBDyoZPVfJwhgjv/exCU
Tqsuo488DMLw78XiN71zZXAi4zsRC548UIPEy1thqJnymjdRkM/TLFhejx19qsUsq0NIVaouexVv
Sl9EyzQve67tDjdcCKMaG+LPNlR1NElYXdUzs79s3bMsh3paHoXI5qtFTZE9VWkgp6O2PdTIFoj7
GTbrM+zi0jXo4bEz1ywvqe5e1d5QXmRrvXXHZl9KeYjmvvyeLlb3x1rK9fNGtBR3kB+yOS/5UA0H
a5f5abXLzn5FsisrGGA1crzuVbc+WGD9kvumkpzewoxrF7d7CijDjQz6SgBju4/9K14f2Xpj10ap
Ll/DdCr3nI+j3gBCJwACsm3qYBsJABTfTkBr7xL6WBVCQBi35XQJTKusL9SKBNgXYyObXVjL2+gw
mrEUn8FxHD51Che/h52nbZvLmPb1dUaShtz3zRjGh0wjm30bqKpbP6Xj0G9xXsEWJ8UCFqoMSdEW
tNbu0Mo2Xm7nMdvqP9cwCvWVsJLOIYrI6Fg/BjEoO7dVtM9wXQpnwtTjnMxC49k2hEw7j+Z1CR/H
mfTmCid6wfNuU9yA+NPa/QS6LKDbx3QsW1MklVDpn1MfrAPLx2aOWns0hBnO4XguzQriwdzJ7Meq
hzL8BdLCOLzEDMqnW92ma/8QJCzIbsY1yLqHme8LPgBfZDnnoDYvfXpAub7dz53EM153YKhqqF6W
Zk7Vg2hS3iSHZAByS+fdFKrpFiwByl9lNOLhaTZyL6vLhmCUUSNSixOv9lLpnELl9STmNFwfpq5D
EoL11dIc1m7tzV+ZWstxLqahh7d/PA7mBkpnPsU4XaecEpQ7b8tzXzZ4V4BJUxu+tGUVR0etBD+O
RpPmGOxdiK+eJgSUvj5R1YHsa7Pjeaab7gcWDfdiqRNYIoou+1omXItrytmIm54pxbjjFwqaFne/
IVEHyrvz4OgLhVEIj3G4juY4ybT+QnalzEWcdcE1MpJjgDRt1ZHCjjr5FA5deDXxJR4OfaeaKA9t
N7OTioXkeZYAJ53zoQUjE/bPpcqXpUVuugXe4WtX96vNueAizLsA71XSkPGCA5JxgoUc+4rSb7zZ
6nFXh76a6vaYlOto85B3+mLUa/zHOlKb5ibVWkKoXPP1CNaxmC90msR/1dMSgITa0Gc2ZkqBCt3s
5TFliVCXatB4pVnGXeRkSbOX2Kbm2Gd03U4GdifV/Say4BSA7NBfQV5ovg5DKK7ruaq+RTJEr6SE
XeGhXekaX01ZWasnHQDhdahCeOoc97YbsjzUXTY+DpbLx1ahTj4f1zL8tJWSV0fTEMKPtOUNyG2d
ulLZrh9LHeCyZtOgXI5Tb55aM9BLy0DYOm4xW8dT0PVWn6YxtGuB03Mqc1htzD9H0cfkjlRSVTkU
KENzI7oZb2gKBWLrVd9IdRjLoO0v473sTYE915o7qIKver6OP8NdYHQ60RxNsAiBdWaIr6QKp9e+
SvDX8WIxTIcG70SPFarxeR4Rm37aloHJa/CXUmgBRGPSU5xs/FkOoZxvEqNRClQpvcrTPO91cKva
ZjaX4M1sN30LXHLONVyZDouIo/VTFDfwOIyHvT11o902kJ+J3T/rnm8XDG8kt3VSNf0xjFFgnCZI
atxmO23JYaNWoVpSSXPb0pX2v8a17dlJpDPb8kzyMcoD1dfb45BVeAsR8d7h/wkqlvECKHlYhGta
yqPt+gWKoC2r9yeVVmt8hI0wKuvIPO5PSYolA4iJTMuvczbBKhtEvCU+1n213pVQ9+KBm09bW6w2
iu2B17CCyuVM5XxRty3YtnkaL20eo9L7Joyr+LR0zfiaWbAMVzvy8XKQUPRej9ba8dPa9brEmxNE
vvRRK9vMd9iLyvTOTJn9bDMd1qdgR+H1RcMDeC4c5BADiwZIDf0lGDWoH89IXKIcsJbZdTvDnO+q
hzuvlHkjhlgf5wkuWHfTUmc1sFAhaW4wo4a7itc1ytrXTuD1Faiewg5VuD72Z0raQ5w2Kj7MUod/
JgzOc0jndQIW82fflM9cs6Fqb2IB75MjbDBJWcN1YwqPdcJJMSnxq9HB9IqE/X5EMQomepVlwyFg
8LLD9SBhjy3erL5Qo5Yf2d5uQx42M8sOZVamV7qONTz41+0uMWR+qpuE04MaYQmoZRPfmGVZ+jxZ
VXeDjI04TCijO4S6JVeJ6bObTe0TOa6cgmTI8Zear9pU+s8E9bufpNLV1uRJqak6Jgrz/gkCMZNc
jvFO+nxjhlSnppVZc2jWdkmPQzTTr2GZUWTWg2nbD4jqJMhVNA/hK4JqLo9bJoPhVrR7BQu9Zlcn
aco6uYDMqtE5pp65aRMDR3Syh81VFQMgfAj4nAw5rPfYpaqafTrAimKsLrnM2B0ocsOcqzpot4u0
aurkOq6XUM+HcRvttOYjsSZ+0LJiyWHtASw6ZrIVj+2g6XDUhtQvIhpNm5NyjaeDadop72fgwPKR
UrneB03G5kNtMnml+rbrbjbG9vZiYjIwT1EU7vMBchw898UCRxDBbR2fONeBuqybhiHzMyddDp+f
v7pw6fvTmKaNOWapCK/lppr6goNfMxRqJfWxpdwc4mTBccrIVH1ZQDde8slgD8ht2H5t+Zjd1KgI
z+GF+6mRA0C2ddxEWOlRQiOP1RZyc4pw4sg3BGOZxzbEJr0Q3txvbdXlNZErAQt8uZwk7hBsDVke
qzDO8ZPUcczKh22u/7Aa2OB4S+PLrV44sjCa4s07nrCPzUkDd89ggy79cSJzl16Xc5WKw7JpM99N
+1guB2oEgEp6qAJ6ivWA8lKBEr9oznGIEetVSHo2HNqpa2S+RfsmT5rTabiPl2qeD9PUxeJS7RKe
wludVex6YjiP5MOgl/mXjdo0y5O9BdpvwSF8PZpy5e1xGEREDnWIswP81zcyfuFVGZjjEPJyPioB
UCc6tJkX5Ml0fdhhPn2LQz1q9uO0XP5aZw5/GpWUpD6sErPphrIhu0dGdi8vghSHq4tWmdS+ZOPY
ppjL0UoOvZhs92molvgPneoIMWIDhRNKVgbDgcOCtsO7eKTqozGweLuIA7gQnOISoIErsCDb7Bhz
IsSTQO0Tue+ydGc5jgPi8n+o+7LmuJEk6b8y1u/ozRuZa9tj9gGoYhVviockvsDUEon7TCSuX/95
aXpmmsVeccS3HWuzkYxioQBkRkZ4uHtUNfUYnkDFhktopeIqSqcpNmFbGvrR+d5cAHvLVFHvPIcp
m0GdIW8NjcwqflmCoZCGRWahuxlnW1yNbEAbNBUwcQjUCqreTpq0KM+6VNM7YPOjHyJu1ic+o/oq
nxcyRLlqM/thpf30Ad+b/M51DFPEBqYH2Z6smIUSwKRWj1/XcdFsg2newOnmapiWKPcz6z9AXKz6
ncLbL/yw96lJfnfVgMmoa4YubZDMtbmTuplzmDqnimw8DMXNwsUbSL1NarjrRq4f3HIGjynXhyKp
WReVDk52IZJ+cp4l9Twi+7VlfVbB5+ojnFI0CZrWwXuya4cZxqJ+O38xrJ5pCpLJNNU7OyJA72w5
1M3G9gXUcfiuo8F8+VymIEfi6N043nnlFeJ4Md82Dhqjs3VJUauyeSmq/TxLw6Lex8ymKJ7pqiM6
MCHClapO7LKJacSbkaWw7B6GZdjRVaEMnHJMP37AO+fyDJPEq/6prXGEnkgl1u5LwSAvCrmiyXy9
yHShN3z0XLqBTVCsozon1VYJn35qGB0uU46zP2K0cxLVQjVA/8AhKo5K0cVrZOrGuV1r55xHWuS1
tzcp2HY3SES5CzFoM+vvdbW27UUBtzdkXGM9A/pIh35L8MmXdbwiwayqlJf3OZOVO89r6ZtPXilF
82lkFVFXdB4mvVug4r0bueQt1lnZXjVjL7Ndj/k+MkJaTYuwg99/vZmdqVkI8QMxT5yDW9gEGV0n
0P4W5517voqHU9Gi7RGuZVe22DFtswZdLg0YvD4od/4pVr3B84eBj3eVkTj2rjEXCulAHnvYQXjZ
eapKyKnwnrZ8IcuE1gnMzwKqBkegVxD9nRhKhUUH3fjcfG4bl09fDUwo469DEdP1mxmxcu0zY9io
5DCrsexRomIKahy6khEXLH4z843tDiPissxMZ66wfR6VM06voOgTFLdJNmRfRKXUpxkDvA6ofJsQ
hXHxPnYAukRTsnUVzswl4h7+P8YQgMJN81kspq5ZrikmXKZLaEZejG2EWJDWeKlOwxIlR9HURCy3
qF6GdGGw5UMP0mxg82uLiGfFYkPMQWAkABMnaREVZriEjCi2H8YConOA0JAmVn6EtJHA7F35McjA
gR7LRXyiLOc+Mo2GeqFIyyy5GunEkyeE2a6OJoO1tE1d5+u9lmOLaQvSzL35bNKe2Q8uBULwoW78
tgytVHWCKiNxGCRccgQ/H3E03khKk8yA4DXw9QKvVWVnK+ae3LJaZfkJHfnYXXmWUxaNiDD5adN0
0y0GoGJia1u7VNy0WTEiOwVWQJ6c5IJufAJp4Q6kpnENe6Tc461dLBkDuVZVebrYKR5PUks52lwr
ewazZyLB1CTzFwIRwa12iYMcxGttD2dTx+uobJxoz/xpyp7qeoltG1gGbzGk8E2BVUgx4rDYTiXx
c9ylhte/bS+rVjc7bEL3KSVlrAM+Or1jatXPOfFRripS+jJc0CyxG15kfnkx4K20eVB0Dih1sAxV
UwZrPnG8CbfKa0y/huhtWcUcELzeaLKDGCMmO3atzMDqM452HUfug+MtSMpa9iBwlo7Betji0MPk
S8O3rIOn6sa0jBdfZ5rUbgNfUSsw3jClBnsLCXbYtj36KoNHIC6ZZSmvmMF4u2uJiVlNyAFD1+GK
IrmMsnWw6dk6Z9IivpUpD0CWhkg8Q/057DkM6C8W55I8wFSpSZ9bsfSoobyGZzbAVFn1UZZWf+Oz
R4bPhFo7X6U+lHhbgLowlWWNjHELcy0xCQzstDRUGER/g4/o5PmoPT0gDlHq8MjhIgc/4arLix1R
U4WB6U43iofwrqAPlAB5CmZYTdwW1Acqg5EuMSrNWTV6j/MGckIBstQeyHqjMNis4AZ4DiwYQuJ1
fQaqAMIcjF7GGWWAaomIurgBj81VSRef9bReMYmc+jELUeLpD1PaGT8gZtJ12GqbfVIwRdsPTdyz
MGGVvo+dBlu6a0161yWd+lg4v5AhJUX2BfKv9VZjTAS+5IQDHZWPMMGYcnOtxjh79IkraeRNRb3H
RZZrvnBvg8Ba3BRJPjAkS/NUhS7W9kQm80D2Vb6AQS3gpxCHbSExsCQftbTbFWlAsoWZdpvgnHOY
PjXFCJmnXj816W1yIP4+tkWLNIehEyOeIctN0tsK9Hq0aChOKeA18GMNsxhA22VhhvLcLpJscufB
xifD4+g2fZ8X+gNMcckU+h5D1I1xatUuQvtcxlHvkNx3WGAeBZTmlX0gZ6BI4TqnFUyngY4EMps3
hWkumfSX+4kVbpeUmixnQ9LU/Vc7kxiHRTUMyam32AoqSKIzbsYgh6Tmeiacl6EpuqoLhM8975p3
S3ox8FSTMBlaf7/q2Yv3tp7h/90UcZLdVwmm513HOhMMOSod59BlSXJDfIYJTMa66lLakWMASRk3
y8WMonrPu6k7W2ImXIjaCS5DMsZBOqAkK65rIfTvtCrLLCp8ZCZBIzNzyzFd9BSt8BY2Vm7skWWO
2fwAjKZGBu1B6IrSJm+GM6/3FRqz/bR8JM007WOvX3lQmji/bMemei6p73c1cAiKaBEv5VqdVSMK
vrOx1yYP3ErdHC7FjDpf1qUHcyiJd3ai83K0aQAbnSy+9WXS6jMv97LTsi3KKexFMXunLHauxdP0
hycMESySQLoh9QO6iqU7ETCZ+uz0PI8h8rj4KmMTOxexuXEuBXkUhnd6jhA21wvLs5adl2hyP0FI
79/ACMJ8XjSKi9M6pWW862lJ5AkRanEnGPPSD8HQTdkHCXnijRjitAv62F8+Q7bof2L1VJ8WA683
pB63SwqsRdZfJ44tEQhrp0/oH4gA7Bhka+jWI3I25DJBfXnFgX9jdpYFRWAzIn16SOk67zucnTfQ
0FhvX6kZEGmp4ulGGLaejtaXWbDEpjxN2pOv7ToFw4JJZ7MgU+SfDAbWEqE6IMEpzZNbVibpJ6qx
uDKd1eAuCelOMDsSsrwe9MU2HKoCryLHGKLLJSnZpUrW5UsMkO++krG9Wloz0J2p6YMhS7BM/bNM
xru1LCmA5SFJTnO5wvNMg9J5Jrs03ePFeEFrMWQFPJqpWqLB9lMV4PHL+9hb5zFSSJ770HllBq4Q
MLZnvsJgDruBA4PGJEfzwaBovsqM01cezyuLU2dJbECxbLFP7VLe5GSax+3aclFs0mwB7joS0X3G
FBfCcHJzDnS+8m6o8YY95WTAaJd4qr8KuS5PehlbAgBykR2OhEo/13BC+ybkmONXVTcWYYy4GwP3
ADQPJDJltywBQA2J3eQ+d6yuWDDVHGYGZd8PcdQYP+8Dlsh4RnK4zOdunrM8lMDn78CC4TOceLw6
QVFqp0dAhG29HVWnn7Cx2E6p9bL2eHVpclpc8LUfi0C13F11yiQXCNf+70WFYeRvsC7+l2bTsTUA
fJ0H28oMtHh/ZHtoV5eQc/M+Hxz/2BygJIA2WFGDMYIl7o1It0rmfX5fK/iIY5pkbdaN+aF5SPNd
PiIcUTa9b9SNTw6P60/91G4UWWMxNHgzz4f102JyeLY6731ahGPdN+XNksY4Rjfw2qR6lymynjKL
Tuj7eI/Hwm+w1XMA3qBUTpP6QOJzZvJP73rox6LvZckBtaQrWFfCBmuirj3F3rcSjxXfaC5B8FFj
rSRJ/Hs7VZ9pr98i9v31KlfHkm9X+2XMU3y2TOKPVq9h7r9vBJ86FnxnNitlPqNbm3r1o6zQx0rG
x/c8bHUs+OaIrxzOADA0qzHJQU6Kown69L7PPiIG8qFLDapCiLIr9rSiwWI6Or+rgQ3i1svNg9YR
BDHdQZ7pe79jSNwQ0aQU7yKhwQLo5YejspkrLiHQhPtNHuUooB/QQuvexUhQ5og2xMUCANEeFqGj
8TkFVNHy9b0fzl5+9RRRfKqKBmRMZy/Vkoeste+yj1HmKBjCKxLAu4J4SgzzA6BFTFBPP75vpRyx
/vSAXpkHNc8m7hd+nRWpCKY1ce8KKOpY9o22qDJrmkJl76GVM3Xe3s/T9zkwqWPdt5wIMYq0MO7i
wGbRuwB1AXX1u57Lse57TObYX2HfBeqdeRg79KQA0L3zs492ZzXDmR9IN+glPduVvtuUNX3X2aOO
dd+jWrvY1/jawHK3U50/mqL58r4ncrQ1e9hnKnkw1vO5W8OJF8sus3aN3vfpR1tTLyAWJDHsHXNn
LAaG9xHFUIo3TsyDRuI170Qdy74lcBxY9kILU04OuWPCYwxS7ckM2gVv0RcGrJUX7a5SdP5jhNZ/
fZ3/O3lqrv/x6fbv/4O/f21aYAaYzXT017/fNRX++5/D7/zr37z8jb+fPDWXX6one/yPXvwOPveP
60Zfhi8v/oKRu2DJ3qAZvHx4spiC+P3z8Q0P//I//eHfnr5/yt3SPv32y9fG1cPh05KsqX/540f7
b7/9AujyT6/08Pl//PBwA7/98v/6L79nT3+zXxqHHjzOq3986L9+8+mLHX77RcpfFf7nG64ZB1B5
oAhNT4efcPGrMBKkKwljD0UBtf/ytxoM7xQ/Yr9SybiviWbMl/wQB22Dau+3X6j6lcN7hBnMgieE
IbL/8wG8eEX/fmV/q1113aACsr/9giLhxUJB30DC6kqAqwcwAi4Br4QU6MqXlqIDWHa08U7iJKme
MgEYJap7X57OkmYR68FrC5nHCHJTPiwP64r5hvsx9zoTHmaZP/fwGrgFF6kC1CWGfOc0y09Yutoi
8EiKisOf4iTITNLtWpEArsuXrglY3iffZJ10e229+xrknbDXpD6j1TIQpO9x/zHLO+CjdeZ9i7Ug
H/y2pttJzhDsMvqZT5CrQJSVBwbzWstdCvaJ3bd9kXyZWak+L0kBKBEY3wdNlzoPgOwW+yIRS4hX
co7vDbc2Q7Xow75l8jkZavB6Sgglos7V4lrGqgpBNBVhG/PpRqJ/jOYNyFtZyONmPLFidOjjmFSc
LHYY6iCdYRmMxsNa5fu2q1ZxFtvZ56cFpjdkgU77/Babio0nmHa8tJGPmXPDRVrMoDZxyy5yry1W
FGe+/EQGP5vvmXR9vV/jvDxDyW+fYuDpJwCDSR2lOp1RprGuvJ/TJrOAwkzKbyt0x5NpV9ddXHyF
bXqBeTHVWLiyeqhtt5gxigFwqe5E61XEd+OqofuPQDvpKPCqEdjy+DylKBUwNY0RDSg2CQHDxdR7
oqbx3DXrpKyUwQtLGJBuEPqa3ouqvtctuZgrqYsqTNY8Sy4zz2E2Q4jl7TVgIsAF0RWFCBmtDb3I
tQb4tY6uzyLiRJyErCbu2zR5C74wVtBFmUvb76fOGRWOaNzrc71aVqCLPo7xxqOz+hhLnXiBVbob
o26dUUdPkzZfnJMrBeZTmDO/H+WBMTWIVQdzX/duC6ZDRbbj7BKM++uYDZ3jDCCwKMX4QYkKELGo
uBKfJSCLjVy/kwhdP5qPBkSMO8AyzaVCZ8OhMTMUN76a9fiB5l4t9xOAYvsweVo9xKvJv6Wk5uKq
a8b2ET2qOjtZ0R0MUB6USdjNxkwhwrK81hAwFqFrPUxqUgdi4r2d/GI5AXA9VOHk19NX1QOJDUEY
zpaowUz1r7ZLkyXwW2jlzmI2rxPoAr1cw0F6FnyJqVg/DVzKC7AfbHK2sqktwY0sgGz7c8YyDN/z
Vhehdp+udArAbTe27RKsWkiz5TDCvmkrx+4l5g55UZx1y+fajbj2WOu0CW3hiu04VWYjCz3QU6rB
wa4xmtaFsRz5XZcBqw9HTc19nq4s36CPku77BpNnowndlzhEn7mbN2sCDtoXAurOtAFdAYB1Ck1x
e5qic253toJbbjiUnOTgfA3tlaYx6aJ59Yr1rk7blAUNIGJ1oPlQcVU1mRsCFBr+t37GsIDQK0dM
iWRT3965Mgcw3upMoS/hMIw+AvqQYe46RP/bjDJ0EePKmAoW2mARBi1V6Reos8SuoVN6BVcFjLup
aq/4HDueLzaoQQaz4YThjkkY08meJa3A9kfPUjytwDiuYWXNTo1EvyZoki5/9vVMHDoVDbpSg8E4
79BfUxAKUiBFzeky0zZaEtKraLZ+tauIa5toaZL6QXsL+7SuKqmCYdXNRwbf2c8zdQMYdb3KkojW
y9QFLfAsh6XiF2PQwjZhCPDbSbrhM+RdYZ2JYgthjkvOCt7G0Zok3dXqlPnoIbC2wWSwh7bpIKo9
OkYm2+oOtjRhNcK9Hbb8Bqhml4PT1ACJG+tq21WY9BAwiOFq8Dy8hG/REWmiehzWJDvjtkn8PetM
A7jTy0QJzobHdI1ZzHWM5XOC4iGOVZR5QOG2w9ina+jFFRm9IJsW2tMAhMG1n0KPkFGdt43K0aRP
mNC0CjBUAkhTlwAKZB1XWegYsZ4eoypvWjRGgy5ZvLi99id0WsQYdLLqRrDLJvRfWotNMq1CXcaC
IA9FP6cmWB0dOmZIlTzhpR7IU9SBpwyqpl9FQKhtGdYimeeg47Lri30uPShpGY5Fel6TemZkkzmK
z92kyUimZruAshMg7LgUPaLKX/KgLJJqBo0ESHEcoNEa+yNou8ns3MalPp/OKolecA+mSKHm4toT
a6xl0ApTdZvcUu8ruiSwYumnZO7ORY4X6tU1fZRTsxS3iw8buEhqt5go0X19m6FDAQJk6sgQTJVc
VAiKAgyXct0k7jzmYD7tDk1cMA1ma59LWds7bzbDvBm4r8Ai7NvqKa3SMtnGFKTlEAyVbgkbPrPH
tkzT9c6bwO4KE+UXB6sSVsiTyorYv2IFcOezRDCIDnI0CTS2RWpAR8jiKsUrKH2lQu1ZNpx0ILji
yWAPwn/DVnqUn8ZKtpgzvvRqHa6G1WGILDo9pAzavJrsFhT7KuPh1NUA45Mc4ZizdFB7vi6qOk8P
EwuXDIHkfKocDI4pw2euJ6TOSjBjVTeza9ChYLI0w/qj2B609OoGruqURywb2WNiOWoe8PlaNPx7
ndvLSZlipzHD7GrAHZmHRLtGI6jAa/OyLONRnIIJihOq6AtvBNNNgDdzBT032vR6IvIKLJqiC1c3
VCBaHVL3r5bGSRPqyk2foSmHVULl5uRSjt5yK9s4hvO4QNjslyzFwFXBclBzgQQ69khhIAbBlRGi
eWx8EIBAk86SsK0xHTNYIHhXe0xt7bIb06b1LUidTD54+ewvJITDVMlOETnA8C87NQ1lmFDTP4sG
N/XQ6Ko2mwbW2OBxagw2j0EY1hbdNYhDyQk4HeW61bawRTjEdhqrMMOOyOYQZjIdP00Eyb+25aja
jR6TdQ2AHNnleqwwleTRDWv5mCuwlMID33wN8qo5vFM0SNtNg5Q32y98tPIuqT3ZVkEl5VBtkRuC
w1zNbt62QwrkAsCiWj9QvSb0LltSkm/WDrA0RBamY481S529rhZZXw/t7D/mcKTqoHWEd+GJw6BT
HtQUw10wV0y0I3r9FdSVbb1OM+yXaZWNjy4nkiM62FJuF21AvEp7r+ThWPgemnMkWdCgyHn5Kcba
JhdVCuUp2MPxmoIo3IKyq1WLo0Bh4GflBxhngFsET8WpQFrTj+CcSZBcMm8RW+Rd6QW6NOxjXc75
FaNedadhobOgdUVhKogWDGiXVo3IwgeKI5g0yIdtuhB8vh57ECpKjESNlsL0H4kZ2ha8AOdctEzS
96ANKVRxVch2KK4olTH6TkVtdmu2ePZ0MWUegrI6Z9u5JO40tkR/iVtbj6EnO/3YJeDXRhUWjbr1
Rlth6B00tEWwFIvbIp0tnzGaPtnFaDNiNTthnxsi5/sW8zBPxpj46Q6WUe2HFVt1AdUD3dcy8xE6
FW5hn7Cx3KCNSm7ifnVXvUftN/DR0funJHPotSB3DEEGBe9bMC6GsKkxBSKAFQ1WvU5gAxjZJjMm
sGYibKO8eoV+YsSsb7XVxAjQFgR6IiBT8PRbVUD7vJVlAb4qE6nESVtV1uy7katPjVfkZ80wchsk
MZmGsFgbjfEnBZm/gKS4iADwSoqWNvLFFPSCEtPQFxr3/rlWTXrh0Zg2YWPBuwysrAiOhsb518jS
zZcKeNg2nwcsiYHHaLQvzGG/QBM0TyBMZeNduk6+260giqCp7BB4oI3LdwyLDos/RRt44w/9/HsB
NU6zr0aJ0Gchzeu2IMT4TUAkCvrTYXa02kytnzZBNyOwv4HToOL8E2zgMyiEpVQCaCQlBOXnEfwG
XkbZdHVbh/NcIrwXq0xuMa8IVIwyLYO0UpAWjMhUr3k2NLsVB/v0xjd4iWx//wa+byhKbyrQSRNH
2AsOy24tMgTKFhTcS+tVYou+mH3+U6H+Rx3857r3u+fyv/GRf9womFsG5pRCEHLsALWWh2Jk8qpQ
zmtrI7+zVQueaGbO2Tw1HvQKjRuDGPTH6ZBLYVvTTvEVY2uVuAN7N/25cZCHLwSqGApwLRVkC+pY
0TjkXhOXaNaE68LFFhSpfFfHS3Lz4/t+/XTRc5dg5AuOfUOOr1LQtBn9FDm81GTdozwRSDTi+g1I
7oCLv3y4UlBDKcALZdQrwZqcwbSwOYgYRKF6RhhlTKN26Jb7fAH39KcEpocn58O2Aux1CqRE4aPw
bf7U4sJEnVgN6IEiLTLYNIsU84bELSaC/vjZHbDKl3eliWDCB9RIueLHICxaqw6HDvZGHNdjvm08
iawxXnoXEEBrm4IPWbz/8SUPX/3okj5R6O0ayNQ4qs6Xt2aob3DAQcCjVW2f+0zxa5mm4xlJnbqD
PKb6iqA/gzCDdRr++NIvAUQ81UOspQwYFNXysFxeXroQFNMW6FqFhTA4NcFZHZ5nANGIAjNB9BqI
8efI9sM6vvE+X60ePGRjGJw8qSQoro6u3ADoNmoRwBHAjECkBlUFUJGFECTok/ytcb3fZZ8vnrHA
7Fwi8D7RsYYE+qgtwNqsBXVLI7cZOY6dwcw4GPJyWe5hy4A0C9f3b2KZygfdwZz7RPZ+fJm1RfZG
4+DV8sL3QNillBtmfHZsNQqiXM64J6swH/QhJ6lXlBC0Ry4Vkq5Ay0yW6s01/RdvWSHOcwblog8o
8GjvQBFfwWsT5CU5SPlQNRjUS8MsN7KKypqMCRRges1TUClNUr3hU/DqPUvCiQYifdhP2LhHDx6U
+EMNnEJ1N/rxGZFr2qAo1PY5SQVKmB8v56OnC+NkSQn2EmVK4XLHttCLVY7MEFCGJerTM+dG2DF0
Wn0ubZFHvQYy+MYFjyLt4YI4vBBqAfjiDo8v2Jp8SJlrsrAZfOChuRwjsOLfiuevbksx38cePcDB
hCPgvtylUmdl2hovDYeiajc9qBbRCrYYWOMTy3eKzG8dnEcLBjg1Lni4HBYrfHyPgy3mC4PUE4Oj
30Pw9FiiYP04I/gBMZGRS4ADpeOCjfrjl3e0UnBRLjQqDgqNEnKT44hgpd9P+dImAGOnbzEgmNAA
ki+Zmt94aX9xIcngvY2NKHGmHI8MSxdo5VmfJ+GCbRGUZbKA6TNAc8SKn7MUxY5TXCmKYTscFzTg
N718cxOZFkyqp14wx20efb+pEulpZA639+PH952d8qcQd7iWBikayiWgrYeo/vJaZYzJZ5bD+aLl
uCPa5rUG4DkN40XeyTU/jVc/ueHgPl9Cg4kYSOU6JKGeK8grRlGq8qKlczltfvy1Xj9sIZgSEstW
EHRIjvZ/PYxwsrIZIOIVZV1M+iKotMs35vCnn78Ux8pBiYwk4dXDztYynSFGhtS6G+99N93Dy+Se
4M8/fxkkrzi7KFUUstaXzzmHrqut04OAi4JqWoPVuxG5FnCL7ct3PDwMPZcHSrWPZ3j0SjNHfOh9
dRJOFm63abbGlxqJT5gd/vTju3q95QVmy3ODQG0Yxcp9eVcAWMqiR8sS+o443wFtxv6eR7fuqwIx
Bv2N5OLABP7646seVSJYs0j/D+1KjcYUbuYoso114cU5t0mICGeakKDWvJykc1fGDlinaTp9XLPe
7UuNds6gu7cGhv/F6vSxPjVKA25wcBy9SxTLk4bz3+H8H1t27ZOSPTblITeoFBww3tiir6+GWyVS
UcKNwXWPEj3Q41tn/M4Lun659yoPwLca7v+DWPD6Qmj1+cisBDqHRsmjl0nzSSdjugDoXOfvOwGN
s3ftBHj+MzTJkY5rwo6f3tBijq6SDn0OtY5Rhnf00M1uRNsKf/rxQvmLO0JeLvD0cDuvU5hpGHTC
aYtHZ/PTw96uSHb6nr2NhSCQF2OaASK2f/TgYBaMDLhDn1SLtDkD3vqt4qI+A8fj24/v51XioHzk
20gDseaQHh27n0tomvocROaD30O+E3Iao7fv5i8ugpEeWlHk2vr1RQa/WrIGyoYA/n/1LXj49hk7
6ufGtB7OOCAI2MYKVgvojh5nJ9XUdOgEgb9fjDy5wflSn3WDeysHer0A/MPzYqCRcQSK48mtyG8z
yKpBa2WNYjwSuLfxBEJIpM+mgEvQT29VXEMc0lYfqYg8tpKKF1uDHA2oFM4ey32JGX37bgFUUSp/
3vx4KfzVnYFJhEwSxbR8tVmhI18oWgNe0FdFPMO5LWvOSIHCveky7Qc/vtirJQH4gVJfoNYj7HWt
WcCCeAHo7UG+RcTWQ/2HMThYfD95FWSNAmQIBAasB3lsHOqtEHQIXCbIDsvNAnGFY4n+6QeHq+Ch
Af07HMc4s14eWa7NRw/eR3GQoGifdo5oOqJKr/wPyCVF9wbc8SoJx9VA4kAQ+r4ujrPG2XGr4UwS
o59RZA+cN+AuEN59WOiIfnuukp8yvcK2wvUMw1xYpDICed3R0UTgpNOhpW4gHgGkDOLqCMm2znc/
/aZwHW4EVgPhr3KmGKVNk2PwepCWXryckWpGOajjGYT1n115eFGAijTyM+BG8tg9aYEsuRXZhB1V
dQ5uNDODGC6Hhcdbs8a+Wzu/SIRxpUNmZgCCIV4crwubQGzqpdi75SF2j6aYL7I4Zr9XYCOct5bD
smCa2uaqNWh2ekLwEozPJQe/oye5hrcozNEDNEhIH8CowjsjUASfg99ggWVDALah/uIu3TDKRwkd
lBcWaWkvfVqtD6lZgB0A+FzulRia9qyDMLvY+l2OynPyRXaDljYQxyGBCiNICwgG9wVEFfEO/cuP
HaTv+WkVy+SzlcOcbtmhyrqfpz6+BKZuIT/rJMQWEs4z99Pa6uTSwo9TBGgD8muIr/UaWRAazs1M
4QMJGWacb0TDFXBlzczTiskvEMFTMbEo6dW8WxMYUlwOmaWP4L4i3dG+A+jzsysMs/DAR2PA7g6A
09E6tqWGHhYeCTDHRw5r4ReExtOb6/j17sScQJyl6C4C6AUN82UsiPE4iGI4HoRuACfxco4va4OB
s+vkxZd0adc3QLvjQMrh6CIZSFXQg6AWOEbOGnh3ACKCGym8hu3zbCoBZ70x+SliL3B6AmKSAr4K
hAxo+TGADduMbJWgewT9zJGKZ0izVulVtz9+RccnEK5iwDED9ohAAEjuKAuPMU7c2ZTE6N275iy3
LWSstoxRAVTqzULjLx4cKjRsUKT+SISP04Uib10Gg2Y4ZE2eCJoKx0KCxuU/os0fdME/sP8jXuLR
X/8TmuJF9rVvbPM8HPMUX1Ab/y+RGQ/767/+yRV8RWa8csmX+hsIsn8iMR5+4x8kRi5/hQ0XA5QP
pJ1I4Fn/JDEy86sEpsA1+iiCgC33Lw6j+BUIMkGaCXwe6BRgqn9xGD36qwAbEsgYULnvSAv9GRYj
/76J/x3YNYCv7ysHbkgoF7H3jvpWU7nkFnvlQ9eByrzvs0F74AI5kHnSZIYcNulv0f2u0WeEkV6P
KVGSXciGI9tZQFL77E1+P2NJT+Aa9VRl2cnAXClDaP4xTsLzkRmhDUwnjH+AVlEFgP5tE8HoBPK3
spHLftL5/6fuTLLrRtIsvZXaAPygb6YAXs/HXiKpCQ5FUWgMvQEwAIuoTdXG6nuKjHB3htxVmYM8
WRMfhELS0yNg9jf3fnfxWFaimWOCnKOsG4Zp3pidz7Vh6Fn1ikwhncM0BSxw1bGlzpKdlemDYslm
AGG7C1D5IHJA3F1LOBRmVrPgFa7Z27sswbZjRE05dMuDWlIwNakjraib3ApXsqMWPqpq88qNsDvm
D72duv1O781FRJOaJljI0myyzUzPl+7ww3ewtUAOwxupjOpZjZqHpoJEsRGnrKH5UWYmxXd9NO3n
zs27azFXtcUvJTgwJ/gO9NtyNFEArSVeVL1pesCktjkHF/WG64SshC7mY10VNSzoVt8HFzDRLkHm
9kZmEXrBvkUpRPkylAZCMt36AiSlY51Mu5/5adNv/fWSRdSk8FtCdvfFrtRtvo/Ol21wKnLDM3dc
FUb+MsKIfHNQSGZxuXarfIInoYIXU9fal4IdpoiL1DJNqKxTeaiIIFMbUHPOU50P6ytaOJ4TLasX
HH0sAdCF2gpqk9biyoyVw1xOmUMRe7DpaGIqS1wBzKgAzDVku5DV062MyUwECZsOgu2NQu7bg2kJ
nCyG6ylxydrLeuX5g4l7WVWz2FvWbM/xdBFYhZgx5zp0pbRU6KV+okEAsGakDUbNEI6nyxi3gr2y
w2ZLc5O4BUKQhK5jQ53CVHvZdc1kkMdVjZsH5VKjgo1RW0kVIlLL3g0ka1wP6VpD7TEMPLL4790i
8pUGLSxIHVabEsXkdW+aOSyMQAv6eDaYW59rqxBfDbS2t3OGdnRXzlr+zZeDMpG71lm+mdApPOaV
Z96rwaM4iS0ojGa7ETlvgIz8MbFER+UouuQFJ0pQfk+rruS2MpW7joc0T3k6wsyfIXqt4Jf8qOEN
F2etFP4bUhtQjpd5vdxlPG6kxRjTclNaq+Vu8HD2zhnSu61HGTva59633HPQVEa709cWmkNt1DnS
/UqDZ197dq9vVb7kRzzg87fFLTyEFOPgmJ/R8RbGLvDarNzXBoXpYV3ksrPaYvia4LtlY58z7lll
Vd5RSwK20NwSE2qDhkmcBk8b8w2sjHlvtmaqhz05C0W4OvO1z+xDbCvR0r4zOlO7yk/XR6WkDUKm
NYPvepuK6yChvTt7mt/JuKeVfhjMXL3oEwKUUO+Ccdn0ZpZ9VrrwkjgzvcqOaF02o+yaPjKyAilP
q2ftVQNuorunH2jS0AISh6/Ar1vkq6nZEO48WS8Z7LinrqLKj6pytvJICBdFgZ/o7q1yTZ47p+s9
oBmtk8YycMSnNEjs5Lpoiw4tW9CXx77J/XbHahrPZ3mh7kWlBt+CWXJWiZ0BUuV721j1LK9AlpEQ
vvUs/EGsR2tV3euZl3fh2Ar1mqAJvvFKkBRx6mWrFw0rQ/fYH8bqjK4EJheRJhx5FsviGzzuAxbr
UVfd1glYVqOU6WWCyNQvdP7ovEcVBVBN3tl65mqbPoddgogVvQCpEb4hsezLqtgzf+bPQfvTT1/m
3ikpYSYEmRdqVq6+0jnZw9Ydsvmt45x/tlh8fEUrZty7deZvLVnq5Qa2xipvG6e16z6SVg8CiX19
HbllDslNVzBBGm8V6uiTTw2WJAV/w+NfYOa0kqkdkRo7694IpgTRLOsTDPgz4nf2apPrbgoxrl+Y
yfBKsPA112hMy6aOoVZIhdDJxDczgxxIt6aEGxkn5YiDXznIkCJgRMNpHYVhRBJK5mc8zbOPWET6
R+vyFYSO08NtYZIhjf9CIfX/ViXdtO/1w9C/vw/n1/ZjPfU/0PdhXOrcvy6V/s//Lt/l/7p97V/f
3ss/Fkw/ft8/CiZq8t8C9vZmcGk4DeuyKPuH64MN728G+yWfvDQGsbg4/lUxGd5vlPLeZVlj/ZjQ
Mor/p+sDF0nAwpThcMAa7DJL+2cp96eS9+e2jx8I6N/rJc00bGJVUEx8qJM0aAsgFyZ5dPriukCr
byYV7n79mrc1XmfvACP5WXj19eyModmTDRGYaZyD/DISd0RB177Vc8IFae3/8A3+xyf8oyDnR6LT
zz7RhyZwdgbmaN4ij0WrH32tS2NoiylFVFWffFT2+Av8Sz74RgNscuU71FMdEL2wWsdvXWF+7rhc
sf6vR2MyXm2vS0MqGA9vhelEXFDV1qjLRw+SyrYcliaaV7T2blPcmyCD7g1KC6TfOoTB/MW21iMG
0kfcG9d88s/LKtPQBASxr6FK7auenC6UlMOm6PiAo72+O35ySKsGim56Sxn0CHHmsavGa68SXpjJ
bOYlLZ4tledRpxlvqtc/A4dwd3WpPywO53Uz8Z9xcG9W0tD+/gv90Wb+5Av9OE0xhtbVhm6ejkFR
auHU+dFo8G9OQSMC/YWzFljgOrN4zI0wT9qrpS1emto7NKmwQ5LT40nKXeMocwdtY1+l7jsAKUwk
X0bPCGttvh3QQMc+iL6tz+l+UCm1EvxhgmOgaW36pYK8ibMjFvZcRmu3YKmx3UcPvnk4edMdJfov
Gu4fI9ef/VN5x/6o/HFBrUxCg5+yJOoWhdqpr4s7t7fOfMn7gYI2nIiDjhj4eE+JxfO7eOrFzsuC
ZCGEjM7Q7ZVbbPMWkZsqdxDE3vBcJDuMJikVWflsNeYEXs+q7yDZ345I034x+vqB7//ZR78s3f4g
WhJNMC2FpndHAMZ7IlR3oPpy3YwDIB5MAHe6ndz7/Ra+TMadUL5Mrv6ZvKgoqCgtexW3F3llSYmB
Lq0rY8VDG0IhvgosGSEAv09n9YtRwIce619nhv5hgEIjkjnCy/ojYtPIyOu4Rn4vpiSGCe3Gw5y+
9Q6Pj988wih6WHs5RUmW6nt7cqO+aa8qXhXMN94vBiB/Hk38/nEu//sfvjm34EXHg9QfCVqGdixC
Z+TN+pXl+0f0wc9+MJchxR/++DoL3CLV+/5oL+1VV3ZXcqD5Y40FuXkyg2jyQI1kOuiw3jZ2WO/S
MMtyJopm9ZASJRJCCLsBz3MaJRyrtBQ7C+hl6JU5PBXxYJhy3xTe+9+/7H9e0f7+XXCV/PHDekL0
80L/dcTxEtvpe1D1oShggYF8LL1f8ec/SKV+/2vMP/81YGxkXuVjdzQadTAZGmJT4vtJd5Pph7bR
xF7fXo9kGATOr7QLPzr3n/0cPtxUSZ1CCCrr7qiC9cFe/BNUowkKMzJUqdzvIq9hGS2z9kmk0D8X
yBmus51NbY21fhh4MHAFzri/wjLVnwuYd6Hsp69gqjnLQOhHjofk6+9/Cj8SUH72WT/cYa6z0J4t
fnsc1PTS5ouJOYZkexw3uB9sAJt5V+7cNPhkmhJM+zoDwqueKO9BjKUOTCyZbkA7Plcjbqs0vR4M
xNhBEisbMG7mntScv3U5vRbDSko5U49bQ9vISv/FYuEvTqN/w0qsvuxUZlvdcQVNGQq7jmVNf29d
RIbmk6OGuDPHXWUzT0j7eGnd7ejVgI00JuXyvJQYIi33jo43XM3xXjX6qZLeGwftPkFCF1ppp//i
4PyRXPTv3/W/YSrqWiuXKgm6YyE1O9JG079ah1aFiIan60CtdIgLFUo2j0s4KQjnqSHuG7fVbxwj
dcOqpLX2Jghb+EDDoDLb0KHZC+uksjaDkBIle/JJU8VnKzE+LY31JTCgXSlR7kaZv+oSn6Rm4UTJ
Z72Jmfef/MobY5ryR6v+VV7yD2jNz/6RH26HpBOD39hGezRxnMKyP7lucsR2+T45xr6px2vRP/Pj
OjmrtbX74aTX7hY3lvaLGsK9vGQ/+/s/HPm1P/Qj2J/2iGNQj0rcvtFUUfS4hsxuW0qKwL4YXWmS
cGmpr8Ky31oNtnY+0lfihO536H5YLWDAKxeH13b8NlcgkWfHGOHlIrCyKwN1QAtcFT1pV8XtOtwB
P7f34MS8yo2ttj9V5XSy8SiCAs9UTDNGEpvfBdt6NK98iNy7QEv3BGO/rqbmU5pNTYR9Eg+LRjWl
6+un1S8PlrTmkEupDJNOv296U21psb8wMgJX5yS3DvlVMHa166kePonSe8os8TJxiId22VxVqbVv
s3QzK7ffdpn98osT43Iy/OwL/nCJebpUvjuZ41GfKWhl2j2CgoR2PNEzj5YOWzczh63VW6yhxgH8
mKpxPnAoQjRjbQQqsUPyZ78GWUt53trVNkvw+yXDcOzVPLAUoBD++8/6YzX7s8/64UYkXCJlijBO
R9i11/109qZr9M63LMdO2INzaGrO0VGeiV3O2PTUBb6R1dgTpyigYJBpuQN0EjbZ+r2o+xsxv6xp
eZl77Lp2ilofR/jsRQpHofTAVq/WrrRT/q3JMYGlVQo37js4gM2XxA/2MFWNaPH6eyYYp8aadi4m
iyUBeWzelZgF8wWW21U1fZtN8OmAuvLsV8qrH7rUn30PHy7bZOWcYyHeHx0tsHfDmJePohZePBh9
fjD83osg2PlhowPVbphoXSLbSTUIdiN6utdcY2hgF2vH0LUuN1LH1251foVVbYLNYGf2Xi5kl/79
D+0vyhjuhD9f2drCzBwr/3AsKuGYURMs6SF3i+WckNdLrezfpGWnYka3BYtxEuHsphiiNGiu2M2k
97LGmhdmTpbf+nkxPqjK16J1tftzMIGN9euG2dqqaxHvbLFx5S/qGffyXf7sO/5w6y9zCifcCZqj
dEAdr0Rch4Skunt0HEyKg3bdWFk7bCDmqHixGxVPVe2HBHqiHUy7q2LN770uuWlH7I3MpqIWhDtk
5oLh9+ja0aQnTpizVI+sqhg2ZemVW9cz9dA0Wey2XqWHnfDmSF4my0F6OzQVznS8p3vcvwxvzc4M
O21iWpzxCx151iC7lyVswWKH/VLc48Pt8Wl1V4ksWRAIuZ+W8sXvs9tcGbvWLqszb9GhS1Lo1fWm
gLwCTXfM2k1q6XWEA0AekkUI3qNLVY/BdCcn94lBGEW116SbyefHZIKf23jKt7b/xaflQwFjoC8f
aV7bY6INfF8tzQRov5Z7r0rmaAJGHuEZFpHXjO8zzkEope0aGbNsN0E9qg34AgeXt/FkSOcoVutu
KqwrawUkSASDczOb05VdYxauLeMXV9RfdCX/xttpVFvbXtGWwBX8p2wavgzM9UNGcWncmNktCpQn
xLBPJI7fzKUcAIT3nJSYx8K1xpLXmfmtrIzXpcjv//5L/MtP9KEbtThys9mrmWR0Rn5jQBjj+JnM
4SGx6j24bfUZyUoXm9gGNxnz5jhnPLjHCnrsSTvxdhwwThuuzIzOabLmO5zC6S/eq7+Y+6AE/vNx
gFzAG+Sgt8cUGxovPKEeDuLKnVUyL6aImg+itkJPc28GGN/hGmAwZ5WjM0Y3Jkyzs32TjY2+1RSG
vdHQsWfxIP7ihvmL/sL1P5QbxlozXR6N6Vjb4mCuxg4ocKxr/tnzm4PLqw6Id+s4flQZ2d1/8af1
4QauQGYbhO6oY5IbO2jTOx0bNgxp/5QB98YhvpNBEHeOF4sZI1iRfJIy2ZlkATBBSd14tdZbPxt+
ISX6kfv2k4Pvo/vjotiENGaQRz5Nn6wCfoE1oKZvxHybFJA+BGxI8ijq90rzTjWnhJU1DzZdP1jJ
FXTToBWbxUjfmtweQ60vXl1f+4UO+EeO4c8+279ffKhvtXk8jpnLBtCb0i8JNfN3A+bIsZ8auTfT
jnUYxWieTycSoG5LKb/oTnPV50wDJvQZ+8mf2i0Tg/xIdanuhtTNyeUp7wFGbFa3ePE8GrpaXzZ1
N/yCJfZXN/ZHGFJSajDSB388XmTfzhD4G1nM4Txoftj2cPnE8EWlXBD2Yh9te3j1OJ+RjKECwr5/
XbnaGflgQ4HjWVugJkPIl2BGWZe/pzVV7S+eRFboP7vzPnouMRDD3UbafDQNVcHTLs4G8dpRrtff
rG6ke2rSGwybpO6wOvbt5sqAbRKyqueTVXw8TtjH1efC6pIngCfX8BViDTLI7sfn+2/TTfwPnPNf
8Il/Pebfja/De/Vavv5xxH/5Lf+Y8Gu+/xtzdFS0F1UE+LWAwvgfI34tMH9D3+jqvs9/fTZG/NJ/
kJ2Y8fsX2weKTnRP/B+4Jv4547d+Y/aPto+jDP8tLdJ/Zsbv/JAk//6+onQKPGSWF7El0kR02B+O
OAGjb7LWWuzsbs43BLZ2UHEGwb54uNVzSs/BwG4mivS7Xxj1o+71GjwO7Q4e3L4olj42s1Zu7ZkO
jJZrOSRAaA6m8FjO+tLbJCLbqbqDcbKkOMgaw/pKXEhNXdbSxCzqC+kpIkxprtfaGa+gO5Ooo4H0
Q4B6xzDnua6oM4JEvYLPgJEvpvS7B01n05EpHJmq+47/sNykBYfOYLnR6rViN7XlQ+1pzpYiju2E
HJd50/ts2sdsNOtQWpdkOZjo7Z4om3Q7KP0xNQojtHLPisvM95+GoKO0LFMbIE/ZFzmeb0O8LUM7
XC3GYm35ZfdM4t5y1xZtChWaxJl9kluSmXdluyzR2aeNeX7ttcY1yojh7CtZb+28PZIkle8svzPh
9veRqwHpCS3VyhOTktxj3981u8zqnS+I/6y41wed8Kr+ui2MT3oCcaliMbtbay39HlyCWbloAkIq
MQCOC9SsmPn6C3N3GRvNZUrDgplattb2SnQtZBT1nFY5AUP9urUr2/m0VFgYjcAEyK+n5zobK6Db
vvna9HWZxt0y2HE+O9mXUg3EkhmryU5RXFZDc/miK3f55uCKJrGqdA/ScJfnptPkV7PpXvV1qe1Q
tIiuQ8/qHMrnfp52Yl3GmW+TIQx1o/KAgNAYKbqlm+ACqUeh2B295iJzqOrucQC7E7WuBPsS1JFs
zfIZJFV18IlYiqei6U8+g75vae+PYd274htuDxbsQzeN5l3m1pZ2HlRXDPsBvWioBlQqV4m63IMI
HcVxBRqFV31Oph6Yd1kS6aOTGjGnXb0HsZC0T4lfCpx5i1nfZ2lZolghQCPUlUf75njD1Zo61hXg
9HtE4PPGIX88qmt4WtgW/Ujv/SdXldfM60PSeZeoassnk+VvXC3tZ0nmbWz1y4PW2fYDoYLi5DUM
0imHRaXHo1wSUj8yb1meWrS33TOJAc3Z6Sx/P/TTsHHqUT7NmsqhE+Xemz8XRRuLQFsfXCmYBEGQ
AiHjQihPYKPMqhpYYAz1VQVS51FvqmBXaFSiUT87/snsHV6Pwp+2ntOZ92hXypuZge4z6UPW15Ky
7srT18ICZLMUzQ3EeI3nobLyLekB2lMDpvt2rE1AQYvZDbz7xQSG34UWsZs0vdm3jrzr+/m7nkx6
tKjGiLwh8ELXH8sYgiqORHA6x9wHgZZl1U2ZJM8AF2Jt8vS9puBjMT+bHSo/F6LRvuur93FWcwTT
tN52k76tCjsI6ZnH2KILQ3hLYoJd2/OjUYKdggAnvZ6gm4ocjyLV7hPYY2RyfEt0a3gfsr7djnlg
MDa2bZFoTJSMLGNqDPIoy6/6VCuR6La2yJ1lkyq5FsuGOQTA+K0LRCNoYvqg8bPuW6c1ca03qxfi
25CU7rPT1O5tIjP7SKReOPTD7bpqDqv7gbDAwZ1DzV/LfdfZ1b5dexMuiOV6d0XuvKGWkGExAzYz
k3ZHiGKwKW1jDZngTJ9llhD3ot27nYTdk7hE5jEIVOexA1pS1kVxFfgieymIRr/BIDCdk7xKz+NY
l92GvIdki37Eva5GzCobqVlbp1mvZpVfDYmHa6WH4TTXX83FOgR6QDEna+a4ZHGZ+ZwfkqR/IDnF
QASi3zGmPiVt7cWqHdYI+pGA2jfPW0104th0L92cRblFGZTCVzsRvubf9mWSwzRqp5uAsUOoVVbx
ufKIaSHKrJYEeHUZcK1C18Jh6J2tLgh8ZFxCxl3iedXOMKC3b5JKxWu/vpFscze3kkWLbqnp0Fat
Gdd5Zn2fPFqWEsSKNk7L3eXMjOACnFfA33vIbyd+XlaEJak55ETmoW3pSDEFkvfoCmLXc9e48Uut
3tezPn8zHVFulZTubZAuxnEe8gdpB0vk9UvzaLlJGTUjGqAW9X+89J7aYA9lFTxp6Ybnt2UdZhp6
WA/6Q9lrzf0kZzfM5+6Z5qU8kV/obbw0/cY5tZ27Ros6nPNfm7lnHzQye2a4360PgxF8dtLG29Z1
tqU6EPE6lU9pm6uwsVHkWO6wRLNOql5qzjyP8zxEpbmGfZ9cESexfAHQgoQmhaVvJaW+dS/bRK+s
42YeduDJyk1WBWR2GlXUm+KTXaLj7y7JHX3XzVvfFv5Wclc+ekP6KbE79C2E15PM4D1Man1eJyUe
Jll09ERquiJCrmKzJ7OomcdsO+qwQahBgNjY2HN7gmPyurkGbnUtA5PhVmf6p6BoCQXL5+VAXMpy
ynzT2Jej6qPE5h4DFMU/VC2wesDNb5BqMQjU9YiPqLM40e584gs5UhbGI0VyQy7QtfAoP5pRTlth
F0noe1N/Ml0mFZCHQrdfOano6B6BCW8RFcFPA8SST8Re3LMWIMIezZ3pFOTQEZJ9YTdlGONDc2Fg
tMkIx/E+a2UqdprlT2ZsiswfXqVs65slaG7gCW1NSgxBWDpHN8ga18yjAfDPZs6Z6Ax9VmztxNwP
9WQ/kUHl7JTM9tD+zqbX3SHWAtU3LWfSPfrIwpHauu65EZw24PVqRhQFssxMyw8ptEJC84Bo+Ea9
LchNS/MnrtXXaUo3hUlPil6O2DkeC38mQGKBIJYO7mWPdC3XBGVUkp3cYDlc5Hpzw3R16t9GgunP
6RTMD9B1bilF70niy7YZpre9Jho9NiUiAGlx27nowSaoYx4oeiLGxFvXZMYDdKGtV17qtKxAIKIS
55Oj2ix2km6J02YMHpRZ8V2q4N0Jxvo8sjAgS8Z+m+VabZvZ6++0HvM94jOIfswOr9jw6AOLXHtS
JoatZckLmLgU3pt2BB4whE2Du/Xc96k5xqQDN+LallBszgIwRlIQGDsX3kELLkpa9rCLdrCXrJie
BAHHwduCos9M/tGp/bd1Qv+/KsiRJP1dv3Ru6rQpc0ZSv0vIf/yWfyqigt/g3AL2MXVcBdi+/9ku
+d5vmO1hmVyU2z6qKfNf3ZIDBxfR7AXTQxuDgf1fzZJt/IY3UoeXgzXBcrCQ/GeaJXgXl27o924J
ifoFs4JJHJ8dnwIZ1p9HZMmgkeOme9U5szMigzybNDsqR7MqObaFVGeJRS5HOwPZVY2fZxAJM6WN
yJo5lD7l0aeiAVD17mbIxG7c1p0WgEILKfbMib1XESSNvhcFLcSraCVCnKazJg6oVK7rURKHO97C
PBX1VgR2H0uzp2TRhpLBFKFjFFxLNqA1aNveMG4XYbXQq6zVldE8afljKeGsFQ4a40cpWYfeuhy1
BF4Hdnk/DYhHDqgty3yT1kLeDVVpfxZ1WWiAwUCrPtlUf1Ua+xyOe01LHLvYCA3qHgQ+PFSofpBR
5mcj7Z09kZuoJZM5QGnZkeU0I3ydqbseVtStyDfV0PnfGGn4VyZCjTlSpTVaYTKN04nEZzIXk8ko
OVbqeqjPsqxwlbClbyxGykpfxH5VUAhPVWbo66YvmoqluBKmd51mQZ4dLqWs3KdAGuQ3EVhtesi0
giRSDfrvl3RthykUOTUlwcC5HvlMVfNPq9dRlOsOe3YTZNubayu5Gx0574xqgBq0Fqb9qADudlu/
SrVYt8vyQOfGuPGynGd9nc2CnUeRKA3tjZOk2nuetwznLgk7c1yLgVMK6QexXfmqzBZJd47lloei
Z1m5ymK9ToeROwMFbmBduZMqpjwilzHXNy2plSi+xeKOSYKMweU609Z+6rdNvTZEsUo+6R082jY5
2sNUTrHoTG3vsTXcWKrx7nmStXWLGKsbHk1vFiiEFzSh40NV+TBkR9/LA3JX1NL0tw6xU8314NAc
8rAM00Xue0FL2gZq8IrwZD6yVMN16ZPE/dRhkXMiv0uCIb44kfy9z/gv0PeJPfr+t4lsPfugAkIp
nS0oAvCxE5d4uaXbTsYtqX6MTqdgGdQ9mVV0U8akbIJnp9F6Uq0uss1U90BmLyjeqnNDy8idelNP
oPs+2Wokq6jBwubGQeLpTejADq0OWDm4tlDgWyTMon3R2DzAjaT7rVNj/mJbUJHDtZ3V+ICgmNZk
qf1JbgI3TVDNTjYNp9JROe7JuRZQZWd7KTezY4JrI90yzwHcSXIsp7mYUqLIV1B1yMtHSlcwx7Cr
I+iI/hKzT0BmG6ZmaRdnpibrjDqRKKOlQrJLEXF09UJpbji0hY3QDqjJjLw6rVuydFlojtLGpezO
HAUkS0sneAomPVAMJok2Wt69bG6cr4NnK1CoDaM+3QiLnikNC3W8gMMmB3XqfG799RJvoy20A2to
CzfxSD822KtGZFWZzbatQK8ORH2bommOeDzcKge/CKP5wV1zAqnnRfXWl9Za5n5vQVXwI9bSSD6S
yugov4wBWu5QBVP5aWq9GlsHcO18QxJ0hiB/HZL7RHeoOYm6pcWhvVv7ELxo1ZwCmKA13hknF8fO
wj1zmzYwASNV+O23dCaDUR8WW2OplwFgw6yLkEPWq+jiJrHtx0qrKcfYQBY182Q4g8j2ZG49E7bI
TEoSldntxsXXvWcVuFoTi0knexj48vLsAp3Od0y79O4R6PDC8F5YmICI9rOfq2YiiXY25oMtsqA/
JQLzppxlcV4sMu+vEFSzOC86Cp4ag4Kzc5vJAP7CqA4WZGDk0/2aT81zl6brtQVw/RLbFJwckKA3
MmhorfJV6Dc2XjxsLHJuokv/4bIusVCDtm2zXVluvqSrNrwISTR5ngMqChvcgtZeKdf/pldioejj
92Je8ovYDmR9dJUxHfyWoGEiOJMbjCbQYWVFbqkPuz0WsqR4w5XebfJ5FXeKIfK78JP1OTHou+Fq
ImTbjlozO4dx7eeUeGE8VDeyM38QJGdkMMuidJYrI8YKu8iar0IT+rMAL0g7K7v0THMolgdTQ6TP
cphGbuiW9gBRnTUSL4HOVlmOgmYJDY4/HJiHZWSGtYnmnhNNH5sbd8jHh4ZZVHnAg6nzRznW/WJ1
2TYx1ULLiI5tg2uhqndLU0GM1rXSvdVXNuxi5CtZNO9RTwcDlwtqXR4/bCFzWGDOVxH9rvyUmgRM
IEvLi+FpIYDyc+pMPaqBOdFJ4AZGyf7Sbs9daywvl6DwA4Tt7ibVfc6FVBGrlxrZ/TyU2rHMx/Sq
a0zOH6DGpw7Bf/Jg25N2WtKVN5KpXnpOnT5XiE3wFKkESd9OajCrQ1E7K55gS3vRRd1fjaMd3CbG
6B5lOfhnpbLl2NM4IA0ui5vK4Jn0cc9gTaB4Z9qlI+7qpPyEt3emjVm0s7+CdjKVY54wDdOZ9lg6
clOAO2a/Hy/EODL+5xJjdNPrPMtpH1J/599crSXdmokNEmZx13uyeBCq0PcwkoeDbWnEto59IWm+
E/85HRn4mUvnbphz8+wA2zwm0JZeSBO2FgLt1LU5l8spUVMbVZoqD3bJBaK8ND+SiIaLzDJQeC6m
Xsa6xzwpXvJegf2dvHt3XUcbCAiEduZqNCH9qG8Tb+TcQB5cvF7wOOTxNRcVAgJrsAAtOZl0scGD
3qzFjT6jcO1myz8ppBP7sV6KXTWs4lOuofZJqsTdCq8IrhnF8ViOpvGaFJgrVGB2D2TQkVcgJhE8
m2nhhdzpxrVnFuJAUj1Ln2G14gAP4DVjCf+Vadq7QEO8IQzSYz1l2+g28vHUVnSrmacHd70eCKZL
ThatcL+I7TY162aymuq6zLssbuvytsOBgokLhTXY0DxOKKYYeEz1keCmYD+JrD5xGGsxGKZsNzW2
vl0AnocyyZZTYTjEihVVR8NMy7Ofvcl7lEbKhF6X7tVsV96dViTVkymS+hjwWHJc9tjvVnFr10a7
aStn3bqNbT+l60DagX4Jt5dYRSIYZY9Ns14vs13y2hDiGje1X5/dgJJ0GNddQdg8ahSg98P0liWL
vktdCyJxWRR7aXQ2WJrRCIWevtHpFo9+b8BN51rdF1VRct4u5ka2Fi9Z1h3LIdevWoKLx8CqbpE2
5wfp0QW2eXHtQeDdQ9XxYlw67U56Cr3JWBN6QBo5ga7khOe3PBNWs3VyKyh3Hgzq/8vdee1Yrl3n
+lUOfE+DcZK8PEwrp8pVN0SFLuac+fT+lo98LAmyDfvSQEPYLWl3da0i5xzjj9q1SrP2rN/pcN20
0w+tGqoHs6DrsqtIIR1FvBzTcCYCBusqCNWAAYC42youfspVaV8ayjA3sqHbfPjytRx4kTfp3D1a
aiK56AkRMZd6QEZxvKV8CCi9ADwpiGt1iUcuPrCdTcIDMh4mN+n19IpVj/D5udf7W81MeNTI1zpU
67AEXNZRQK4dicNN3uLbI6zRcuuYWngtjwnctCc0FaV4Zu5Nr32XyNxeQx5vtTlkDOwafTkU9aD6
aj9WJ7yDqENSnliCzwRzeIgO69z3BKqMM5JjMCNyuKf4V5JET5Gjwr0TUZv62Kcd+aQkS0ufA37r
Q5h3wxktGal6zVoPAffr6poiq77jhcAF3ZIJ4Wva5pnH2gI0tgQTadI7JQSvR5V1yDrUAerPpnru
RNr564wsHeV3daoMZjeDcWhTpQiQVUK2nCSz08hpQWRcSjv7TVwzlrEPMRUaBR5YssWdNgY9mmLo
9o4oxdcRIyITth0G5CaUp5l3rp0xTZp3qptc9jAAn+sc+ojTwpEx2XmYEUM2EBYLR1KF8RGNTRjc
y0oPi84ZM48jZEmujju5g9qKRFmQIW+Wv/Hd7JLqSyC4WE7Ayr0Xg/YdVH0oCL7v5oOyNmR+K8pD
bQz/6uAzd4W9Wm8i7p6hcKyAznpizWMyxTCbyaHXSOWxYvTaRVqZB7Jsl5vKbjGHSaH+GK9WvLFF
Nz4q4PxDVhhoZJnsB3qqA6mgTryey5T3kWZrHCMEP3ZF+xBFkE6UTrZu2WUsCzmJ5E1TWHxIU7hg
MTUqd5rtcndnIX01wgPR1QW4aljMbyCWH42NS9jIErGPowIzxFC+93MSMxWu8oZ0C5E7ljatk6fN
puxRAV0HqRitYz8XyiFOkod+VJTSqatQ7JSMh1hN1cfMtuon2gTAokDM3zh+PygrabAUF7OrC2Yb
SbG8piG8X/SokwbRffKALVuZ6dAn07N6oNDSpMKCz7rVwjKYRZhdFUwN7kCzwEmnVxrVVNu60lw/
6gQleRFVZnuiwUcol/v+W+j6b67ht1wVcjCW1exc+U5HFSMGt0HiGjdn6W1kHga24gBzosZID2We
S9s+1Va8FjMI/1IbrBxqMblZXYTnaSrxiShFGuI8holX8nHFCb7Wo5MvQBPOYLZUzPbRp2zO9clC
fLorOzH5Wm43j2z5ikvl6b8+1lPBaoRsc46XmwaBeIvwiz72laZvVsm2D72McYMaWsTCGFRTVILt
cyfF9qc9TPUtqdgT2VBZke21IHZjMaT3XiqyIM0xrnZyHz/WJq3mc5EPj3pHqrxuR5Oj1tkIlNDg
PawSUqsp2IC1rVs5u+RtldGvGs0P+VpD7FpaulvjoqR1VxqphV3kaxg2xiHTa82HeywuXSzS/VIx
hOSDBiwgF8UGMT6+pqmsDlo6v+rsBa92lcQflppndM8qps+rabojV4wfiS7fo4/Rb6Q5PFVKf1Na
YMVpTOeDLc/NJ7Ub655rZsCaWevvyVCWPkbK+kK45PwCJzi+1iOBdIhImepiUs4PDAcvCMwUPzG6
/FSkHLtkQo6fImYgsJbUi3KpOY2mPm6qRUQHQaH8lgTTxKWyJNsTUbD4S2HcijnVA+oOsmAu1CWI
QoLfqVomG3zp5tM8KrgbkAy3m55zeF8jYT7BIT0hiIrc1VA5O6NORvydUjRI98osJB1qpY12Q1aD
dlQD2iHyMbya5i2PbtnzqFApH5vrMy6ixu/LSOWUAk5I2v7CgT39WVtBd4gS1eUmiTRrp9XJ4NY6
TUSkDSk7c+6vej4oG1PVx5ckprZEqe+XirBnaOa+8xNraDZhUVZPlU2pgdYrblyqMPULM3LcdpZL
91OBy4nCnhr4/GQrLUqAib2eio3h2ppmQ8RlamBTmxa7cGOlFQ1JNE27g8PLN4utnc3KuL+yCDCJ
7vhsZFxLkYXaNuQnQY/TKLZpm7Tb1cyg2Rvd2g4kLu64z4cDTevLbSWz/xZaWXtoCCvezIrWMmjE
xp5vvtyTEmAhSKsbBk/1ySCJhxRIOEMFHx221uHJ7ssc43oiPa1dh6NYngfoeIqljKjRP6ZswQlb
542HK0Q6SLragTDLdzYRWuRCYMm4ac36p10V6nKkcvEVozZJKOi0PxlRKx657ujGBQDhPi/aqaft
doQ/MVF+A1rawcy7eNDXbmLahFAgTqf+JG7AtAO4DIR8i+g2CzUT17at0zPH7jg69D9IYAyJHm1N
koz9CODzSzZXgwp0nIS0KAvGm57S4GQqC6dZ2nEvM0S7fVylnrwIRKox3cu53A2vRUqfscYccu3i
RtnkSknAg2mEL1zJtCFpIvtMtbDzQzKhnQrnKbN8lR5ka1a2iF4xxST0tjeWVpL4QzEx7D38IIhL
fowTGVJ0EvIGNEvBjb9K+0lJT/Wij37Zi/Bit2gGS/peakeOcmyPIsM/kYR8vt06k2wwRO9gKVEA
ezr6uQJihyLWLq5wiqgaUGbgSe/axROa8dnGtXK0Jlpmmrlmh65WzfLxy44bqr7KtyVVlhNys2yr
tsiLx7Tpr8ZcJqdlKXlT53Jy13JBblEj2++oG/pY9HixHaUyoR16a7nM5qq+9loyBbRDVE96wpro
tHLennLTpqEoT4xLs2jLhgtEpe9iLH5ErkES9EWheU23Zu+lJc0PXWr9hKa6Hot5xfUUA8s4tYUN
xiwiK0jypfZVKzGc+3p/Em1jeYttj4FUFpMvIsmit3qirgSTeWn5KUXoNzBTcDBVUCWWLsljjD0F
IW1FEzd9A+cem37ipoW8ejVJ887cRfJtalcayclUeIiHdT7C+OAWIiTCmRoMOARC0HEjRZkZ9CW3
oZ1OtSvY24O5Hm2CKknvstNUfLSIY70uNdtAzVa6psJG4+ZT8bE7olQy9lNk+6Dzw4ZCp+lZSTJu
j0jTaC8PyXLw2iEOb0JiVZf6mGTcyr7DnBkiJ+4kTbJ+qAbL6ju2CzYBoCN2dMTrsQc/VLvLUEHg
kT4geyMyR1/MXF3A8HOz7YhKmD1e39zH0p9v1Ii1dlWLfofvMWI5iltfJfh7DRZz7L4ECS3Mz3Qg
fEpdHz+JBf7P4aaZnmNIS6CoytqIZc4PjSIz+RkUOTp6OzNFNwLwJ5wJcXOKok7dqFk+p3sp+DAx
b6oLoRydZM2P1oDbv9DX/E8l9eOPnCg6fw1T+YiSntBMEOabLmr7OPISKyzurbKxyD5+iSo29RQP
1QVh/3ia6ZbZCSEBj5NqQHkaLUVuFmJuSIe4DaJOkCBWdTcrh/clooJIkdFAPEPNhCNC9aMQIeKY
hKFjjOTytRtnGri7oXKLZrbcvlmPGdE7LiKNHJhR+8nSdNoy2v6xkuEopV1NO9X4bbXDOeEHnqMq
bpXrqtW6kwpkYGo2rQE1W7ITg7t5oM7qPqN0KRA8jw5zwUCEyID8gA8jGawXfeZAn7lcmVnqGy0F
+zq5XxS5dFNrE7ysLZ9GMh3KZf6KIumdCmgmp3U13ou0+YliYlgW4lqYQNKagkC1uEC2TiS78Ikz
RjSODphJ9bvWP0qdjf7Srqx7XEmmniYpjQKp6ll5RcZeJYr6l9iY/JWSua1qcGgKDVg8HgB1xiJO
SPhJYM6RM7ekbRgovBuOCxZzY8Ox/Tjr4BGaaFMPMO209g1zoNzJ0o7SmFsyojbIlt7iSZbf2jKa
X5pY61Fq0VwEYI4XqwXpaKU1ubYT2RuEtYUnBIDCp4LsAQz9uYkUJagl6dlYDOMcWs0JfnT1eJ8S
z05m6yql1oGI+/kMbGPxpLGLEox6gtLOv3udA3Ew69k3UxAFIypZgwjb2tURG6m6SDIG7Wn0+zkv
HiwMkR8ohhmsiHr1y6rqdnM2dx/aqBJxEaoqq7ZBFZfWlY9a1orDumTdTm6bKYDlb7bhiiKBejs1
gDKxr4KSi4Mw6ahS4sy8lIY9eUxY3YNsEMlFSPX0UJE+EUyrpTixHvUvYZplDqtQ/jpl90MWT1iG
RHsCXaM/WnNR4mSJk0i8xA3Oxy1peXgy63CiWahbENFFI52Qsf5hKQCslLnxBfscsEEppa8OSOAm
TKn1kDHSG2QDo1Vy3V0jvVg3Hal8Jys0JtR9trQh5U6cOzp6QNEWoQXSShoj53m8jRo7vU4ECfhF
X7fblPX4CSKq2tQAdnsqr5JtbwvSnYjH2xUKYHBYZcdJoI2fLRBpvUI8oMhFeGzzad0PI8Nkybf1
Z7XMX8ib2Enz0MQqYyYxAC3O6FmS0oe5ijnX0kEEEsGGz8Vyd26lTcfPIKYQTVnb6clUF8p8dewu
hy7XenaJkTdhXBT8J7XCeRzqxmnMjUXmopuGhsiDdEGNrsguE7LQHD2tkYlbUuuokDUnSDBAF/ww
5xzLT+TXSSfcqOrezV6rblwkEfVXVk6AIbeKr8+gSPI4A3N3g3mVNYvDQVjsdmFkp15Z1qeyxZca
ysNZV7PH0Kgwy3WhcgCQCE2Qs77YZlmVnMF1Y9dshuSpr5c+oDuK8hxBPIyPFHL0zQF03dHK5CkZ
+8chzIsLbT49qVIK8xGlWMzaSA3wYxqgmwV5XNz6S7UZk+GenI0ujm5CY5upBRs8PNXJwvNzRdat
f6oxNVoOkMf8kOrJ6ozkQDv0JY5biZa1I6xLwQQ4aCCzdvwlLcNniXipx9gaty8AU/gQbWLRL71I
Rs9Qu3Ff11yFjl2TeJBVS7nNVhzV7E22txKT6bWq0Tk54C9VYVN6a8OxQuHKJLRF9HmramX6bopy
Oi+jLYGetW90/d071dAgAbt3X2tsTjvWuwUwkiEJY/+tEfC+tVGdVINpf6Ww88qjng8uyyraVnWN
p+k28oUAb9q2aBN/TafV9gA0VNRwq0Y42A1SuXhIqcUTNzvTtScWe6Efy6ISr0tqhi35E+R70dzI
tam4DbLPxFXVte+/i34AUaHGBw6GcA1zDFYk88ZbSQMqnOzS6s02TXIi6iO9VTrfGBL1WykymoSL
Xg3Hqz4qzIVxqD60RL613lBQTx3MNCfWwWyMc+HaiXGvK+zKKQ3UfABMmlTtAX1aXgWd1FfPFcLO
FaSyot1xXsorTFyJVkREewkaDN9aQ1oXjt5OLOR4xdbHoEuF7cCt83vsRzwwgmH6/oN+HQjQPLWr
ZO1Bx4YbRyb4gkJPDWo0taEqpckfJdKxvk3Dvo31an4tkEO+Gk+K25ZI2HiQHAKkrNzr7kY4QtW0
iZcgXJDdrzVcuNJpT5Kqll1ATx+tknmrD0eDrIw/9FZNN3k0eOtHNrZpJ4WmcWsxGr9hHNTk3UCi
0i1lgc0AfSbKOEVuxThX7Wo8I66K170MwGQ/ZbrVgurEnA2fmi7hUJiGsOt83aYUxBXoIa+cv6yv
pDnxIZKsBLIjej2rz13cSyBSaTE8kk5miCAld3N8ju2ulXb0oEbxdy/pqI9ziafHqAoklAkxiOp4
b6MSOp/rqqnjhe7MZJOFjGZbBZHg+8LlFYgMs99S9AZZGSiZEoQBJDZCuScjyKlEIphAmc0Hph56
SW69LJ7A/HL1R5840O9HotHaE1bVuNkS9WKcDVaFHarb4YuRN3NXqvdgmTuyDKasp5kv1lm6szbo
YPc21TrJ27LR11OVpDpaNipi5FFbfm0ugsdCtVsVgW4vni3D1G8ZQ/W3LFb9aZ0m61Vuwsq3UWHT
F0rFlBsSHHUkxK7Yo74Ov0l26oMlLVGDiUGbNksDVQv1blA52WHnQ/1vgXpRAMMpD9SMCXbSfsau
KbZjAzmVTd2rPg4cppjo0TkXSNOLDpHzjBZ+zuuZUpNc9rruPl5NqvpeVfNnVFNFgh5R+ZVSo9/F
aOKvSxiD8yQR0y4ntIxCkGFTTXsg4XYSezS2+GZLXtlpZOoteIpcCwvObVlm9W4yq05NNPMIS/Oi
3IX+pScUZAsqk8Ep4a3cFabyms+x+tEIVflKBc9PJlXx0zwu4my3ur0l/LZzmpKKzlFfwq1JYs6T
mY3rDm7mkbGbbJQlN6cNmgR+xMlqnXTJhsVCjWkdsMZbW55+83FAFfksIihJqxrEa1UuXLNJqVXe
QL5eTOAgGoakoVSRI0o+o5rRyLmuxler7rKnqI3nk4zMzUP2UJ00oT1zIqlPfVPGe0I3iPVeenZW
NWtMOEOtzNh0bOLp0GAj2ACeXoVRPWc2FuvJNB8RjBruMq4PuMB/ZgwLRAwlgA4KaOu+lNeBFc2w
oRcTxTeqhZJUIAqXd7dEFQIQ18C6ObIiHzpgUS9DOrftZBHvstxAsFdpjQhWDi935tB9yaZwDXqz
+l4jlSODwzFyrFGoD0lPgZzQgWoWU8OgPI8r0jd7uL90WX5uKsQAgm6xnRxpvF6RxrAfTZqAf4nj
U4ua0gdY+mq1SDCGpkitc6ud3agfIXcXHVqnMLotr5dK8d9ouMV9iM95EC+DuloPi0X8GJ6OW6QL
7ZZpw/AS53ny21ezYrnIkdofe5zVU1831deMn+tx4ghwJOrJn7DHj7/oFOZfml3NLepv9U7xPeja
0BxqOZyPlLy+ynakPhAieU3NwXhO7NDnVpAZ/7R8l4X2V1ThZrDUpj4k/B2STSm19QUqqvEkJLCO
JmmZQ2Kv+nD3n1zxHX4vWfw5mhqgW67a5XbNsyfiY6tg1LrmCm45TkHdMlyEnXKkqwjSV69FeLDn
ebgncFRacEdhHcmEYk24P7etWpJwOZodbPAMFzCjnjRlXWMC0ar4QOLOmxXHMTVIWdq/EIAA8qxn
xhOPBk7fRs9sSh9xJEecGM2Im2AdV/M4oB8D9DNUQpFW3Uf9YvtEEFStMxYaMWyNnUW+ylZ+oguG
SOYi3Vh9R5aGJk+fPPXSXfOMir8aM7+3UZzEE/+uFYfTlpox21OGXv+c4Qy2QuuYr8ZZUR0Tyvwx
krKYgJR1ejLA6HdJFy4PbT8yITRZinIGYzc9rUmpvlZQCds0t9/kLhR7M6Q6sa1G3ZGyKP7DtAwe
GxdSprhcQiXkSjUZ8U+lF2RhIzJfy6M16iFeyXZX4W41jysfxmWWorU7osIRAdliSxZ0yYhIP0tS
V4Jn9XjKoKu6tXnkaQnf+76S+Ob6WLu0g+iB83QV4l7SYsHmkw9be1XNndJgvMkkHVWqWFO31tL+
KEQyJC9Fv8R7mQQBz7So4szqqPNRGhsnDUn5qVRGI9y00C2LlzRyqewzM4v1hIF6ihonpRI4BHGC
//FGVZbm/dqg3AhgSMqtEOZ6zNVUvieIze1I76XQkvdUBs0mLUuak2nTl4nS/9JSI4QTKqibHLJX
GzKnxkjtT6JrjCezQpXn6fE64DIeWWrkF32yQutGVkikHSXBpbiNIXdH4rgKOeMbVXt7mfdVRNHZ
06QlhnUaMlRHB3rIw9HTpFy1/DaLi/6rX1RduqAly6MbVO40+T0Gk/570e0xQwaWSFLxtkpNmLYO
KeglgicwzlQunbEtHTP+tGtZyX5jiehrH9IXHjbP1q3BBLsfjGYtyKcE1tBHEjmo7lvPJd3irmyl
FMsALj+Cx6yjqyAtPORtuZxl3vltbHVtvFto0G48kmtyZ7brCOV3YQYhxnxvTGTbGwi0IuFS3ZZi
AlNEh2Mo2TGFKv8FS2o/TLFon4Zk5CbgmSoyr0yX+Q8IxfJDqKey72VbfI6K1pv7qajq/FrhdiUK
RBrRcc9VwzO3dIb6UycxoQSVjXMZZRSUTUg8HFI1Sd4UxrT8iph1adb1kON6KVrNYbS2DX+GPjKc
2TKUAI0xjcbRUG8N7pLZL6rW4CocoBseejlUf61ZjLtWyVh/ZhrlnDRplxCIAiFm5axI2s2bUa9z
fyB/whSDCylhLBcjqTE190WaquoxxpGhvg2NkmeSOyvZnPwg+oxB01SRoo9+kjJR5ZdiJMQBUZy2
mENzrVdpkfD75rhUWUCsZjBJaJ/NbH+PTrWDqJ4SRmzL6ocHXUWcniIvlI2cDqvOioD84yFEFefT
vVptlmjOX/HNoPTv62GmAZMY1zOQ9oQhyyyLennAqda7Iow+IBLG97Ki49abohBlgWaDIi2k34QQ
zX61YEN95XDMs1dSAxgFZWqzt/a8tIXXszZW22m0FXCFUsKF7pCYHHFnSpoW9eQZVO14IX2tzZ7Q
EGmkNqV1OErXf7o7N/9bku3/pVmVBjrq/9jE+vB/H//P6fP7s/pbVTb/zr+psrV/piEF5SkCAk03
Bd77f8up1P4ZbbUpYAvkv+i1/+JhVbG3KuCLaLUxW1kAdv9fls3/pBBGj6oAO5MgSUr978iy/3EA
koHM+2/F2FE2W3VjN+PBHHU/tImn1J5n7TSBwjrTNTR8rAevwxhMB1xvKIH/i1we7f7n/7sY/C9J
Z3xdPqe/DlSTY73raYMfD+MSrMM+Vx7pdD+X0bMSW1u5Ud2L0befYV57ggyAzpy3ZrWXZH/QH5qe
LAfVvSsoxPpHJl6WrmvfXmrCYC4TiBxo59a0q42VvSO6ABE83IPxQEz/6ud7/X9/yb9O0lStfxgq
xF/+71I8YDfGIsVDdsiS3Sz/SY2vPPlQNB+Vq5uW78YcNMR3Kpg3zuM3okGiZNfpKqeLY89ne7lO
5O2Y+Vl6T774HZgVV+V2VY+Kejz10r4pHs2MiRoHZBGo2p6rdIrQJ5COtK8+mt9MXzyG1nhXbbtt
eSo/EP0Avwey1wTtZtmGvuHVXucTZutBSDnGEd2PE/mRb3nAtm7qZX55kZwv06HMGXuxEx/To0ra
uO5X4Ssma9fEfJM/qdN5jrdpswuVd1HTxv5czvv7waY9ZyQ0TrI/5a/2XVbdDY5V3ithPQCVbrzI
dWBFjI6g0fuPTjjVHtWekVxqAkEeJM01u61YHNpHegRIHUq18NwvNpibw2LYMDIvF2JZqhDxzDZv
n/iCY4n1T/EUoLY6RPqz1xsq6M96/9IggVy2mrFV6q2ItwrRVuO1GS5WRBzBBnpCG39EtXgqfQfj
tmAN49dCHBknL9IWO3XBloqtjBHmi/njudM2RvYQryfjBGcNjUGju+0ZD90EyOfU/ly7/YukM4XQ
IrJ4egtvF/BL2Vf0iDZQIDPZQ+8To4vKQPjJdvyNNB8JQgmVJPCxdqnkKAIbD/udqzyQykTMg1M3
rviuwov1Rfbee7np7kIlsSP3enpM3vDeBo2tvE53mIvWkXCzdE9d0bgr6pFsurvGYjQWkCunZMC4
fCCgy12STwH1FrntJjc8PifieUw2AMgJ/MMeedwaIRelp72s/Iftq2lAEbexS5aXAXuYlp2F2Pf2
CwawJkBB7hOH4ef7/NneqnsjsAO8hT4DcMjkvsm+yuS/SML4DyJe7HsYwF8fD7NQiri37OEgPebX
cE8g4ja+aGemzz2RuedyX56Ua/E/ywShRfRvvxr2afoV2GAP5XF4ac7sQ4/VR/wYbaBTz+25eF8e
S789Wefqf/oV/84DAyCdr1NsDQflIu/DvXih22oTX7KTOFoXY5+f5aPYqq/WWXv6zw8thcKGf3Tk
Uvz7d+EvYz4N6EeM4aBdkCr2/Hh5vjpHebXPyX7eiX3+BPMaj07xsuyVXbMVPpPulldgD9y9578L
Wk/bdfvyaH9rwXhsr/2lDpJDeUXQYORB3m3j8NTbzqw4UuLhDsT9zpA7QYbSauBHGfn6biLD/GAz
dJvCj1UPaQH4nHoixnH4Ukp3ukFU5ipJdjD13sAY5iu+gFcjU8o9nqvgZnabOQuGZWf0rvFWH9UN
IqVmPsIYysg0m6DuN4bYKt0+IqfwEHbHnOgnot0aZ/ldShh6p3vJFn4DZgoswO4mfkXlQtYXm+Im
n2TwutKxPpuH5mwfnrqNhlOQrE/FVSs3O/VbUhBGmJI3WN3lSsVfGKAIS+4a7n204wtc1srB6kF+
sWt5tbHRU09SXCrAC7apfktcgqVuSPYcmj82p29V/9pvWfed1++99qKWv5G8a80tBT3zN7zcQXpn
eKUjQdE9NDhiX0fbATfQH/krPSFuhx0hQs9rv6Ov9Z3IiDH1ZskpvuarfHtJGg6tw5x9jHROFOTf
u5LY8g9D7rShE+ZbWdz/gagvHoju1yTW/Ts5L36yjbbNi9bcbP1+j2iUYjj2tjssh6x0plfxID/I
t3wXP2lvqL+dJIh5JfNTtR1c9NgvvffTuqqHaNiLLvaVT1+ZOB4Dm+izxh15VlSv5uxNnH4HRBpk
m3ILnOxjsHDXQL0B3E8uzhun8bNzhbDWrY9jMAf2Rf6Nrwfcm07rJh4/KGfiy6euucvfGt++DC8I
7u4KV4/YQd2fTlx6O9MPg8Sx9nyL9c52YheFo5Z43NzIJV+Xi3KOPrps09u3u6BsecFS4ERP9Jjy
aCLjEORpfcl/7EPzUL+37zwEDb8yKkc37eq13dbCJ+/zeBp+SzKWG/3KWIz95BmaT5Lw7OysctM/
GfSVxhelIWzo2TARvXn8AaJ0h8lRHuTl0coD7SZfMela5YNBIP6DvJNu7Sc6l1vzptyWi3WUfE5o
XzuqfuNm7uL1TuqtzhP007Z6kN7MwDjeP0zJjd1w/9HvbP7fadC4MMZBHGQn062dd8UlVvRJBAhG
/WXbBO+z+40rIFiO2Q/kfvLefybX/Bw+Dm/3TAe+JdQLVywmkXP/03RH2a977iwvdie0AJ+ZtukT
L8WJQugWnNrkK18KolZP9jHO6uJA/5eDygX5DK+nqyOJBYkAPAmdmTuYxBSdac6xHdbMYDzwtuk/
7NXVm2yzIR0sMRG5zzZcriTMOSLoHusTm+24bDJeWU/aEH8UOeumOBaIPBGLZkeM6+folkgv1QeS
jSMe7Hlw4bWm36lxa3u38OCrJ2ncdFogs3NrSNUCtn+jc7MPhHVbfa8FKdMSosxX5VXb6j56fsOx
Nnm3U4LhvO6Gc3MW++JFOqxXiKNvlbW23eLXbhu8Mw7VCDFPcuNKo5N+kypR3OBGIgCyinySDSqW
KN/hnaPVHk4ssY9WdoB6nAZ85zdD27ZQmP1V1ZwVi5CKb8og2thT12u4nBFWQmYr/jTv69fyMTtE
h/7YYaSoX1TlvTa/7OxDSK/mG6Dweyeb26YHWJIpo8F59hQtwOBOmfrpc37L5/6pK/Mvs6x8lHcV
2h75flJO2xRthcOASlOEsHwQOfg6MIf4B9HnE9zZ65jXhNE0zUeldkcUWoLcAAn2kG+GHzyt33+K
P9Y7zrmrfF0uxTo75Lv2xIN+95/Re/8w3qK3hjjxqd/IYvTVuXHn2ouJeKhUHzX9Fv42TD6ItTRI
NKeyAZyxxw6fPOstGP4Opv4eGtU+oKV0+0frT/+jC4epOWndbDwO5/6iv4tHhpxhedMlsTNJyOlm
dUeMJEYXHgl0C59JchnHTTTuyG8haV1/qH7S8DACU6VO/Wi9yONX1v0syk56K176N/0m88SNBqBd
x/S2J37S/sIwDTxR8fnwilcFOnS3Hl/WIUB4i8xdIY1hZvqsQ88c52PNKBzRVWh3P5rtgtvotVdP
FPgADO/i5zof/QonQP+KKhtRg7cuDjG4kEjcME2yEfZDoQRleND6a4MEQrsM0obNqD0wPUMAi6O+
zS64MgIolPgFF8XQohTEdeRSKFQvJDmiZGHU84nbRqAzM4hGvj5SeBmUhT/p/jw+rwVPGJjWO7cb
31p41D37Fn5HPzFFFy1/LLmkS/EuwPCoDgD5kJbdqAekUpNjwZQ5RRtKUPA7ahwQmlP8IaUi7jaG
8rDaN6M/ICbmnONnmv7i78yu6rG/LTx79TZuPzUNC+ux0L+oJAtZAI1dZ+3Z7ZT2OUHtXRfkX09b
yDo8FkXtgZmFlWcoCGYP879Qd167kWtZtv2VQj83D7jp+dAPN3wo5E0qlS+E0tG7Tc8/6u/oH7uD
qmOULIUCR0ADXchCFZCoZDAY3G6tOcdMvpLYsrCggDRWusisZRB/SsElW/13wqJYNm02MPVGuRo+
MTfe2PUCl5ypHPTm0oT2e2Osw9v42bwqQNJ/ST63xSJ/DO/yK/3BI8tH1J/oCOX7atXfii/XzElr
mBUP4Sov1wXxoWYABJ/eJ4pYOo+sTmQ5Z9TLMJjtHPAWOQ7dDKCmeGyi7ICCZaG2VL33A6vedlzH
15Ku97AbKN/faHdUttM2Jnwnxspw39xR0bfqhfMoLtT78lpjMRuX47Dm1AEhhMNlf9N9w0eETIiX
riQ7KNmP5Mcvmw0vZPwtX5vnUbM0Hu17QBTXRFlFW/Tx2GGHehHf1V8cbxFCHtS2bnGwjXtJ78BY
kg1pp2tCBqpdtEtX5VcjXSQPNqvzobnLbpIfMGz6C95wnEY5+7BgkX8Nf0bn/VNAdRqlw0NwHj96
lznmYR0u8VL4Oxct2ffy0WVPRnepmDY2FCxLm7TIZcnyDYFto+JmRVq6RKf5n+HglFHuxe0h9Kix
K0xGaqPvLCe6UT5bS+MhcBasAPEPi1h30PnqZVQR1xksvDPJcamqPuEgJ4yy2HRKS0siWyvlSlW7
bSGVhaE8ifIZ+e26w3aXGIjWkUWJz52U4Bx+/m+Vxy6faRX8zP8NQlzeZRX8v8T/n/+Wv7IK+Ad/
1MR+I4QbrIBmOBZYtYnz/jvYzfnNgkIA9E11MZUIiD1/ogp0+zcVDtz0h2MZAAEwiX+A3ZzfgBcA
MkD+KNAdW8bfKYoBg/vlqGRrtktlTZiuOQXAYiWfVcdCPyAQJQ7P8g4zYnwv1cowLlq1N+NWsHfR
4MWvnMITbPtUXBZltPXdMaZPOH1dTHaF2ym1fqm5g/qUDp2vA+BIraKhCtxWup9+zv26d+21a4SD
Wi7UiL9jwxcA/ryxbV+ls5FyEO+0L2ZPkS57CmTiMq56RYPcREyqGRgPdph0hErhoevvkKCZ7HLS
xiSqduzMdu0gCO/R02blgY4yTcYIzwV+jlwd75CpoSLX3cC/JPKiCJfCiCHtYqHAkdzmbfAdnTyW
rjyK1GCPY1UpzgntY0PcogClBl9NCSWiH5VwR4sMSAgVira+GMhDSxQOPJlZRk8GvXkmKJ+WhrWz
tcaKPhm5VqrVOmntTtwpxdA7W3go5NuXTdrdJy6w+52h1LGL0a9jNxGguoXYKIjo3XR1QxMpdQp6
9gid4o2W9dxLEnC0XWgZgXc4NdOEI06umwStBEOx6wsXib6T0FvDaSMRdovBwJJa2Dp5eYZeITtU
wFVaOJPoOlDvrGVcYUKtyiapkbSB2vDHs1Khs1YsorowSLIxw37voMPgJKUJ+TWORTBZVe0qXZdh
GjTsXkkag827Af7qD8lqUISQHBE1I0rk0gCM198NhWr71ykeVLEBeEDKoE1YbqYtACxlvFxtVqaX
KnnUtNELCVM9VVwIPkYT46dZ6KJRlV3qtTbO/DbFrYBWiRWng6lY7JAGlgQPWWoZb2ILufbazSMW
lLAqXUJMcTJ3Z4QsYngynUrZqk1vwP3jOlScasukk4YdawDenAjilfF9lZT2ADEuuzLlMIzkKnuw
rMG68c08eipipGLLwHK0B2tUezgOsV1cjwr9E1y/eX2ueFJeDAHBkuQ3e+wq3MoY2NWZhdWgRbYM
xOVJnH2qHWhBexLXoN9gkMGpLOyeCd7zDfXci7S4WibwsfKVioDFYhWgIUIZIYUiW+WWcoVVveRY
GHUh0HwZudmZiQzicx8VncYpN0XxY+tA05bQgEPBUb+rvA2py9W3eDR9hPm0l6YYn1S5FoVZ4/zT
fFItkkx1QcBFitCWtSisL7ipGvrNxE2oS5SN8L18+HTx0nG8sl2Y0ZQ7hHWXPYeTBhYb18jnBNEF
SC3pXgnrueIzPyPcUn7GMH6pyEUC8Sr5ngnKirTrsC/VdScXsnKIJCv9LLolfq9hLXbCXD/P+z54
SmRpU2oox7pbqn0Y+mu9aNxnpcdrghg20MuNIpkxF3SH5JbYYtQ5Nk7ITybcKUFxHPv/ktE6HjK6
qs+RU2o+MmOhurxSwPwtvyOdfDTaMwQoJfv6zBA0eIfRsMqNpRErvB0bF6Ok6ha18xygGXTPaGji
2GY7kAv+x2CsdetOJpV137R5pF55RVclN1iuzBqOiO1hGUTRX6c5hEl0a89d28ETpJtYo3Zn8+sH
wXfisHuHgUX2JJ7/IgOpAZTAHc0r8HIx5ggzkaq+8xtfozsGgDLbuYrGPhpVVwVtTRkkNGiv9cKD
PTZ5/IWIaYfdUtFj0LiLA53TlWyjZJpyp7asv2d8MnszXzjj4Kx7V8tTMCECD/9ZyoeAHbdlFTZI
Mivm7zVCJ8U+K1zLKxDstpaB7kAE1NZEVqd0wWuTmlMYFPkAaQUH8o3jJRxWRO3GHRY1D3/2Hjtm
bT/aoVZru2nqTb114yjIJxdRazv+95QuvYr1fKQ/uRhSstfZLGm9DosuK6g4wBiDBllAsVjpHVpF
IItlXuxx/jjPdRRqT22nKcpd28KcYzptjBvDs5rueughdAejEjs0KhC5rZsWh9Zaj4UWfBYpovrN
0HkgeTutS3BkwhoIUIKbcBmdQhm6bWPpjXHvwr1ziLu2gPJ1RuffWVoj7hNVDJihnQGDVN/00Hb4
BHzDtlNOvGUNjzY6Bds7Tzy6tcS/KiByQPGhYS4LrUMNlJnUxv0gLwg0Ncr4pjC0IN3quGUe2txE
5u/2RhnuY8JJEfh0LQOsccrQW2uYo9h8IymyY0SdsO9WAoKWvvcS8o55kaSK87D2CvHkySRzdlGr
mMrWLxk9yyTEqrutBp/aRA/mjHitJsM1aFrGSPMDOyOKQA9ELcXBKewkCPLkNkiwwaxMI2QHa3Sk
wHYJS8eyhDjm77LAKMu9Hefi3hQGu16BRdu6EBVa+YVoC0ff6noyTrqHyezrSfGF9xhoilOFpMNB
Xgz8q6YVcD9D9OPRmduVxUUHnvFBSQB2bRKeY4wo1lHNtUdXEW6oGgaoSYPA4Fmrapi4ZyhtnY1f
lnkGZTuSAzMgGNdl7+tskO6yGFQf71ugyqsMqSMa6NQI+Fk4qdxFVgS2visN8bNxIhjOoZKQSaoa
6EDWWVOgkY+kb8NXah2OzykRl7iP/PZ+SCtfXxlZmN21kbS+4K2i+oMngNNSjQCB0+GIj2uJ6VN4
60k1pU27GytYE3mi3haZRE1M8lPK/IYQ6+uoYfbZaIqn34i+aPSzpsicfI2CEotAiyutOrCv6mnN
pCMLOXWTVsCPdCGWPOMkrSrEP47wOPHg2km7hz7qQOrFIve+IdbH86uGlX9fC3cQB5/ogOwSik/Z
fMt7u/tpeKgFlm2gWSSDISwgEbex4DM2Rlnj3GIj406IKHOH9dDEfJ/K2loVkU6iJR5hkdx4xhBD
ZcEHaFMdzNn5jZll5VfC19N2UyX4vyHnZYRx1gqhpWiCNJzzPIOl3kFTXDSw++jd5QnlsBhGVknd
xvKfRdoSlZPh6pU7X+aKva+Jj3kqtHHAApkUdnGrpUMt7/B5V3Ir9Fz+RII4lmsj0zwOf10zqGdx
54QJ9mUts5cBfAlyfsIc7uDgAtOALhoN7nOYkba+qOGa5tcgrWJtjSBGImbWEXFe00iNmjuTDqkX
Ej6cyjYeFJRaBVuBYBs4sgBpCPSFr1ExdhWdhDxGoRrA7CT4aPT16twD7/fTV0x1WPiRagdbqIER
KXetBMiolHl9WUh1pD6ckOC5UCJUFQhxUEIsajfn/9IlLIlnKCsQkzsFwmoKapYBBRguP+XfMpnw
T1bwiCwHO0rOUsNarcNe8HzPUfc6bxZiwGqgq9xamvHkxI5DLdTMNQ9MhMXZvnfZPSOmLpxnSD06
h9W8NnKOt7lCTXYgFZd2qNkhYG3lFWgjw194SJme2bUM/SYMAg7g42CUX+xioMNZgrRZek3p38RJ
x3E1J4QGh7JIidhBgDg+MSNSxmvdQKUIa0vKO8Ax2VrpPNeNHgb257BLQIB2hYFXy6062nyNrkY/
9d5oi23RTplpsAPkp77XKZ70Yd5TIErSGCmdL8OfgctOYdOUOqsSsEDH2QnTJvVmJLfjqzCtrlhg
URvKpSQq+C5PczoBSdTo3+1EszkA+Z1a0K8tEMEjPCnRn9gh67svE0piQWCN9B1ItaIiQlbgNlYV
EbKGxPLzkGtkVqhabgEeAFiWLJugNJ6R3FCh9zzqjnloN3IdYc5XtobSNsS85lZLsY+DRrD43zqi
/7ulrWoCFN9xBctdmPnPBRbB1wqWl3/z+2ldNX4zgKULGwrZRAmksfjP07pQJ22LZbJrtkxNJxv+
z8M6+fOIVHQXe4el26h1OWL/cVj/TUx/h3KFk7XjEP/ydw7rxtS+/EtJYkOH11TbMqkJuOAKHHJb
f20ZhyBhBqlkqLaBaDIgV0w81NVCtjqR0KxPmjWkz7Vt61QdXZ1qI8hq2hRpDADcrCoEUxj+MQh7
pGntzU4G6yp2RxZGu+nJRxpsZ9mWrUBsZzckrRQmPShfxUGcRBR3ZaH4KFs1JbuSiRyvi8IjHzBp
cJ5UTag8aMSZ34W6jWR8FLFDBcsdr9QcXzJNDcFK4nnjVhCzqdKcD63HpDGcDGcajAOoWi6mRkhK
MV4rK+oXQhfYU9Fg7Nu2VM9f/epv6lr+5UnqrmXAiTQ1jQh1cxZDgUXVrh306tt+hEPoqflBkky6
d1jIALXAe2jTAY86kQ90PNX2LOkwc0X9EwJWjaNe98xJ2keQ4WaX0tAPFunz50ARf+Q+Fc3K1W/0
0TMpcbYSAWQxXoytTvR7BBWbPqZsqwU7YnqTRM2+/8WmN+DXN4TvZerGlPlLiMD8DbFADlQ9MqMt
+/qvLmc3xU50NB5MPiJQ7qMsvgy8uPynIg626NsRwP/6XvKp03sO01IzXWfW6jeDgHnL6HMwty90
j4jwDvjYROK1lLdHVWzf/5bT9ebf0laFyYACLwa64NdxINNWxxlnojw0tOFawdZ6rmGLWonOD+AY
jPLC7rX+xKOdMT0ZfAQmv/rQmbYgd1Osnr2Tb2E1kBhukVwHP12shzGyN+9/v5kmZBroUziz5giH
XGVNt2bqK1gThe9IF6B3N5BWo8s1i/wZ5bSz0Y2Adfm+TzSC629GN7mMa7paQdZG32zcDqs0wGnd
4DO4yEaUOlbJ6fz923vr53YNMKlT4dI1prrla+UK2/yk8e00hwj5aHE+PNRyHPcajvGdlPny/Q+b
1SdfHgXFSQOOqm1YoDV//TAok1Q1IkYqGLpgzxuIazShe/f+p7z1RoGG1Rx8ZbzB81xaRLcA0ZoK
p+DgGXsZ+fVytIphy9ahXZo9hYJRRP36/Q9986vZOtxZW9gWn/vrV0OEnsc1pqtt10U0qTCmrXK2
lSdeJvNXMcz0MhmIDw2KYAZ/hDPTIZIjAI5lsIiLgCrUkAS896SKus5d57lAe12su/S2y3aK8tig
RzEKewltcuUqP1VlI6S7Uejb1R4ZEDS88UCQo9GL7x3JXV7OYSih2maQKhFt1K5YSbKndGsn0VD5
1QF/DOe+9eDhrKyeU2/cd8qZk9hbw/gCMyJwOaVeFKa5MFOL6pOgWXOj+8jg2uFcZjXFxY6WNsGl
CG06v1nYdYejJtz4E0pRAkx4/weZhftMj4q1Udd06vQGx9OXYPFvz7fsGqr/+g/xn9KtyEUI43Ib
sdnfkFdN+5+BcJNxKlxHhT3QvyzHTa4z+QfUshaZ0zW7Gn4kQRGp3KtdEl5SsYWhogA+g9lOM9wv
n8swcKBe4GgwfKc69fK+edsWi5jJ9gOQsTObmiyokUMoJMJIWrVQImiVsS5/sx/0n+k5EJpibS37
RypBFT4bhA5b6/bG+qeO7W+pot/dLf5Cqj6qn/4/mOxjMS6Pbylv/+e/iwbxa9n8+Mf3PAXD+Y2z
4Y/XG8zpAv/cXyqW85uuTYUPphhbJ7CHwfh7O8jWflNVh7hpZiDb1F/moN810mKiXauwQXV6Pjrm
NX7gP3aY9m/G9Lai6DNsJkkh/s4Ok54Pc85fS6tpWsyzSPzpV2FktbWXFNdXI6DAIBINOpGAZm06
9iFqpDps8toCfx/HSXRPZE/UrR2jov09elXEWd6u8QM0nDfxs6m5hskk9qfQRQLR1qi+W9iHPakw
lBHD57HRKJKMSa5/p7hUpAS7NzhFisJoHhhklra0O49xpdU+5b+8pBm+N4ilhiBvS+chzESeTIwu
OSzbWq+pNmYUBBcVjIOUvvyAHyi2Kie+yHCqQYZrO0R2boO5YInPk5TpisBsBS9brF/G1Cs/Cco9
RC80DjYIkfaAN+RY2eBHcrv94TaImApTyXr6YpSjdpyQ9X5VGJbRXpZB2kwk4IrCncKR9Wvgut73
KAvgbZFmA3Cu1br6jszSxMJMBOaXU3XeXHRui5EwqkcNfV5RgdJJZZ+mG9CF5IxWrAWUZ/1qABWA
L1duauGE6SUFirpbVW7j36UAgVECq0mzpWvQuvjhG3lNvdOfmAdj9Cz6jHOrDbZb0gDI+mptGSb+
PjIoFOqbakh/njyHJvhC00m9UjxLJf1ndPJqmRpO2l52Q2N02yrs5GOVmi0IWTerRbsG/FO6u5Kc
znvNhQ+9bCF3nHMwb0ndCHvyKElDfu5sJ7qyY9P+ii7dgHdsDpz7+7yhnSf8CMXEwGpxlRhu/Qlh
fgxTqpgCXbJe1yy6HIr+dbR7KqZVH40Pvmt2yChsj6KQsHB3b8oyyMEYK7TklkNeae1SFloxbny9
NAlFQRavEFAwtiaQtLzUSWMLEGF2bLhb5PM2monSFNWtAgWt3GD38liB2lpj4ZP2DycpxuTSoJN7
W7e66pxHRqtZO+pvGlkaxuiUS1oBcbpy0h4tDbwGOz3keMK7Pf5DifBPo2dKVKtXQcmhLUh4eu0j
NI5EWdN9bEsXFXs5BArudjOJV0Wsw2VXSse4wHg/5abW1cjvpgCrRwClailWrCGnkJtXzW0lAvSL
lWd3GOe7nioGU46x8FXgkOcZcVRPkVYPJUUHIJATVQzLsK1JB3zk5LptjKoic9HqVHslLb0Vq1pk
0GGaPivdlSPj/A7HJKKaEsER0B8/F+RfJLbmPDUm9fu1sDA2L8w+Vh5pOUz56WavfJJh23WrMLXN
T07XqTCoO9AfeUx9jV8cajBDy5Nr4odsQHp9+c3NyymKOQIZhkprykHkIItAK26vlb5HFD60gx5M
htr05+TjdZdDrE0mVlrZd12d/mBHIZttb4E14PjLNpyqkTMFhlBxZhKVMCgTWthYnv3qW92qDiXd
ZHTOC98F8JRHJcMG71J/T3XGvDR0D6HQkLmlWAEKTDc2+KZoOfpANeCCgoZPE77tStQ1Gd9NDWV8
lRcxCgvgcUW+0rCiAwoB8AzUlomaRd+QKHsg5qPZcJuR0nHeJ/aFVFtOteSWIfF3Ce1pl2SngOMZ
KdDqB1Ky8Tekqvot1Tz4EpIe9drsAvBtjpGgrR2sEXhbT2fhwYgiMpm0zBR38ALsAmptEGZr1Teb
R5zqaJL82tVcnO1Dj91V6GaxCgnrwGdhBJPdlt6FJPIrUgUncN//6nuBcaHWsUlsVaPpnPaB3aZL
v6e3St1PyRGOtTSINqAR4ujEge5fV53JMIRGgvgrB5/QfCeMewvAD5s7DyzC2tM8+qQyHVevFuY3
Tv2zTNBpcdPZ1Jkk+LDh1qhp/rrh1qQaNFUvOzpdvBEL3iHFWpKcZq+aZowugghxtQWRBAhcYMLu
zJxmBdq3OLUj/5c1lqqDThnJmk4bzvx0F1R62ZWWXq6tPBVnThO1T2YRVQ9lmBnf3v/Kv+79p2+M
RMSxdAeQt0qdY36QzDxXVElYrBNK0QSvG71ZrWPR8Su7deGIc1kmNJUDeBbBolH5Q2JPHqrrl9v4
W5vDo1u+XzaGV+0PWTfyB0azovoHi953iqB59m+gERIqr9M7+0TMcztSTf5x4L9e7w5f/t0fYiHK
j2weWI6ZpCgAaH/sDoXQf5uMcIbDgmQ7xD3+WX7EJWdyYjUgUNMy0ucGOqIbqT9yULenf/d3NofT
IPxra/i7j42N5mxwqsgEukC26sGfpMMjuOhkqSknxuaxi8+GZDtU5PdpnXroOKdYTfWJkIw988z6
1bN+Y+hPl3nr3md1vtauB0qKlXpwbRY1bAzsM96/8q8Vt7+eCj/V6yKIoxYRrddGPWAvXycari4k
mIQybIce/I5CWvOP9z/o2FeYHd+JqCsJieKDpHMh5LlNPsH7Fz726GdzQw7GQQs1Qz001HYBJPOj
unTZTpUkj9z3i0fn1UkCdkerdBSfDmW/sooHu3h+/7anwfDWb+rMquBKRDKTWhTiACl+g6LqzEUi
3abKprPzHbK1qwaVsNn3S733d+gjrm22ZQ6eHdcsznvXvPLpv6LZOThlfRHhetHUM1qTtLu6Yvf+
Pf5aVvrz5ZgXRMnUcFo7V9VDb0afB09FhBysxvina6Rnwmz/1ur516fMjv2I3ETt5TxhkX3RyYHr
oxOj5sibMQ979dnJVknFiLfVTwTIoyzepM7F+4/myLh50SO+ei38npOHxUJzSBt9DSXYBo4TiW92
cKVKbYd05/2PocPy9lsyG/l+nWt2nozqwdR/WD2lqAQREJkjQ0Lh3fTSbQLXCYw5PsIEGJy58UXz
kMbZeohdxI3VuhvUla90K+l52yYrNoo9XpVWsJJhvApMn+qQsgZffUGWz8px0BN4ndz1qssJIFm3
hYLXAlaioWwlO2kdYiScsH54LJp6E/QmcYgX2cBGEd+Y2QaXg5ohcs8XzlRe0ki/aPrLjuRmHwim
bp7lubZJ8ONwJFzbsdwy8axCjTBV0tOruLtUmi8tgjdLfs8xN7ThsDYkWAn7ez/Sd+D0O9K+dIxb
eP30tOXN+w/52HsymwOBcJmBM0bqYcjuSvnFiOBaKSdmJ236od6YuudlyyhqZdokjCHYI+DqcMzU
mNxSSPpoMncEAA7win3jOqTc1WjQyDOiywdn1YXBoUBtYVLvIpzxHjDpDozBWYxKbmAtWyl+BEe0
PfGi/brT+msQzmZRLMtlU0je57alkKp9RiuxkMMXEQ7LXBIXOIVT2CeeyWTLf+uZ2NNNvBo8DMt+
FEqtHkjRg8YmNpVzbVWEH6qYaFwFz88PEdkMLfOqtmrkC+zufcuGpFSjbvSB2nEcbdRHahK4GnIU
7bzwUpiHAkizQ3BWnBQ7UkSWmjsd7gmv1ZxlhAgH7J1NogPvVtAo54JDpFn8FBOkvCWD0HLAoQDG
i/Ff0BaYOB81rhFfvevEpzy/8DjLWd69E//IwdeQlLV8//07ssTYs5XAU5wGQTvPXmtAZ0wmJ+/E
lV+OBG+8ffY0s7960rlISGJSYDS1vklnn349glW1XwfUumLyGRVlKSTrPk198cUZIFvhVePwqTXD
UiLRssbH3qY+IUyWF3EehTeZRfaysNaZhkfnY99/tgBYeaSXNrmMh7Aedr7BaqZ8e//KRxaw+YHM
DaOGvFaNpSU4px+9hugX6t/TcodS7m/11f4cOC+VyFdPuOh8WhAdi0wNhSb+1HbPuvLj/bs/9l5M
U8qrSyMbbuNq4L1w3UXZ7gbzxIJ77KnM5rsiKbKoEFzXYhrxkGgISmMT2bwOdoa8e//mj0yq9my/
ZyVZBeedD+m869y6jMpvVnT1/qWPPZfZXJVbnTXm/qAeArnK9F1trk5c98i8NMkmXj9wRGeOrba9
eihEsIQvvs28em2hWUZQjEzY2dvhk6wKsr0fwogEcG8Z5cZ9V9cr1DfLUCGG3EiWCjkknYx34Iw2
bmWehQbhA1RASTjYtGO5JUYQTyoMNGntw+a6Cvub1r7UzImP91wZWF5IhTWXRV3sEQm76qbwHw0/
OrGnO/LwrNlko7R2nw4EyB2maHs0x9JVPnjl2VxDn7GSYZhOh5TbaDjX8SG//7sceV8nHsvrn6UI
AKSiwh4PaQXqpIs3aksqrXXTe+jTQQi+/ynHHsz0Ir8abSWlG0XzYqbKYKtoe2mcGAjH7n76vFfX
bdIwYsSxAYhDlJL++Rg9jrjbaQPGqTjxhI7d+2ymMIy8NkMUA4fE/9YQblNmy489lPlUAWOf9CxW
ajQ2kImJFXz/ukdmh3l/piPqER2gNh6sqthYAqNdFlwp/ok5+djjmE0QRKPKSg95HClu57rd6Ll7
4nkcue+XJvWrH9OPVSJL0Rodcu+uAgtlIMY0u/zEUznyqsz7tkCifEMOks0+tVI7vu/V64nUFrFm
a933Dz15czZKw4F0S+S2fIbc1ViSYmzkOBrev/iRB2/ORmpIcF8DX5HHk61KxuipM/6x687GZjC2
BGamXLd5TqKlcWp7dOyy09+/+jWxQShh6RJQB0U1GKjarj72GGbDsXel38uE260N4l/FXWWdWPmO
vX6z4ahoYJ+b6cJEeLTqjeAMpp8AuRx7FrP1OpnMa23Hs8iKvQI8Pr/92LOYjUXNBaETTT8dSDmy
hkzzxEg8cr/GbK0GLO/6dTHdb7C1b/Nm/aHbNWbLowYnUZYll43DC7zc7bj92HVnwy4u2STKiuum
/k2vfym7Hx+77mzE0aoBVOgyISX2cx9T+5cffL6zIaf2eAcSopcOTr8yCMWNP/ggZmMuQdWNTtgY
D4Z1p4139akD7PQg3zjpGLMxF4TdkNk1DyIqbrBI3jRoqPvOX6nS2fcI5D/2uGcD0Cf4jaxZPiVQ
iZ9WzvLe/9jUaczGXwE4uR2rQj2Mwboe9v0p3d+xcTIbf8Q/xPxH54VOdjlGcvdjA0WfjT+AxVFT
Glx34NDQLGv/Y7vISaD8ek7Wx8lpQ/DGoUvPiCD0Pnho0GcDkG6raMbS7Q9ptzKz3aCceCOm7/vG
ezdpWl7frxNkuVMCOD2M7nMnfxoN4VBNtSR5aOXKe8MvN2F9/aGXT58NyVhIsqKlPXJOppTU3Ivs
6/sXni7w1neYjcm07Aq7LhiTahFyzgchPbAMmJv3r37kDdRnIzNOiYFTffZ6vWYtRWIsgy8fu/Bs
MEbk5xSZzaNv5dqySar+4A3PhmKdWQjTe4fNKQFKo3ZFptvHbng2FgeEIQSsc2GjuNbTPRluH7qu
NhuLUm/SyA74/bLgkDRYRYboxNt95M3QZqNRGn6lu9PsAYt18gIvGu0680/NpmK6zBsv3kQVeD14
kGF3vjNtwET0pRqCazQCSyglAwhBQX6eaz7kRPOU+Ih9BTqHjXSCxByBYHqjK+idBnWHkfbEd531
1/8s5WizoQxLOVd0yd1ULcwkOChG0UBIO2tqNBCMDHyZy8a+7VvnY3P+XDnb5iGfkE45wklwXRb5
lTxxADr2s80GdN9KMygSvondEGQLt8y7CqL6xF0fu/hsPNcEOyOC422rdYIzknjjqHchiqz332Xt
SBHmpV/2alOe2JYuK6n1B42oJwVJFk6rTQY0OMi/eFW4UpCG+ppypg3NARkgad7RqoAR1qFXqQt7
gWhhkwsyWDJllUBPjG31rB7aE7d3ZDJ7uetXdzdaYC3TjiEcoCcxoz2ivhOP9diVZ5NDP9plwmaF
WWdYinyfnVLjH/m5xGxyMMbcgyLMdUMxUaGhfOFoCYYTz+NlqL4xhF+G9qsHUmJLxXzK5TGKL8II
ptmAvR2tMynVRMVt+0j/6UaPagtkr/2a2feGtjU7fqbMWmXl96QzDuCIhuLRgGSE23NlpfG2QEEX
EQvoJvq+qD6Zyu37L9c0kt+62dl8I9Wowm6XDtD5gdCENxVOuVQQfC30j/2KL5aIV4+Ddk9TVro6
HHIjR1T+c6g/NsdPBrHXU2VimgWxhNlwUOntcTD54NFazKaKkZhHfyio2nX0SRSc3IMlt+8/7SNv
9AvJ+NWzICKnF33E0x7yAyK2rD3xKx67rvbro8AzNCKbE0xANjg9B8BR8sFCGjLkX55ymaQQGMp8
OMAmHPGmP37sSczGttsaSmURW3XAIqpd+3L9ocuqs6Gt0PMd8N4Mhw7/2eWHLztb9N0ortu49PpD
e09kxtciqb69f79HpiJ1NvwKs/BrWdNobYkdU556BxaDnuzev/iRt2LufSFIiBz6rh8OSrKkZyg/
tmdTZ+OuHdga5xmXRc5JAbf84N3Ohl3voQwXOZfVz81bfIIfewb6r69vpyphIQ1eiCy4Nm37S6Jk
p5p0L1q7N+bOOX8cne3vo86r8E63T8SiLOC6lrm3sca9AvvOr/wbNZI4g3HC4KkZaqJVnB+Vly3r
vFjH3p2iFJs8P7jODS8uPLF9qN3H8tFCtTdgQK5Aow3gx0CH7Ht8Sln0rSOjyRTDzvF2ZnNbd2D8
dlAhvQjhI5VGolULIpGN5VDq4D/XKd7QcVQXKewNl8ASJXiQ6uePPdzZ3FCbNjiGthsOhr1E+ErS
z/vXfZkP33qys9nBdsOwhF3RH8jxO7PsO9gRy1iom7T77Ck3avg9gd2W3pXdI9muPtuf9z/37QGD
W+LXlyXo1RoQFidtR1ln2c4YTrhTj113Nn3EYadmBgakQ/zc5rvhY6uJ484mDxulvu+Z02V/mjmp
gycOe29vCZw5a5kVTwzJ9Kt60aPFZi4Zby3rm9d9rLnPYebXp6yno08aJrede58AFYTGiVLw9LX/
9aVx3NkEYhlFZmly7GltE2WiYvVFPGFEt2b21KanNuPHfsrZfOImtc4OnCKgmMCbE+Lx/Vfv7YUA
MeivD6W01aqVxvRbpltLxUedweX1TzWXjt31bKDGg9OkFsmyB+wGdb7viv37d/1SsXjrmc8GKhkH
aMrqhs2ddw4B5EYbzvzOWHnDvRo8wLXajka3Iu1uk+TRdQgzUhGXZHFOCIlFVJU7ADg70xjOMhqX
uh+vy6JZqbl9IxRzpSicUmBYZj+IWZHhPUS5FXYbjHshCn64oMDq3v8a4mXteuN7zDWN5BMCB9M5
1aeVtcJvs24KY+XQc+5KkKpimVNf8n1ionAjBSqRrCbckz4A+r9vE1LJG5tsWEwT8rItOiRp2cox
mo1iJbuYhV1aa00dEfP4qNTwMSDdKrTs3MrOe9NY5jkTNtnfrnjoje+6hsU//mwXyp0h2o1JDG4e
f1XrT3ajrSe4c+CbkzlkA5JljclgMRjfivA8CBQULXCR8+sgeExIeDHKC9GOqx74nGPusyneZ7xp
E26S6IIcjKU0xcJxHnTMWrJ/Tgg/aNWnhNT5Sq1pxaucKSVsVAPWLMRTR1n46cNoXtu5tvRim5wB
QLyOt+qS9ag+eDgUU99Y/3/OzmtJTibbwk9EBCT+Flu+qr25IVotNR7SAAn59GeVzo3+GpUqoidi
jGY0NJ2k2bn32uurdfvgeM+euat7P1jARUBfRgwQHJpMQujwT16FlkVHi+E7F/TtF5wZ4qJ6N4f6
JMwxNJn43p77Wz74R6itrCyHldq5ymLCcg2OgLfmyt9v4+jw/e9KRVEZfa4SsTalj723A9b67ODs
gXWuEmqs8nqd9TeW15VNwb1YXaUN87DZxk0yazYTCFmiSB2YK/170ltX9stLbcdkaGPve/hF4GYS
OPwDgIdy+WrMHW0em37tj2s4FA1wOfXdT5E/9FRuGvGg1QkYSQErYGrv8BDd+eiG2ePStILb4oM+
Ag8GbxTpFqFHARj27nneP8PmCk58INI6SUtgRQ9FtQaDWFqn0KBJyOvGmHQM4jQZWWRTVM+le9fl
6eCmGr2lO7yyB17KPAbLnTOQPjEh4JGfaaiC390YyL+fO5dd81nD4TSkYRxbPyyXE58e//3cK1//
Ug6tCsco2Tmx4oldxTdztdLmG1rdc0Dzt+3uInKAPJzZC1ytt1ONHrP6J0NbPBoBYe5dJRN27MVh
G1gp3TjbrgQUl13MmQlKrsyWeVuf4cCPvEZDHEzBpxu/zLXHX8QTnlFSNfU4g9CpCOx2GdPlXfiw
P4dF87+/xJWVciltFuOk1+M5YtHBW4PLiu+tM7HB1HXqG7/DlcnpXYQVpINbYDPggMZVzYQptYz/
/ebXnnsRVhjwgTNriufWdjIXSTvc2AWvPfdiE5QmGeGog4ynAzSrHub2jUvgtW95seN1lHIDdnPL
FglVWBR2kE+3obBOI/JoNz7mlbl/KbXl2jhZYBQiPceeG/ZuaQdey8DUBeo8wNMsZ8HxrcDiyjBd
6lh7px61rkKKaoYVJxm9FEKz7+06lzpWkOxBEoYd19ZbwrzcVreqjVfmunv+Mn+cm0bdmEtxrgqW
g9gbcln3PcDQMBcjerPRNSv698T8O0TL8i6FqE4Pfy0wC5GQN3dwwgpmc+fDuFDpJ9UPIQDfKfV/
DDCBgZbeK1cm3GV1cQTJM5DAN1UA7Q5LknEj0BWLpFamvPThwa8eKXvqrCFVZQUWxa+63WteDaoG
TxgPPcdL/v3+V7K8sOL47zjNztzBzQ8rqxteGzA5GOjkaKo/W+PEXfGjamuEOfAjRpGB0TuaHRvn
zvV+cMphqMjCCl7FuqojoGm3Cnk1Dc16U5UMOXreizsDxu9L1Lq3duArR4l7sb3MswbTmQEFR6tG
J3k0pbCb//c4XJnhl0pErzAqIOXxGXP+Y5zHCGDCG+v02pMvtvVsQF9cwc4TxPvs+pMm3/79xsYV
CbgHo+3/THEFt75R+bjgchRLCAcvhd/X8r01jrAmAd0yf89REWjo+50d8NGOXGvT0GcjfzfZgo6E
KmRIdrhKTy1ShiBSAC0P++vXBngOdA1ApvZmyD6CKbuA3whMTyw4Hkh3CmFLEIPzGDg5DLhzNJbM
y69M2zV8W1Q7vb036N5ut7Tb6wrOTtth+TXwFbUSQ3tz6odSnTQhyqQB9AJuRoGuLXsP8HHYJ2Cm
c+Oltmrc7zbceVvkMa+ryPbeB77jYCRML13DyjAr/FhREbfqyx3urQGGg8VegbhcWLigAGRigNIA
thY6eoPCFPsCSPZyeHSXx5KeiHxk8l7BwnfMT3r3ANQry9a6dqg7mOPtKDsu7KGyto65UaUXFSqP
3GJbMfj5yWNNADnhT7W1peZPYYGEYmzKJUvLaoo88bNBh7BuuUePiZcFTU+F81LIKRTaHV7dGn/+
+8tfm1EXqwBuZHCU1RGonX1UhkOpfXMNXByyVuv4LeDIOFEImlH26tZW/Lum/Jcw7VITytAMUuTF
jAfrWYKyaKCNaOnN7nIgmwr7qTEis36tXt6yxFY7zX3T7M+sVoHy1j4MnMpf9tzeU97c2drKnupV
4T4YFU9s3E7PTd/m94RR/9P2nOmDpKUBFQZ8PwLb3er5jaV6zo/95fe/1JYyVZpVhc6YrWpAkIHj
Ikun+cmcN5MezdjfvzUtLjWmJTPrkYsB8TtD/TzC/eR7z70Isj2n6yyXnpUCZ4Zt1EzRv597Je/s
XWpK68bp/l9gM6E7lVfgR7ofxZQQHCmdVkcjqHz5p+l+smVDS1RtxBjJftN2SwJzVRfGmUyMoWui
OAk6o6F+cDB6vbjx5mBgAJxZ8Lo9aOIAN1oORggpAj1r4pJ8wQhs1bW/NI+ux66DiWkWNIAnz1qY
eXDpKKdA0SfBj00WD+PezY82qHcg7dm37JyuLOBLyzB4Zi/wm8CdnrH72ti5SGD8e0ivPfj83/8R
9FQAZdcWvHK3BomdT1iRfO+xFxuOaTsmGN94Xx2uzoXzmiFz9b0nX2w5C9xMtFHLUCz51HLjMLv8
huj1SqTwu0Htj5HoxjnXpVig+PDAesJNuXAe4ad9Y5yNK9HlpW1BAVN3vbAtXAU1FvDC3VoSzVSN
TpCVGmD08stDATODs01oc6B36gbhig6rZlYdBkpwNGvvblf+8jX9e3v3pWhWQbreoslh2bbO8NN8
KUzr57e+0KVsNpdZDScyqaBcD9wsIrdCuStT9Xc2548PlHukpCbHc0eEszAy//W9170I++GKppaq
hj6GOC9c33xTlOxdOjr2ZuswrcfrwgduhkPvzdrH+Ub4l7PBuliyk16NFC7uKHkD3eG6KvCdJ681
AwrUrwvn3umrW3CxGKKKgeZR3CGRGcIoKvDm+877LCobbb0L+n3JsYdrimpe6TLBgQY0rgZ4tvkp
a9HRB08Wzwj0AbBaiN6mV0UOqj/lLG0A5jJSNeG2PhyleDVzff29D3GxZ1Sk0U1GMWDWu0k3TH5v
K7IuNgzYNldwk8VwafUxn1Jd3Fg/Vxb0pUi3gP2pMRgm6vjWUcIPKqh75EeAsSotr0B4+c3VdJEX
yKW5jGjGw7ZEumhyB5iTPX5rvC9Vu71Qtk7d83qaV2e2zTerXJeqXa3PctV7eK6h78ZXeavf4cp4
X4p2Z9Mcc+VOULfzRwe9vV2PGunTmMe9ePjegFzsBGZPKNBoI3KDQ7sfBVKw441w7srZcqnWtdkC
gjjBuzvmG4NBODF33PNvHC1X9kXzYj8w7c7yYBmGWNGOxyURt7xRr730xXok1MoHViIGtas3x/9q
UE7hbhF/b6wvVmWZ9fYMLAUCGnRjZ6F166WvDcZFes7VETe7PVQPQ2LNq46m33vdi1U4+0ujA7mB
K3n2kRs7K/9ereZSravgr+YzMmLPa5CIAz/xe+97qdX11IxMkF5j0zMiYCjt5oaY9MrwXop0F7je
C9OtkHFOs9P09K3B/V+trQ0ogIOHAk4c3zL8uPam51n9R7QgwSFTjfX/b4q0z7/f9Hfe+y9n76Xd
ViY63AGMed5KmwKV5EFh0jo/pDGGvSU2MGgMgXgcHCOpAMWDrXhQtqh+djmqiCcKMySgwfu0xw0D
DDyI1bpuz7rnlr42Vr6SXR6VtgIeU35CLBczmES4DawXsjG04aAXNibZCFge2OWTV54qdJzwtT0d
TIIUyrEncKWkdujyl2Zi69ZEerp6g0Ik7EBcWMP9C/JXpzFCHa0x4ay7cHGla9j+radebArgyex5
oXsxHCTpNt6QDtn9PCOhsi3ylWhISgS8t42ZQOoKig8Sl0ABlycl+22pxYsjVwQnCgCqMrBatfZ7
ufb9LrVyI4VjZtJJ/9EvHTugRe6serP53nXgbFj152fuc1W6mexRKqqjDLaw1o1N9crmd6bV/flc
pmOWzy5uAyUYreTVcWHirn9TlHApn/LzsaSAbqCQav8cycPSPv57el576YvNT9Bar4ZGobtiSSbP
iK3xlWNS/fvhVxaUfrEFwkZeLjbJccygjxGQXetG4ePvLw1jr/+ONG8XTicDI11MKSLxAL6h5yjq
3y/9W2v7vwvWvYTE87IBzQU+kbBs0gJlwh2yg7uo/swLgPA6+GyOwK8aedQC1jJ6X5rzeiYY1SJL
rWm6s6xbPid/Hz33UrFUebkxVA42et171frn9nsxC/AO/x29Ui8NP4faYUvos/CO5vi9r00u5r8B
U0GYsmL7NJP8afnx76/x90GAUeB/X7bXfd0s/BJFoSTfLzfmz/k3/d8v7F2q8C240LJxKhYAwvzI
Qk5bDVDIgLGlbvVrXok8f3tV/3GU2EN2djdEa4aZOUkHGyTdBuwe0X4pHpvl9VtjcynNB5tnseYK
A96s2f6bNYpLQX5tZI5VnzWgMHp4Yvhn/vC9tz0P1R9DogkdPC3k4beVNcSteU/RXPHvJ/99O/Au
RfNslHyGDzACOL4eZwslJMjyq1stCldm4KVyHvo+Mhsj3rsD1qx40NGF9r3XPv/APwaEuGop8hm7
Y+W+M03dgYgXwPSqvTEq1977Yjm2GROyKzE7mDqK5UBvaXrOm+xfFo9xsSK1pYfvbYZaKqBaIYVK
DUWhsEYXTZvVoabrESdlzG/1f19Rt3qXkvp87JUzCVSFzSJV1I+G/n1Gps3WZxDXRGq1UwgryZhy
hqQsqjLjqc6if3+gayN4cXyZTi+lKLH31Pco2dyIB393dv5l/C5V9xxEy9an2Hw6L98WYzzUPSB2
9rFDRj1ryogtfNVZdgx4LMh/fazrGjLVa2pBddKBkel56Dl5wxNC2aW199zqR9Vv6hz9ytNz5Y3r
HF0pGRSEYFD9kNNHLR6AdNZhe8ymZAbbhvs/NfeWteTvRo+//TrncsQfs7hqzaUzba62poFcz8aC
YrynoIvDAk0fuy1UOFa9XuojuhdaYYTCuCvJ/b+/z5VN9rIfoCpstDxXuG22xX7MSzBW1oK8NP5W
et+sq152BSyArwyYB5CEPKv7+nvppcueAM4r0TRwgN42Nb6lG0/LrTVP8I+/Lk/3UjBsSWhumr5D
dAtQ3TCGpP/hyF2uv3riU0Jd2AKdOR1r+LB37sdU5Ci6b6AhgSco+OG1G0zTqsh3Hp3hVfYi3RfP
2UjjFTM20Fst9Yw+Ehp6GWG35usnQ+xcc23i/zKeugyKejscTZ6qfkw1CPx6ZwV/1xWAInD72sCH
e9M497OVbSjA4wb/dAEgK2kdOiZwbCAsD9av3hZr4j4CUHboB6gorQNS7DF4D+msU2AM4QLRl9HU
L/dqJlFNN0N2kkaH1KMTZV0W6VoG1/BV5uJq5VD0f3tgo3X73mdRLkWMknOIVvmIV/ctEhPtmfoE
97Ipl/cF1RNbe+7oL+oaKGjjT34qfTdsvCYm2UOXb7KGbDNZJrN5UmoHYXPYsQh2rYGr7ft+M1lG
WEgzHKavRduRogx7Y2VVecKBUndAZO77PmbZL11+yNkLLBeaT6P6ohgiZxrDfJSxph/8dqXLKuas
X9Uwig8WDqqzDm/PRV/PSqSLDktD7Zds59OCXZd1Xwwsv0GsTO9dnpW3ZY8ULnA5OFjIS0u3vvxV
6mtRPpO+CvWWItFYAFF8mL0pBdf5WWT3NTT8nLf3dovmXyxgH6XsXCbwQ4BjvBPZ45fsadQBemhX
JNXtk1+NwLUeGBihGralQC6JkftJk+uR7fIQdGuATnk4+ADZLZ91tbeokcL0OqTofgDIMfJKBZPx
B2TNkDGCx72XZssQjmUD2vAcEAISVR1M9S+XlQdLwT4L3ZzSPCg4IHrCDqHFDEz/o5nT337/3ElV
YQTu2MY4SKEGEbAQ92MrrqwHm5yE/5jPj1O1m5rTtCQz/jic/7Otne0kQ8bgLPlE6wP+FWiofnr0
0zFWLEHllPsx7NOBU8ItQwId6KYCyBeCe/Y0HaazaTTqd86h5VtGXuE5D1UNNuLuyyNvov40xbvn
pVP2tmRvxvjV4H9zjbSG9R04CjBn1/YNiCrNPlPvGVlVNnTCMBufTnNzpM2BNGuE0zBK56HhZ+hd
hhozyuS+bfe8jKV+75d64KCThWmHDFqKqqCxvhyRx0lyja0YuNeifZ1gVT966JRCdMHf22oNTsI+
axYYFc6JTrpkYBBXoOml0PyV182r1jpCEBwO2sGe9tIZwmEAGwct1e2HZz92C3C4AoxrPj7OsC4j
yEnAJQ/AxSUejGOb44XFhivgJeoX1a/tYU6mfDsCieHkLCjtDe+mwMIk1Wo/mLHraEYW+OfCLEsI
NiIXvX6VGwirhiQbQy6rGlwNYCMIBCZqDj0iIualZgZgMNYUQBN7vzzZ1tHVT+CphlMEQTpqYsZY
wDvhw+V3Bpl3uUXu5wYqFPMMCn6ukFdVUDp1qO3inu51D/VQrnyuRbCPiGGQ2mmoD0OF24z3Lf3J
5/rkePYGBKYgMyvAW+8zrw2amge9BpMQFEhmYUJpLgPS2riPjpEvH30f1GFhxS57czjI3OAfLMAs
Dvn81CCZMvY8qowH+PIGtiUD7j+NINOc156XW5EPYKrrHWqMgN9+lDaEN+yM/G1XqPGHGpw+RjQz
m/bOgdK/50+WAV2eKFdzs7bRd+4C5N1QCK3qiJvPvvOQkeex5AcC68kc/Y4+ZB3EpAmk9TEV7/mE
vEsnXrk+/zCg6HN9bT8LHAKdas7emUBGgJfHx1WlA1ZtDmuOG9NUowdBp289JPDNzAIdIomxsSPq
nb2bQPkRjwvr4PyfJfMyRlyVkdvZSbWsRTNsAbMs8mTQkCJ2UgDSAYcLpwpw2W0jXqV1HNmzQ9DA
f6d1L0ihanRjI+DB3zgTSU3tvSvuJGYQg0u+gkjfY21QQVJfm0cDM4aMD3mPmjzJE2dKCx57/bGS
SFQ9V+WDhcVSAKykZ5uM+MC70LDzq8ip3+eebrBZ++g500yQvEHFRfQfU/1+Mkha4eSbzCfTvVcC
YssmaiQ6z9hLn6HX06/xk9Yy3/ddH1vMQlqtiF0yP5bme8c3hoZ0bUGjVkM2Du1lUGnBgVaT74L+
tMnaFAj66Lq372j+aSig8aBymuWqYquh+WEMmwqv1OcbiKXWzgQEFToYbBJk1aNcUoAyoyV7hoLI
6I3ItwhQMokO8jIrP2c02fnyzhZRLh589gryZzsftWkzknI9DPdI9uAIBaXmE6jyYOJVDHB02ijM
ojen+xC4SxUGR5LO3UzYYisKQ4VqTSp0Ve+7DhQTt0fwBQ5tvwBUmzTLoQdDnXXYvYpIGCejBoYP
brBMKPAUK5Aw8ri0T2gGXDf5QSGD3YiV1H458DCEaEcHkb0ykPjkIdKEuBnZcOjL0eDXdUtIWz84
7zcKjBaQRR5HHPLirq2TJT9aZjTXuwJtlm6Z6maKwxjasbAuAXVpIt340PXVTLa29aTGo2E9G83J
bEaUx+6YBgEXGphHUPrIcfK8xEANCj4YFY5DWbwMecS7FUpJMHW4L6cnDWcf9+CkPlD4HyuO5C1+
Blo//C4/5jm01JW25cNHPmlYmFYgJ74mYxZVEJb1ejz5CMimlQsIjteIgA9taIFozBQ7Eg72NMsO
TYs6BKKWtq4j2AsDhrLG9nxw6XbE7tRTGpY5YHe+SDVph8SVCLVgq9pNMUFr/EgffGDk62lfSZGC
nAqHPOB/ygR9ZCcgUYJCID2Lsm9ZfOnLvibbtv8Fq0jNODXFZhgfsnYMbPY2KACaxalk2IPnPS2f
FdgJRPHIM+MBaWurfBPtS0WSWsJubkxG9Nd4NXawHMf7WCUuvFp6qWMD/+LVCo1KIbBRmERuJHCH
UdgB5hfff2zclRoOzO4jVtppM27BGDwYVB7qHDotGAPNWrlj8BQboLfXSpwvzuziZvQLncvp3It7
ylhIsywqVZMWE/0cZraax9jFL535POwztmsBz6n0OwSH2Aq8BGobp/kgbR+UZRktgxaJXiQGeYT6
J+jyOgQjZbJ/EGPdZudxNU8iI8GENSSGejtgCBzcMEotdaoJftJpp9Okqz8VzrcW0YtCTG96yEFg
EpuIsJlZJLK2I7L80HDAOXADHvlhyT96BNM6HCrcYqUwyh0TYWGr42jrcWdZ5wXgF+MqF/5+QKOT
af8Ehz6pXS/OwWUrs249LHpgcj9kmDcV7VeN8T53NHKaAYFAaOyNwQR4iMR8KBOjBDBbgE3IorlB
M6F29sLY1OO+dkbwvr8c65Q593V7QgA6CJHyXsaq3vo55CUGwNPVCiYxoTMCe6BG7O/oRmn3jWFH
1hnV5Nh7q68jwRAb9mTVUoCLVJv2DQ421qSCoR3MNrA0+pBgex4sjNpI0FZlpZP9U/rw+ltQeJhc
+mK6B3N+ossrYobVpMt3wCDw481tbpy54Rk2Nwn91udCU4BeYpCeI+Uc5gmUHYJwfsRkRFhO2XQq
2yYU5K6TIvJsIGvoEGoIqEZnhkhb4kIwgx31UrSg+Y3dbursYClm2DuxOw63yoIbJ8vGkSPBGmL1
lpgd7gJunFfbkkUZchF+44cCrE/WwiTMsZAR7gNfIbrhoGKWbujqa8YRLdZ4QItB4SICJx1YJ7hK
09MyHhntElqLfel2YesVK8jIQw3uFx4e6kKfUVEYRQN/MzJvZdJ6N8Hw28QwK03t/A76Mct+a7Ch
ctjrGAiKFPka0OjnZG7g9+1ayLU9NyFDB9HsI8KHEQ2xm9hs5/taSWA1EWr0E0xYxmBCJD/Xxckz
5r0C+BCzTQ+H7qfj9kdSbnn/IcwsdjyCw0tGziJWroBKvzgI0OhbbwsOEHCbYwwnPdxt0ecGniMu
L9nXlJVRNjyPjr/SWZfAvnxr+hv8Ho3xUtighC+JP8emOccZbIcmM11a71c1wSrH7+LanaMij8Bi
FM5ulEPSL8ngHkGTDDx09XUSQvVxPDDqxo68J2RJB+SAet0L4MSXzCW547TdsQGCSA4Jq4eLI40I
eIb28DTgipg7z3nRhwzieESOVZ7FXt7HpXLRrirXk8e+XHiDB3LA1uaOYk/pA9xbAofcjX35o7WK
04KdBl2QHUtLBbCVvmtb+CLPu86YENzBDtzArl2KuVu3MJYZzP7ge1sbfWIw2Amk06Fnq4c62Vtl
9F7wvcwd7I6vpf8Dxnw0oDDyrMsCRxpuQOUACT92cXgCm6NxkB7yPIrnocHmBMi5qObmXsJjwDXM
CGsrpeqpQ7dkjoPXlg+wUYypB6vyrH+U9vyow797BLUSRR80NqbCSBsLP1BpQT0vO1+T8STdBKwI
CAXCUWYxK8bAqR6NvIlcIJWWBfcJXCRlpUKJJThnXTyqZ1cgJGitsHWcFSCtONB9Le0ggmyxVdYD
vPf5fPJNnK6GMUTMzp4VaPetXRyU5UdEX+t1ffLZl8esACzdQIA0p9CerKA1n2crHHBZWDxxsJZH
ZR47mW3VQGJCsR7trZ/dKVzKi2JIMx+34JxFZLBCcGbSrgDDrpp2tLe+LLjSw6Wf9afBTNzukBsb
eEIHvvFGyuepuAN6HVygMxQIanZe7lmFtAYboYROHFjrO/ryqBUVOM4krPvmhDIX4gcaoMybOot/
Z1bFKlv89VDne6uViZ2TnzUiVGcqdtJ9Xibw1gpEDOBKdZBildxM/LYMO7TGAv0Fgx0tNf1io0OK
JaYFF3IkGODbBnNoEpgmHHjaPKC4S6DIm4Blt82cg4mbhnBRTJaPo6vAp8G131Vmmpv7yUED7tnL
vp+DxuEx8fvA9mhYY7cDiepYasVeomQs9chCK5iGSKfN0aNEIo0ANLA477P35TfFlok6MMofQ1c+
oSpzRFYE5g3GpitwwjWje/As/iiGLIXcDreFk9f3R1rcVfP9+WIatgiGy8EMK7lvgGHuXLJ35BJ6
1oDwTOFetM0dfqAZjgH1AVvE0O3MgHRarLx30AQBu9+WyBtBj9sUKJFPKmhQIe7e+wZt6+dMTnE/
8I8K6RrHshCZNRHLv0C/QF4rDwXWmoBR/WJ+zBBGElR9Hf8zc4sHb8IMXlJ79FbOiKsKM3dFbUbU
AdDm3ErD46K109aPOd7MlV+96wSacFc2PSDjGBr49LAST3NvVYDy5jRT6Gtl4iD1ZgFJ3jRYE8AC
DB56tOfzxrM2c7GCW5E9vGQOxyb7pbBxDmj5rLL80GrTKkfQ2pi4Txg1FMhVSMrma6YihDQd8IG7
c1rEwDkmreGhIiuPHVB0QxcMrM26XyX78EW2LfUhNRjOHWM5gc8Yu82XplK7tROSrRsPQL3CDwvF
Ux2ztjIRf872ykb0gLuxYaq4WBT2PN1cMxfsdNFHVZuv2mY6df57Z4yHHtkocFiDcUKsnusHhVcb
0N4qgGIo3ddWbXT3ZYJEJ9d+9csJaY3Fe7CjOpblT068nY+sUO0eFuEnNWKqTtbo8n4nNtC4G4lM
O1/JoUuFlQj0Imv1vkYkN4nXqlv3SGJYY2zr+6wEFxeyWFn86GCkXBUOoO4q4KWVKPU1I2BRuF3O
MOM2xa42ZMyQIK5gqmSj3Qn5Nci25bGV2guHseVYd4cK+zRrAE9om3XB0NHiq8CoIEejd900R3Vp
Bj3upWqOWty0of3e5ZO3cwtz1SKEax0Q7ub3dhi3enakZYlO/GOfe5HGxmjwPyxhwTWr3FcoXeh4
31x3MPrTerDqo2YzRMZfrTeBLzzFE0P014uonqZoyktwfTKkK58yla18L/VQ43JA9SndZtvyZ9pl
oa8QW/X2dgSVsdORyR3O90h7z4pl4wuAAc2Qu9CmO22oNZCWiDZcoFP3a2tHZ2ziPg+cQgCDPCPV
ZKD5AbRhRAUzs5CxgxAVwBU2YQIyA30v6FRG5MT7X2Lsnt38bE1fHUEIjHUbu4bjRzbLopZK/NUx
KioWFkTupIeJ0ta7fDnMpLmv2Hzic4dOe2xilZZYRplOfYY8AHr7O7mqsVVx99116oBB/wJCJvrp
EIaAdFkQ7BvOy4C+LEMz7pjlP9twdUF24glduiG83vdM+U91J9eWMPaDNe2XbE4FpLQ6MttEW7cN
bPeRgDz/9crSEI13sTtXQTNpaxyHZOEF7pgIx/JpPyw/5ntvMLfDMLwRCSkKwS10zGSSkwwp3d5G
P7D2UIxIsXHo0UAjDe2CnHTuIfrlCgc8PBncqVzJhX/qIJm3REVMR8tea21aQ4uH3tZS2b6rzNqC
IRksNtAldUzKOkcHFJr/dSDO+7dZQBTNlgPJjKibdj1MOuY3052DOnu089ec+5uR1lt4270VCju3
L1OultCusECcF28C7sb4YtMLA5/DKtxYaYDoDFlc1DRuiTwK3sxApRb3uJRAHRBNHS7q/msxeBtZ
dB+zhHTX6fcLs9dGzeEooWt1ULkDSlKoQ+EiJLER1RV08BLza4mlpYUu22mG3JkcY7w85MvO045z
hU+2EkVbhHr+VLlx7yDM9wdgCjx4VRAQbi2bA+ai9JDxOxsebqNW5Qii7FBlh3tWqi9qpZRToFQ0
ZN8E7hk+HxKJe3/hP+n83q36O42x2K/JphML8tcsEbD1yU2ooeYHH+GqYP4GsFTczTDDPDAwS4C1
nfJdiocWiYvMJxt9cJHZZH0wcBsxk+ojzTpU9TqHaPucrUty3q8IubPUoYAWH7zPqAekITYb1kBO
fW/naGOZug/v3NlYj0nhExTBxuT8Z8BiEhO1KoZ/H1AkOP/53Cua9SpWCAal4QUUbWpD2Z3vPXBL
woPb0UCI2MBT0jrrsdc67FpMthsQMAhV3LlkDDS7QC7V/pqzHu5CsKIRrRc6A3panBPaGaMaZZ16
K1skYThC6dnkD6J301nyQKLqDLRsko/IP/nHvDQjHaKXUWfhsIwPQLl8UB/9B7wLx/YdBFln/rL5
o5t9qhHHpOYmg01TZiEdDK+Pif506SNzN60/4cwVMZf7uegSMZaxOR4dT0tc/HWqfuF2HE823Yxi
TIVvRTB7RQ8F0KRzvh1GcKT2jFdpvrx3yxosypa0QdvtfOeZ6SKm0ghypUcasgaVHns6ejUNEpaO
i9b8D4G5T5HiNVBjIz7i8B4J4wW9FAZUX0aRlhp/LSfyTKXdYDnKFKmv+9bbaHRVu3ksh/Viqw8d
YSefBxhNoQEyX2dylTG2GjUYe3Z6UpTIUo1jkhl2omMh/B9n57HcuLpl6VfpuONGFbzpqFsDAqAn
RYoyKU0QSkkJ7z2evj9k3+46h5WSOjTMpARCML/Ze61vjVzsNngb4uwlrFPesMQR9J6p9s0koTUf
zIdQATNpGfHFjCRbihHTC+jPpkg+AIRZ+rHE2nrb9TumjQ0P+KqpxE0lMQ7E3S+dUSqvi/Uk3flE
l+icf8nVH8OWEqNnOKOpvjRNh1IuPFu+vlA65mgtg6aVU0CapmyddWbqGKLqDNOZoCDJtij3DcPo
Zkq4h9pyJjNm39fx3tSndRDKG08Q12JmsqtT9wSrniWEXE1Trzz2BF2qLsu4W6sdySO0LaTk4Cv3
8fiYR69W9Br1Lz5TgATbJN43ykveU2pvbnzt2Ovnjj1bBivYpxJJwUQQEjeeXqP60Rof4/bXgN0q
G49qt6aGj0xQNJdUUJVAc/UYm8Jhbl9Xko8F80RDUaoyjnDy5bNJVcYSN0KzHfpzXB384qgmByk4
hNJBHF8HeeZ5X3gMna6Il60gnIGCZgxNkxjZiYcxOe7HHwHGzto4dhrhzMyAd2UQ3446G9IydZOS
9ORWfcvz10pbFgryxpoZd3AHz3KH0GYkMiG4BBed9a5GET4LYHz6TqkU9oQ0BUDg1lDZgOGVVbZK
cpy3l6N1ioWbqqV6lB0ET7mdlGqvMaX5Kq3ANVhyWm+rWsM2zOp/Omn9xkt/ASlFbrFvxVdJ8NeK
wgvVH6LIrYWHIbyvBluWtpQKMqhRcT9zauqdrK0KxXLSfNyy/U/M+X7vWkM5CuGxbm40FXQJ3V6a
aT7Vy10fb7PWVJ6iSV7hLtol+bM8WHulvVXrARZzJkKjsV7avL3RSBp0rO5FEx+aQFqy01r6Vkji
IXFXjZs1Pxnzz5NvrVVBOcx4nKQ9m8Fj2iJsb++F8CGlX9RczMKJCnOrBluTpflaNd6E/qI9ZdFG
qGq3HtVVLR6l9AYrP20Nu16ZHXJT3/U9gD21cjemEkHT3ASv5Lk9Kkl3DuOjUQcugPRVIntPenAO
GBFEDcAPa0QaBmz8TGK3jVW1YTuT6qrdmpdWSDaCwv5H5IsKkpnuUEq6YktVUrgU/lvqp69WmbtT
Z+1Fxd/p8rSXC1rPda3YpYG2FwBrwjrcCk1XY/gOy6VO85EklJAqwCVmS6pm0bJviNBpzNatAnRL
geLI3T25gHCCa3rOO7F5lat+iW5qIVP6SChkaKnoNJJwGYo37FdlTS2j4JMsum/7/GK2F0kU3M/1
FX/WvxjXjDCV1Oiq7REKJrUjZPTvv2CPfXTcK2VSNKQ58x/HNetlaR0K41vKeOMaCyaGoZhrI8eN
aGS2a/G7gskrjWxGhJlcmCjAxgqYNLfoCwHYBwY/w7oSGPlpqQxNKjApKfomCp87oSNbXGKOpSMr
q6shLm0/kZep9W56wyUJ6kVB/dW3KsfH8p791OP4i3P54J5cM71w+WtJNP+NpUZryom/d6uvsTxd
3OtmnHNLxPQ40sqiAf6tZ9O8UhOak251YZriGJKcNnLDrwQ/f5aGGtf4nVCpzNiT8Tcz2WRaulLM
I9v2hZdMX4h/fotM/7tgyjBnFePry22Y+fU//yH9z1D0G6ELhR6KKeW60m6nZuUXrLFpjnfSxojE
xSCQQagoG3aMu1DTXFV+9MaEZehNZtFb6RiHqYxIXn4Uq+6mSb9wanx4avPD8ZdTS7p4EgMfxXFK
1Zu4WLzqa9gDflHs4/aNHvSmbNdZc4/aR9UPBQh1HYqFUBpgHOIFWfMLdkKkAu699E7WvmffNa5x
P9yOnGKCBaY2dag5k5T6vUfoSshYmmlb1yJK14bW7Ci/t9/jss9503+7jH1e5UY1cWB1JTQLMny+
d75Xo4XRx5IqWDrIRtkWFbahzreOe834MSo1Lvuw4nRH2fFRH2qUQb536CtxIIl4cja1OBGzZicm
y3D43kh/zfMJiBPI/G4cd9Lr9Ji/fX6yyp/1hMZ/o/mEsmBoo8FwrKLOQubRaTONlvLJMIU0rpOb
MFVYAnpnS5h71oBBKvqLfbIv1CdaEIKwV6NtyGqCHHtov+qGTsQyJim3nN6yDqxsPxzn7nwoWqtO
+iF6L115a8niShfuAr9DELWVJh38MC9TKt1+/mfN1/oP441xNd4YchRIMhX/XdJfRlglfdWRxVD3
T0pRvoQFf2LgDd97RK85P2OspXpS8igZ0c1ULQ3z4fO/4YPZ6RrJo2Rqm0lqyGjv7/No3it8ftwP
RnvjagjQ1baAtcm16YScgZgURsGjsGSSAP4VIPb3M/mn6381GnSRqIilxjsQyYE9Zecs34vqXd49
N4lFldGjgbzplH2d743kOatvmNbz7LEUBIRu8YIqJqXrxM7L17R7toSLZzyG8hPx6vpIwZZEDZLQ
67lrKYDZ8Snt5MkyL98V+qQkYetywXR+H8YPWuigZV6YtGwiayUBXzLKwG6Mg9yujP4kUkcUf4bR
WZNeremJ6rPdBTfScJr0OYvtlFbWUah2Q3QMc2QHeUmT8bmgvqOX1cnPFHSRKHj8W3CGZjWRsZtf
BlV0ivSh87Yl+mxr67dfuL4/0IQbxtVIqGMKa6IWJtHM5mAziPCJVg1szXGg0K8jfrRszZdI3Mid
gp2wSvHd8oNv4edIlv378F4PVi70GL12Q3nwvXX/lZT6g4f8mrko574aCOgHdu0v8674Yk7/aFC7
Bi6OoZCbXYlcP+seNeJFkYJSHrOhbqk+zt+aclxbLQdfcqRRX4jiRMI0HQnfcIp6E8Qbdvt9s9KS
kaIhF5uuhqHJBz+ffohhfWOpGWoD/WxmgQNZcCVRXB5CfeNP69RX7CAN9yP15FjZp2SzhMpXzu6P
rtX8Qv9lpdKoSZ9NscSaYAuBoP8ehcbQr8bKrqabXQUcNjzSjQu/IqbMv/6HIeCaoTWHDcRpyhPj
abTl3jBOrPXqm3Ohrvz9UoR131Yl7LldOMFgcNPoi4XqRyd9NTZKQorjuuC4gZ/aVkelAzFJ/73s
ROOa1iQS15GKLdBy6ZXu6Pd2G/rVuFALclYnA14R44d3p//8fI744FG75irFul8LHTKdmU1SR079
zR3XNUlJ7+vc6+crMP2Yjl+RPj6Y0LSrbVHawmlXvZS1nFWuKgs9OhokQ0QmYTbO967H1aunRgwo
faIMu/y5dbL37x306sWLoDGLocnDVv0oDZcqzvcOO9/TvwwTaRWy6c5ZJ6JipM1lPX1+2I+u8tUr
J2t+JfSyzBZOadcGAuDUL2yjVlZK8hWA96OvuHr7Yhm2pokSF648TYn3Tj9HBNVb8Rfkog+Wutfk
olaMAkWQGsbPsd8Pfrewkn5nUs4c5RNmnu8t068BRlGi9voQQ86VU2Tma6vxl5/fgA/eyWsQkVyq
XTvWEp76B/9O+N6DfQ0h0tWchq1Ii0CTvA1FfTztn5/tByPpNYVI93zQm/NuJYzXMSIn1ld5kLmf
H/yjS3H1OsoWkcIpbse5Wtt3m1H55tW4eiOLMdKojHOJ63o5znrxxefn+8GTd40iAmFQyvDDRiLh
EAU3gOtjNHPncoxcT52++JIP3h71+gXVY9NvIr6Esuis66C/oKL6UurvTTTXgCBFIy/Er2E66GUd
LnRVcnLkhp9foI9u6NV+wddMKW5NbqjmQYOD/PDFqvmj415NjiY88XQcOWdZc/pXIVp9frq/d8d/
WNxcM4HUptes2OqHnYgnbIQJGKFJG/x9BJ1VGN4mv0PxiK+oxqsxlo4wiFi4NjqaS1Fe6LSzkhw1
140umwiAsXmUwSoqFJqe6aqf7tVsnDv9u8CUbcSSMx1UKYJ7K1Vdc9RX+URVVllJeudQMLNVEBpe
9nN2RwixiFTheWKTRZrDXgfYN0zJThUbpJqXGml3qNM/hyabGi+06F2JXZZPqU+n5RIk2WpKho3c
VG4D38/MHGHS94k/bqyIj9t3jWZqcz9J/jLAmdSlpxqev6femjLKhFTGj3oPwA51wRerEM2Y7/+f
rvNVLQWrsCSxNu0hdzd4bR+84V5DbyQgoMzNSz5yfbznPhJWsqVsRqtZNnG1HWudHsbWaEb68v06
NQ6ZB7kcfaoKuXywaJUXi858m6sScb6tDMxEcr6aESSD4sbIAHxxi1Rw5asYdvh0nG7K+C2SX7A+
4HC4y2gcZup6ovc8tMtBRccy+eANnb5MnRCdd9i/5vi+QBjZal0vEsTCxjDgA1qrUrSM6W5MiJIS
GvXaG6nRer9T2qcusVap2a+0gCIJCu3xZy7/jEgqGfpNhC5DummSpWChu6FnW0p2VWwG+RdlervX
2/u4zm4KodmNMU2ljk4lJuVaye0KSZmHxiRWYMD2D2ONUro7jUjm/ZQrER0NenIY1NBIQUELwe4L
7W0dlGjA1HUSqPYwCrd5g+bzRZLGRctmswjyZTzFDwP530n4kE+Dm1c7RV/mIr16eI6tVDkGH/bp
w0QUcq/1ZwEHeanyy3LYoZAVREdBMN6O8oLXoNCPcLAWQ7HWi2ZR1WcCNOwsbF1FfU3KvTZqTqRn
ttJLj1ldYlNEk85ZdaHyUwfjTtTUOrSgrvdduxQnkq3xpKRBfTuUxaz+UrT6duwax8RJ0cqCg25j
NYQndNNGmrkJgHJDkOw+7DYdKnzfSGxiJaeC2Ilg2ggYrNQjAXtOghzd0mKCMkxb4hQ0vrpEydL5
SLHmBqMrq56jetVG8upl1+uQTq2thNXT8gY8VakbGM26pdfWhIGbIFaIq2FV6r+azluGobXOYGvK
gfKa+UinMWj5NGjNVHT1UHay5DJWyoyIsXUBtG+VHBP5LTROI1YGiqQ25RCkqRb5ealtGu2mCTR7
nH2Hk4eY6EdiFWdzgslEB0VbCPgRBOFgRc2hoPFbDm6q/hiJ353CvQH+rl2zETpRL7sxp34vWbdS
8D74uDUlJAkFynYttwf1Tuz7rRWvqCjRF/VWGnoLvnox+Eu6dDA4bAsNOrIgqybC4dBLInKxDBFm
6fbJdNeaGIJKZKOiusi4Y2r2WA2PIk8i0qiBJoHXeXbq5Uil0kXtC3Y1wiAh9mWyjIXSP8I9rsPA
jgcsJinK1Cld9spWROagNwFyNrqWBWrfBBPASx4r2Ao3ZaQsAkMhJxHMX4qzsdqH47CEAgV60I3i
S5yaCAfeO8VckFAj1Vshw5xOnWjouOGdbivwghTxVsN1jXEHfLgMPqvWnus8XQZ0M8zoLh1vaxGB
uW/Z3Aw0VjsZx7CVobe3eI4pRjbxo5BWkIkUvBjyOunNs69Zl87YId9KkT0X4baHaF4MS73SDy0D
tFH/EBI8gTFe0bB2xAJYc8TSCuIWbRPUs0kQu0nzY9B4P1tkOiSOdMo7xEZbFjFgjapTaC8l6tZm
eGiGbCWGBr3Xc2yCzTTXiIOkJrbbgOzI2fzYxdt8upGYwqTwsW5RxUcvlq6ui0JHblitLUOkOtct
cqycidYtBJGXDsPPjZ6e85jHeNAWJrp+0VqP1sEziGurDYjRud0196aEehONvZPHwbsYJVs/uKT0
13mX5gmx1xBAGY9qnzFEZu7U+I8e3a4GWXBqpQfdfzZ9pPA8cA36uZ58mMWIaKjgFRXNhwilR0aE
Th5PJ70U71M08WOKvXjIGJcj6zkVGBGDIa5WyaA7ejPYlUbtWavyp6rTN524R5QaQIuB8YB1GAKp
ni2VcNd0P6XqECYHWXwy+2EZ5czKA03Jekbm9jtZZdp/G5tyUxfKKo5u0Rq6o5cd2AHYKveNNJgq
vmgFTGZsgI2FvraheeSla8mwDpV86KqfJR15v7cb4PV6A8fQL9zR3GjVsCiN+8Z8prbkRGHnlPqD
lv5S9EsXPZEb5qhYSXwWHW3208DHMJG8I9fGuYpORU1cin+Jqoc0XPJGrXqPo2lJePDj8dSTCRYK
27g30NIxAqPBha1q03HBiKeViziq8QSb2zoT7T5FPJDWkdtGt17e7LoMnwZaHB2Zd4l2U2dlwmZK
t6wnb7wV4wwdLgIWP7jzpwun4YiIjkSz+6l03r4Sz4J634erhpowVqoh7DeJsDU8asLWIaaFVCBi
n3Ep6Wi8tjkzTvee480Lx2SZtsO+MbC6Wby/5Q/PkjZDQJe1Rtkp8LAmoohfxltoNOnmSFshHFgK
9yzUbrX2K4LeB0wL45rxFhCe6GGI6XfWeGxqyQkZm+sKZ3j5S+2jVcbSqkHoElYZIVDY2fEPkP7r
+rpg9wHet/DXJKe3scfk5l2qNHVSzWedJzs5r2eUU3c0N03bIbrC8B42dhUI66rNUYVbeDUvVoIy
NMuXeoOoCmHw5ytbVftgyfy7pvqX8kHeBG1cBB2V3g69YoLrHXhNeQ7kdl0LpRMyGOM0XvfKqiym
vSk9VeYbGtiFnOiOkXeLYMJ7iRGrQOUxRBqO7BsSRhYTtoh+wkAquKXa7pAVhsM5KhK3ADmvx6c2
w7Qaybt61hIWLFBp9TUqrnijsJPsLpbODeCDqekdM1dc0Rsd9qpvKSZUK56WoQ+ViqbBeCYwfZlj
5Aw3PT6xsDlpqJiUkQwi8b4DzWhgJom8QxK8IqXVim7b67cR81TUZ67PXtJsjUMUo0ijmu+xssLA
Rp8hj4lJ7LFO11tIQdIiLUMs5csKy31Pd7pCFMRwMFXPU7mD+cNKCLuykT+KAuhrSokzhrYV9lrp
3zYMXCNOgKFeWuXB0o5V5TThWc6ntRhtRu57jZvL81EVC/lakX0bcRrrgq1XrLxkI/e1reuBMzGc
aQZ6TswWpoo4Wypc1bzJGJTFsl3ITc4ojuQTI5Hyora3fXob4D+jCpvPperwXCCUg5hhVdYyjFmA
mitBx6emiPswOU7CM1MGiszeUVg5Fd3tGNEn9Zeid5iYPKvyYk6m48srYVj0t0Z9KIdp4c29FnHn
T2c5uzOkkxZXLmHHC5UmedgeWuNHjS8z2QwMazrLZU3iSZ518fAEYu77FD6bwCZibP/1xesfRPEc
+D+7ahdGjx7e6pBnIeX5U7Rj4f+0KrxUHDi6y6twTrxmrcGAa2Ldp6VFvoLnm6cAF85goFsmCM1t
MSJWqXg3JOecvrpB8gBCW9dM5Y0lS0tT924J5XZja0cQhhlXy6JAfi/L+yYPNhm7Hw+JeJ7oKKe4
PdZIu6B8yOvn1LvU4b2UWltMQgABlTtvaH8IYrFLeKVz43XSh3NH9ifJC8S8ORnBZzX1pza/UxtG
CBEjQ5BvPdSfSsgFwC0dCv4FgZddYxPtRCaB8ZynHlFlw6LzjiPpnQVKt/LFk247OV9UGDEsA36B
eq8BqE1D3LJivFeL+y5ZtcOPKB6dvN2CK5uDQlm2osJSGRgl5ZDxKirFmdThBS8ZHnh8zEQ38LK/
SNFty/JC5O5b9/i7yB1p+pfK2yl0heUT5RKW+66MkLiZDpq6D7thZZqWAwGkEXcj80eqPkc4HQbr
QTXfJSL99DB3/S6/NVT/PsOsHYIZgYHSgIF3Wg9pfMAMFLP/9GF7r/hPKQHqMAarVHr1mtE1B5YB
qMLtSl2rwWrsS5zsO4kmZqKz960f4yjHEB2jm2sxtYNh6Op7U6h3Yk5oTBk07Jl1bz2xvM7b+kcA
IFu3WjxYwUq1ABnQJdLxIHYNOs+0cX1cB7Va3umttYGpf+xx9RsjqtbESXXwaRLGO8myeyJ2onkr
3rMUwv3f6icN83/gHWcXDfAUz1w2g0VvjmHcx60MWCCdgiWGppI9QD8v5ojVs4RhGSD3zfzBMTFN
GPU2FPdy/jBQQFOSEaPIZMceK3K8HJJu3hYTOSHz/bTGVdat624zT0JyUv4K1WQdeYqN5dw2KwwR
6mWkhJBSbRKwZE2J72D4AFmxCVtk0Pp6GLZ1ZN4YaoqxNjwoCpDcBFFh2biBv4qArph1eutJ6qrB
CeNX7dFTlS3ctNUYIJ3qCXurhvWkmhujFXd1wvPIiGQCYu61JwHbj5cxQNW3PgL/qnruKm9ppOib
78jsKUZvP2bGJYn7tWSiPASE88V09kH94KpQiHOJi4FnejdiLMQXHVTvnx/4N2/uT5WJq1JhL3V6
r8rlsDPb5p7B7OiB6Rl01qEKYAgyokbW/2aK6NN8B9fAGkS3MZftJkG6iQdzI9bTQ2D+iiz/aHm/
Pj+p+bv/dE7zlP6XqbuarBL9vA42LFEXMYugWaLcF7nz+eF/09/+dPyrCqMam11XJrT0ClFxmkm8
7/1tJhNV1P8KhYvfSjTmN1KP0rjZ9syJ7RgdE+NYfhm/+xvI96czkP/+FwIoz3WeQf5C6igTDnt5
TPGDlC5Ksq3XW7guSJnMbwZyFEKczjVzVSozy2T7ptghdR2gKpiy+L1av3JVtgwwgoUxjfFdIKyk
/n4Kv6gvMrt+cCuvCpeGnuHfYL7aYb5flGTsUo3Dl7hGGnFh84w5JNuxACLKI7Ezuv5Z+FomgOol
R5zqS86MMgWqU2JSYy5wVazSA76FJGP7e+6KJ8VXl5reLtVJ3QZF5wbCk4pCPFfMGyv/0RedPfqh
m6YP5WTYfYwbrtjU9d4bH7KmdKAbWThipeamiiI7BSpSUWguvZNibk1GU8Y0u9D3OP/K8jEWW8pr
sG0azgFDGaN7nWMIiifbKJ5AhSQebrZt00HkFh1UIG1qsHjEJi80jwED5YDjaMjTuZJge0K9mCkD
ZVuwqniJAxaLMUJdABpJgzM0MA+NPmwEFUX/TOpwzWRviS4mVnXCrlgeg3xTj56tUSKUqUMMSrqO
AHHFbAvyBjO9tFGLeAHQDY9qPt5HTe5UbbABmApp68lQWLaHm7jcFpTYiFoK/Zdp+JXl/q7A6FMG
6KdxMUJokZWV1u8tcNU5uQa0yPbTFB6rMGQ2Zt3OrNpLEe9K6vgDDvAeO6O/8pa+JkGbMrjVWF+H
p0iVD1n+S8nLdWKOTtLO7v5tEdyF1fQU9yx+dHyDuuSy5bSLkBkHm16d3XXxQY4PCEWBO3nR0hp/
KqnkjmJ0azTvVvCqyoFT9MDjUoPCR8ReK15UsmgP2VoobhujcCal+NXX2boRJvZsT4a6Q0iO3bXZ
p4riwjNhI6/aUJUWnZ6eJszkPX6jqhuWfe5RQEr2GN5+J4z7QfJkIiwIktxtix8xBeJ2tlcCUjSm
iDKSsUulYzAdGlaP1ejfa8LjGFU7K3s3Aly1WuoMSumO+Ara3jqqgbJtfOVnqFCBQLhhie9Cp+A9
Jlar1sDWFgStP0b4tqCLtcXSgq+RpeopMsQv+iAfNHPkqzmljKOOR8brWXV0VA0vgx84gomEJMAd
N32lcPhgLJev5hdorZkMRKjfNfF9SsywVu8tbK2fj+Qf7PGu8dzWlLFJYSW1y8V15BOYN4xf7R//
PG7JV1OE4UuhSmW33w31oe0uzABfHPiD7tY1E1e3lLzPDCrlLXiIzpsggwGRI+w4E7+a3j5oNvxW
CP9l+tSMLKnjSePG4uQo4oYMQZ1y2TYCWRJG94G4GjOTcSa0LdW0P78TH93mq3E+myTRGOc/qwpe
FGNeGeLpAwHw+dE/uGjXsFwzDoJ0arnPviaSRL4b5AYDKhC6/u3zL/j90P9hQr4m50Zeg5JWU5gB
9XEeqTdhFR7jQv0p+RTpieYNGVkb6dXoBra3yTH1fpgVW5I5CQ/DHZQlpy0Ah/njOi7Y0Yr5T0tP
Nw1+S5p3y6qT3ChKdhmr6S/O+KO7fKVkE/XRF71ioNWIw1APaCvo+b5PLnHw1Bc//KGBsuY/TSC5
VKAfVgzTxxBAmjULoUfVVWDtrDEjmblIS+klE14jIPCfn9tHr+VVt6v2Igm6nEktEd0hk8hIffDz
I2vz+/en+zQPZn95tkv2wVKr8iQ0WXRKtXFVpr5rNf1G1sdVji1NkIpFnScO4HooP9A4svzBwiAk
UdT2s7UZ9XakP0sRSspc2dJtWngBmtTIzo2ffsTIHV/KGVRCWVOSWGaQCSriEO5hQfk1OC0RpJsX
r2uzcZXgKfZeYq1w8cetizF+yMdhHSM3TsKTQjM/I2a1tZ49T7Vra5WFoB+m4ac6qLekRlMlUL64
Kh+9Hlcj+RhbgV+C5N9JSU4RJLEHgMGEvdHJ/Zd+/d9fh//lv+en/3OJ6//8D/79mhdjFfpBc/XP
/zyEr1Ve57+a/5h/7f/92N9/6T+PLx3G9/z6Z/72Kxz5X9/svDQvf/sHvrKwGc/tezXe4kdPmt+H
5xznn/z//fB/vP8+yt1YvP/zH695mzXz0YBoZv/410ebt3/+Q9YYxf79r8f/14fHl5Tfs8M6yqu3
F9K2/ttvvb/UzT//oWj/phmKYRq6ieDbtOb4iP799yfqv5mmKGqmbJrQUuV55Mryqgn4JfnfNE2W
NNGQdUUylVmbVuft74+kf1P4WdHSTRF39GxC+L9n97c79F937H9kbXrKw6zBhqL/Nln818tiyJqo
qJpl6ZKqYxBVrl0retzRdg9BFEhWvO089QEsbnsqwkFl0Ir9tV5O/QJiDGu2PKFiNA0nmb7eMktF
w4aNZFQ4rWnmmSIgH7FSV6JAkdKKlemU6/SNSChkO6LOricSzxylEcn2EFtxGZI1tqgR3bNqHkJX
rkvJKeKYBVTm0QDSBQM/trKrxqRxFLnMtaUSgK7sJ+OBAEjTnb02y6bTo1/emEs3ciNljzHReKe8
VYSzPOnVqe1DWuQ66Amta+KUOvkIi9DqquBRonf6zBow6I7j5EbVqjbbgzfkrqGD5LO6d14RtA2t
cetT36QiPL0pcovjPe2ozfXsyNTqWQ5/yG140QNjH2iw4JJ0pY31Rg02MUUr+aAJw0nLsxdPL5+z
qfxZVdk2lwEpGdau94p9bgzLsC9Ohq+fJD87pSR1LeC7rntPupvdpYIOecZze+OUmdElqIpLZlQp
q3qYen7q+ghZiRNy68rfxclw6s0fUUhwaYhfkQnIxNOp18O+68kGzthN6LnwXDY6nVc5PTek2dNY
Qy6uRc+g1W61Jn3UzQlOirEbQZvG+fTY18nGk5rVmNf3Wie7fmsslSI7jz4mAN0L2JdR6jFygHFu
P7DJ0ATvputmZCCCjl58UpK9X74P44SQJtrHZX4LrJZsjtTfGbm1HFJWGqYPvk/SOJPQPARS+qtU
dAVBASQAi3zFal3W5o1czraD3JmMMVr7ZrSZgPeQ5+k00Y0VLkRTummBhpWV95LG2RsAHkdoaMlH
NxFdQyIl4j6mt7uGGttm7KYqcCJPXbYxg+EhkCZt0SiAL0fhkorySwGgDN6kKo0gEdRqZVn0gwUR
vZHR0KMUlhUU5NrP7zXvLsfwqSa3FfyioR1WrRytKIhHQXiivrkRLHVVyZFr9fJRabRj0+E7y8xl
mT9M9aOXtRuVStFENl6RopzAi5r7Ouv6aWtQVwwr/xR4MYjk5GYUJIQEOd9UUpUraTz6Cl7W+Lnu
JOrmHegaKGo0JYaRp1Oin9qZqxKsBgs5/2gOWGCL4FmTAaemuwnenNSJT7H8FJl0vrlP5TrzYOGk
3VzoSM5i3F+yDuCXGaz8uFyIg7Ixsh+ZUMJP1bWdClnYLJq90lvbyCjuQyKC6wZMm3GoFUBnMBEq
6dZqu0cpMpZqfzCVQ6sRrAdwujfGlTUO+zaId5X+YArRli7MUolrV533OJkCELpx69p/thIKAVrm
nUdcLsb88gWmdSd165Jmavk+93yVaFml4DOo9w5NZ2s5bAxzo1fl0hTrvZJHS72wDrmOqiReV3lm
9xEyArrqJS1xHF1uQ9NZV9IbDXJAYmjrUfbuDXx4IDL3Qkw5UhIsCgraTsDg7pdcBnmVWz5tCnAC
EzsvSvJzZVKrXS14HlXtRF1jxnImq34QH7yyg+MkPpqi+iqZkc8mFgBfhjaia1ysBhop4PzN/qqp
i35hFGvV3wZAVjvhoQbs1sqkBvsRXOlKte6JzTgpFPkSgQaKUIeZXYVsSnUpWQ7ST0roq0GfHN8y
qBytSh7fStRdI+4eiHX3GRW8XwEgLUucqKPnQAApjLcKVN7C98hczt6oetF37uBKma22FmWV8mlH
zaG/6AmNksSUOlfEsWPHRWI9mhkbFVMsni0vqPYq7cJD1SQlLntxZ2nWjQLOrqRIuFB7IdqNQmfe
tB5vq2EA/VfD6C1ouxtPSva6RX/UrNto56XBmXYWbANJ4uEw1rB82LzrSJQaSX6Ks+nSaMn/Zu/M
duNGsjT8Ko25Hha4BBnkrZSLUltqS1vyDWHLNhlkcN/5Rv0c82LzMd0DWGmPhRpgLgaYRqFR5XI5
KWYsZ/nP9zOb3t8CW4deFdfQVtrcvHBTq6cCBlPQm0R2K7h54F439t0wOdatbT6HydptQr1ypA3d
zMQw/oABkWIegkJP01a4Eym5Aco4BOqz1nVwxhj9fGlbAzqVBvT4dA8es9wmU3Ewsnmd6nKr06y9
AvaWAvpPcqYqRtrSEljoWVPT9bRJbgONQiAAwhEUDJaDK/rIma/Ps+nRDlczydBWm8WVnfjPVdwf
ChEaEArloVYAdwa+rFTS2ABTdp3llEbQPtiKoBHoItbQ2XhJa+Tr0PcAO5ynuO5RRpJ3hFEK8tnc
C6NZgGzmc+mV4eeyZoA9Xijvit0xXub9im1OVYYModA2gLUOjLEOUC9BA8OHoKs/gjNgXjSjnw4/
AM+C5KPpwc0wnCTaLUzBZP4s7fh5gJCN7G+E6pGhLwGHQgsoMb6aqb3OFhILoKogrwZgJc60mVom
iSxX3+YlNMsATrWn3fO+Z/akc74bE4yr2Qoaegmp4kKMwjNvrDt6suLaMgFP6PAJzc+ndGBir4xv
+zwALAx8PUDk7HJDifZrPO4q+yGCU7qKA+O65VJ6GipB1xnfhZXj9iYEHAOECHXE7UDX/Swuveza
SAxYuGkHF2YcHI5v/ejoaOTKp3/R6+a2Bi+wFY1bbYDGQ54xZXBuBzrcFNrqbtqY2H+c2g95Bbe2
Fzq8zlBkA/iS0bWK0xuKWRkHc1Q+uyH9CUNU/TdhtHLj56yGscOnXJeuf5YGqkXdF3/NvQGKdjpf
e9INz71Zweexsn6Xhy5U3MZLbzNvMrdKWNBq6m6hULX+2ZTAB+zqCzurwWNavGVfEi3NcPkRTJ6L
QDD9A6RQO4aDtcZzOb5USlxHbomyLqDIKYcM2Lt5SXgBUaH1n4w22De6pq8ZnTsoKWuSxWKk3ukI
E9jFl6AIPObVom5tuxNSt+qxmvz0bDAKUIGpcZ/mYbR2yuwJ0cQldPyVH8OR76s+hraRP1YjDZsc
doo2Wg3ztC4vPbfzmS9N6vm8NWCHln4z3rT+qO/8ejk9q9QDO9cGYlNYU36fqZm3hs7PdO/9CEXJ
EJfPrQEw11EXjZkYD7PvBIdA2tN85gQl49hwmLtVJKBDjppvnD5QRs6I+UhcOR/zUuLg0Bjf/z0r
AseiAAecy5GPRg9BxsxG6DhQGyqj21WGx7KmDDqW041d219UkwETsL92BJoCeISt8h/Z8/9CqrUv
v+WPbf3tW3vzufy/kHA5pPP/fcL1+Ln4x1OR/cc/jW+tcVer/FWVb1Ov5b//kXrJv4RnoyvyPDah
tKyA8siP1Mvj31gOKp3AcrjDgsV17V+pl/WXFwjHIiMiL3Jtc/lX/0q9DPMv07JIxvifT0InXBsn
37+RfZ001qCZOoEQ3pIBWr4tkPS/rVhoYY9TTi2iUAKWN3g3M5+bEQagc2FqVd8wIg8bbWiTGdqY
7sKdzHxXnDkzBeI+Nno6tKnMDuYYVXduSGHyvI2m+dNUQaiOAp/WuxfRZfjphf8rh/w5ZxRvq0o8
tbAs3zI9KJL8v+WelBRSUUy6li89AScYRkS4dzH05gQlUJPcRw4XYOz3+b1wwDHBhwwjmJIe5E/b
dm4cWISXTmOPHwyzTvbI03AgjCrfuhrTgeqINPrhpc/K/Ml2eJB1Zs7YD5jKu7Z4iYzOKm28crMO
30zVlw9DPo4bt3P6L4no1Y0RhezZuBco+Oo8uZ4Ke6P7jkvEnGsjpxifNjMU/rn57qaoKEpVuNc0
LhDjlQ2Twn9+UW+L5z7Ju3RYd65wvQA/mdPUurUDX8vlPUkyWDO4jTvukLQuxNpGt821XP/rq/n/
Y+HfLIe6yX9/LJwX9X/889s/vnb/eOy+/lyJOf53P44DtvpflGAYSbRMTnp/mVD5cRxYtvjLM13h
C9P0JfpiVvR/VWL8vzzL5qhwHem4BFX8q/+qxDh/cTzwxUnXEcsxE/yts+DtGD/0Cx4t4OkEi8aj
LHNyFhC9etHMdYVktpnuUP0wfeCCIXW7AReQbi4uGOeiCwm2cPFwQQFplK2+yIypJcuHyR8KDd4g
RHl/U8Z2tRLpMogeBjLeGjbu3e8cA9byQD9VjpYH9jk8hTRdk9qRxUH5c7kVVJ8ng5YMVdmzcU+w
gJUoROyNrtFzeV32XI3CeRJ5EICvi/A6rZAF/i3D7eWlWVzYyzbjJPWFffLS2qqIWyG1vjMST+zD
Wdqfs96qdkKlAYxhk76pqNr4409r6zcn4Ik4YPlYviA7sPjJl785nXWK1dhUkd0Ud3GTK2/fDjJ/
gZBg3052obZCzvJ6LsvoSaUZkGezL0jdg3JmaiKWYao2GULde7sdoLsPaZRzHtTWO2qQX5cT1wm3
ijQ9EbgiOPl2stBBHVTm+q4Npvx6EH0FR7FpQILaPcAes5LWbmhH99bpY0YW3nlBy5/+dm1wuEmq
l4K9JkWwlOh/KsU3nO2ODJqcm6G+TUDoPYk0TW477tcbI6nUpedpNPpzNYZMslr1rqnglyH3TC7T
KbZWf/dx+DDsA3kjTsBlf4oVYfy7x2AlMiiieNjJOTUWtyOwjq+WPZn7CXb0g1GM/VZHfnATK2s8
M+2SMjwRYX0JlSD48OcHOq7LN+9neSBXmD6HEcfLaXPSVvjC5+1sYMjT+PcyjIPXerbmjVnDIKV4
8F33fQDl2Z92ch7ntR6i+6n1y++BGAokXC4osckrK7x3TUh/5JpXZh5zJijlH2BqlBfd0L2n1DgN
V3zHoUZBs85yfDZdIE52m9kHtm592wFl0aXruSnbC6OKvwpCemyZhvATJ1wLNCIJJ2jXWb8O89y4
lgn13K4A05BDtCVIL4CEU7q07mqzpbUfyfQqpwl262eQ6/78oi3O9LcLcXlk4bsmN7AgbDvphBUi
hWOdxe5eplJfS7NxNn0s0q1iF2xqH/ZeS2N4R8Lgvozj4sIQDS9EPxOVxJYRDW8BvUxT/I6Y5oQM
xgmyPJfr+5TwEe+bp9uTc630cqMW+yFukg9FIcNtIlR3YCZGr5SGeZiNCRN3iKqL0EN0GVToe3XS
GjdWN3uXjEFat86c4AbkeM1rx3Zf9SGjBO+8v5NY7/icRMEez+iQOi/X388bOeu0MUSGsvdpwkTP
WdOMxU5NafmigpkZJ2BdBgTyYufUmiYJouLBnvGtKRz3nZN++aC3O4YOgrvsFZagI0+vR8Psrbo2
B3uf9dq6NeN+/hq4cFwjLMkwyWrf+7xlYfzyeb7rBpYkeXB+YT3ZFbdar+29U4Skik3+GhhFvi3K
RNzVg+9eDTqod0NdYsYXSPneuqXL9MvH+3w2t4vJZP8p8UBVlIB1zlYbKb/fDq1HZXDy/Nsu0Nkm
bHtgkzM4z4xK3DhSdk3dqrp342BpcmTGK3ZHT/6QRfcjUc3f/yYs2lZ8CQ65i3dqs10XcYFVROPt
lR7ag7JAhipE8FeNGMoXzCSaw5/X4G++Cc4cVMUcORw9zslNNkWJgcg1dfcBNM8L16Ep3VuqeMQN
MRnOMsegX90JTEL94JJY/D2X5t8cIaYUrD0JOArxGinfmy0wJzIo3bZQd6LUxGN96SyWShg1mMHY
MBFlRO7nGfntAS/CxTggcJYDupyuIxZMdJPmdhavECi0B/P9a/7XKMyhc+cEpLHekpMu7cWfN6hr
JK4au9bHcsRk+nYsZoovdvNiWb3Cn4Eipt8F9oUzi/ZKJ4tRvAU89M/f0Amv53iacY+5Jo1MM1iO
trcPYdRLv7KkBJoaLnxbKL8Xua/z12pBr1oJCufJFnsTBPeHfvbzG3vyn5qgwpkDjuBFVGO5984T
/Wb/8ECE5p7loWs/JbM45AClU3re3mAJH+qkiIjAqFluSlqqyNc8+V2IRCKW5QwJJ+Oiq1Lg+nHM
iCXjFeXaguD8ZTCj4XWc07Z6JzX8zZrmLS2ZoWlzrp7e/yX6ISOia0yLKc15nFqg2euy4TWJ7WIH
ynh8baOCCdflSB/HmQrTOy/ol+idVi+xu09jjVOG2sPbr6wdCxGouHP3fp9MD03EJAT+PecwNdKr
wm3bK0io88YCN3WhxlFvU09gaPLnh/hNGESQaHHICoowvmOeiEG6DifRmXvvLnC7y9aKoeSiDtn2
cyjvtDHPz/6IK0tVx+i37F6MG1vdp17aXTlFHCUrXafVurGbz11k5RRPc/U16SwG9AyL8mBI41ql
kqr0n5/6bVp/XOzkiILYlhPFEafBv3aZKhjLNrlrlmtgzmZ5T4+GjljpEc9LfxrOOvfdSObX+48t
jpEmi9r3KH2cbDEI2aSFbtjsoyEqX6ZAwzYsly2veIsvWPy9d8xbv179znKmkI/aJLj8yCcrRFrL
7e8Oe7JNrv40DupLndNkPB75hZHjH6rUzBCGZMxD+NhPWdPGSPA3/PML/80JzKlPlsVilbZJxvf2
ScJq9COj9Md9DMXyuvXxlyi7ymR3RNTWa9dU2G029MlTvAjafFCIRlXgYQok1zoxeuzfk/7ZV9E7
6shfciyHxN9bVi91AL6ek+WbDVPEBFhh7tEYqK019vWlsJ14baeF92IVzLCJYIJlXszq4p1X8uv5
tly+7GE+1af0dXLsW24X+YVoxd5vSnko+x4RbpsXNDSTYHjt7cq6FU0v75zcob4WopWfDZdej9Ew
xZDiarOa8mG4YLy9uPAj+a4I69cDjiVDm54qK0ecdYx/f0oAK7MJGBVeDn2HIKFrHcnMYNd9YpPX
iCVUu6cWF/dnOQt+Nc36PajTsfrwNn7DyIr9Ii3BY1DYebtmTE+n3oRQcx8WgfGxmTDhVj5dWQs2
+QYVjtrKymJAtDawWKmSKfrQRyGj07kVDIegqN9TXC5fyJ+eZ9ltP70QPDwyoLmx2GeZ9xzF6tIK
ku9/f1FwB7MoqcYQMJ0uCnqzSe1Hvr2X9aSYFJqRi4eIWnZ5HarrLtLAO1L6QLlZlC9jWroX0dzT
z+5pXMaxoRlxp430Falcs7aCLnhn0f5mzRLAI1tCaiQ985SD1yQO/ScvQVdhO+2hHupqOwlNS5/u
IqrzP7+M4zH89oVzPHsMU5OrepzWJy88TtpBzI0d341lHW1pJpUHqzKK3WAY8r7JLY40N8DAJ0pj
rndSRJw5mj42z8hhi7spRojC5JyWsOMj/WES4jEksDkr3Rg8Q9YJ5ABL1oGjy/AaDpa8H0VVLp01
ZrHT8akauyE/cwopaA9a3UWYVFeDaZXzqrMyRheGKM8+5OFEZWhagkcAfe2hmhGqhMbcnkUtAod4
DoqXMFY8ajJky4GfTNZqTpmnrws17YMoH17//Np+3beUP6llSgrWxLqnwX3We2ktRi43oQbv2s3N
9CIWY/8co0k7z3TaM10AB36eGEUWDeL5v//xpJk2kTbKN/e0tRAFenbEMKi7xogNnLLwdLDiyb0i
cq4vyqHocdiJNcoOIV/L1LHv/vzxR77U20UTmCYBI0cGC9U5xVojewr6YmAimFiVVdHHYI+rgFUN
FWMekG+I8uUYaI+Tad3WMs6/W7XPIEVeaZyrC1b+fYkd8rYIfXdYtbpk1q/sGuu292aSh8me+BpF
GI8Rr6+odoxtW7dtRQ866pDd4GbRoel32LTIXtygfgyNcfo4d02JxK5DfrHy3SCeVsodeSgjy61b
+GF8NJceQVI+t4vr2lJN6erQHJleAOvsBvyzwcH2muLkfhVXUfYcm311wAc8vMTcGBbgsVLp1aa8
L+ymfGGihj//z2/3d2vLt3lHdOUs4omToiA2mw7Gfm56Z1CzZnzXMeVdaTkIaVxlXVjhPH2BO6JI
6aZ4bUyYJPz5839Tv3JcKv+cBfxFw205oH46gw23xRPe78V+cnvetSqb/kMXOPGVnzXja8ZxcO41
Ph12x0A/QcrWr4Vs+mu+8YOvYkwo3IjGf+Q3+Sr2msU3Lao13eCo2YI91Bew3fr8nbd2LLG8XZMO
VUKKHgHjjr9meLMbuINrN9aegaABz7XOqM9r1th1MY48Uh4s/iFl7bTAebEMkUJ8DZYvr+ss53s7
eMOlXXTmKkAWd+Y1hn7qraY9vPNql+/u9CFtSmz0LWir8rRvX+3szxaVbR6yqcw+wdE9sW5zmQJ2
snS3jXQZgC4Kwie9VG9mqxue8lTBk9GYkPbqm2uKvvmfvDhm/omVyel4hSe1Kz5zFkZl2ftmdilP
NFZ7GC00n6Eq5GNCUMbEZDHuYN4wpmVggtFjBxkzO4obl5k4j0bbOddJ0bKB8GR8FdgP/k9e27Hz
hKZX8qT+29fmjibS1lyDPRoGC7vLGe/6JPwYDCW0WIpt5xn4gAvZZMUVyq+Hsi4J7mbP33GRtHuD
muqfv8dfcxvHI2yjryGWkPu0LBl5gx/C/LL2AfY5VyJX5UsflhxcOmZWl5H++tGJeJl//tTfFDH4
WF/QKqXSSEv8JJoNSNo0/Vl7H+VB9MXu8O5wux6Shm01a8Oeh/tkzt2rOijlvWNjPv/juPrzUyzv
+u0Sxoxq6Zj4dLYXfcDb7yIaChpoQhd30Rja1yIVLZJ+lVk4gZNhaHwJA39CqCf8S8pRzjvv4Nf8
ju1tUnC0iYwwvrXffjp2TtWsaY1QXPSYIdexB0RG+yYmJ52NwY5Dh+/PP+9xTunNDywwyHQ4U5b2
EKHSyeKLUxvFst+BhlYag/c4Eg4g1MLZYPGYr49ZHs2z8jzsrPZGyxbVYeW2d3XeGWtZZiUDJEG2
tmtpbtIGxAHoK96YnIubY0WUuGpcZM4wCtT84djiovRvPv35pzh20X/+KdjhUtL7ozhMpPdLnCft
UJZuh+du1KjyOqjt6soViIVFwzj4oiUqsRe+LrK+hf2Szelrl1aH2ppJoqMqKvH5ad2dpwQEWLU4
wxThGK8gWyEbhMRTJDlggZoLtrfS+ZM5dsV2rNkQ9GaqJz92hm9pgB3j8XYtEq/YBZ6aH0ZivK+o
wqpNZnoVLoOji4ngbNu4IMl+lxYAg3OlmBdiUggEReUw5VsZF1aahptq6L0Vztb5JutlgD5yKFC1
guloJ9df955RWizMABPmAeNdP5jUZ+mPjL9qtPLi3I9TtT1WZPPEHO58iS3zPJcfDJKwaxoINc5c
XfeYCYKa2d3bYk42DJsFZ/mYG58zl3oGzLts7WWze+W3rdVt09qMIZ/E6ra02/Q7grr8wHFW7CL0
lulNNPbFwc6B8yVhRoLeJfOrH9vWi8pCuePSwBgVgShBkgsI4c/f/+m+oYkipEWHkxMEic9pT8oN
hnxKrNrcV7lLkDN2BOLuEhUJN1ujZBzfCZB/e1YxkcEwnsdVGpyipANGUiNjTJhw9+3FftTB4K4z
vHideNZimFp8Mas5/OzkmNomy6/nHajtP//Qv3kIFAdokcSiWgh+keDIrsbdabTnPZF0zAQse86a
ffGaogO8leFQ4AAJ4WTQ8Ppcl/p0I/x3nuFY3fh54y3FD8ZWSK7I8jkwT+pDcsCulNPQ3I/UIhy4
ACZh43K9R/kSXYWZIvHXaYqd8zTHDLVW1uOYV8W3olPxvEJeVb6gUyXMboa6PaRO1+zAkNv3skJr
7S4VrUj1xWKT1hyyfCh2pZ6gwLhTpBWzABaVvaJVbE1fUgc7NtLlPLwbti4Sr1+uhqXcxzducUE5
3qnMQOd9lUYdzadjJKGLieqKLNU2nl15P1HivKpzoG1FVH1OOqkf2En+vaA6DRCH07uIcENXpj1d
17n9GClP4KWCx2kRZCNoMYYVo0YM3+pmcG6L1n2unZ4ofZyHXddkkjmCpvlARo07X1rI8x9tiHF0
nD2zOYxM98HAFJqnqn7LQLzgwhynh4nAYtXGNsZ1yewxTL90LOiiUKI8duc4NdLb3u7XlTcbV32b
VJdd44MQSlt3nZpD/sz0HPE5fer1ZNHhw040vWeEJ2LhW6yt1Mu+tmjuHo75kMFXtfOksi6Dcqqe
pqDsvs9tBS9zpl8DrDG6iYlOtwGi2U0zGsUH2RvGlzLDoOgsXnpIDv9MEcteDteycPuVVMwBJLGs
bkLtjyjuDZYKhRr/vh/yYucj/Livgia+wpN+U89peCki+dFUxj19BrGNzKgAVFp26rXwEh91KZdV
P9M2TSysyJyqSMBiNmrr0rXBazfepLKVlziojut6tqutHfYwvAdb7/IlrUu6fgDUXE3fchmntwor
822Wh5ztGYjlyqma3aiEgSZ++AbCPrgdJhsVrjGF8a4OoZzGTsZoSgeFrscbtVscHv3EivfQBIzr
LJyh5OSdmi5E4d5Zms6uB3tKpQY66KGzip27xJ9Z5fQP2bEXi1zogwQdc6X9xoLwFsulpLH8JmHq
/JrM032srfSSIZNsXUvoksjwVXRVj4H+EdF65WifH6sYdTtzeObsYKxdXTy9veIujZS5ddyULVe5
crynQgJGBc4jNeelS3GsgVRo2jA/Xb40p+JFhkioviRpKm4o0Mpt3jB13fXMeZ/xzVUXE0T/eWiu
2jIqPjlhf6N7i2mjyG/PXaY8zgmDPW5uF1xLgjmZNsNo64qpfWI4cjyPK9e9Vm7jX2LuO5635cKX
tCvmNLmvGGZYYtao8lR2VlYzOTkUvCdCuvLGmtJuB7fFuMQWRK/lIMStslUBPXLsvwzo8rFApjYU
uUa/UiM8xD5HjTEh1F/JPmq3tiwYXG7pdq+djAmBKg8e+p5hqTyoxot6EOlKAcDFMLKx0Y5A/zkv
RWy9BL0Pt8mcqmbVZeVcrtquS0C0mvGBoUHKjRM23WBuOkTCZS0+NpUav8vB2BmlCLFMx1M+Rrm/
ERVIzRjWqNVIm6OUIadIpw/tKOXnoYufwyaCA5GLbBvlmt5JpT26oljuHk9FuHHtgWtoQ6uSB1N5
txpGGJpsxs8zh/NthQyW3n7/CWWMjTNwXvSviCPSHWd/sUta9P/wNPsaIkrvfB7coTmQHLPQlnrB
j9LUWGkWIVqMeZdNRfw5rTn9DJhM5/ycS/dG+nhXxyl2rwQt01RDmgpxIvYIPQ6VBlIaTPhWjBlA
zKYzm7tkAIA7iTbaG1kb7XqZl1g35tmVYaFFgxViLMQQAakXdT0iUcvBISGq/eqjn5jhbVh60IQL
yfGiMIJZo7h8CPELvQSmWL6UccVB2I6U2c5L1vV6HjwUUo7LLdPUSfWCApyf+Vg8Pb49PXne3dzV
l3EyZ69hpQrwbW7MtINGm2sSc9G66vWrELb77LjNgJPgWNyMhvLhRRbGo92BImoG293UY+PsTMCj
O0vgxy3DFv6gyspN0UnvLJrgZmdhUgKfwKnLS3R7OPaUcj2TWM8xpdvjUTaNdnsoQSioM6G0fRFn
KInsJJfUCUb3kivH/uBlnOpQBZ5sZd7MI7fsnIe4apaLdB0DcmA2RXoNMH6+zKaq2KbVlF43fspq
jiY+bZqs8oMwOlo7CJMHfs7CXjVdW197Y/CctaL8VoICW6aWFqRTzkRZ4amHfLDRgAwIFZK4v/KR
aFx4qRabWs+wSxzf2QnLdi/8lFlzu8echNGi80KV7eNkQ30Kah/ilpX5N1mc3XnekFz1XYuqf9nf
QSf55o5NryaJrPKcvFFuGSYfhqx/tE3cvIll16Su8zcVyPmmn3TxowuRLMFRogzcu2Jav4qvaqt7
h5q/Exm4uUp0wjBfPOYOY/OaqrhegTlptr1ZIHKpkoi7zYiffb+8hk8LXSyKhitzYPg1GwrzKUNI
h413Nb0y+ILf8ajxWknmmvGnGU7owUgWbWAXVEwchRaqqbH5KIoSEFqdMBSLWnqhY1VU65tkurQD
iLNxLbNtP6ETnmDD3dTKWGfzwlgLRHprjR2kmTytdh2lv23VM9cyZAMEyXG8sQI4NQxIuGunIi7W
UqhHOzW9y2LqONhscLzoscMHbYztFXLkYq/ziaq/CCuopsuuzzj+D+RFej/i+4N6cLL6T5anG1B0
P5RRlEIZXbtfJmW/zaGD3jLP6/O8SYEUGp63KlyBCVJKJcgaeBz6yyOcvKmSe4lA8CwXGr16MEwf
9GQYl3OZNzjz2fVtwdG8PSqNpJkz6WRCtzqveJG7Dl9cf2U7DWkWGxxmKt6/dAGCm/54Q1YJzFrq
8LvScZa2Om1vJv67hF0OmJbbrJgRqzjlsE/6ZS/bBG1RVTgP3SLhyQOTBp5brMnj+miVat5U5/t0
zRIKRQ7bzA8eJ2fw4HOUxpYwyDqYhrfL08GdWXauT8dRSeS5feLf5xF47PW4yDuHyPM+mXpx/xNp
7MNvtNgzzIXZLyVhBUlEXXN3V8XAnmup9iw8uplfGYaKutMSR+ZzX74E9VKKGcM5YQd4fveQNPzq
HJpce3JqnqMmYgWi+4cD5kE9ImuKL1Viea+BPba3dZAyH+Q3/rzTLbg41RQ2MNG5qb4IUfFxml4D
ZY55eGrRQD9FeGPufVCKm8qZIWX61gwq8NiywFCtK1e9Y/M8UMImcSdSEtP1VI1Gd5uEQ3uuVDqi
z1f7NHSqmeEuPg46uOwf6Tk3X83O6J9bKr/XBamsv/IqOiq+Oc5yd2wPaVvaX/MmNJ5Nol7csyun
uXe6svpW1DadlSaO9S5Bk/Cpt+XQncV9wyixF9lAK1t7g8X2fF3zOC+cPHV71ntQrWPHL7CRR//h
16X5SQ05VkZ5FkNyme1D45fiYdblHQ4JB6m94DA5QMw4R3HRwIMV2yCTAfAoZ5cV1PpDekU2gcZ6
8hJjxVrHw5B4BYizl1k1fG0w3FnImKYjywc3NNMdvSp0hU3tnmlkKS+xLIdrK/XFJnYW63AZeldz
EV8KHBoIIpR69mX8GYHtMpwW0v6eZOGc23YFlHJEbZ22E6NoYExhSky9XCfCqV9Hv8zHMxF58wQo
yKi/lBhmt+exbsPb3B2cfNWOkKtZe2GwG3m+5KbAOLc+9xZAhcyc6Dn3Svc2iuPyO66U3rAxJhV/
rLJAJB/1ZC43ANUGxgoh6T77fdwY14xu9NF6TOysgq2dGZ9i1QOOtJoAv9Nx2upGL1yrgkFWGe0z
37mchqy7tGEM4xoN5sxOdHWThOa3SjWkQ0mi9L3OfS5v7oH0MyeiM52lagyyc09xmK29zrWvJz+D
rjngYP656Ynl4SM2cXOZ5rn4oKPWUfBqu3HfN03Q3YV9FFfBGZXGKt0y2mN+sCad8+f5I5U2idT9
jNF7ZgElxS9dkVz0UxqeVzAREBBoMoDZdGAwH5spP+IH7VWNz2ioF+5LhQH6se9yrItURpit6eRg
rOmRx8JXJYrOQoP9bWc9W8fOCrbO8bclpqUgV1ZtsTPRurFeYgul+DH2KJejNsnIUo6/tQmJt/TS
w4moUPmrQGT9RtQw0mLPae/SmaVRm6CmuDQRJHiUrjMcil9UUg+vnOfD2TGV4xrmE8Mla46ykqDA
L4KPZtGGkF49QRs4d3T50qWM+UAzV973Tg0up9Fylul8SQjAtydXQGXcK8/rwMZXI9rjPFPFh3ZJ
eKNsoKFLT5XWqPI568RkkacHSlLa7EafH52pYxpfkLJixua8tmRTlUG7JkZJ5Ypy1r0IdbM3hGwP
jhuKjRcAEw3i0P7xGEXZ8AcaUXk8JQVvbVh6dXM5uWhCg9S/RJhjbcy0VLfVXAHRplZB98Qy4qXO
zk+OpkgwqFRVmyaYx4spi793ve+cdRV6YK6Du6HCu7rHhBzOfhBecDrIQzTUBAqq45LiRzwj3I0u
jDTUl0YfJNc6XhzLfR09gkq3b9izcEqDoB/PE9FaD0XbtQe+dt4f0Wa6rsc4WrfpzHhrBJAhE+E8
nzuzY0I/MzZD51Y3WdtoHNUN/ibSn4+VEGvArrWAvn5mm2m4QobrnOEsEn0NAHTdTH6F9imIzPhL
DnMVxW6oQoqXy8uR/rLE8qa/o2PkXI2Gozd6UgrdzPLFDm5zsEaLBoNMvYuMG53sRGNeabruA5PQ
cNL4amfmZ8lgUjPU61yQ2w9Nm32RBN6Pfe4UazVkHw0dk672EVDggWHVNYYQ3lOG28SO/A/o3WxS
/EjHaF0wt3KbxKBwZiKER0O1XLacg6yPKFT2ZkzJGrKBuuNxBScppf8opeklJ5Vwyi06gh83qhMO
yXmFGGdXLRWLeJTjjoL7hGF8cWDk+QtiVia0q7mFjdiIacVMHqYSvd1B0QuB4iGruAcEW79is+U/
NHGVOhwNvDBRBca3RtKHOdcD3ekz/Drk/SDS8jaawnZteHM8nc2Jcl5dZZsX/rhglIKlY1Bm1fjF
kl1KXcskTJy6UGPYlSjms/sZtqs2d74h9XrwxxRfTQxWzkxDfToWaCJtsFnCqWRiYa7k9OGHEEB6
XoZrgHYOlLE+Cj1l6iyt3PST0aQ+U+wOzeFjy5xZhvyrHsPw7rjcQfWH9wWxRUS4y+5OdRqcUw1x
7ttRP6VLl8v0ijD6T+bOa0lyY1vPTwQFXMLcAijfZdpMm7lB9Dh4kzAJ8/T6araOgnsocevcKYLB
IIfsrioUkLnyt5FpSAdbnwYggHmQh2XSWI2sDBBOOlrGDW752vlfy5FB7KRw1xaIq+0HN5gGwiuD
EiWDc2eXdnpuduEcN/p2MIoWBKTuHjN7YYAX2tTR41iWkJkrx+6KZJjh7tpLGsFPSIYdvQDmG1KU
34EZm9XXOe7vKTVWev29utkIrPbE9zyTxuVdFOmA1vY3Svj7iATSIbMgc0vjFlut+NLdheu/j3fs
R4CFiEM4lCKle/ToTWjJvsrjh0YvvMcJcdKX9fdCTHZC/6WO01M+4BIP0xnWfkQgdEQAqE46BNGF
XJshmueCP1rlUdIX8E10RLZYmdRvut6l+MK14kNkS3cgU2fTOUJcAMc08gN7Di93pK+1kBYQX0MM
A/dadZ5E232UdueEBtKVsOzG+ek3/+XHYjg51cShZqYIQgr7MBCief3tnqBu+h4xCCCJnKR5K+10
PjpklHAQW+iVaLFfa80dIupV0z9h1awvJVK7R+WrZAevoS4jArKd594X1tYVn5bplpT7svGlSTpe
Uj+XAQrs6RcErw4sogwqOmYyNi3qrImrYzEqJyboudKrmy7LZl8NSwpTafnf3ZUc3gLzj6rd8dtC
Q+BBLM3FsFYjcsehokRBj5mKDG+r9ehz3BzvxD3bnvfnLW0fQGWlF5HB2thzzy3yWx3b2wUL/zCU
2UawSC0R4JeV4AIvxx+GnSf2kWw+Ps0459N34skFITB3Gc3vfd5NFHuUu96BAFdit906bsn3cKeJ
G58IncYX7j1sKnlsWcJ3oEcu4IW+PP2+l7B3GdvGp6TValR9tEa/29VgsAfMN97ek6I9yLjKD76c
Nm0d6wQXqJTQyvZzycb0gYGGoUzkxYM+rPvCVua3vrWHL0RBtB9e69oHPfbNrd9V6dngdBAY5by8
FKY/v8T4bS5Eimc7p7a8ncgH+1gpZW4b27u4HKof6DE1f3A/ZR8K6frp9x3/HwiI/wMijjwDvbd3
N0T/DRGXQ+41S0Nfj3SH8gXw/Ie3Zs2xn+oCpkzUx67Rvd1UddVTlqo3pRRiCVOjMIgWm/jnv1Ty
EunmriTg4D/IeP7O5EIh47+1xJ3G/Vvb50hWBHN8sV517tewQHBX/Kb2bJvk6VA1RX4axzqtI70l
tvg/WXvuTO2/8yIoh3SbgcbxEGj+6VeIS0Fmgyvtq0oySpFWf24/fq/IoFT6xsgKedZT/XWqy5xT
xNBaN6tt0p+FXjawrDRY/PNX9SdBZmE10z1wp7t74u+qm6zzJzXGmnfF0CYYQlt4C/1+ZNRdUMHC
ZvH+/YL/LRMyFn3++jNu4N8S4f7fkuJ2P5t70lr/56+6v5v/nS73/0lU3J02+r9blF/GTo5/xMTd
f+Jf5mSbMDiDO9VFu+nqFvDXf5mTTfE/kGS4iAugHOE6Hb7g/2VOts3/YTBiom5BNmBiEoKC+y9z
suD3CfLhXIHcEnrc/u+Yk/+4h0zIVQfROa+ONoGX/ENM6/pj7+BZsEn9yT/GdHqgx+tUyTao5unz
Lxfl9q/n5K/pAsiD//35+f1iIEy2baAgZoL4Q5ZQjL05wBQrAopI2XlGAWO0lLPcBZvj0JA8b0Jb
GOdUIKDt1q5mQkytSW2MfvT2el9pZERVDjEJnjHG7aPmyVEciiTJ+5sphVfv64wCkK1Yi1o7yL5y
5pMp40HuHXdyz1ZWyuaKdsF8EH02JJca3ooSM7+b5SmFe5Tb1TYRY6gK02BkDqsgSku7I+QGUSWb
At8YXoSOI3mEbGsGnY2FVeyY/YdbNkBib5VV1BZdNJUk0bmWFPfYE6edsDXVdUlGfhPlRZwUnbvG
gqOMIwOafvA5yZ5lJehUyqXIx966YWvx8rAFf6J1gGh0QqP5BSGclUqIG1p1I1J6zgA1cJTWztM8
6weI3GaMugGVZRWuul1I9q3GqB5Um4naJoCZdT+AM4yHg+nj5SSpaKQid2qzsaB9wGCjS9eGNhZj
0lAY9glfIiFQuU9gH3HerxMIY31YG2W/5VpuBzblYcRnVhvD0B5bJbAN3GG5etVgdEwYlSmjus7s
V/yN5BUFJIrxm4q4jlqNV1Seu8umcWNrNekwqDWi8a6edAhTQw70RLNfGxnx8OprNLAgxSMiDrxH
S833dHRfnCV/0uqBw5ZmMjda5rlvTY8RtX4c3QTdg62HFWL1kFv/IBdPHPxKxBjsKxH0q5+EBe8h
yDN5zJzx6C+MgWo2t5h72M+sYddUsgo1QbeBq13VPO0JMZqibKJXrq+7qCimRxwBp8xMsyiF9vOG
cuKcUpG6ihApknzZ1DH/ADAjUBB0wzDuDAWQDtMuZzBOkdRMPdm1yWczk8+UpqPFTc6tV7ZR0dOO
iNag2hl1D0Ukbh6JIPkMvJAb2kUZ4xas62kxkgt1iNqeEf2oDFybHo1GEBAj1UfdWYvpCzTFuadO
BOZn2bnTsl+X+mqsvAMMOg9Uzd2Emf40fE72ade9dKN6tkZ9I+rlsiBMQg4df7GG+0gc7zU7Xzej
P5ArRQEgaWRxtGjDu1fewRw3i1ZzIaTIWe/vjV67YcpCkzQMJ5nrQ+LOXoAvugsNT6PevajIN+M5
icqaJJ0u0ThYjVcmwgZFlAY4QZq6zymp1rByazj+E3++uJnMd6nof/Yz7HeyjCryiP7iQBJBQGzj
FXt3W/S0wlUvQItwptI/YVt9qNfs1pj0p1gGTQ+rfpnje0XHwq7JYcTmdJHXYdw28xawuwqQur6a
rY9d18M+4a/9zitRiDrDO2/0wfT4KP6gYxstNlJPmxuA7q+u7J/iiiBtw1c7gvxOdTm+O9a8B6yS
RLJrsFWi/5Z2vgrx9I7b0SYaZmliLaIa76z55sld+NAIt4h2kP03S8Om3scrUGjWk34m1wg48j5R
2Du/bW9+FQP8kuYdKLnuRyqegZfcn9g2toCYDVWKyVNrUBCWzs5EdBNAti3htsaOJPqmXh/sxOrC
iuaeey3cryQjMrpX/usKsTeAB5/AgT8QTcd4vUXYle1P4FwsLwDEga+JrbDHjZhzLVAVrpyO4pQy
47QAi3lVK0Uv4FunHjvKLtOcrUVaQri4Hkj06F/t3jimi3VI4uKk51XNXD9sdBU/9sWInUXyhJpu
9ZjHtO90mZhCJUpAUUu8JuAh/DeVhq2mSNeJzXTrSpJ9BT11ovBuMQr0zdDW5iZv3JdZOu4hl9Oe
YzRBBBPMMlR1nnYbYqwOy8qrWZ2zhCZoFbWcxvpUsE0j9q7O6FniXQGl2zWFu6df5uBU7o+poy6k
nuDASAAKlJsUGzcdLWTdKX00IqOkgKzT2iPPkeEwrIuRFhZpbpEbzQ96LwUMscoPyGiOs7fwTsnh
Je5RFvprWsXpfnTxddAvZFt9Ftp5/Fi6CfWN3XcpuL+buxcoS8XG9+Sm6gWhOl6sh/qSgcH4kYkD
KHCmIQ070fWsu8mll94GRtZF8oX4gU2ivnCvNxtD55B+nsvVD42p12DRqj7yEQoS9s9h0Gol36sq
tsCuGNQ1dBNxLOiJVKdGlkfZWn3Y+e4vaypYDZC2sS8mZrnJPGPwolWXB0jco8xr/SRAWoLMJjx5
bOZ0b9bZY1J2HwA856YyXgarMoOqoTjO0uk4W1f3DeLd+tnnlXapyQgBPyrPLgN0TYRd0FirCEux
bD2oDQLiXky0nT+XqtQj4UjcWuPyCNVZ7mYr27L5fVtJMB1agiP9Si6HXNP3sVlSiRW3+3S8axc4
09FxAzXnaISMu/G3BYsrB/BfqkmB5BVHvtxO25uqcpKWnZaKVRAltsi6eklidswRLVlIUaPFheJL
qvX5C9VA8K8q3fg9LQel0z6ZgmBoOzPOa1P+qmBctz5MUzAv1gUdiBtUdj+GIqtlqK00O8JxsM12
43X0e+ytyUILW1LVb+D3VCe1vceDXzAv+ONr7NOz5BCBENSp0EBq4+Xodu1pTDCx611B3HuVnXLu
DaBdSlVSN/+oSXk4tLp45wDub/Rm/Zq01aPG8hTbhhVMnd+dzUqY5M0W9oNuUXZhziNIgC0hPuyc
Ho/iCH30KJru7Ln1s/AyahWWxLnvfRNZmSZ8i7/EgVXpVPSuevnsOeuHmEf4TmXv4oZqycbSs72W
0MpmqGp8lH2bn2xTO7d960eeo38kPBF3amYkRDJfWM0dl7TVSvsxWeX3cZ5BGebsCVCn4Itj5PE9
zXgVnrutQXp2EEha2KwOnDoMPOZvF8iJsimj4muX2mJdrW6gYmUeGFiKaaP0+FAMFn1aKTzVeCVI
7HOy5zN3uP3gqArVDhjfWCaYh4R/GaHVA2vxGsgaNofqXquGZiMYioTgufVkFPTGNLX6Qa3shpS5
U5kJlDR+8emQP7t2/hWpz0ur7MjQy3OX6vT2tuX3wpeBFifsbo2jR9mq79dM3HCvPw5rtcNr/U4l
Mh+X6YJBLqVrUXrBXOqfg5c1lEKJVz4t6gngSTWZ+NLJ8csoNKg64wUj91Nl3pnQEcWZV05aNHZJ
hm+t4lb0O9rBeglvqdHruMbmpeHNzAegS4Yyu11Q+3vd3KaPmZdXbCugJnOonKn+mU2me/eZSWpF
oBYqkpXNYj5XbDxGmBUCl3x3F+q3GZrZnWbEtRY0xMi4e+RXeo2iZC3eppzkTxksjsUOaSe+de5H
W2cktHQjzLueX2K7NZiY3lmx/x8cBX/gCpxMfDQBHKnMeyTD3wwFKvHxjZidHo683qlya4/Usl47
5xwRbhqc8FkS5EF18z2y9J+PRX8I83+/NFEQfFCXFBP3T8N4Upt8c4jww6ZyGbdzUj+jhvv9oVZp
nIQLFa9dmN/9wf/8uvdz51/RDF4Y+IBsJZ17n4S1e7reXz0zEFAKqakzhuCtJIearUa5yQSjTmUh
3LhFF5hPx1m+YLohPb/ilqsZV3W+YhoHwZCKZ9zFaqfJ0nonzy7dTrZR47KD0cDKNnhl5C0aPEKR
g8+lOlNCZRUu6VZLbaGlAiLiZN0kbZhoav4PQNHfryqHakyqWPFJ4PX+FN1LlHxuqQhFHaqufO2F
X74qvaQY2GQA0BbNfXdk4embf76mxt0M8xeE6P5lkvGFhFjc3VDe77bNv/iQCgx+xGVN1BznCoWu
XbfWF0saNl0QM5Rs0BFOkwcNcCfVRhW1n9GMR1Dcl7Yy5HGjv+6f39Hfzve/QQeQBMC8eyLA/Tr9
5Q0ZBKEiE2qHsHQnyggTj5oKFD+Az5aZc+k7F8/JfxBu/3ljCV7Jx1p+9wuRGvFnJtNkzp3rxjal
liXqI5f06XEzNu///MF+v/O/XmrhkOYLe+sLh2Ai0Lh//2QQ3isSWpqVjGd/W0br4Vo50a4Pvn1V
x3rbvNuB8cimYchIN8PQ27Pob//5LfBqfyIaApADJz3pQ/cEEfHnmyhyjnhuQtXmkMqTXzQvacz4
1RacTCy3iZ/ndKJnTxPHOS2u5IAf2oGlt/Kyfr+UVNYy5t33ZWrS5cAy15CsdZzd9JdD+GicoLEO
K1r3WNit4tHsVgSFPenpaPnehpYSQE/a7c52ysgliW3tnW0PaAD8/tyU4uhmzq3Np8ihpcTRmsvQ
mXtsi0RKa92hkah6Wgr94rpaArLL2a8tPBI5I+KD55DtyyEeYriabqMVv3d6vPFF9UxBxPfVqk6e
onqQw8sFjPetE/NRIDvglRXCnenD7OcPXbVvsWUec6s+aSxxUT7keEs4Us6kuKkKnnDW/JdkMqMq
4TuKsZpkdPDa80E35NVXNn3Snvc9N7XtOnRlOCWgUitSkECV+bORVpf2bsjNpl3v4tuxEJrMnL19
/esUy+d0cD6JWX6AAEWaaj1ljR+OKiN0z+k/KoPh0OreuCovjRoxLJIFRV4Q+c/ZsdLEOxMap2aK
lKslWkz+Zy0hn68d39AqspzREMJ5bJvY2k6k2veC/dU00KbaLS2/dvPCYknC9LDupmw6xr4uQp5O
ar7iLzWSuYBw9c2a9mGRuU+pZb6L4h7ITNu83xzHirRZRy+oAKZi1fVkSHhxkMfFAXFMpFr/o57F
IVnZpHJ5MZf8bUqy+2y8R3K3zWL1WU1EAY9W82Rl03OZx4GsaJztja8akdsELDC/8sWqcr32ffmS
JsaxsmWJ/PNes6iAkZHSNNtkrTnL5PWHg/o1THKQB4cxLUR1+cxA+WUaehmByElykrmLCJkyHvFK
PDTTcB2s+iUZl2kr5UxjZ9yV3+vGcredbjzEebNbzRqua9w0aNF5Ob2KYi17sFf3OPurwl7Ad+zp
/rqR4BRrSrVrhyC0JsWlLdeHRWRWOCIZ0kZruNQzrA9RwhfMGicOwldN9tzySwXdlNrH3GlPHE2P
/spzNi5uvm19qm4Ntbq7sSutjYasCIFlsVyLpn1QebGLSWQEoMhJZNSnfF8SY+wi1occXRci/bUv
NugY3PGoPQLO/MpLhQRq0N6GcvhKbgNMkrbQOlZVw2HkadtkTfYx+MOLUxG9Pi/OHPVcC91dd6wH
A0JMCuJSFo26ah5I3giHuLhyXalZbfogdejnpJYLonShnVg2sxNm97o6LAc6kGC3senCdvt4XyKA
e11mKm2WZXxBqp/zn2NamVXzhrxSDyUw20M3+dBfjImBIGIyKocJXYQxjKd+lr9iUxzrEUFgrTXp
RhorHZ6dffZT/2nqxzcCJp6mtAuTnmIzN7by0LWAyFqedg7i9juSYXkkNW5PDhBcfyoQxPhnjO0b
UudeyNnYlKaBAqRZaRXm3TtKXHVHXcScfPTkzY6GpFBh3huV2LUQ90MvWkJo7be1WS7ZaFxjX2xJ
zX3AIf/ZtMMRY+HG1EYU3SLU5LxtPSOsl+I6Ltk37NOUGuv7rLRv+FfCzltP/ZII2LZyq/tEVnrG
x7h+GqnxNq5tfvQh27qdXcHNv/WdrnbDREAAVpyB81AT9XdrXEMoWMsHTnhzmdyMrr8zKucnNmsf
67ff6tvSWFxUydl6iEVt9YiZWu2TVgGguXszutPl9XPpZuJpnPIOSJiL7rM2JmZ7Ioe6fqQBs70g
FJh3i78WwMLFq83ZkJufniHyPifobOTytWnmL9S6yBsg8o9BMw6r0mJgFCMSk/ZLG2mVjz01i8ix
MmqSsFCQodINN7dtvBB5l/5rXgFJjukwAnCSV67RpKefG6qUK4/upiaj+lckCqY2Xddzi2BUmMp4
QiHSx+Ca7hc87eMm722kWeVk3gj4LolL50OevI4WaIbP4VtS2PKY52Rna8ibECAmyK5qd6GL2Ruu
EyKtnSz7g+NnJwTGdqgNMdHjHlqZNeZ0tUzOOVNKbiYKCL3Juw2TaSM2Q8rgOiAQacz+jlzpSIWk
HTAL0Kk+MV+mRfc69BYppcRf4povUDJgQ+kcqR3x9l36eXpE4/5gL7WG4ASJ7HdzGX5YdGTvjNgx
QiU1QOBKxqBbRhYPKBaQ/c80rGnfytT2KrqtwDyxnKzB0sgPfWrbo8pQrCM74nj+VBnkwph1VWZX
sCr7pwHrsO2NXuIlk7ahgt6pBYhikcr1hBI+tyK6Pgkq9zyrfKUF4NoxuWsHllaSVKzWN6oIoR0N
AQpfSkbsiz1/zVL7+5jootr7OLYug1+N2xmJTORqFV2MGoBFlCtkc9sMQTJhFxSjn8FPnKDk7/ci
qselnbptE8ecu7qpbXq6eijsaRRaRZpfzea6rP34nshSXqrRSOJIokCIcgIWwMob7xvBVu6mUGX7
NLdVTC93/iBihhlLny9eqjLtoISlZMjwi6uC+eJl0JLu2JnlOobw3NVjMS7cyBR/zuBWkdfGxQM3
4xC03by1+/S2qNndeZiKCEA5z55FTvRKnL6p19kmnxeqBZZ256Ua+VaZNr2lonsi36TBUcECmKnJ
eZTkvoc9dst3bUjRENChY/+qscC9ENtgL5vFWkN7zq+VGYd+7m7sVuqbLnf4jdJ7lQ2WTI3bMXQ7
yhllN+d7n5YeDXyzKZ8ZRe4ag9U7pJMon/yqTr/oy7gsL35jI2ujQOkgXH0+I1qx3+oxlSFGx3hr
VjYFZiBduzr3i0hYiM88M55vOSKwXbH60972x2LYY5GxdhxOJcqsXLGg09CRBRbP8x4FgNzEAxgp
8cEPNYFa7/BiTjSvIyq1cT11gwYEoccoqbF+ey+s+9fOpWqW7KE2DRoGvJCcrelepurlO+Qy29LS
T4VoP7k0H3PqX/LR3MJ9HbqVcox13tGL50bSnfKtHItEB0/v3H0Gu/lTibR+iJN1m2PnAFUX+nzo
SKrYJdyX991TrfbWMlVJjR+LaK2hJV9hxE5wREjQaY9j3VRNZE9qPaBOeIwLp+fKY3eRrmhvjbtQ
/571j7Xo6GapjL2r/E2Tle0BSgSxGv7u03gX0BC9EpLL0m00OQFpd8Unu3+1H/Vps6TS22ZN8Tkk
fDmDX4pImtOtr6iL8rCbUFwaJNP4M3HEk2NqPUeX7mgSNz6Z0xSCeN8Kz/8uc58KohzVF9hMpMSA
MGXtFqglY5/LPOosoF+t4AbUkums1/iA84kuHa1NYK+Gs/S8W1JoYbb2xd5WvgxnVCiznanNnEDp
wWWwG2bdPsGlH2jjun7xjPgLyl9sBDWvi/2H3lkKYC3RsO/WZW1AOzBD4KL1cPuM5teJIQxzMBOl
NeXrvoGE0Q95ZiBZkdiCg8wX2W3EZQyXY6GbaWlpKYR368rYOrvj3UmhhP4OXDkc474M7bqiSoY6
jM0gmV8D+EnOsbKsR8iAWZK/3gn3wFWoA5QzS9jX7n6aPWo0xlX/3nVpqu6teMOPLKc8RwMzIGrW
eixLe74UtWc96xPuGOLAbm1PDqao7PqrM/V3OZQKFj/dTTTOPErCWKJEFF+kn78OSK8CEecjmKl9
dWMdh4Ihp6CwlmPSgf8i6fzqOXhwKn2gmmZGAHVtxkX9wllBSpaioTZX7jH3ahZkXb3XRcxhgRCe
hyrhOYp1uVA948ut7Ba88j0jK5G2WdSbWR7ZceNtK2tcg0oltyX21xBA7NLoTfmjb6v50TSRuxpu
u7F+H/nj5rAKuStY85iyoaGrYYub5HWt3cdGdVzudpv4Izp3csWyuvfopTbap6xfw3ooN70+D1jn
4nTYocP3vg203YFixj7T3H0oSRbnkJYqzyLBrpehl7aTZ8tS5fNii+nVUUPd7hJw+PGmnAb7ZIuE
PJqHMqawiHF+XMAKcaKVIOks9PCkbJbmFGPwyJE7+zvm63a/Wtkj9CX9iP3VWSX+kXxT0Lk72nDV
YCs7vYHZ6lwola73f3WFR7jNUA9v9qTRNju79NqkOj7FWNsS4dWGOS6ZcMT2u0W1hlOuaRHEr3hL
kwnD26Ble4cID5aWT2X0Oa3g5rkx7ZMxNkfgHew4RO6zIG6yBOW4h1o/mAAnA8dtqbKf5EobaXez
TOs09twBjcqfy7p5sGA6K8+kfrehAKgTdWi28GhIXS9yMLvbbPsn3+2KJxt5O51szA6xWx6UnG6l
k/TB/eiFtwRaeyzmMaxa/S2j+ObQJdZhVrqJuLM2os40P2VpfqE4TTzBvDNQ2cP04ZKYSR8atTtD
TTAVHru3uDJFMC3DR6OlyMPN0j4Qv/eiLX7z6CeYEaRteZtJeE0wLHW85fE5iN5vwsxM2q2V3wvV
4lTCvc56BNiHUZzFPczT9F0nSib0FVYyyuAerOUuXhfM2NN4ZuMzA+5JBAY1/gTTURYpjHTI+Zn5
mPT+U6xx2aX7qyOrI3Rz/9GdnWSTSZyGczMmoa1xRBf1xa8Xc1d6UPGlPoVLPdyItzpRflUdMmYb
0sk5EOVWsh7LNls2uUryI88uxuZu8H9amXarmMTHVXShMOpPq3dOssq7W4EhgZyE14EtmCOFdehg
oQ9lbx0N0qeP5At5PLzdq1zMNhjgbp5sL7/R8DOfVVJ5gMjEK1jT+KC0UVB11lFbDZZphqO/uic5
deDdaXtcHDZIe2lXduWlD/uuLvfJaC57fAXPsBtaYNMWv2cI2eJMGpKtnmuPWScO+Fyqd18wKau8
oXNcs/i8dRx1KUzmvaB60NXzIIlt8pL+Upa996IEEmETYXiELiPbtKVOJ9GEslba/evcj/N+9Ebn
6BcpZ6p+qfedUCJM63hvNtk3TIXzj2aym2CqhX+ci/Wb3pne0W+WsEzzDyltYCAXs77V3Va9rTdD
4mhUi0zlhoS6nk6R9gXVzc84K5CvscZu6sr6FFlRh603GOEMNd6nk7vx8hlKr8dc1WbHtJdmYM7J
rczqnP43vibad7aO7VzcBffQHXkwbdw/83jlCmGxdar9rMZ9P8L3pMI5WWa6hAKj206yHIP+4tKK
Gybs1r+Cln7Vl5VeKNv7sozGL/hGvEv40onnv6WGsvdmkb2X4IA7zr/aBo2+hA1z6nAmcmU3TeWN
JGFYF8wPe79K2acyiFDMZThkgK6HodACRv1Lb9s34GK6e9uCNCNyznKb6y808U0QsPSO+yQ94KhP
Qtm2T4WyvBDJEE3xo36qK7UryhQ3EhPgMZ0MFNikOO8GfoTku/fR5OFMJveh4VE9l+1MIy+At/Q4
tSMHvpizzTtZszlKzfaLlPqXxXdvSTWTVo8BLbfNOYoFkmnihF4MkV1HjCiBppeP0N5fxcAs5Isc
QfG8EMEkl6AbsxOJqrMV3G1QPDBmGorZuFLd8iOxeXIyoUUpAmjuHkbESuLLGzILCkP5c7B092OO
J7RwmZTNfB5TpMiOsnT+ENn8GY6x5aFf2i+pLJ9XF3mEzLWXXpVvjZ3uuYoi0AX/sJSk8NXvDL/o
YTnhcvYATuzmIlqQcXCP+HMkrbEKgdEgGgZtI2T7rKbuS7kA82i9fMQRxJjadqdcJud7AdWYq24f
l5RJpjruntg4+aZ39vz+qc7Joel68Wr31YA/NK3CXK/eal2AtJbXfMV8jYKbGwDzTLMc5rj8tL35
S57rO8dHlJVZ1bvTlfmrbjtOMCl9m3JhHoDsqSRrqyZw2LWJ6MsfyJy9F7mkSM46Oz/owv5+t8KE
6ZBvraG+ZaPL66p3wYDa57Tv9hVh4knR4Cd1mlAzbTA0EKVZ7KDNr06C/mHskc8kRInY86fqmv2i
KSaPvG22RI4r/hVwtmn1Z9WmrzJdf/Jw2yeKIfMIKqjcJLHcFD2GF3Qmj0Wpnl3uXN+Aa55cQ209
NeyNMb9i4IVGFl0ciFnjHAhjxfwFn8/Bfpt22Y2DYcaJaLWYWLwbjXqYkVc6hGFMN9XgFO9+bpIM
YJUUZ7EE4etEVjXkzsbCdbxZNFx2iAg+y6R/QLynMEpn29bU0wiRfhrVs7pJR1ZB2YsLEMITWbrv
0kfLV9q0MbL0DbUfrU61LWfwvSbjB3MfiI7IT0Znx983JYqLye66r2LuvpepL3acsFZWxVkL7ZWS
a06wGAeitBbDcWIpjkxrLhj19Ru+MVD1WHBoi2PS4MqHRVcP8E7nRAJPWd2ITUKfvSdXLF+meeo2
Vjl+VIVeQFZZO92Jj2j6clqF2AgpKtzn8YgbqPJSFPi03eWj8+mNxsLWwctWcRtvvHF6NIQw8SGh
vhIlnjz0CkfCtl71Jnlpeg6tvqweHP1uW9OLF3uxY26Iel9W9H2OeYwvAiHBak7nRJeXdvIubWyd
9EajYrzMSkR5CvU6S0A6ls9pjbLahoxblcfAJNWBNMyjLHpmqBQOWMW9HZQNQXbkc7wONrt66tGc
nlO8GVLmB1RulpGaMjfQvII2KYyqATJDi1Mwnj4QGt3v9zMJ+WQt3Ot2G5JMYJDOeOSeFzkJNsvE
2ycGBwIrq1culSk2mBh5psqQypBPYqmGd10CnNkNXXO2dUv81A6WvtafepudjmiHTDsuc/xDdYgf
TLlW3+bK0M7ugBdn1P2NMcUnlHgWAGi9PBEgCIztj6emo4pOcSYP5173T2lTWru61dpw6rJrn+OC
a2MB7pixzizu+ILJlHulHDV0hK2x1To68FyjvcbcrZh+cTIvPW5wUBsUfX2qtf+TvPNYjhxJt/S7
9HrQ5g6NxZ1FAAjJoFbJDSxJZkJr6Xj6+ZA1Nre7RtwHmE1bVTaTFQJw/OKc77yilO2f7aju7xWI
ivsZ3nQIbmFcbiIbCYWU+WhQZ43zbhmcPLnEgoclJ+cBszyLmXzap17K2UMZV7eflj3icmabfGMk
nrfvakxG7D3XEpNF191AM3lMF7H6bWn+RDOujtPqRkdKPtp88V4t0RfZVfaptawXAlXwsE/0ytIt
vnM83HjIGTjl9vxjzVF+rIl9ny8Cj5A+viJreIOTPO0yCojdX7cM8vCQlRn4gkaGcmzvGptiRJiZ
fmQhHx+ktjjBAMFltyj9o4jJ5LJX3j5ew+OcLI+dlm50A0sPbUP/5eUy8ydd0mEnxUWbVs5vkg5D
gVJk58j2bSNCsOOvQxG7F5g16xlD/ItJD79Hchi2+Uo6DqbAHR6ycjfqS3Zo/0hcmIv1EQLkyDHo
IrRrtRbzfrWBxpkT2pjCk9j2+KZyh8PRyNJwZKKDSo96roPDFowCC2vlWJ9jEt2a5hz7DGSdAM2U
dTvIobkK0FJ8MKrb9VbCZybPYLqSW40xWGDEHRNuQ2FqUHmVw2ezOp4NiPH8qoLlE8imvWvn6sWu
rZmDF5tTFvDaihxQDSwQ28B17tt2yn5HDlIvD0AQQWB0eOfxKHbbIsmmLS8pdyz73FuOJLu4RfW1
TbDB5dCx5s2x1Zvbai0z+lu7xiTWId4r2HsMtnHfNmysOHBOOG72TUIBbkDa2HuViwl2Sq2SHGdq
IMlEZZK0tg4NYTBqKtTL+cz68W3S7M+yGblcnRpIRu296C0wfyzwGtPzIn5h/nDnjWVxqxDZBqPy
2iNnPMgdzzwulRRosgiv0xOz3t5MnnQ7faUMzCQ5l6umo8FtT4PXMM0of1iRd2AUzrjJKq4VxDcs
zY61c7ThVK6o1KDOIPieD13tPXcGfUq+6j+0eXoF/3WdbJoKmzaJgQUWO1/xeUHQVfFblEzv07zS
xjF6X0pX7OXqQV7pn2auW6cZCVZttumtFy4Vd2eyWXD7jzKZBGuuygwjkp2CwaTNNl3lt1H9ilgl
HKbqpLLoOk7iazH0x26RN40RwdJZexyZasC0ZUzYrdMDBIpgNo1w3Fg1Vp0/FmXfhfmAupJX/Bux
7K3Ikv5QRNNDPs+6X9m5CNaS9K/MLMLWM2A0u5eoQ5xmZVRneT79NEq4IckkAwPNbNQaLNwWBk/N
dG8kH6XRJj6zmbNWeaGrFQGv7I1983PU/5oVDS89U6KVvtl9xRmePbJplK+lyRFU8ftcJ4+107J0
i42Ax/OFXBy/1/szDeURX82HXFdcmytYJ1LE+4Glq/s4tthcnGG45jZBKU5CZgmaLgeX3VofrCb9
cIgK2ukIOk7F4hwHS6LSXE6JNE8lhuCDlzhP64LuqdfryxCpat8iv6J7XNFGpNmvIop/N1b5W2vX
+8gy76jH3/K0uMgGL76jGa+xKNCVOnjt/ZgI7btVQzni5HK+gaeKeJccdryi80tWqgfqr2GngzCm
2bh4ZRFAbSaiy6lre5/hqeaDYerr5wK2GoE8VzkoxmvlNP1odZuGYBzbRytuoifOqM3FOqc5FCF5
zpuOzfyAvDo1mjIwtxzZZHG7oAKVUITEmtq/+0KPX7y4i/c4tRnQ6cMAoFeU8ykSlb9atRHqqnrR
U+BFE5HWns66txvRRcwCbimAmymoXImGM0+qw2Q3Iti695QoVT+KnK8ontunumJAuhsTO/INsgoY
OElnBHxlhfgGeLtZg7E1WU9DNyH4BsZMhjQSlcUnhZ4GcW6mg2GKDwalHXdjcoQ+oO5Wx+CIaIQE
eZV99QTY37lG876abHNElN4OBKHhGR16pGluthfDGMaJKR7TWLcCQ9k3KzIDVBChYusDuAuNddM1
T2lrZ0jKS+487JjExCb8ufatN6kbVDbCdK9HprZYTX2bNNKmFPEOSKOxK65T6OhrgqTW+upolm6n
2HwmR+shcijiuvWLIaYVyrrVwtVMHN5xzOBva38MJ/4ekbEHWu/EJ5VgC8jiV0eZp8JrnvrGOs/N
SJ5OvR2TovwJH8InNvKiL6I4FJxPO7T06a4xu5XAMnK7NAcDSJ8yLBLuN67d6BNEEDijSm/3TWu4
DCxbLUVKZ5f9ThkVsz63f8C5y0uIh+oy58mxEFoesKja4tTbXYweWqtR2GaRDX97wGFS0wz6IxnR
mqa9rHZzJxTe8kVny1eOC8tHGzJBvUg+LAdTIwtYMwMc1sx5F1g6HcbqPVAlBGxWxl2aGKTneCim
lymIteotrvqvNi8p12pWg85NuZq7KLYyn3SSU2EO92M96qFTwI7vizEsVp7qDN5HcsltYBoWq07q
0EvW4PIwYuX4ulvySDe786rNYbJWezlESzjorHyb1YMA144n5RplyPd+zlTbnrqaAXkWaQQsZ2fN
NN7KCqFoj5F6n/bx/WqM01VT2Y8Od249O+o09G7EPII8dVJM1K6xhseNN+zhPfeLnhCKscq5UwTY
oSZ3QotpCTs/k0dqhN5gnNqLkOP7mq1cavwaUmB4ewFou4781RJ6WJQ5GH+1fTNW9g7ZavQkXWfc
fDbviGlGn5r7Pivkfs7tCFWPuXyLUXtT/cgrHqEQSNYscHsMh94wTQ58Gl22c93sfTHFr6Qzhidz
qjAyYMjfaTlZ0kqhDlELtX3F5yua8mJlSJuNUvN8la/3aRIbjzoegGGX9xZPG9bXfodm31+61NsN
cfOK8vwGgCdVSE/dXbuvsGRG1mS0q7kHvB1H7bBrmWCwc1JjwLjzVNQJud1VCwd8tU/wyHiWj/mz
M+sPOCdLEBqFfhgHgZplzhmUoC3a9O5jVdDc94Q4M/htBFo2TZr6ATUmuJSE9xRf+O5Xb582UAGv
rux6585IWowss4pBHsytVOoyEYzNdBX3vXUpkm3aJcZ8DAwU78rP87LT7/RCWPlVYU7vwmpdcM1o
sTn5TTuK9HnRGVBC2cF9cmbb7zkh5lPgMxM5Rdw0BjvyHDtUElAOKZLKHVWHQy0bO5Q2XVNogdzh
alA2CDAXYODdlGvlr2mkttHahuO7HfilQOfg64SORXGH0Sbnhuw9ygzaqCz7ZQNbrV6rhbt8ByrC
E8EgAVT9Ikmah75EEXZUoL66t45xa8FC8JXhKJ9+PA7b/8aYy/Hkq1wxf7aom6pWasZxKSHS+cz+
vs3R0NniZFTmdc/6N5rqsrxZEnfLG5kQEA8yVt6PuKt4XYs9rfxStO6frRwy9TXrgOq+FsQnr8kc
iTQ0uRN4WZAuj3Cd5upxmmVtBvpa5ldDTg6J7FkB5RarhboKAsdMYAkMOg72HBttiCLYQJATk5kR
uvRLuS+7IhdPlpzg5EXO2O2nMXGzI09PSLrNKuZon3e2cu7JZPW8S74Kd/xB1Qd/r0dkWftRwdG5
mz131t4zKL5ih22I3jXJB1swbEgYwmn9Cpm4W9kJBykK+9BEN5aj2GgiqrPOWA+xgn97iPpZPptO
5KUhBg+5HqaiAhy5m/oxvTa2oyUnYD492iFsgOU3MxmoXWTw5aiMMnukxE3msTGYxubVFJ1ZreeZ
vxRz291Z+KbKpw1tRXHFvnh5qOE5QnUzUd3DQCHk6BybcCuus4NPjtkIC4+oyRiM5J2hCV9TYrFC
EBvTF1Ms6Hy14zbimkwOVb0QecbcWuS6eARcYb0PcTer0GhHFAtGzwL4Qe+0Ate+nc17N7Y7FqJJ
L5FTwDgnYAxl8lmMfULie1SoiBZvbGpSA/CWO/g86DX0O4mifXq0i9U2j32c8s2wLkZxOjZu7dw4
tHOnFUkspGcFgGlHzpGaAg0FnMuOiyidu7Sidr/Jwc7yuzpHXWoiq/WTpdm1c7sSulIeOdZRKHuy
nuZjvvbIR8XUM1wFILhg8qhBDvnICJMnMyfykqe+3bxUXZxYrMwKQLataNwL2BDrW1PNyHPTiusj
i4X5BsX+NdNZQO54CqI6mchifyibsk/8eqkIue8tBbtBq03KhRxBG6M+DUF/3JOoIZldn6emnDDG
RXG2L/uqYA26rS3dJeWhCK2ZVFDCQLZs+qqiILLiLJ24FmX5iWJEfqYwKalQpj9yTGorLTCNwTJf
G2sSAKcR/DZXPc9SOIhqgp0TN3w69zBc1DaGbH4bVb9WhypFbO3PYkGqliEXN05ub+tvmoWTYZeu
Dh6PZF4Q6sQ9cO4TqlIaeNBKBcq+bJisY0MI9tc42tryaNnJM1gkxLmLPmsKpEU06825AhLxO+a/
m99WjE0YtyUFfQspY1NEW8y6Cnem+dwz72hRauXWEOqN0lbMEWnH5MIyky9naV17B0TA25gXLuhS
0FjL5PX3lqkx1Umgm2rbDIsZ0xKrFyeD6up7fT7od0vGy/FZdBUnK5tdG6CTOXzVuo7wu1vGQr9O
SP2OZgFi2l9t28EAZ5UDQKgyZyPTCw5PQs3z85h0+UzJZiDgonjWeh+xOvtXM9X5fBGQcHRKdFX4
HP5Iz+0URbwqJTqFvorYfXSbslxFyxgwlGpv8TZzRLJaeRmGHteLofd2SA5H3h5TJflavGZJ0dq6
g/YMCxJ1cmYYxjEyyuRmYOh7XwssUCZtguNLRAjtfnBK+awrb5x4sSLFpqIVpz6a1dOY1PKekQYD
86ZlWul3oioDt0ib+FRLg1tzYgpoMqlizHawx4qTDebudIcwq35HbMsRwmSJlAlyDHp1NMSaDMEK
s0Ts6KOixi9LZfzCfWIkgdHhExzSXE4B6auax4gCOfeYss5j7lN1+wa6y02XQiLceR4ElFLa07s9
uWjJSYjjOQQWdjrWdc0Dt3b5npbanj86u85AZJmlW9ONWBYkp17210TZ4hOdE9V/o9XMMMwkvkNf
w18zOSVwuywCZltFfQzWLprE7xLdse+lWMt9wnJw6kLBcWHprMw04ZK4SweyDfvYTmGrzDb/32TD
zaAaOQu31JCQcDeQQdZrPwvCvH702YKU152Xe6zOrhtQ6RckOGWFCmdJyAUcHeSi7Hlj8zYfbc5w
KRYzCpq+dn8LkmtvoSYXCAemBk1Uz4PTkAoC75yV7o+pXppnJFDjNXXwLhMRaMY+NgGupVIvMKum
ML+e+spG8IkAEBufqdyf0Zqa7yjs+NlKp4K4d+m3kkBwsLN5ibTk0euaGjFC7xTPUdLfmEPRDyG9
ONV6PyzPFbiUd69vmXbBZjBRmuRJUf3shV49LJoQn1aB6oA8+/IztWXL2M7Ctq3lknZqWBumP8VY
PrI9QW0ntMYIUDYJCLmNOZ36sbN/p01DIaUEVQkOZH3PFK54RZqa4EOykphvZkWaU4pJGMEsF+tp
LNpeO5qsWm6ZwkyhPjct78hIZoBQ3fNQWDqHlTkjZB4slT2rLqp+ATT8OTpMe20mcWu4To+U/fG9
ztPowWVvmF8yp0McvqTQ4ezEw4jb2Z3fshlFYbI5dZ02uW+Terwx6tqDw+hAxkGmNNyuaUF28JzI
5CuFZ4RuhBCdl7RIaTBXtD0+q74cAzBk3p2Qa/eATML95m3HD6YRITACG6PdWE0vXgCoA4ZGcaJh
qxs9dz+xFmbNx1TaJFO3Hk+py9icakBL90nMbBc5oeDSzgqTR5pOLKxGAKGCxtTjlLjNaCs6OK7a
shwKxhvcUH9ME6sLBu5gGIowOFnKe91euS6p9rju5aIqG4FomfmGW7ByUL0X62dtqKzfLOi1OxnD
gf5iQcz4+8/fm1KP5S12ozZATbFeUHd5H2M6yC+xYkkLGM81j0kCjAaDvNExREFzdMo1wZmRkn7A
KQqkCwsjKtGDERnIbXoHQT+MQB4+NU9oNEcWPya2+6mIqxo9pq6sky7Y7s/9xPAQvSO6q5ZmJo4W
Cu6kj0d+O7MCVO+1tJCiZFn+2SGqCSzCPy8CeHHP51t4apcwGDtXreZStaLY+lrUZPT7gcDEyi/x
DPyivYiu5E+s8L8XtRexkwcZCAdSKDJWgc7KyHG3AGrCGqOB10XqaknARGYFi9fTp37XY86tQnyZ
xedc0b0H7BUw96iod/ayxoseegy9fyNU1u2dEUv7deZG5iiDpT0fKpj3jU+jkCxPPQxKVnhQq9CT
tnhEvFlM+jesdD6sYViT9ZVpSvHKDWwhRqQVgUVcDAvD1whnVEXODc9O6me7cytMigWfyCAZbvGP
bnRFK64FYnZTv/K8hTTsVGXZDl00LgReG5iBvITI5ZcZsSgvthvHB1zm5pNeszhdgPy+JrZBcUks
Vyl2GR3duymXCmOj6aJcsofkIemX9RaFlf4wr3bcBWKoNsU67tH0wUYnG+1I9GnN0NNiSqSO1LMH
Z/SkcTYG0j/HtmveC3ZGr4nnYCtIu5euRqUMZDn/lmsb8zRGRc2E176yA6BiTwWaVaxbHZT30caq
2+KnL/YVTAVmZWLicqlUwf2zRvR2u7pmI7gjvWB8lKXqziCw01u2nF8S8sfoixjIThhPUDdeaz1X
dohpgy+0KHOeI3k36OZReAmJFn89/ed0RGuNJZNbK0XgHjSmWu7XEZSl70YdX9rEnGW6mDFXKWRD
i47S+WM+87ZHzbXqNfLBS64UsjTgA21THn4Bk3DuiBp3LpKDrO6Xe7uNKbkMb+vcIFHykJr1mj8x
l4UbP889rkuM81L4i10n2uCjyxKf+XatoLLH4mgJofYD2af61SZoPb8Oyl2i/SqBoFrj4NlYZSY+
oDxq+SXYPnlAzYNa8iNB260XQhCxkGWsI52xPsxTfmyShZ//6xRgKRMREQ5JIKZByltihDozx+/5
5wDDZuAoi0nUlALlHGYUc2NiRoxICvh1foJEFkFMXfOftB0rX6E7r6xwRt+txtoURzSc6OnRK2gD
IrSZyVp+XsmWjPYT8jqBLdAulQmpOme670MRpyDsOXzESzmseXNhRGCU9+jTPGC3I4pEH3+snu9j
yzG9o5fYQwe6ctNDztyohzUiWAQRJfcFSucif9UgWvY+s1+bZS7qHq5qdJq/vI7n6W5BywEhZBps
xx8HCqmdIghW+BVpN8JPyWahEhTNxsdXi8yORKrVEAk1YuIDTau7N64hm8FmvVhxuBTLyGQq6lCh
bKkQRPmZXvw09F1EMTMM8RmWeoo1wu4FPus0x83R6roC6GuhiyZ1pbK0QyJTvOg7hIH68GLRgbgh
ZRFOvrG1UUo52la+Z85UvP71HXYM4vt90cf5eJyqXFi7lp+uffpV74st5WQcmASxExZGD9ImtYqR
U8UdXB+sFIRaNS4Yg4okstx9ZnhWMAv86w/0C5FzsJdUYE6Yy/LLsBlycuYrVfqEtjNyteZBPMdV
Z7ZPC+qc6Exnz+Vndgt7GERR+WtveFzyKZOXKiidPEI1lG2xGOUQFfSJCWAOhouQ+6mu8fFDX628
Y79I44Mq333P2yjMXA0NVYq9ZlPzanH8qDVce+QhvsapvvAIKW4n0JyjNGh7GEXsPFXGj3HGFhun
2YBaafitd94P7IOciJbFw3o/iOXtj21v40bFv+r7vzyCgKP+xpH613/97/8/UqwMvJ//d4gVgiGM
2kCr4N4N6vT9H//Yfv4vhJWU1j9hwcGKEoZFJM1mJZ5/9cN//ENK85+sfLE/6pLjDCvk/0JYWf8U
pmWSDs4pJ3XXlPxfyM6H5D/+wd+Bo+aRJsf6gZUfyU9/vq6/f33/+e//ypWSm9PzX5ygPLTIUtPp
1sxNI+Ka5r87QddGEwmmrPKEvGp77r9oXa5Qy0BLtj31yjOTcIvsJp9OjSjzk4MP8Ehs0q3yso9/
+cj+55X1ry/lb27bv14JbfuWcAmV7e9ZeYxo8jKK0vIEuOkUKcZfO1ZNPyyvkf+Fr/f/+Kb5DHX0
YHCH+aj//U23YAZFgrL+NIjoLUHJpy/6zRLZBs8RdmANkGHiTeeCdEj2IxD8VLgJn/YkVaXIhPAB
/r/fOnb5//1rIDMIJBTWXxIYbf3fXxGpYtaQWp52HKBEzKlqHzPYup6snqYyn8I8WS/gUJDHkwOd
+7ruWGZQMzC5ePbcHvA1lBdG5GyuVB8/eon1M2ZQXOIVLbYtDHNZ9PGRl/1UA/XcrraT/jtaW9MO
yHhEz6zoug6gX4fj2Op0mwy4W83G3FXaIVVRYI3lOdWcIBlfxr4DyFlpyy3zyW71a/2KxMtTWvpb
6rNzD4Jw/GSkgYAzu4Wwt0WOaQzi4vVGLAKZZfSjLrPncblgkYgFyw5MTifNzZ7Wil2EHqfIP4r1
Fm/pyXaG6LPG7s3caHqSSPZQdGktQqVtvKukfZ9QcDMERy4hJkTCydpgh0069YnzCrldyhEK6sa1
MDutiNpuGFBeifa5VmjRd7hsAo55BHjooSbEzzsBlLl37Cv916EmL6FISv1WdxmLZwVqOqd5mY3E
DC3VKTbRDopdXK84UNmgRTun7+HblAg/O6x+gDwWlz2mF11wv7CmZqZA5eTBAynr1vaBUok9TtKP
jJVSz7gjqo7zrOHGm2fmhCyX2YGqB3anb7UO2nPsxLkzgSlo3fpd82YJtEJzFifet9NBZ9IsFA9V
i8qO9ReuVyUXtpJpfSBKwD3bWK8CFvUsNZFR4BpmoESKH3EoXquf6no6lrXR3fXF1AQtvNOlGr4y
r7mFMHOzrNaLWuW5EubJ0NM8VGX5YTjitUuG95hIFh//ldq5yu5PAsL2sSpnw0eNRXWojfKyFgUC
B5aXOFUqcVQClaNF18UzjTjmnLIZTggq2mjsn4GRI3KwtOQm0tfssTZi/WUAyPo5J7EGtqlET+IM
K3WDNrtnx+ySrz7S+zvwXs5VNFZMh8dB/NHHmUfoTVac+Qf2727kJKdE47LPVi1+k60ZPTJ3jDAP
1xYBq6rXb41MJHceEiPcC7r1mDJ0xsjGlLfynVz3njySLGDUk+O2I5pRXuETICEsFWBl0HtsBKtN
aoD1m7C7BdmEVTTnQfbuaXDgt82EaTwOZo9+yZSIQtY+heCeqfU3IVrRcW6qoGYN+qWP0n4TrMV+
WmNR3U9ePJ9G9EmPM3EW17I312squuK+zLXpiiBvjRmHNfXFsizvpm+c+qBQHxh+g7jZunUJ7D02
SqiXpk2N+2FMpquVKfHE8fYFKQ2poY7E+VcBUohZW/K0NhJfcutURrCSPjv1IWpqb+lMhk1WM3y1
lvimgmx+VmL4aS3NnSbc9OI2YYKJ8pC1aMaI9EYtZ44mOvuPij3u6vdG2HgIgFFwvOYQvY+dHJc3
B/XQwBj+fq3e7O3nmxWX9Ig6XisuTZGVnEz9iyHnFWKte6TuDEvNvEpM5masEUuiWEBtjS1Yq2lu
A9f8UHDA0BW333wkBtA+FeJ4ZDVrDr7WuLjZiXZI5zzAEN3t9QWhJdNv1gyMrNZquIvgTxsSySiz
U19wTdb0f6P2HInmssmRPHQM5QWU+GR+FtHA0h6Lcd2ngVz20sNtk2b62XXK85rLt23UtO2E0viN
/QpjpOk0zhNxaMYlXdZ9Y5mXOXFQGu7n5q2dLrZS/oqeBhktpCHqdT117q3xi8RsZzcxFl9b7RkX
DyvU/awfcwexZsHLm8arDmYvy866kQdx5iCiZ3Bk/UxgdNRjcoxFBTzKbuxj37J/Qa2YYYjBllTp
J8YUC16ytti1zTE2RmwqTyOrwg7pfj/91hAfkOSAR6aFHsgJO4nxErvAFBkrwVC/HzH+WuiPDknS
7RMHACQO5dbmJB9KXkmV2n6M9y8F6JR5JSQNdmwGQEY0YVpn0hk/xBhzoWzIkOUWg9z1UKhnhwMN
NW7WmBfWnLtiei6S9BOnnF0DwGOnVByaKSVDM8luuwWHrHrCSAWpy9MK35HafaL3wdqQq7P0SPJi
uvM6gqfKdsNvbBs8N5lyXSUvHCB/cV7/rUD+1zLG+hMG/reSimms5egmXkBAG39LACShMJksRE2Q
rRlm1yTANfHthrIMWo6OpgMzhDUOXYIW0iM2ZIiHaKneddUnh3I5UDHu+8n2QnZF8QlbbTFg/CjL
KidkfEHLVulBA/VBRgqNMbO3R4lr5X6sWNL1mvlpZQkJeBOisUy+A1AwggEp7U6XR3xkL/lqgva3
+5dMY8IyTSP3VNJNgbRcvoY0+gFZdWIIgq3Nc1ghMs9gieLeRpnSw9lA6tUNZpNy1VU/9F67VWNW
n5WRPOPc7PZWNr0RVuiLNDvnaQr6TtefJGzDneeSylsv3tVbzENfluMugg9fxszOJZxwOQKBlDO8
MAYV4Bt4MnUxRWBPxcGzi7kSyQJhXUYAS4yGUUWV3825FaIXcPdqe+sOjiJaMsT3VrWfJ2z37djv
WoaJuxbXHFreDf2xEkqZ/BjwRKcmSiSvw+RPrbIo77YzltBNmxcxEwM+zvZONzbNyaHuv2y2SDsG
lNEx6/L6NNZNE8SMy49LTx9X60cK1fdJDXdprv/KM8WSx7KBhoNDQ8qK6aA1R4SvOtTPcTwyVIEk
OhsvMY/oTvSfGgC8Xd8CExyLDwAShGcwv5qH9rD2qxfQIcOSjKmHybcub6wxfheEUhymHnFYNyC4
7jawiemaT103yF2VYtOOmQTC9xEhB0cMwiK61y18IvilJeUfCXlcIJ4iAk+kpfvKSAD/sso+9JrA
jzKym12+MS+9hqJ3NYaATx5R5wQpzWNfBX/PwlpKGqLVTD+b3jFf6g4ZMvCRvSotaJs4zKtpDF3c
U1DTF04VI0wbskmEfpi1itNGLGHVnjKn/TKZzJOq8UBTHWoJRZyTZLshSYwAw+dZK2PJpii9JBLs
JKOUYHVn7FX6A/uwzUupnZkH3grc70gquQYKpofToAf4vsN1SB/XTPqK9VUgluKIauNVX9PHxbCv
tAcYOnhgLRnxhN2ll0+QXU/x8h0n+k2BiIi00EMxhc1oBaAN8Jx9CnMNrKk7MTe7cibgtcMXgfKE
cOKTUz/F9BJ4jMKKaEmsMaxz2Bg578ZIOk5PKHAbnctR+P3Y+3Z5Uw+hu2AjkyeNrXneeq94w8eG
+zCu79Nqb1TyYFq/nM7aG0sA3c21MKsxNifmitrgpsnd0E5uvZE0y+6gWCwboHbFyjyTp9fyQf76
SFpzm483Y3uXN9O+xjm3th+Wq36ayc9mZJfMZ48aDp+Dk30PmgiJBojlSze0uHQhkkInEH2wNBjh
tOZoJ8Ecf2dMfrsECgJuD9wL+FJnrDkj+kztMuiYKZrzUj6CcAgiT4b4YaaGiwfyr2kPt2XJ+SNJ
B2BSjr7H354bumGHmsdd9wFe0AGuo1jaD1Ef8Ol6/fK4mNyilCrpfNtgv4wKPuHB3TF1DVwP8XHL
GFLAv9u82hF+AfOcgnTUqL8yCvocIpw3lXvSm3zmn5R0D0b7ZbGEUaiQxv6grfye2NyzKrhDFuJn
FeBHk84GoEgHqHPYEP5F0MED1QnKKBkrYyqEEXk09cr38AHn+FpK/dEiJayLnyjCwontm900h1no
AZtIcC7THtWA3xckTUTvOC3CkS2Ql4UzV2AxR8EIJhc4GLJbPUAY4jM4v9j6zynu9lmq7QjqQq7m
nmM2y92hFd0rSD2Gj+ZVz/I7IfE/W5BJxI0qMcSq7oIZl9sK+gaM23UywzULAcM/mij4TKsjX8o+
g4wNbPtiJ9Z2eqAwTnc2QlL9Q8qUNaqEBVM9wPC/et3PuSKGfEYO/2Vh3s3na7r0+FW8wBKY1uYI
qsntAOZOL3lg9+gz/ZIPD0WUHu9aq0ChiPJs1xlyK02b27xrwjw3xKHM04eqcx+SIX9OCfgjVpzV
RzzSRzDAtPktElkkoYf5NF1nZM9EclObKoqgpaxfyy7+3ZbDdY6T9ZwW89MC/u4SyYHEOxYA52Zy
9s70rCL3Nwb6+04GhBcf2Ea6RFN26DQoDwb3gFyDK5tagYzeX9HKSZPxIodU37IGXfMV/EQRRlZ5
+G+9DYDMyWH2tVHX3a5IRK6F3nrvbbvKQ5xlWy8GbRs7I7QUZ2rjPWsF79Sz/ro3WO995DJyL4ST
ZAfJ6uO/CEyX+jYq+M/ygxmOjptvS+V1TJ6V8u8BxE27YCOr9BhcFiObAOY+ggiyUSFWSZc/HJtz
tPUnTI7VqYHWcl8AFTzxrlIOr62nIdlcXsutz4n+tDzu1v3A+KQRyv40RdrWH+EZt9DN0jPVW/e0
bH2U+aelatpce0T/mbzJZum/XS1LTzzrHCxe5Hqfe+zNl7TMzI/eoVJliW06KOGS4Y5E2eQrJ13h
bGjUDBb4WkxdXafdEwkRfbKM0V/GQcsem7JJb7SYXnGU43MueGV5U3ZXZuxI7rbect26THJ/+z1k
HnbG3oIaaFoaQnUGtWoP6DzHryGvp6fK8N7MUoeqaHK8NuZ77JHfUg7xfT7Im8UqWFkV08/VZg9q
bpzNpV4635miuzWmzSkz3H9I9BHgHNAZAUPoaHdTiex+0BNO0QGpfO/8D/bOY8lyI83Sr1LWe9Cg
xaIXDXG1Ci02sIjMCGit8RDzUvNi8yGTPR0ZzGYYZzc2U2VWpDGLF7i47g73/z/nOw9jSmm6V/pH
BFQ9g5PmVbwN+qB7DCeyR7ARpoY3j0W1kBQSa9dw5DZsg0GboFcXoZeoctN5oayB7MRVYDVX0Kbo
xi1HumI53BXLMc9YDnzgrjj7jT/OgfVyJFSXw+EAn3zf/jgxpsvhMVyOkelyoOyXoyWNO/0ai92w
VZeDJwz0+kVaDqP5ciztOZ+Wy0E1W46s03J4VZZj7N8Xwihrfhi7xlIDNCgBUuDUVVGU9eXPPxD3
cK8WkyWK6dYvBssLNOtxMBE/1qW6DfXBcLMiCdnO6nd/f9nfVN9+ueynHbsAVVSaIN9uh6pAD62x
r5KSRgG3bV79/ZV+U+T8eKUfTLwPXxDzW5gmtZQC/BxeSYde+zE2xm42vtOt/+JbSUvt9teVQCag
Dcgez5Iy55KD8PFp/tdKFVZxt0+XFYepbu5xdUbP7bIeUc+2sOAOwQpbRbqaYyXbCtGyhE1BI62T
ZV0TBxmj2o/H8P/bCLdT+fbv//at4IhcT9dvASSJj20BXVuSG4jeJC9ChUcEUPfD+HFf2pc/ewhL
use//9v//B/p279ORf3Oq+rLj/mz3aAbf1iWrhKEiiMDlCRT6M92w/Inkq4Rb0mt0VSXP/kzMQOG
IP8SVWnTZLxwXFQYSn/2GwTZ+gPuuaaaACnJSmFO/oN+w6/jn5mt//gklXBOhQaH8WmCp2ZgqnSr
w4duh4WMjuDjvPvwhH7TRpB+xUr+9RKfRj3ZXW3NqTV8cM274KV/TM/oROiauv85iv/7o/6v8+vz
lzGXO/kwmVPDgPKL++2h8OrNJf2ikPD7L8K7hp9RtFCbfYJ0Iq4hVDAcwgeOkxy4T/ODvxJvy9NX
UTjy8kQ+rBM/v8eHC33qAanSaMalPIYPS6xs6PH2hDco2dZruNpyat5pu3ZX7qn1uLGNQcGtT4pH
QZ3mwYosbLdYZdZKMrwvfsdfF+U/f8cPd7X8+cenG4+kdaZT+FCbmxmC/WZVvFlet2q9wa1fxvv+
eVRtnPhfXHYZgX/3MJYR/OGyYe3LamVwWXEHhuR23M4H5CfCQ3PX76WdbzcX8tZizc53O+P2i2v/
7isbi9qbnh901KWJ+PHaQiXEuoq2+kH6hvcQq3jxXDjdE+R/9ZYQPPWcrCKZprCdvP79lZcP/vyl
P17407S05Fqms7QMtckzFqulPd9/KzZ/fxHp0870xzj7eJVPM7NR+pB2XB8+4I6h/VI+idQyMwJM
lwsC5kDEFpEtqfx82fy301T5/XVNmn3yEsr1474+/KR9VMRmLlkh2zyvzrHnBcE0ky5oEXAH1NpW
B0VETatfZVqcUivYKkiz7axmc04tEUVCZFAJ6jsO1eHIbl9ST1ZLGngyGjexUD8LuUlV24w9KJVo
lanq5LLwXkxGuDEKw7KlHrEcjkg3yZuHGSycJ81l4H7xdJdZ+tff8L++5aflIpdCgCLwcx7ktXBu
L8FxvI4c6UTJ9n56lZ7Ycn511Fg+8e+u+GndyNknELA2hw8Ktj+Hqji0Fy/zAts8U+82H035q1/y
q+/4aU3wp7Tu0fWHD0Q4vFQbjHOm03njKj2IDkG3mN/7C3pPN/NGvEk4/dwGVJzpoASKUEjSKtmE
a4TImxSxiJ2cBVfe+97f/xC/W0DYyZoYuVm55R+7sg+jbTZ7Mcxb7rE+zHvrlLlfNsp/9xIlxop3
AgU8XVSX8f7hChNxT4paR9EDvihHX9e9fUyui+v6O8We2YZf4X0bIJjemU/zHtLwuX3gAAT75bnd
T92RgimGpot8g03SLp3pIXB9b+SsR3VtK6ykG4R6G9Gw/bfYsZ4GW/teq24ieVeiW12678nFt2N7
2E82/k/iFS4v+MG/WISXwK+/jKyP3/DTWE5D9F1kXIYPms2RZ4u/80wBdlU5BT5DV/SGa5RFyS68
MbeqXU2r2fFteEcr9ZWwTCd8RsrJXyEZexCZ3O6L25N+98L8eHufBv40TXOuSn74MK3jw7QTQ6e5
J6Nj3W/awl3Q0oDGdtJOPIQ75WIdSu2LG9B+Nw8+3sCneZD3JZJLnxFAh+yg7sInGN4bzpD74ZI4
t8Ymdse96SbOQ70jmsRZBgUxnE67Q6S+qvfjVf56efk2XpE6sqKR7Tx2DtDtp0Xr4dLvi4/Fg3zd
7AdIysdh330xjT+XKH68CChT6OxDVfY11qfnF8IkEkaynx4Qfrr5Fjizvra+aSvJzVfxyvBYk0tP
v6FEdo6+t057F7jvfz9JP0lAfu4uFgGNInIPlHw+PUGZdvIE8yx6iO6pCL8J1+p3nQrvLs+8ZHbx
Q2pkeWRffPFPiPu/XvXT5gLbT6IpBEI/wFI+axvBvjSHdh3uhv1XU+jLS33aS3DsLy0fUeADZpfW
Jj6VGb4iBd7zTyycxReLnvzbEfnheX7aQVQo4BIiwqMHAkp2o4tt9wTY3R0PIIwc4TS+AhV5EreN
y/bRHrbNTeIabvTwxa/624n54S4+7TAMwmxmI+NLMynXwxro3jp9Dc/hK1KTnebRhT7CqouP/klk
7Vz//dXlZVX6/D40gU6oJBMytH/8+Yd1GZTkKGU+zwDXpEsT5EwI1j51kVA6kVO+D0/I013fLnfy
PqCa7B7RJgZfDDG4gr+7C11ESkk6IlLUT6eSiRIOMVc8g8ftKyVz+/Hm+Hq/Iu/bzl1GXOOQQ2S/
bo+vhr0HIWFLbuZ4su3t1qUd2pet6mTOWXYIgNtl9qO+fm5sbGHrW9aQcHXtJc7mELorlBF83vbi
qXy/3n69D1Y3mX32t7yFndXeIaHMBf1hHym92Y39fHU0Vvti/XyV2Gewj7Zmrwyb+uFatK9GNz2M
q+O5dwevcXzXSW1nPbmXt9Xl6fqbN51R5sDUX0X28Sw65Fs5hb0nUmZ3Pqre8y3mdfs94Zse75/d
yr69r/j7b7U7Oecj7dJtZm8K+za1ub4trRT7ceVvBS/78QCkle6ELp+KFZBl8u38bHBzV4Wb2Ten
yf5+fJ75Cu5ecL3rs13bB9rLtrZ1V1e7e0hy9pHv8x2B9+pu8z1YmdwcgYX25g5hvvP90ffun/0t
7ETnAjOYlfYm4e8L58yzXEbHuH/l96AhYNMZ508Ee6vZV8cbt3eP29a+XY/287R+3jvfR1fhHz2P
fCkYHKyavMst7rxZn585qbHnspxV5qyJUFshm7avdX7V6aLzKTT6Xebdis9vbU+1sUkvf/PN0zxv
bdrOuFMc58bbnXQ7WW8vq9F+2txxq4qz7p1tY18QbTNuDw+nm33qnOzLYWY4HzY7y6HT73q7w867
Ppj2znIfK3u/6eyb2ttq3oGLOOy0bMdneL2/EMPtsCOdeT7rJzqhjLhL4LU702Z5P3b2Kbe9DTlZ
/LhQBp3TjWxvvND+Pq80Hqiy+xa662EFhXpny6sX+3Q3ucltYD+jvlrrPDjvmr+U9g51k30T2/eW
jfzAzp2Qf3h4MxxvV679vbeTnOXO3gpn5eK6cntHP58OXIj7dErneI5c791zd+u3ZaPjnb4fO2fX
eZZ9x4IGKvfi5d76DSbjpvKO3e5qco6926/ooK9ad5PYmyOdIUfe3TO76V8zZG97dzU5k1e7d/fH
s2Y/bhCt2MTvrcW1t2ldw74/7q+488RlR+bB97Une9955/vEtQv3XbFvHr8zkpdpZNjvmett7u4d
77KbGICn9ROPL7Pf7zePg83Tndz49HIAP2CfngLnaVqN3s5rrybXtGev94R14RKTufdt3u38d01w
qB2sNjzscgcR3OVTl88DMe0Su7Dc0J13x9213s53bq4eXwd7D4afB4LZ0VFWjV1vb+/pW7ITRTjv
XBlueofQelOe6l3u7JovTpHqb1fZD+vbEiPzYZWVBVOP1Ir1DSu//SjsH2f39dgwau75pZiw29A5
Iknn0RfO6+269bLtN8oG1fbBtA/L3rX3qpXi3Pyf7QotU+GIK8M8UD+9ccvYlzRBqCMqB2jyPSBT
/rrcBomd3sQrgF7ucNY3kA5zT3FyBtzfv32k5eP/8vb5cPlPb2CSBkKd/suyJ5SvnovTuIWmb68j
Tzn5G/2sr8pdcv5nBfufGxp41LImApfT1M/fWQwTXGXKEIH9j9CAaf7FIhrHFqTqJTdwr+dzWTjB
WBtfVfl+NwqwVpr6cp4HsS3/OgoyrJeDJHDhwZu34rv5rj4Nj/IjJ5LyaFyEW/PnlvsfVaz/o2va
+iWNXvJ/0VB/e+n+Vbz/66Z9aSOSU779JYz5F9H8/0WJzdLyMP97sfsp+vZSvwQdCcZv/1vv/uPf
+VmBFkz5D0NRDNDsksXh1Fo6kD9L0IJp/KGbCKM4tbJB+Vmd/rMGjUxeJIoIGxLVZ1E0F9nUnyVo
SfzDQCiPKUNDCk874x9J3n89WyKDZLRwAlGWcrYi68anaWoQtmOpODhXdY5kqIEPd2Ooc7tS/Dz5
IvT81yn541JMDpUNId5n5sinparQlRJmrVWvBrBPdKmv4jJZAxS8VWt/jyr0i6Xxr5fjkUuyKtPw
IQ7ts6w9KUVzGkjKW+mdcqv6pqdIaKejxSyCvew4x2mw+vDLX36uLr+I3X5Zc5YvyBX5hdEuUfLQ
8SL8shb3NRKkqeOKoaqRMtRU3kjkhJ/mX2XMyb9W9X9eiQwpXZcYCfzvsh58WPW1siD+AzXrqgr8
Bp1LkngRTX6qW2Uw7QopTPYEVbS3+G3LVZ7323Aabvik514tH7NJX+eF3oC/GixiJ/T6DA2ZI6bs
b3OtSq7Rt1dfVcf+cseEg8skePFzGHhgP/fhY1lEam9B546F9qgXFcKM5mIE1nTIjNHuQ5Ftg6aQ
vQFozpuHZvjiSCb9WibikS03YMnyUiJiEoqflsgxCDu5SM1kFUskXjr5WCT7QvXllTW2bmSQbxBa
wdaSBMfsBGfOjIPsA0YOtBdRHPZFADC0FedvciENX7yrfj2m/bgzuqCcTzTJMJjWn6YgZK441Din
0ZtPNA5LcPoCO1C0Ztt2OQ38opy9TCmhsA6yNqhuRsr65e9Hrm5+fjwsRDhfWFM0MDpMmk+PJybd
FPo5wMls6IJ3IZ60Z2TsWkjmJ6HXggzVFUTRnFzyKM2eBL++xQg+E7eUB2wrZaLV+xKt60wp/5p/
rdyJ2iyuaKMR1YDipPNh7nU9uwCTGeJaJXFZc7GdtCB5xNMoQ0i+VRGgIwLVBzXyxgwN8xoiokH8
7hTzNi0sYe4O+LskiHtqL77qZWv01+AjpFczT+NTDiYzpc4p4Pqqovah4T8PJGWJr/CIh/KECmdm
D6wYMLLHqSIgI4+WF6TlTyuEDNaaknaG2UdvGkgBYr7XUJmejAEF0UKp798i+FKUTfXOJ6RgCYPA
3Ojf10gDtyxDieJV4zivQeyjzsG9vBYjoxgfmm6CNDH54oRfU+8t0hlinEN6reCZLPX8ZDZgsCAK
lW8ZF7tVwACD1DDN9EDdDzpXImJlm8YYb6xkEpPWtMUD/egawRtuQ5s4TXRW6VQxn6N+7ot12hUp
YHqjfQ9lYrpRqlgPuYWZyDYQwzzmhu5DhLSGo2S0pJ5IqbxFVJvAiAYCAOdKiTWnTYCwo9u0tF0I
ZilDb1FMmzz1JXlxz/SCrWXQ353Uqnz0X7o1rEN5xMTeDOwHPTMoe7zShn7AjJwQWpHKzWsZhcI5
6LRy2oYlJBYvDqgeeGZjiKpXQ/OhbqnExNvwLAfOnKoYt7uFNr21gqjkS2pm0utuhxR02la1JiXb
kteJ60dtqDlFGBmrUNMIg68AEPAqowlxlqNoCjbyBIDO7ZVE2c/YPTGfA62myaK0RGFATMTL34wv
dLpicJhx2Vc7VAmWDhCvnYIjdSp4VyJ4Epi2SUyciFoSATdlwm0AlAIZV9WObl7lEgjHhO7GqwZB
I8LWm5JgnhmlDO69NjT4DJMfbk3UXCdU8uk7aBz1zWx9KvFI0RHtkD27mRHaHyuyjo88uPi97vsS
hw1x1BOZ0wpITRQjRzIfjO+zld+UlH/ujDxL9kJqdZtoIckhRYJ9m5m1CkMdUT+VGGgUc5UiBIYC
UnS+fjVh39hKMypmYikCV1VDZTOX4uhMqRrv0dujHO5UbW0qfe2GalcAl4lTKG1WcddUQfHix/mD
MAYBkIMp3aSw2h080QauWuMVTGuAnQBCeapPvoPrG4YObIarwDcb6qnmQEhsCE5HmlQSK8YdmEBj
P6iVtBHgErhpVNfbuNARHWq1TGKhdCqEgIQ1snQnqTtIclHuMii4AemxW4CXEiF47byZJfNGMBIT
LWKDKUHIVgX8kbNYKK2N6in0xqaVtgMshW1bmOUxHRdZ6dCgxJOt7pHYAuTClXyRh/g9lkR5K0VB
SsCzoN0KokQ6zEy81Ai2oArmgTQWZX4fYym6y1g3H2uDtN86ajKXgAxk/Cn+QSNjJc9qlP5SZOYw
MsfILY223kFpBDcfo1NtAphMpFozxZAIz2RiTHXplqouRe6QpQ9Y75WVTrQuHenShXRoIdfXQzOC
iZSxa5OpsdeldD2gL6fUbg7WrWxUKsni+S5PJASaWhCkjKqsPqVgzq8TQBIGTkI1gSuudwUBelpi
5I5ItOpDlUgJ4vYu2Ud61oNJM6pdH7ZYlyIZvNZQGFtlGg7lEIyrvEijE9Xbq4EeH0rcmR2kVwKw
Y0aXw6lPp+49FExlN3JiWIvyYNptPJYPXa1Y9CeCOV7rpYSQNEi35GUFjobnfBWUmJLU0iDDqK7O
UlKjtFLRJQLsD7v3FiCYBbc3JuFlnup0YwyLg6+EbecU6v2Yh6i7zZFE+lG3rvLMmnaSjng3t9R4
Z8SGch+yWKyDoKAtWKPAllqSRIwq/0YlWj8Pkpmti2KeTziTruEdBGQ1wODsChDesjLOClAqNTpU
OTuVwFDU52wup8cUivuOcqf1SgzF+Jym5uwh+YipNwqFcmhbAvnsMOK9YpbptC4zRbtUBbvCOI7a
2wJs30rq/OFspmTTV4YSe31VSV6gBtN2gFmOplosUNuS2r4JiAZftWND8Ho8K7avhE81yL910nQz
vdt6ak68ktVvgFMAdyZ1dRBBzCHll1Gzjj6fH4bzOoqyxFGV6rXP511fzC9JCUkXmiH1Or4CFAD/
FWcj8LYsv7YawGliil6zkwmHCOuXjMy5dVBhloc43yCbDDyJRMwLmrlzGQ43eTPK+6qUvwWKWbs0
RSuP6ACNaM5kXAWS9APp5lR9SfUQt75DSOHrlA71uQYWAueU/o3V79TI+BZJk7/Ok27wcOUXBKAP
ucPjfMZnFl7mKR+csmyFN9mIr4NcswMLbURphqlXSrzbBBhub3pVSoBMoxCedmhdkdUI6DUyR+CM
IF3coGhRL1OvB4xApB1Efb1bxRMMR+Tar5NcdS+hDA3LmbRmPMEmgHw/MtbtQK7VR3Yb+mlmdoVO
LzNlNmMXp3cRMLkUTHR/C1tzwSs0ym2fml3lmBbGyZYsPw/MJHmuhW6dCc6e7Y6bvkmxxzxbkEPP
uVQndKGKIor2cyFLh2EKLejcMNlsyVdT0W4FWbxnJgBnDJUa9ZCQV29gzxhCOF7bRzTB4RU1gXEd
lX5g4FnIWRTLDr2tw/D1c1xICrBvaW5b051Gs2IvESns6aJShGYrh6Yhgbq0COmQk2CJZ5xq+ayF
WnER5hGaS57Vxb0PYUx0S22UMfGNFn6sqYqi2yKK5x73/hDD74MOfq9kuQo2z6yb96brxhKbHhpZ
MOdL2HitNeVtWpHWE6MXfS6qvHO1OWUVKgUJ5H6lnqJqLtRdogSGv8MxOzZrPau1o2lG8Xc9NdPA
g+CibBuINoesDs1NGajtNVQAungR7+eHmDXAadQ2vxm7wlMyddxjNlJxSMI7YckS/acpwY2TZf6w
b+J0wIQYlEfSeNTXBKo7nhKtya3nqRzM9zSrkDXATbkaDFSgeaCQO1c2lbLGbSrZDfNeWvV+P1l2
DZqogxRCwBeGljnwzCmZLrEc6P11ZJlT6HaRmPEK1DU3MFoo9E0T9w4OTsAYupUF3swup3QAQ+S7
oo2TQ2KQqbImk2V8lKAqHbGWaqHl+m0rKnYdh2xqQyUPs7vUSMdvBkert7Izpxsp6RvLJbcXw4ZU
wXzQoKeVLloX8TVqRtZwtknFDdDBNLz09bIYFFY3aUiIfd7CU0FMUIPN6poooiRYT1UhnNoKPJFT
gaL2SHrAOi6FzaMQytYjzb0y9KhfZK7epv2VxBlhFxVhe51Hs4CtLW0PJMg1D41Zs1kymrnCcSz2
4305TaCZ6qrzYZ4C/9KcipjNYqsqRaCy75yJ2ct84BP3KSZxrMCzdpQR0aZOtERLkO4xYRlUVfo0
EyDxUw++Aj9yqNXlGyt8TdRipEiZuVZKVIm3YpOC/mkBtGwn6MfQYUd8c9DTtPaeVObgkhkmZmJD
H5PrSq7pAqtTDMe+IgElQ2vNgyCxTQj63p1jIlftMZLDdS8LvAPrEoaFQuDMPkBpA8Mn76ubWRqa
p7hts9GVyE54l60ECOLUbSpx4hQyis0dji/Q91Y8P7RRSf7jkGZUlFNygGUgQS4h88WWTDMfq+0o
b0IBLxObh/CY1MC7fcXCipLX1covwF9ZvlF9l4nCxWTWBzlTphNvATh2P8W8/6gm+P8iDAOB6IfD
9l9Uqxifvr/00dsv9cHlX/lZH1TEPySkbfQmVeQryBv/szoo63/o0lK6UkSJ6qG56LT+LA6q5h+q
BdUIgTi4G6rrFLf/LA6q2h/0WyF4GYhXYWJo1j/RpyKr/LV/utQktKV8yY1IsmFQC/y10jRaqVJX
oRq5ot7v+0HAdwhnkNpdUgk9sTcSB12lDC6k1Ji2GBuSFxFZ7hiD3p4TVcxiYll0kY1qByrNScyw
lTcarMXrXJ92ig5GQjD770qtke4GM2sFLRiWoYEhJWiAV4kS7gJi6fYy6MnHIBss4mz9+Hruc9U1
sPtoumDBUguanQgJ064z4V0uh/EIHfVGb8rv6Bd7ZYktxUiWW+2AwbLp2Of7GFSQikQYE0JV7u7m
IgtOqobLygiUQbxoZDvmrhT0EWgx0ZfNlVnhTfpWwPsGpzlLabgagD5vkmpKHE0ZM0JABxyDpTli
dchJWp8lmbBVDsgTTLHeEmFlwAyk+Ch0jhxoBCZE82SRNFFMx16u7ltOlPUaNJB/za4qoD8FfAp0
nmCouBjHaCsJHTAuPcadqCVVcI6b9k7OQvmBI6V6GPWGXcmAx0xLgmmpIIFW5NtWORnXFC7ypEap
1L+kCbnXuMXE3uuq3DjDkAKNaQD8wII0+ucmzMpXorkGmHe8SsYSDCyro4/hSQn7XR1Y2p2WUeHd
CEaVCV5o+OOtJUjaVaOm0JVaTYM0p+WEWUz8OLZKjvbOZ5PFqTuRY5LdLCTIXTd0L1pmUOVoBG3X
qwGeehxjbGTYq3skQ/bfWLGTbdxh0eJAmD8nvmbZZpAgrdNqAy+ULmj7vk20fRjXiPySUu+2pFL3
e2PItBrrnHrnLzcPZMyB71qTRjAllYcLV7+erEsRFEj7y7wHH9hquD1rGLHpEDspGdLHpCcTlgpN
FR3g6kakkJG+FifgyqZZ5RcXOMupeabj4gn0DQY3jp0iuGuClllom8hatTUMcY7OlJeyDp+M+RDo
nNbSCbr6JBJ4oeV0cGFJrTQ0ZUE1HfVkUmzofbpXGLE7lIO2tggfchMfz3trguzGclrr8UqdJiSF
DfxUwCRXvi9f6WNAYthIAEAtKzaxR8QpzpFEBjLaWUGcfVfL56dgxNwX4YKHDTJxElEJk6/UnkwU
QO+aJOtsWkAyzDNAFdxBEV5tEktbn8CkqyHNte0EW80W27mDNqxpbs6mY8fOMfB0hTSJVh5QHiTW
jRZOJGCbKFpbQK5uSo11o8GRlNreUVsZ8KIlpdirVBXDX43QNRMmu28bdKDsnwK7TAOiBPgS/MjT
XjCLczNFZ2J+DrzSTMC07bASwbsF/eIcJ7JFSO8scUmf5FC6HdTYTXrpzpgS/dBXwOZycymp1ktV
A3ajEyrRO1D3jJ358DqXhr5K+/pOrkES15VxhVQV21OfYiRqGSGc8Wq3NrPS7sbxKizn8JJX07QN
MpKe0gmSO6Xn17aPwUsrGbxKoV6ocEK7AWEo3huZwgzMc+2uNiWgCAGHWzmuIqdhur1rfo7qJdMl
pAldz8s8C8SC2PmEnDSi0LBJNgW2NeIT5pmp7jB52WKE8aiG7CT7FBZJidNTxmuFwRZ785kIVFBf
hB/D8T3o08Auqsk0TpPpelQ49nGKu4JAOl8Js0As3RC8dQQ271KiUzaCFOnrVNQFYGogEthEG9MJ
NNnwovgSWYpFRaknDR3ZKE2PenpXHKNhVjgLMODvtRKJuhsLaXLTGtFIQTEfF78Yu/ZVnKEaZiMv
ebJGDY2BIiPPbOUnVZzMbcHg9kaM4VdZ00T86m1p7tq0Lu9LAeQyvDBR0VYaq6jpZSXuPVNOK9JC
zLDBUbxYpYe6HtcDcBXwPVO4KopQIpQggkkxjynDfZJpipPMANW00V+CIASkV+KclUn+QpdsEbRp
zriPjcLPWbJA2HiNRlyfk2aweVvfytZiX9Ze2o8+Lz/iufrEkE9lZZUHIRuJEG+T+ZpijnroLMX3
LJFFruyH4FAkcu0GtdqVlCgE5ToKDQ5i4xCpmtv2RvSsT7NxrsbOWokaePVAIzjLIJ2OtF6NImD9
OEzbPuXONb2Gx0GzvNAjMOX6pegqzBYi/18/7WEiCXJ6NodcZQTixoTPBwMyTWYfBIUKVbjTZVcm
jWGJi51hAJQOlUvhIfcDYReKTXEB7Y3sMJ78y9ywnsHr8HRGk9y1Kmy74hBVGmM1y89Zz4a/VrOS
cMEKL6rgKj2W8pRDbyUILhFmAZ6IHmNElZB3JVfxKu86mQ0CPCBBand6kwbX/qJ8N7SbaAxeIzLT
OJH2wqYxLCAaY2NwNNX6zK6nmKzgMpQvlsLQm8LyRDPjAtGq3CmgTLbdKKg3cVq9N4n03ktScSiF
vvg2zfjMiY+CoRKfDHMMKSEl+kZj5F1XAl8aT/p8k/cKIJaxDQ8BSaAr0t3ljaXH2QHjtXiBkR2T
cT122zTlwcsQ7c9xnpUXISVmx2gy6VUyK90ucr9fLTRj0oRVgMDWLUmmxZMsVeFGb1TGYyff1wKR
LSop4ADO4UfYjaoxJUIyc5KGAsBYVldVh2EadnFwP43NexfxoiEuuiXmhvzcqEyqVWjJ4AIowNit
rl9j4Vw+EqoJ7aVorbfwzM24Tl97Je0piwn1rmoH0SEprcHQTHRINoA6EsGgK2H4AhWzvOHMFd8k
yVDudYn8yEnOkRCUbJQImBiOCs1Aj+ehrQZLf0oj5gE/ku9E+YQTmQXLPPhqiXZGHHeFaMQHzHcC
7zDd2upJ1m+LaU6/NQOwhyKZECJLw11ZGPfQSlcpLZBdL1G9bTQrv+AhHb2oxS3ehrlxNwzWcM7Z
GJ/hG99J4Myxf8LcUmeyvHmtX1NMJwgi6ItNwfFwX7Os3JhmMO7nMm68iI4dAYokdQEbmo3oCZG4
ILkts0NbR8T17AXLz29a4kcpr0O/djJFl/elFGUEoAAU3zOR0hJDeJG+JJoYRi6RcS9zbRWcusXo
SOivOWzbNERFpKTzC7V1Ks/x1HTPWRMQ+j3OTD5qafdZpqkXhIgmXASt2dFFviPRUtsovM33SGcq
ux5D8coi6wJbchOGt90UBk9AM/v3ZAzgKbXN7GZ1BsK2tITkRNg5xRZzHN5LUrmu6ZgaOKhj7JOC
NVGj70hmM7pqJypS+D4H+luc0X3L6Vxt6i7TV8GUtAcxGPTrVoHqzsl4cFQD7DTOdTKV5EkVCacq
BHkzqX2n2LNmCsc2hDbj6qlm3BKdyQ8e0ygEEUZfcFJzwssbCvJ5Iyua12ocGUj6ieMtfMlxP7aa
ssMAfQKhX290k5VRsISc9amdV2WfKICjK/lbopcad1RkQK7n5p05glRXnUUKd5VBelQLV3Cn1+PD
WBikOcTJW6uxNpPcp9+3Vb/Y143yMpjtK6DMYDsGbBdiA/K4IOuFWwkwPNksdnelVaR0JqMnQzdH
KhZWR+AlGTchDrl+WoEv3WqyuDTrTIfEA5/OVlOuy6HDM5cc4I9UPEGxuc274KZqiWgrwiPvO6rb
8UVsusSOgeR3c3My4YbaOLmNdYBggEyZUAcl1lxyU+Swb8wvhSmcIgJAbI4LllPKNII0CLQufvwA
+L8YgcaVPEFt2F/Lhkf1yqXotmYLgnS56Y91rJTruOmbbRGqyY5xnJ1JNx42FV0oQljUdg9/FaM5
iM6VMEk5iXYGcIEgzT1yxoVVNsdwaEJ8OlNkNSuE/NYm0vvYjeowsrWRJhmM43sNRrLNVmcJdewP
gsmWLpylb8kIbcXv5aspBjSbVRPmkxHOlJ56yjh4lajBZma3kYtJ54lGmOySxn+nwbarwoA6L4cI
4i6U7CacK3/7v6g7r+XIkWzLfpG3QQuzsXkIHUEGtcjkC4xMAa0d7gC+fhaqq+8keXOYtx7H+qXK
ujIRABwuztl77YnazGoMARDD+CtOMgfFJzU9eBgghGFBfdjUZJeuAaYS2mhF0bbwwSK4JkEbI+Pb
zqPmoNy5uozpFkF1cOGsGd2bmUzUTLORarjdbzu3UsSY6PyyHSjgyI4q/cT3TKMVBfx6kvoVVUl2
LoWwr5mJnyvZdvcUr6O9JQliJ8uvONG3A/tYj9BgbRb0gg6DYnt82XDUW5F7W57iGKCeAd2i88eb
oQ+IItUO2CYL1/wcHjpQyeSbr3UwHlMMoJuoy8Zdm4dPkvkktIV3aXZTyglMeSt34sF3MeCuhmzN
Y2ePcH5nwQRaD9nGpfpzaMLqTbSe5CmLdOOPVUCTjGjQIJi+Bl5SHgymZ5+sLCKFtiz5tNnOYPv6
Q9rbcsdpyV/r0a73keMRtYDr0RXmvOscoz2MbPkJIA+7QzE1j44NcrlshT6EOMfAjSSPhciLlzA+
p8Q+d6vGW0h0kVIXVT7pjURmso5o6tIpju5Y49VuctpLU/MX941itVlCKnklJnlkyhfbdqh5pdWj
22YscTFBhV3bkoHCVs3Qw27swp0moIXPttwXdj7tutx+KjJoBDLT+ZGsmuFCDFJz4nSJBc8tFkV2
GD4NotzsT6Of7YhoSIi/yqodlAy23WHxUMViKwy2+VjWDp3qQV5H8CX7qpJbM25Oqc76DYy9YmNY
Xb4hJrzYCTEk+zkb5tXo8OOZ84/WEh1WUafNJo/cHyN1D3PVtyB1uhTkVEUSaNORdzL4h6SUpPZm
PWJE+l7M3ACqralmv+mzV563fYysIBtzb4mcJKtIZN/HxL7pHTJJvOwmdo2MEmSZHPJefqEBKNZ2
ab+QnITg1My9jWZquAzL60H90Eu0nbAxSk6WeQxpd7dmxOrbfMk9NYLeeclp4xxmqz7oQlPJUaSx
VN73WpYvgk4wf4STsFUOj3ndojbnDJETXzm5Zz2EV2ngPdtj8BbFpOlMfV9sCmK64TDlZJmPZ02t
h4aECUCVqqyw8Io2VTcf7YavUjQZ/iQ+iE2SGCN5LqMEAtkSLmIFeLHCkiPEANZoJsuJDxp21ERJ
dT0PFoiaSpUXiUFK6eDKW7mEbWVSXdHO+OpbUwqIBvpJRDwji5fiVElicEgxtjJaDKN12q9dFdzy
dvodTwGqPnWTIcnjLc07krvdbe4QUembUlI/6Np1TxGM7UQCN6yuS6IMJ8rI1MS+8EVc0SZe1eNw
kBZaJm0hqprHBrIL+1TKNRINmKqwyZb9RSGfghCzpFK9vrGoWzHjzR0MxPqiiBaKVBIiNWin+TjV
JFq0VllfmCVcGZEA3Lb6joOKl/Ug++LQuZ2YqQESncy2hdGTEeM2wgNVSX9dNvo6JoUtJsVLBi2i
+6DUS/6fPjHfxBsf3vtSrrtQ9DXKcPC2acz064X2Q2pb54R6zcpz6cULan60WttpLRMz2JpT7RyC
0iXcQAE1KomAk0uLR6tLh17XwXSj6zBs6PT0QfPWWBlAE5jwV+RdJwfyo3+mPofYwW6aY0vc5yZ0
Z2oUQLVJYEcgi5YA/b9reKtyrF5UAmanzHh0qXTEyRSGdyrtHo9bL76Zhslc5dTYs4kkWFWNg7iv
BktYm5O1Tl2ao4ln9lvgW5wAUjleg/gOofNb7XLoyM9s45cTqX3PyL2lKL6b8kie/Rne/tjEAGIF
DYlyzJo1oNoHv4nOuvC2Ue1+i9p+72biruREfmiBagFmofRoFHcwQO0Lq5iO0Khvg5qoE7MsTxN0
xdiNnyzP+G6UMt+ZBTjGboau4ZTVgHGwCzfktCqO8QEe8ui284uSXerILqosb62q49cwS7jgSXnF
BnjBAEqgpGGSBWcAJVv6CHTEm+qODKCHuPPsFUlG9oWukREUnBHywdmHanxWYYvSffDSzUhIE1Q5
uvJ+226Ah1+HSeptVFs1yBEGzAOjQxYbbXMZP/pa7WdRq5VXxTf0G+XRmT1jTXfwZxWPZIrnKJjA
uwyG+kq19tDRzZ4NdWfEYHJF/SMv9Wvvk6RKBA1fd2zg51bZXZAm92TrvTlIgPYlFuGNHdjTIQ3s
cIdY7LWw0awkPAWkOaeus/cNyU5r5SiL+t3CbE2KclUa8S0AFpbPQHxVQfECbuKG4rSz4SkCY4qH
XWmKzRTES6ZnCdxL3gqpnihL6JXbNB3BdmTqOeSq0+SJnJU1EcVUzHm0z6fqWiqi8/znqa5/dlHL
XOTbBbS+8ib0qnTNxq64QRIqiIYp2j2IfDKSrXhDlRjG3dTv6yYtd14fhztvMjljsMMDyLuKoS0Z
qTwPRYbfO29/jJZ8ijtyhzLrdSpzDDhRwHHJgabmpv6hoxqzsSmEEVJZtpueUKS1moLrIh1faAK8
JTVCHztnx0iq/Dfl01kvx7mB4qQgVYZsMQuf+mXUAt2qLDzf9ExXUxYc9egrlvzhtohx/CVGG29r
m4FfZPK+oNSyDiur3k5k362EzBihdBvXGLss2kyg5LpIkHRftI9CGy+5w2YqGlP7gZTvJ45t4Yah
hjEhz65oFt7Xs/OCGOKbX40bUhuASdlqcSaTn5VTkFk3vkUfy/a/o3/W2EZJdDOTbNfp8tqbJAah
mHFLyToFKFTdCv4gTXltbHRnLeGop8pVlEi9qUECVguabRmeEGdEEjJN5haVLK3MOsfcDvQWZhYa
ml5EjJtWfHeimvgUEo/X1aIM8O2K26oz7GEV5ZTEks/IZdgK2BzMSduwGqoNHlcTKasago9DzEe3
EoVvrWMNvK8LLX6psafEdB9VXbZpQrIGkwwBRo+ecTXBLNroRvz0M3UUbf4jaEaWE/MmGvNj5w+v
MeJliPv2U+pbNVKN5HrKqhUCnsMA9xlyNohWHRBuI3mOFLeH67yuo4MboOEyqszYlWogG7wEFZYY
AfhMKlhrH+EnuHwWU3/M76hZrIw6IXaWbPqp854y4renxnjjdK33KYC1Ue2BQt6ksfM45pNzoVS8
lI+xNLLB7osfk5l+M5vslLjqC7F3K3wOqRU+B+XwopzIe4J5hgPYn/2TabAWIbc9yjbJlvAunEjT
kO9zYwLJ5zr2pvergxnM+1F6T0DB36Q0ab/2yYEe04anBfZCsB2ofwTss5qkoL9R5DSvpxfZ9awX
mfWFo2TJnVk4ddoZt0XGCVzSCF0z9Dfas0+913wDlkWlys+HU2H7/AD8FEenBTLNUcM9eKa+xkzc
vGZL0bctu9sJFqfbFQ+Btm+DRnxxcbwgyhT11jIkjYqG7ZDrzt8TQ7bnSAnew7BgK8mkU4gkjCAi
vjOJ8m2SugkvcPJ24xy0q0A43QXl9YuxCAkfDy8rJzDXqT9/rWdBRludhKvaZ3Us/TLHEifaH/6s
4XdGHaZlz712fCsjmi6/HQdJb8YxV+YQP9SRc1MOzs2YMVGb+bhVPSbBQM8H8lWuZW0TWuqmKP0N
SNWF8lAGakkeH1sOUp+JPAxRc61cbd6qAVkK2csrWyfEfaY9Sji2TUZFQk8GuXuT9L69GoGjro2g
D+8S6hXUuXV9jZ3g7a+W6T/qLZ/Tb13d1z/l/1r+2LcauUkaJ/J9OsP/vm5+ULXpfvyQ59fm43/5
7g+S6/D39Zee7bt/gZdIcsHt8GOhFvVD8e+LkCGw/Jf/0//zbz/IHxhINg3V/7e7BGHxIF/fQZOW
P/Dv1nFo/YtDHHA7wyH3YAlT+E/vOAj+BRfXsDzmAQOzhY8T4e/eMWwjdN6BbVgGhhSXrct/9Y6X
jjNNZf7nBUvnmb/vH7CNbPO9pFzAevAdxOThBxsEaQmRQ8mHPq8n9KlG1Q/5OQRumcKbPyBd7E5W
a/jfuyppqLC4i2bVQb7PUCQVUhLVFRDgYrhkEbi4pxC/SDR/aN5yyrOEhsKb8ZNbVGCqWNTpnLxX
5MreBnlgwZsj5vvraDbJi7Y67y5An+X4KwfIuLE27cHEvkmL9h6HAechaQo/Ri6Uuace6ttd3Phm
szKKCSxsRcIeQfSGhD9bpY5PTNXYnFxlxU9tYEVE7VUui+LgJZGzyay225lIse+8zp1SzlBVSvau
3dJZJQGTAHsxM3+ve9YxdzPQYOzWqRNUDzkxhLduQ3CvU9X6ZIdFT5Dggtt2ELPbs1edOTsVL8rD
1+Fi3b+0NKkL3jjoddFosU4q8mORl3o1oMK+2k1Nq9ZtN2tmtqQ+08wdLwh6TbbStPYN5v/b2HeT
c0tXCqybpKK9sjnT792W3pPWkJUqNEGhcJ86dkSrlsQhYIIaWLjrTgDCvXSpAov6kMcxPWcCIC/K
tuxvJXX8ttXNIYIwvnYGY96H3gQZFcXbKnbcc+XZ4zeKRc6SFTZdOXmvTj45eVvoe85DE/jV9ey2
el6RdaX2Np3jTRmo9lmCvD61Bajhlamlz7lIgLVvGr86kvA0okhR5nVQxdajEbjQLTlcs3Ln8+3M
yMypAKB+dISLGHmi+3DX0C5bKVNxPG37sOZUP6KHtAXJR6MghYsTZXvRou8pUX+uifc1jk0WgPxV
uXORxIbz7NuevVHEywu2sReTmTuAOFX8HCn6DcZMntEqVy11i4ZDUyzp9qmkSw4OD4DyWcKutfSe
M1QRq1AnHDG9AbQkHFK6/C2bsWTFkYuSv1siZSbHQLNljNqA2k1NmBFsW3Rw36mQo+fU8URWhK45
d6eBuQ870t4owDjTGT61uLCHnDPRPAxdv8qnjkzKtNWGdYiLcUS+SFH4RpP3c5fObtXsZheE9hqu
srnEMrX29TCNcUeiQhHVlLktVj3XzWwEzMWkL5CXmefY1/OT7wo/uKqLUjWHIY7Ny6JzjQcaAAKZ
aRUg3CRi1yIzz3DMuy4kXHqp+oTsQTlfmYDoe6RS/Mk2Pnl5TlxTicKQePURhXEclPEGIKa4tWK/
21gkfexpBC6fnW6N8yRc+RyHGSo9qw8EN0lDjDa2DvZ+4Emy67ymPDRzXm1NesJnMehk7Ru6uigU
JiHyGJYMc4dXtIIc2yaUQ2NI09WUyG0PcOXRMO3qTJZih19VGndUICwmpZa6d1I5tGBQWOij5yr3
aBNy/NNHmnIbm1GJ276R1oO0e6lXupCWuUnMiRZnRCmGenkUdddI/Gl015EZu/QF6OHuhT+M3wbh
F0cvmHlzvRTFTZLJ6cQpATVllmpaxWPPQQoxsltfz5YpbmvP8ncC817OyQLGMVWy+th4JQWoIUOv
Q6G+gDUahNmomYdj80USZI4OOEQhPk2kCRg2HNKVTEe+VIJYnRsG13RptX67gMbppmxyr2PvZXQZ
x1RWl2pVQLA/9CpNLuzatm5kkTHmvNYq1kWFXH8VDQq6tcoNcy2DPNsSnh7ofdiX/jESmjNWr/Pi
yo1M/9JQLdlSRWl6R+KycTehjNmGY0KnEe1teaviXhJHakiB/kV1iKarJWLBTfvLMhDdM9pORePC
UbC102i6q3vr0U/99B7t5Pi1Cbz2LaANS3S7S0ODHpNGqsWK/I/2Jv8D3dv/R5bXBdXxyZ7ktYqL
1+8/+uRXSdvyZ/5rWwIZ0bGYB/+zjfjb8Mq2hMJdgEDNMXxENi47hv9sS9h78NEboWsGDj7Uxc/9
t6TNMv9Fop0dQEA1TMf0cO79g23J+02J73hkRfH3ExWFQdNhg/Rez1bGFvk4Aj3PnNXOrh8nhOyJ
7a+9uSqQb+TO7pdn8xtP6HsXKrZ3A+Wp69CnRMJng0F5f73KBp3KGTI+wFwe1w55Zg+OSsrjNCui
eoLEuLSKIlp9ftFlh/V/ze//vijKWhMBIHhN56M9lMlQD4o8WvKTXHEJaznZmMvyI/jHP9zfe/Pi
X5dyDGabxaZs2+Szfbg/1SFA8diSQM/PcHs5giU0pCxIXMyuM11CLaTf7//6JxI49OPnd/rh8guf
k30uSYhmAN6ZN/r+8m7uzLpwA4rqchiYakt7x5QlblDsoyiCXztTR0icK4KE27fKDvr959c3Pzxq
foBlL7JJngQiSQb2+x+Qa4VGj6DdQzQsLzkfrUdCD8Faq7TcJFM66+XA5lw0VruJi3bYt2WFAike
LRxTKJ7MezYA4z4wB43OA3/X5vMf+GG8//X7ML2aC8/Utkzjw+8jcZWjTkEfpw0SZOglrZbeHSEv
IGQhJa8Sf3CSmouL+5ext1yQoA9wXHhaA8NZlK6/WpNFJwOp5NAfxMxlybMd6HlxZ16wNaLauUvq
NrtjN7fJjSTaloElI6qT/nSJITeX28/v3vrw+QVUDli+lhmHJECTVLf3v6Yc/LoTQ5QflAXambgR
lNP0mciTorNKsZ4QjOxS0RH+kg7Ndy+tJA5Gj/ZLMTngPaMgubPnyHhxaosWjj12JKBVduo8xXJo
jmShIuhcTg0I9qVJt1cHfHA188tliQWUGPWA47EVF9YuUnV09s3S+ENQnL28wV8f+HKLoeWYvOXl
O/z4BTYUSmoSJsuDyzbdJLin7RGAyWZ8LDovX9d+Mz7VYZsh6SJI8wq1UL5rCRK+7Aan3yOqlEfy
LPo3ZbriZpYjNhR3MF7GcPIONBjAdeRm8zWoXYIc+yH7TqFTLklA1uswC9RuhGMtChMsvE+oTJDF
EHXcL1tiyCJxWNx//kaXD/q/3e1fnnePaFRUzu9fKHvjKA9EgqNtYO/mDShk+skV68+v8vGr4ZnS
P2DFgfXLmeijWz3AEYcep8ZflncxfgZGTiT7o8Jq8CPIjfGfzdfLKDUhQFBqYrUwYXi8vyl/pLs0
d1zOxjB4pjt14ofRNrNH9Yfp4DffAwvDssQyZDwIoO+vVI4WXhWadFTV4vhchNX4mHlGcU9trT8N
dlrcl2aS3n3+ND9O0svtUVBYNOQhU9BfxN1faAU2JQej4Lx+kI6M3+jTBsHWJ+ADU6lLyD0SA4+6
ajg2X3O5SCY6wDF/eKEfp+nlJ7j8CB/OcuixUry/b0HPOFNGTmei9sUmdY2acTNU6bS23DI6f36/
vxk9vMmAVwpf1YIE8f5iajExyzzuDg2b+Xsn1cy0qfb3NbsNwq2l/Pb59Zb8y48fhU0lh2pPwDNm
j/X+gjXN4LQNy/pgoGqf145C5Iouu5boj2VNitgsqDCYflxtEkHC3iaqg/SSWBFkHVheguxYQ349
V9T33gavG95KmlGUvXVk73TqCSResvn6+Y/+7RvxPMpXzMyG8XHltkov96wkaA5TygkoRzS6i/yi
ughjp334/FK/G/ReAPMhsDBrUPB5/3g4L7R9yy2xHeqis2n15nnoR30SVhucHGKSLxJbeYfPL/qb
+7N5HQh7LPgqODjeX3TGzpxblagOo105OxoK0XnSvXeo8BP/Aazym+/LpvRDAdAPF0fIx9efTG0x
T7TwCWpOql3pZRmmuTnYKqftbwdpTkfLJol47Q61e6k5VP9hwP/uXrl6CKsZt0qwmFh+XfMp9vha
+LI6lA7adnJ+xaU5NeH1QBrx1eeP9XdD3TOJzaR26S+r+vtLsUH3lsmyPDisWaeRWB2q+jNrc2DQ
LImtHuF8UM/9SbR/fKW/ec6mz1dGDi1uYO9jOmwb5MXsamTRaWtQonKi9C5pJ7ulP0gefUZHCWWn
tkYSOmkE96tiEbZ8fvu/G8o+UxnlXR9cyMdXPfcB0prAbQ5OYniH2PK8I/J8gu3S/raMMWFQXSv+
tKf7zetlxnQpr2BTMnABvX/mge3bBrYGEvEyJ7yKhGJH51tLyHrqRdnu8ztcPsYPC/xCPfINto+g
Yj5Ong0npCDXQX1o2atdpWX3qPo/7lJ/cxHq34uzKmBSCP7i6/yyIpUhhiOa98wIiARJmW5EuMRM
ozj7/GZ+8+QsLFRMzUuFmWjj90+u6BHaN4Kq6Oi1zlOOBRydWUOLDtFj1fxhbPzm07BYSzlT+dCc
zI9Hka7WeFZGicKSO96XSUh0EqYIkhK9AKkMPPWbaMC/tNbCe/38Pn/3PPGKhCCYTRL9guXL+eV5
ioz1V44VGrHcE5tOOW8iY9X7/CK/GfuYYOE8+2bo//c1PBRG64+GX2KrcBmG6NSe5njsT7HU6a7P
W4rXKaSQP2xefrOY863jueHOlkSWDweo2UF/MBVReSC6xkE0MImbYB7bh8Cus0OG5fsPb3EpnHz8
AGxOsnCAWT3Cf7dVfnmWseuZcFu9+pDZdumhv1NRS+1PJD/5GPxHJoZwyb8K9SNpSxDmKk1MVpLW
JKfAMml/No5Z3OvM4hTQVZO/F420MXjr5M11kJDvclcSSMu24C9lUGhv7aRVB5Rd/QMbl+b585f2
my/AwdgYAGAF0G1+nLDIAe+lUxn1wWoEhsGmoHhOYVE8y8xU1//4WsvEyMJg8a44e74fhT6isWCy
cja3Hg1+SVLqbu5Evw+XWsQ/vxRRFMxPAWIhKjvvLzUZrawmC/LJXxWP3vDpukeB2DhkcP5hI/EB
ZUhrz3E42lFmYMYH1GZ8WN5JTEVcMUZ8XGPMiVp6tqZe4DV7syuMlwo7FeTYzq3na9BDLD4DQtbv
sAiLe2KBq3xdMM5upkDNl9JvykdnHolH45WgFalF/fb5g7GWKe39/O0wB7HTplzHpOd9eAmtM/Xu
lFAQKXUVXzTabl7xoYvLph8x64Apid8GMqkfpNvGKPHMSODvtGbaUgneitmJ14lpyNuulnAhfM4i
dTGoTeLJ/uSlSPZ0UGF+T1Fjd5FXXmgPjsznt8CB6/1USr2ArRRqLNflZI1d8eP5L+s7ledW0RBn
SQa1pbvha2RZDtY3wEUgZLuWgEXVe+WbZj/AI8/jlPP13GqFPVCV4aodQROsg8Zu022GlGpcOmFL
84e+/xM9UHhj2rFQfde156P18m0QV9PMxmV06M8cwqawo510MhHssohsgS36ye41cYIm3eZGMwNu
9gyyDh1npnMU1Bd5LvxbI0+qU0tX9jw5Y3TGH9cmyBNi6zpD7AoEt/dbZF+k++p9q2X95iZFhrA6
Qlkj/RDVzeTE9Jgy/xSFuf9oOhKxyOC0S2B4uBXteIgsVHUjElK5RvxT3KdFLL4HTWQzNLNC/cDJ
f0fL5adhEkjYT/5MZrK5QicTDuvGiyFuRcP8aoydOIJegsCb1/5VYYmZ+1fNA7mc37Gsp2e7wTJL
QQEyjkP18TFZyFiY6RPvaIW9OiP3om9ZmHNwjKqsuCYsuzhYYuJ16CoiG7ie0i/wOyx3VRupd0jc
Ufx0kfJDCJBIYIwctsOlmxbhQ9ra0XVV9OQsa/qwWyvo0J82sgG10vTuTPc2o8k7oOVaRb6SeL5Z
Xak+ROo1bJFd7ZQClYbH+KWvRxfgGBfHr1BOX7vRSY89SdDDllNIvh8gtpBFioBjW+k+u2PXXEiK
Muorc2f5DQXseKTGZl8WZdE8hbHCK+oO8uxB8IpXuZXjYw508kps9H3vq6ewLEqsOmhonR0W7Jqs
c2GO170u/VWGtITsEoxQqGfDPkSanxY1eiCjX48ktaODtxwsDgZEj7bqL1NW8OcUE+rG6KL0BJmq
Pgq7MnboPIMzclykUBVWva+eI7rj3IcIgQVN4kSrL6DMaLaWIiFk0v2edcrdRXK0D6VnsyF3g3tn
rF99oAeHipXgXqq8e3AB8hz6mUMoVsKRSI6uVFflYCDVjQ1E6L3pKcwxrfXGkaW/TWwYZZPC6EAp
z0Lq7WWPpjDFFoxVd2lEyRa31sMcIYodELWcqNd21RoNQrGpMjynnjkTmov6YZv20Zys65yQZL6i
EDRMN2TTLjKxcuVBRrAztECYD7FUw7CVmMdbPOkFJ6hgImwWigs8GBaxvSlF8Da2ac5RxyFJoiJS
Fw+1u26qxFw3c1Bu8rmIL4e5NRBCkU1HkCs0qjktMJwQi3WcZxPPwNQawYXtWIjW0F6uTOUGL0pn
TNZVgO2kGYhIZYybR7QKDT5pZYsn0CGk1EXzczdOzX4cU/NH2ibVzwip6SNS2fptbm8jBNys88yc
e3wu8S5qnOx6nKPm0q8wVa5z0hixo3p+vXa9ln/HUrFxddnsgxRmnh+axlvTpeMBstJ4wnVg3OHy
jl8GU1hbVejqODXjfHIUMr+wc1kGdWOqu1Yq64c3ED+YUX3d9AbCbreynnvDpkoOqYZmRDdKiEWQ
H6eL3Hd0Qshaw+Oq6wbURdP6j5EWw7OTc8yLK5qs2LTcqtyxfYayI63pW4DPoV/PI7uZXBskUvqN
8gqUYPRn23iyrycAqrDVQb3cVlE4Pw8psc9uNaKh9QfV3OBvBPQxEBH5hukxxfiK6zNLVfnUILC9
GJfI87ZjrG0cNUN4syMklIbWxPmqigTypEqzbTSK9OCwmTm5YdQ/CAA5HYo2Ar8YxFZz4+KaF7gW
lTms8jJydrEhyQ8x+9mv0Fm1Kt2xHwovxzIsccvMwyaNG/vBhUtIcQZhwpGXh+WoHhq1j/Oy/I40
IrtX5J299dXPUee0GGgX/6A2aW/pfF7k+lIyQW6wIuLJt5l8Rz/y1wkC3nVRGP59a5bhhZQD0t/Y
A37masVkntht9Oph47qWTVaddA0GTzaOAJ3iGsMXT5dQFUrpIZxPLlyoXQfE0cYa6l2+swnxQ6/v
67XZdu2ez3bY+eDatvOM45eizLAZC0WcSuk5xxZ5DSsIe4gX7XlGjodde/dpP4T5F4iP2S73LXkw
HV1uGfiIQFs5/XBFM5zFWDjHCR/KV9fzaZokA07ixoWiFvjNfWG5elsSLv8dQ9r81GiAdW1b7bHt
FLeD7zz1XVKtDKH1ZtbjaCDrHHHWJPTgl8jljDuNOF5/dQrHOQ+BGyM2RwM0x3gjV6M1JUd3sg2N
1dE2s7WYbXnREDzzUJWVCQSwF5jDlKOvW4iq9WmAg2CRqWu4eG5HiBNjUsS3s5Ola7tDb1+KmpXN
BRDNT3LTB0v7xi6K7fGhq0Wwj5JAbelyo+G0mivhKILA/Sam0l2lEv2SX3uk1fpZJNDkNMFD4o/l
bS2jpsVHJpJ0r6XJ7hSJ3g+SLeOdU9i9samAM916pptsihK65KpJ8MVHU9gcASeCJhBZcekYAt+f
ab3ZlHuOY6kyKhmOq/ZepKEtJqorLhWxTd8TjEvJem7cmHwHp4X4OGqOZ1CMiOXC1oBRCKPZz0IM
5lWD9fFRhZWLB89U8aUqUmTUZGAT2hvWatj0g9eAPahQIqu4sbA3QvxBnYS7BvbcxRQGMG1o3V41
k70M7WG+6EpuU/Q1xyMgFVCXFqZj5NivWA/QlYmiWk+iJygcNdyi/8RaMLVueYdizto6MErpxzbt
jOdT/UjsEOwsu5WLvorxG2WqekURxoD3401TC3WUEvKeE7TqMl5suXZmF9et9OE5mca0DsYaja9j
v2VKd89kwYI5nAfzS4ou5SAj/8lszHkd5K21oopkSJTWvn1EcjGuMHqAoyX/9ODNqHFjpeUmqlxx
SPUUbkyzsi8jtgj4gGswnBwdERURB6tc1n1B52Y9Me3f00Yr91ncJecZRhTudFdVO7Q29nWeJ/ad
nev5SjRoig0dIi4a/PCua6L+vqMfR5wc7M5VXaJZ14sdn7FfPyd2JzZSd9ET7NH+Fp0RZp209gm4
Wx5R7+fTwbWyYeOn+NL9TsdbO//C6scsTuCu+eCY+cy2f5GOUwDmYGIipDvHvXc0ecjwWubXIEHx
jUom2Fl9DiClQjYb6RbDvuiM7o4Nzk9PlPWLmkkkR0b1PERj99Xvwrd+iY+efOZAk/lX526KQ9Z8
iQy3vrGZF7ZVXM53fi6f0JtEu8wS6W0yzAVgBjbTwOvKEd9FNa/NwdMbFD4RmxAO1ot772x4fbgl
nhvjDhLgiyCM3V1SFwAnI70u+6w7On6agj4Y9hMLLMhNezJ3ZTvHz10gYtwfyZ1jlw/k9TUYY2Vz
misxrUeoa5ehXYK6MZXctJHzNqT5srcbvW0IOWzLZnOLLyX9mlaed0rYPG7MzosOWTDjYJ2TYItG
V+CCQ/M4emXIZDD22NKrZaPZnadswEvaySfoA+Mqt93hZISYvVcGQadrYqxRvZleGho7H6pI6gjv
MZvKmVB6tFi4H8wGxGlthqAp4nBbDcI7Z4VM1uZcq73CErmfU7thASj9cxaM5fWYuSiqq8rbo+m/
H+powQfA/U2GtHweMB/sNUefrVXrhzYcLZo8jQu1K83P+BmJN8k1vAMRhhsjPaRONZ0KA8GdVWjj
qhsk6vO6Hg5miypLlgHaf9H0p7mM7W86tY2dxAm1jtEprcIhGB8dZ6HpBKJZ+42TnGjyDtsqsV/S
wsUAhkd7W0jNCDejjpJAfejKjOAKQD/rwiwwmUiRVlehlkRxd3CYLd0610Ft+0czKb6ZfSqfZNQ6
B2Z0dYo6zDdmZuZbZ3DjNz0tWfRtldAHtfOnHk3faye8+jZMvfSLpWCGtW61H8rAvsDT2uNzYWdu
uaE6CezbmG5Bkh9qZ2y2UwOLdkWleVHCqeon4aHpxp6wVMFsSAbKzKlxwIVI0r2XtGsHEd7aEBH+
xQTLdzexm04gz+18GMYbXlmxTv4PdWeyI7mSZud30Z4FzqQttJAPdA8P95injA0RkQNJ42Q00jg9
vT6v6ip1NVpCF6CFtLko4N6KzHAnzf7hnO8oS1OCo2kVKOM8PlPUbJi9UhvfW9cjwSvKYB9g1ZJI
aCk+52VnkS0HCrqUW68X6mkuq+yoCs7CqS71HgmgvxURZ09ID7OTMDJg18wzjWk8WFtRlE3iDF2X
WAgMEktnHoZKCnski7IcL0vVFQ9ROGITdCadLKGHCE2EJx0tcbMTwH/vnSJw7hsqQCBDaryJS2Pw
5tIRA5/Nnip6pg1/AP7SmFxI1vYwZOI5PlYWfInZVg6HCkanOF3BoBTf9mKHdxWgm0cMz3djQ4EP
AOWX3w2wUEFuxAUwToS17h+sZPkWLNLyuEZBlbh2Hn54BWLKCiyou1lmAzvJDs0rStbmDJN02eVB
czeM4yc7AbXB2fDelOV4bwFh3pnctTauCjF9YLc/Vk5Pv+4O5aMaW+5thuCwdJwvv1JYkXTqm5Mz
ugWNeZcebLfIedtnjAN+Kt4m54pOkgWg0mk9dz3zym0rV+ClBcsPfxyWQ7Dm9a+R2gryUC5vHFfJ
B/iLLbpJztwIwb/eaM36cdvVnf/pI88j1Kuy9kCd61er79PbuA9JMU1DhKCLE7I8TJEaztlyj2Tk
G6gzZkugQtgY8ui77AizoG9yjgLY3ovBngkSEpsSmCuxKYdawjIKq4jrQ66f8AimnaMwTWZ+kb2C
sT07pZmPcTS1h6mfhzuMl81rjXuWC6WF1qy88jSxC98jmrYx2bjhSzimh6Wd+hvhY6Vvxai/BpPh
etYzCtRu3loND3dghHoMszr4aVfdm+tPzXlsIrXFT6e3YBOKk6jTMJFRH6FsLNwpmcPenHXa9s+Q
Eaatqekft1M1x1e0bFHeeimML5gxf1abDYtBGrwnrJ7ooWWsT3bKXHUzNmpOBi93Exvj1U5ewWfA
GfbqytF2LU9sMtPjuICte3QDH3IwFenZSgGmTWt6sQpvePbCMk9YMSGLQQ63652o/eWlWbv1Oqun
OuDNY4QU4HFhQfIgkQeg6OF0fAe2Mx0CX50MJry7IZtcfJ3zJ+jO33khEUVrB29voLHjr8I+iGmq
T/PYwhIF3Dz+tpBXNVsra8dXKch6rUCI/Aq6P1JH9JpBax9dPEw7FxoKFqK1/pGRsL5zvdCc9DhB
5exmgibdhStkCnFMA85HxS4dklrDIQsPdo2meL728irP2oS5XfqUTRxeabZWx2Jo5DO3K4Bb1aQ7
mUFMTVWJTtaL/BaT+8CbVKKfLzdsoSgY21J9pvU0H003kNXYlYjbTQECJXBAykXiW/uuc9KQwA5l
1XVvTKaj+wU8bw03yT4HnsjOcKLkFsFCKxJddKVNh67zKcnpMJwNZbTFPUrKAqTYRZfjPuzgyO8D
f/GrrZNpO+Mv1OEj6t2lozpmBdfvWrTrmhbkpZ3mJmmZVN9EZfmQw9fbtxkleL7G1daHHwBGbIV0
167lDZohm4sjVm8r/scZPXA3IzsXsvS2bpUtSQiLBD+OY6CtWDLHpFwUEAeQwRYlIya1UA5GUako
o+dw54Wrs83spsLMWk134LbTgyMLczenlb1189XfV3W0dVBibcOuvESm+AIBbJgiFsOxYWKWOAIT
/hqSRZvajCc6YW4ngM3HavIf9NSSwqs15WfuqlcbKDxszhlsUmoKaw+kZn5nOQIKPKCTbu2w+zOx
6PpquR4fpTUuW0H1tW0LlR+cMPMuBIe7H00YlRwLVNoecCFX/lbIyA9R6n8Kper9hANxY1CO3jh2
Wd1ElnObtcF708fNTVT3ClW7eW0dp7ytfG88CghSu6DzyUwQ8fBjDE0Yg9+fhj20Mc7f/gqAmaI0
eIbwCaHFM93BU5W5YNIvTyotMMy5fv7pMXQtN5PO413Xj+riVmm/j0Rf/HHjorizxi4+0GkRvEbF
dzI8pbdUBsBoVCSOvZ9ZWz2E/qmuV5sadvBeGSmIryhu3Vudh/0lGOfoQYiMhc0EOUW3MXW4WVDi
hz2vLO2Um6DUHx7XtAgf5sXD3wsn4zHINNGaNei7fh5xd0elZ77KsdGQrcQMhHHmM3y2B6+wMKBm
4a+CrS4e077QD417pV3DCL0ZqBtOqcn6C5d1hIErjW67IVQF1B8rOhq3rG8aizgN3MHMd6DopB9r
lLc3MhrtG2hqztvVjp2UazkKKomcOOB1XGmRUbp8gnEOj4Q2DIljC6A+0QAA2+onIEBNJN/t2NPP
jva7u8xoau5KTmuGqRSu/EasFkZKkZUY3TMSGr6yduFn63DECoCHd77A/cUnvIK2HXJp8fLkFUZd
h+jktF2xHUNSeGzT0sVQ36gX6WQl1UQDOsAaS7XvcjiWUPxsuc3kYMhdXEUUbdbScX5NRaXPMpvq
b7sOGc3n4SwfxiVvoKMD4Q3P9dBQBMRdK899PLDtLzu4zfA2CvfdL0Y8oabUw3ZxxubWlTEX8ywj
jAlW46YPDaS/K367zc62QR140VFjuVtnCsJjd/VDLQUK2pVz8U+2tFl8Sx0WHh3P516dLQd/rBHO
iJmv1M0twREBk6Le6l6sLPffRFUPP+1GKaaFaSZB5EHLuZs4qj5NT7bKWo/8dY20inNm0HuVPiz0
SpTdH9/37U++ZFLYXNIU9pNr+WRPS4ULyCegfivA90JO9CxkQIgL46SnpWN+X7rHNPfcZ1Xp/m4B
0EZMWl0sVzB261/yvmZXNdkDlkK8Fp23y81VFiyy+bVZYwSTHYCDB+ic17+Xl+KyJoTDlsBIyu5H
v8ywHoty5J9q4MSbmpnfxInEvYe85BKYXDMeEcCzljmaX9vUrYi4rBdxknpdQcOFpuwuGalb3gat
T9E/SzUhmEjtLDtENWtSWGN5/zySQeQkfi3hakjritZtverZs5usvKniNC+2wxhrb2eXGoLIWjcA
slJA0ujIeetTIz2CHXuWQlwIOaLJekHPJuK0hkHZV89dLIeDMvUMFCkyfCD90vOROsiNsDcEyvET
nlLpJCzMqCzqntVt2bPx2qiM6cY2jdbqmZFG9sEYng5aENGRGPhTn20f9Sfm5zIRtaze7FmOAC4C
9kyV1cITaZYB7JYZ7pxlXk5hIE1xK+JO3DGQ5ceXPUKd9bqxjAfBc0pHn17mlgdzi0AfIZ4w6kfY
UJkIKbNLhDY3SbtRHmOA39AWoiX7dizgkAEME+L70ASPex0yeNrKnAZpTxKaO26VLSBe2uPSPke1
muW26Mul3g2F4VvPAF78gtrK/9ReWpwNo/E3JgJFsSU+TXNYVKRytFiGXuTUDD/lmLoEMcee9WW5
yDKD1utemGrCa/CWNtwVcelhe2/G6VXbHs4QwcCidIgjp2cI7yIP+iVkTHFpdUh90FXYhpugsUJA
bpxXrE2px1P3qpqoFNQAiV374vQB6Z+zRV05cJDe8R4M9XZmOAsN1FRoGD2HNJadq1KWBwZ+QXYw
0WR/qKosYuzZKACZYPFk6VH6bzET+gY/l8cX0cmApQTYCL5MCCy3Y4E814PKkz6hsODeZRhc3xeo
W3fdGOcXUYnqQQxNWiVOylx1Y8289CvfNwPQepn3KBiW/IRALHjzyNc6pPidf1TuEP4C6SPPucpc
xpDLxPFgD6geB8uPsPTRmTdsieBtsWOweXmq9qpTkWr1wbBXgXjJc4tHPhI8gZbq+BIaw+Yo6X2D
2mqUwdVUjOf0LRuFUx+ZUU2vFmD24zUP7R5gR/XMehTe/sSDy7WQXvIorJ6XIOpeShHn/akI+ugX
zc5UY7QbeDeKAQkyBcFqIVK1WiqzATndgTo6kxC6UjzxK3PEj2pZ8W9HrXL7Gxwp+RNXURfuYl2m
8iZcjDzqOMr0OeP9qLcTK47PvOLRLtle3TUlb+cStGXSKvCBWblkH2yn+DgjxwX9MPXxQtGRg+K1
2RjJ5K+La4MA7Y+yiZDYt+nIcR8qj0eY7Bjeb7xkpruLrzLvZsGwehWzXJmwTePunXLivOcP4YeK
ZXqvPMFYeBKufh5I1WAVlcohkdeTGXhgloh1ns92AG5ANK0Cm97MbI6cYcZKjsKvL0P+NRNn++DK
BnisHWs+A3S/D30EpuSzrHRV0ELmIUNU5urXCRVf0lxXw6FtcpohXV8RXIsrw+o+x0d16IauvbEt
1d6I1rJPA4EOLB07o0KoEdh0daR7Lwlm/gkBrORsB52V3kP84YwsVo9zLkhbDhG7s7w3Wkr7UEnV
7YKM5BHN8w3nsgSkgj0Fyl8wHi2Ik1s1U1Nv63blQ1rcoh5uo7HtF/jODZPWxopT67TU2HI37ZWL
616DwqBfyPHguuxcd03ZUWzbTEkPOeuaMwtT7P/SKzlJmgjnGxvTCnnzYLqXGWReviP/R9yPCuob
n0N4TDthbUuv1jAZdIvTNOiDU8s+AXNsjKzIdVTw4vN0E7Nh1Rl1WRt8Yb+9VsnO2oFJnS6y1v14
ZhXKlTVAqNo1Puo/igd5FLP0jkbOQSKzgEdlZENLSgWbjwnbPjwU0tlefXsIqRs1lxQRXegbYeE8
U2hZwCLijId3kHCYEizTQKamqOLCpDp0b2njzf3SgfmYyDOYAe/0yPjlDEpCD/fGgfgQN7YDuYW7
wbJmJNBqtk7GTP2J0QS/TZB7ab9lNG4d56qjBMRTzRlvwUbiqBoCP/ubxOn/tmPuv2b4///IV3e1
FKAdRdf2v3fXPeOu+/e+uv/1//mbuy4Sf0FPFfi2H4YesqorkH363Q///b9FV9M/9jiBIQptPyar
f7jrPOcvfkzIpI1dCn+sczXe/Zu7jn9lxxGuODT4mB2Q1v0r7jqkM/8k/7H+Yfr/DwrAKc38OhwK
2k13/hgL4+zGbOgOg06dA3AXFGz+Uu8DRnWnYmX+hggSdGNj0/NkhT7w26AOyarqXFnetOsW2e0Y
/BOK5DWfIDmdDeccfUis6i+dpeNNYaU1p+s67GfwCBsiVpDK+SbjWgiQEgy9j7ugDF7DtvjZwb5J
qow9WlWasdqUYvgqxLRcPLtFEjOnRaK4XeBC6XD6XrD6ngw34dYvOQMbfAqMuUZ3y3xQnFQ4ElnW
KWIlOWpJXEIaUW3sVja7EP3bBq5W+ChK/8olbsO3rnBZg7XwsryCrQ9223bXmCln5pbqrRJ1vaXK
AgLIjnRD1Ne7JcXwDM0xpcPulrdCQPxYi3z5HXlwKoWOsi1D0mnb2FUID4yiuy6luxdtA9ymUn8I
qgL4M3ZgDFjeM48xEQONiPG9XwGM5swxgYMGhCTOl6xaWAGnMUtOJwKVTFH1xKYv3+fYnqfVoCtE
51Njzp6qIyUXjpRhzX5VgHk+K8LbnuImXQ4hg49L4C7jzoJ4fm6KfmKD21pJHI/9acFq2YTuBzlp
OUvvfNkGPmIGNdhqIwiyAQfot6dmDbHll7qMEjOv8cGZ5pe8k4d4XvSmhsR/EL6+jpjHLZtnKO2A
Vo5VNp8ZAzHSjuhesoxUC3ie4SRhSXLnbxwTUK3HQ41DCxpuNzLNgu6THfECPKJLQaleTPpshqZ8
DPU1LogDj1+xEp9QEb0tQgTvlM2K2TWee6zDtnobo0k9jyOqzzwztMxljJKB/KcUWHGH+3nCZC3n
Qr+h2DCHCMzEni1LzVTCrf6mrPyXTtH/2hH5n7uTr3/QPygq/4/AUP5PJ+P/+JPlXzw9/5GH8nff
ceT/BbPrVS3pObwtOCL+fjKG9l/QymNKJjODc9C7yv3+zXfsXaM07L/n7145KX93HYu/oO7ErRz/
NUXD41/9C65jhyHiPx2MgFXcqzYVrj3yfTdCJP3PilGjMrvH15TunWaSZ8uLfwP5pbFcp7Nf5OG2
CiZYzTI/kfKVsRXKf4DTsiHTBlvbJafP0bq9tCHVG9CfMMDy7+B4NZlhfMNw0kdEFWvxYAKTZnus
+RG1GZPg6qGUQY8VD5hKZ/NTKN+JumKv0Lo/g56dwK8g0ECTZ2yr70q4bfYOYL3+GIdovAx+9B0Z
BzpYU9vA7NA9AYLN64ljyy73mQHzTPgj9nuCb3a2lcWPub9YLOPbmWnEZWozRDEbxoZXgks8DWcR
F/HKrg8mH0U3ezBlTormcdPDqP1r1tw26Eg6ZBn3EK1ESxHJgVav6O5qi1/d6rzbPDWf4Kranal9
IPIOrxsCpPrcB2STwop0QGBe1/ENAJgDpys7zys0vfduHRbDhIUwRk5GBLwBWAEU8YxbG6fej2nQ
vvXQpRH20tM7UFUymVlcPCCqMJfUZ1anDHDaet7rWuzYRFXhfc0GasOA+4+xFmrAfnpmtczykj7/
TtWEh24CO9JvmnY28Ad56fmRZIutYencYHTgz13sPL93S9Y9G7/K6989Ejcij7pSTYl2cw7xOR9y
d1ejAyINpA/eLM11t52yDBEbgpR1O0vwzq47xaiEgmV6A3eWPxsAgYwaJ+6gSaHNMz4XpmLCgsBO
3QZ8bA+2VDemW3cZYqi2McN+cQAMspdyAdaHiTP2X2U7EnzlUMgTyLXBA1T2CR2UPoxsSsHEIUuh
92dXFxkDNJNNL+RAHpnxNA1B/gDIOLc3Fqi96QZo1/Ia9eh+dvC37/ogwrAkT202rXkSgZMx2Eor
le7JmYXuX5om35iCLZIkMfKSptWNHkpsNblPnOsjApY1P6kcYPcOGzx7xKCagITAKInhKpJgYDOY
2vjymskRriSE4g0qDj3reTNP6adwx4xcgX7cjtzu4W4NZoRKnmRLb6/PcxUQ+2ohaIHWY17ot6N7
CZKw3HBotL/Qm2A5IAOFTX4DJjGe8QozJnRUeMss0+zIL0A26c/IF4vlE0nZH1zDB9Dvp0wN53WV
QI7Fd1h6c0L03oBHXJwjp0jfEMIBYzbENtt0FQAKm6HseY+IgdrJsE1p3UZSXH+7vEwJz/Qys/RB
YAwWuWTM0zRJXjbNs7/S0MNCM+YCihQgac7RU57QdM0PzMSADlpyjJeNB11z3RZZazZz5tu7eZVY
p1wbtqeOoudstM+hqyB+pMqCQ6LH2zSb5G3rXbG2bSeuqcAmREsBNTrALNj6ERpjuEfJ2rY9IsJh
JGguspnRznLVX/SFg39AWQSUc+1nDyFOMQcn45ryETVzD1au1+qSEXwHIN9emgfXgATeqFnl1mGg
AP4eM0a6rLQmiIdV1EbUPWJhD47+UtKcEeyxhJxzy7Cra2/egHoOH60FyMOms6o/AhDMB1GpJj2A
LxmZdBqnQW0i6b9j4gn3DAGLJ9LFvsRcilOH1wbaolNvWTOV7Mg876Ws8ukUWSOsFXDnB/T5esey
CxgTa7Gm3FvLgDq2aoV9JB3i01+t/iSWzr2NFL0/A3sMKxt/ruRhUClCIdTk3pR0QSU4+iihQO3m
JDoobV0nJl9DpVy28EOW8MHymBUEp7SjRm0+t+OtpbTRicWYC0F5mME7CJBEn1oT1XcyIu2bNecE
p1Fg9WZoChCywCDUxi+wEEy+m4k2DVMq2KzPaqLCZv2a+e59pdAzWGN8DGUXIyigyMJ6+MH5qk99
EY1ncUXG22PZH2EQXSJoMww/KmyewSantIe9oAfSXnd1x0hDz+HC6DNwd0MYmHO+RvrWsqb7QOSd
3sTIB2g//evcr8ZjGCI0KMLH0qrJd+iL5sdYyvx1NXDONp3r/vBE92gsiDXgwybSVdUrT3lM8Rw9
ukxKsRT4lHMO2HMwRhegfr/lUv5yo4lo4Miy453MU/sOZHR43TMwV+b4hnKzdWttgi2xbg1yG/+J
Kyo+FU0VEVDqz5fOVnDpUQwRGxzXew8z0lkxxuExRo3AKFVDypPGBeoOOHAcGGT1DuOzq1B/0GQv
kXHTI6oUDZjJDjU/O3eyAZlAKK2xEFo+ZkF0OGu4qxjusbxCj5H207l1vQsC5Kd0AG2cTL0Px5+3
LU3f4UsK0Gqypg1pQpGQxX1geyzQoFjZ8aqyURurcMwnk7LmZShi66Ygmep+7VzomNLyzML4EfnA
tjCiWrehbl4Q3ku+yHzl1BQNo+hHQOBo2Wyyk1nXdj2wR66xr4UeoN7WLLzJ+Smi5dmVBRuYAkMU
6FLX/ISxYLrE7wTJCjB47LfVxMXJa8JmzzKQSmN0PPSlQ3FHJjkXy9qn5GEjq2aCZZ9ncrn2cAfP
cxxZBN6SQc0twKx2E0b98KMEYeaASHMdthEirR+Y9HnEgld2dRlK+tBb2yHQcNPPMLA7d/wRZaV2
z3Pv3pGrKR/6qj1IQGcoV5qfdHo7lgFetU3zsmNZ33TDy1pcXf6hI85hisZug9XbK6HaQ0kMa5kd
ShnJE+2XePHMTEJhnNUht2PVJJKrslHjTEosuruC5DCz4THJu33W1+Iht/lykiKlXCW0Zaq+M2cg
MCoOHUkMMNBJWN8EobPPVWne7sjb4PcoXR9gRhg64P6HGXERVCXbH9jj5k32kg1L9LtqxsdUMtbd
YvWNlhtfUVkxGesHtrML5uA3X6Ef3ZKc2Wp2BnH05cKTuigzMwP2KUrTuxzVARK/kIUxRi22iZvY
WB5LfVek7PN0YYG8ZtGLYEIzBKWltKY/0omQEFvaeqNNx2fGo3S0ettNQgoUuOMDCStJH7Th/ejy
0sYe4EjglGeAuvGpl+wIsa696zzXiXLcjbVwmOZmCx423YkCx8HMk7YrZ+wFjBLR3fqhNHxVrXqf
S5vh6BLas7Nji/XQO+m5ad0lUcAqbtPaHROLFQfjvtiU82FVxrKJeajthiUpSPqcZS/6vDnIiFRh
bQR3C/TCJFHtbOO0Ow4GbUhg88oTgfS7KnzMFaXn3hW2ji7pMk4dCpCMMB+rUe6dzVX6zbhX71lO
9hebYes2DPudjJR8zOc66HkRlgzDuX8bgB098C1TtJNEelm8ID8IYz3r2S6AB0cFI3GrnfdS6leS
QmGOAMv+uebLkdRnKHNAwN4idmI5jPXY+zZuOh1ZqTh/+GKx6VakS4uJvG27n1mjMTkGa9am70yn
0WgxRP/sOsceCbLtixOC03h6vTr4zGnIU/e0BBqfBEExrzn3dLUZbdWHO0Sl0/do2cWrl1b157Ri
dQpJ1j6kZBNhmFCexdDYq76waZTbwcYCvcFpr36uLUEye98J/gQeVcy+kcSrk2QHBy1jz3Mg4HOp
zsaDyL+RXRauMLpl9bHOY/0LROu4nEbcN9WhmUg4vkHeZ+0xjTndTq1gvTdra8oXJ1xZQy9RzX8X
Q6onO2tykFcTgBpm16iWILjkDB6AG5dN4R01+TP7EQHNtF2azm/ufJ0hH5ILx9WGoBNoYVPcDzv+
u9F7niMhIV5rVmF79h/QKKdMTB5ysMrt1o0n0OMeGMmp7VB3aDJZFo1bK50YVcfoptg8jECzl8xP
cuQQJGNkvGNksmdloddnMfaB+tQVq76N3+kbTgJSWDaiU+YLn5bjHE1BYsu5Xws2pWwpt7axBmZV
ZAA+VnYx/yLPwC2uexzK0CX1g5fBh3eYQNUJ1F51FRcvS8ALoi+SRLhHEKBWdqbT/dW+5RRu1Z4G
3GFjErqzQ3ChWZBK7Rkf9786YE4mmSZ1LyZ1YMFSv9pkTH/glm0rBiZ5/B64Iyc7oUOA9aXd63vF
tvA2TYvguwYGF21G7FY/GD+hDGI8jpS2rLtmSGqSHre11g+6vQ61vFx8kYWCPISC+HFeUadTyA2Q
+DKOlN2IzFIA3CtnNlMB+59NLqwx2NeVLPONArNtJTaXV47WmO8eDN5VRsStSrgcYQTZsV1Tj4nZ
ymw+6SYpMU2Zq5bammB+MdbCjTCPfefv0QyR+2OrwX9LrTpkcFSxyWEx0dQLEVxh8FiD+CWJKSPO
5lzkWbkNR2ROm1wjhN42dV1DCg/CKmmFdF6pYIji6n0kJFGdlccGUN1dWmft97xEMQsEq7DfryYl
+qwxb8QZ+1P7UCKUrQ6FTBuqOK9NGua6Y5LCS5GXgE5N3MhBOlz8vQrtDyEqJqwKG/ulKjLSCIl+
u9O2VWSwVYr2tclylD0LdqbHKnWGb/afNu4kL/3TN92YlM7CDlTkNlFDyI+IpdbKu6/saVQJqgxW
UbMTKcRceSbv7NnrpqdgQgnF7mYFNL8GCAzS1h7iPQPgRl6MQJJOTRpRRHY5jjh4gDHdUTqtDe6O
OHA71kSDnyaGzJj3WSn9JJAQhZtxJdHFGzkEPlqR2ukJZNfUU9fHVbsjhsfXCHbdS2St/pNfjqcq
s8sDqkIalBCA6cMo1IjKP11Mf8gDqgJA21U5X/5qnnNwbNg7p2+Kd7kOc30SY4G9pkecTtGbL+sO
1W2Wndm90gRNmrQ8ZigAyJYdgIn8Oa4WIpLmzg3p+PxiYefnTOF0Y412hGGT6M/hkq80aQ99xq5m
h4rL1SdDt/UTCPXUJmVupwl1LldZP6nhh/DT0toMxgpvZxkTfs3TSqmOIfNxySuWL3NsMZoVf6XK
eomJ7WKHGICAIVn4d2SehzdMYvoHXWGMi9E+biorbD4iz2RnSpD4hgR771k7Xv7JrNSnaKhilLE0
6dyl6JuwE+Rjl2EeHaACxC6zy9KtXXhYDqK0um73odsQrCqW9b7w+R7yubgbcnuCD6v5yjkOiBFI
l5zduvSHo4sbb3kmIND/k3vsvAilGitmn9IqjxkZTljuoFc49FwNRpImzMLmIR6KFR9h1YbBkG0G
LF3imw1AjeKTQr/EBVers+547+4jZQX1cSrQi8PWb8zRT2GKeVOK8UKj72if7ZivVgS/8JzZ71MV
8U46rPxaxQDHQv4U8KPs6nGys2N9pW/GcFLvDfXeM1YI3BRRcMG9cAzi2LqKE98GglRkA352rL8p
Wr8s2T2KXj1p1/kNuPfsGjuCEVzvW4QKbk70jh8NN1m6PgmJRG/oqy9wb9gpo+Dd8ngbR9wJOm4f
WRD/CLT/XNjW/cTI/dxmac5IzaOaydt78gTvmdzcToKHTDvrV9C2P9q8sndxVARJrVCDzxzVmxyR
a0fIzS8U7HQFA6KpQWdfs1tipSnPFnI78lSZo1Q48wI2LWjEUEh7NsuOmGgoZLpRgDasSokmkEec
By82W1DmMFSdPO2/J4+nBFHyUy7bN93TEQVk1S2hQhFkQ87IirLXN5aizzna0m5RR8dtNQWvolFr
B/dzMfwVolD72Wu5et3eXvWZC/ouXQirFR6JZ6y574NOHPM1fGKoc0E2ezM1ITl2zD2qgHPLoacI
lnaXruVRdXZ/M1mjt0tdmUSkxlh9c+dRw6elDDdrOMKBXUN2Ifl5wjtyaVAVURm09/ZYUZeEw49q
9tak1OSull0hblzJJgr41D0FF1lhzARQdGMkMxhF7WF4FUv0oB3R3iuPMEc6KWTzIdsdMXev3RD8
cUEagLvx49M00uYytOlurbJb75xwvqPWIjo9io6xdpijDRgiw/R3hgYRWOn65YXODwfV736qypu2
QJ3Vt9nDOCOJnt07RN3+k1eFE+0HexBlG3FqeJpvcKU3V6AweRyKCVVkYjZeZa1u3b4rbny5fIjc
SpTiL8jtv6FwPeWUq9sUsjwOvegwV9UdSMb5JszlU4v4YkcTiZMoJO0Wx3sPFOL6naf0qCjHvtOZ
OBgXcAAxYXyabUWyBKqjdOOygr6J/ObeseTzWhNItRnVci/Kcfnu/fgmzNI3462fRM5ipgujA4lN
90wTuo3Xek8O1ftVWHfFzBWHuqHlU05wlFBAz7nDCm2pA2+LTwiCdDGuiNBhOE2ROhRAnzdcQzxO
nN7byq37Z/4YnN0rr8e1oT4ief7qKqpfSAVgBhSM38aq7WPYYxLrtXtp3Mncx0zUNkaVLzqsnwKZ
/kDOh+6NG5xqg8GAnf6uGMOUwkZ2SGWaFsXA51pwDRnx2Me6ObGrIyGDllkLAuhNv5/QRu163Oof
pMTNaC7k/ZDH6Em729YJPtnFTfsrQuVaF6GJEVAQ4sb7gbBAb7NivYujngfW6c9ZWA6fIh/xmOAh
7yr/ZA9dTJRpOYj7Gt8HfaQM3RRjuZ+Tm2myKjgy52dQCpo8a356jdtVv7RwpsOal+Jc4EF77lsU
x53K3Uekrd5LSA4u8vjM3Wplv6Mhxm8QVC2ZmaT9ZQvqke3ULxPJUFX/PmPY3zTjEuEz1azq3GF5
6tN8PXkqrXk9ZysxC8N/7CnRNxpHhGKkR46KsghBITfNOHfPMnVqosWQOcd1jkzumtrVdE4SSQIu
BsXwTRantmxf4np9BD30klHnbzrTEVak64WoCoMYWd27vnugmrs0UBm3Nq/VLi9IEgngFiahzCeu
uOjFKQeI0CInAhjz721HkUJ8kdozkSSnhwlQyWQOzvr/5O68cizJriw7FaL/LWBafHQDbepp5dr9
x+DStNY2iJ5UT6zWy4woRhAkUVHoBooFJJme4fHcnzC7955z9l67fmzEJdmgaMnXeYfrUG6TxR0q
I/ekeIHL1x0Mhe5EnsanPhHv51pfiy0aSaZ7wS6NqvpTWDgFhIwvgSbnIxIkdR8XrWbDiNwUVr8Z
jWnb5nlwG1b9vA/DRCKiOlU2oU4FGShp+1RpBS1DHCqyYqyTKE8PCtJyj9jidB8ji3qO6+xdNRcN
GaUs2obZ3S/SGN0xChLdqIbtMprNdkqmBqZte9cYhDlGjbxt6HBWyFPpk+fFoxzDvZz68i0Uwreq
LQgXpqLPtalD9zZ+pdwkZcqIjTSTMvdjojn4YD20SxeF/gYlKT81lQdupb4NGavjKhlHEBRUxR8A
p19IxjpnjbTSWEc2sZp9UOCwwZNaBDJq3ZnR02QGDlr9+zCvqaDD/l5XK/05XEISUrSMJ2+SfuZY
A8Yc0XhbzFH7GDXMT5PxEsTFY88bakoSz7mu5RXm942a6purrojw6k9ZxMGT12NuupjEjMKVpz7c
MBDLAf5ZjJJomqskSqalX08zZveyKENcdk2wBVfWPyhi/5R08PPM2nwwguSZ6uQLQv4pneLFr+Xu
yLlwdgZFo6PTK45EcwQVER0bfuYt2HEKnoCPrmmWV1VlAeqT2jjXBtBNZLGDYna0EyRVfs0SIC5I
p5Up8EOzg7dX1iGHvmGIifvojRaoC/VtPKG/deK0JL8l74zTGHV8mibVgtxG2t4yFNObOmFFB8aA
1m6VTyAUdWTdxvShiUH7Kgnak7i0Y2sh35pRfNIeaE8kKwgCA0cyPVxme9aRE1ehrJeBMPFNoDYT
5uuRt8AJ0qB5mOqQHgbW7HIOyWwNC8KmF9NY7rHWwjQkNk7qGEgJwFicKUPWwMaXDeUJVJkZ8h4D
2yK2Wy3LLrkZlhqZWC9hHfKppMboJhdkLXO0jnHNrA3mtmHp+Epp4R/Efkw+Zb1DrNqNUjzdayno
dlYEwmLMGvZb2sD/tVHEouU/8OqM6BTVaqwR7iKQgUNvC4N32ikrumZ4eLK0cKsw1pwgNl/mPD+Q
IECrFSMMFJfItip5xlUlErKulb5cpCb4Q5Gu+1C3mLBN7ZAHhfAec62dpXammUV/BzfE4FtjQKu5
Y1tbkIx0beBLUFFYbo7FohBUSepDa4bozKOauKwycoogSFQaCFbqJUMnf2jyiJB87shdL+vyqaay
YQyEmZzwxNImqt60FwvHgZJXnL+5wrrKh/EZaoxM4GXSX/qKdHERkn1H6SzrFJtKOXKmIHs7TYKM
LIFqWFpOA0WrpKi7MhkpOcYLBBetHPqVOgRPoPLTN2TQ0FGYO08SmPtS93odk7Ya/CdEYP8x+cK/
WqQLoFEZgdU/1nj93/+Tff7l4/Mvh1+TXb4/7k+dl6B+I9jAwN0pAZmSr4ztH3IGvsVthcKAQZ0C
I4Skln/XM2jqNxUVPLBxBBDfpQ7fFQ18S1QVMjAQAONwNy3pdxQNv8oZtCvXHEumjj4CjAq0U8QW
PxPfgM2V9FIYj+cwCHC4v04N4B0AcVh1y1i7GOFVvWPhAqpYK356t85/wqT+wsngjC66a//n/9B+
RR7/8cslSYY7CIeRlyL+DWOKFjp6mhFTaVnVsUP30xjWxULvukh01vpaJHW+GfVum0fhcKHXmHIy
iyUAH4geW1rQVKJkrOVXLRJmZ2I1cOXyh6ImPg1E9xFHGdXiDiGJ7FaKIREIxh3PgGN6H0fKBDcQ
SxW1vhh4YUMGRSPKMatBkhMbMsfyRywNSBjKVhnILiY0y1aFmBQ1GgiV7KbNvA+CyLrkcx6/dADm
kMILKf2VNhynB53dSRcy7VUQr3KGRMHb5mQKES60BFXYTbJRfkHQ0A6mNuKo+OOt/f8gKvrXuytR
/fzje/JQFq/v5S/KS40HfBddflO52+A3msD3IOwqSDi/iy5RY1oiuEVI1NxXMvLJH9IiVbnqMWkW
ITuSFSiTKH6+34rXb8nouC3xCtDnNv69W1G9aod+Yq7JMCy5EWRET7BmVTCdv96MBo6LORhmWpXy
hfI+dPvdRXNnZ/EjB4H++kCyYs/UI7w1HXE7eoULcWxlnJbZZ97vjLO9Q7svI1R0Vsqq867T5aep
sbe9H+UunpwnUA9bJNvbMVxr+lYE52La7fGh9VqbA/Pa8ExQe/u5oQupeFAL5fxBnNe5o1ScYGzE
+hxpDoN2g7oYUbQDC8EfXFPyJp+xX/hCJpJz6XkWF0Y7nuVmq2ije9EqdlO73EUXZXT0ed/v0Mj0
9kNvR3vxKF+yjcjLIWjXl7fVXl8RcORqzzvBZZTnCa74qK6bbebJb7EfeP36YXSEW8VW7OtvQNRn
nFKyCfeBr8RY1GzxZniWD73T25fAaT3pRJtOsx+2l4cHyz7srv8xO80+27Tei+qUNqLTfbNnirG9
pvLYO5SY9pN/dxfab5Nb7Tu39/Kbkj9MH+prD4T0J8PecQoGD2sglnfgifQPkV8Q2MzPNuyX2L7j
vbKTTed2/NnkGu+WzcjTMUz7rXlW3PSGICK72KNoPM4Wbpp7SS5uYjKCV0nXIQYb0cwT2Hap35cV
wUXrbqeS3sLJUvElfgmP22uX+Bw61apdg+U4deTKhK0X5Z584uzWo5Jvt7p5Gul5PC1+5poujrEN
18HD5NH+dvWXbFsXtlL5Uua2MK3IlT/XbpadYzQlrYO3/U0dHZbH/rM6Samjfmo+A/sVqDa3e8ce
jrx+V8R8bIq2eaH1AtKGYc7MZw2zYvkcDhp6oRWqHxQLtvVYVLXNqf1e4dXwxh0AhMhe80K+O67g
aINlNtqci2gDAGMTffXMqpFXqXbihx5j4I3iKvvmeX4Z6ZihKOFkh8ewXkfQ/QcYkZz8AeHRQtm3
ojcMj/gQtexoXVA/uDCwHqtDtJcPNFH344o6xTgLb9YbZzyXVqPDyIkwSb4Qt+kxcoVTyX8nAvYG
T3SadE+bVaRbx/+bmJbtRiaTk4PmatwbGyIwF82RIo8cornwZOmgtBs64MRC9V8FlgOqBOZMdDPu
+teI1tG+O4GnbcrNiA6nJwp9TWG2jc7JBhMWQsCv4MKPdN8W3q3zeb/l+deOeIuMmiWAFnxHuucT
YZ3VHWW5olCtOO2X/qIfQMOuCGM3/QwVgqdsU1/gAsMThqNXe295tOlKKzfy6N/mTlD64YXQ3Y7e
0+giZZueuOpqmkyP0jklVfkZdoQd3IrviW93NuXMikYtdY9zdco62jsvzLJRKfm9f57XsmU7Ybq7
nrhlhDAsDuFROQX3gp+61ztYVO7nxyh1aYm0bzwvQkILp3rSWDfI1XoKLkRh76YP3fQowN96SCyk
JKM1USju1tqqCB9r0jrnO1lxpfV8KHzV8Wdv9gY6oZvFPVW+tnsT7PbAbRPvko/0qG8FyH6vhSvZ
6WeALZ7cccd8zt6IY27W8vM5PFivChY18iXP8o1yjq17JdkM8vMybxjJX5SD/GzuGeTb2FnhjbyL
G2k5mCdvcYyV+RTYwiHfD45qV2/yeaPcrPBjH6Mv5WieB0fx5ltle6w34AN8qSYq98ZIN6iB1Ae1
4QU1R1q/hH67LMve62vEVN6xNqJ9G63L85YGmvPoVXZkH2fX0y6YsN9lFzGf037Ie76yRVd9Kl6f
FRbzUubTmf3O613sVa+IBWwyM23JmbzJy9aas3jj/ij7knMkePShjVz1tGx5CXY8OPmm3KNy88wT
fiH+SsVjK5uJsGuEtsXfsVY0pIl42o4uT4h/HveSk2EtA55N33ej0kQ46M/pRg223Zem2XyZfT0b
qz+exbF7IC2XuOxVZWcPBqZ3uxxsmn7tvt6PNJ64yCMm01+JvG1d9Dc09RYHtzx9Iv7VefmGL/fW
CrW/orFVdVuBrskpy12SrqRVP/s9Nb+t29oqQ0ubuYvpTFye4kF9D0V6rZqveOFZWz0LB4nXgNAm
Yl5tRyuuStdYSR5ZkcrrPSPr7a2z/hI2Re/KO31n+veUfGT2OhS82qvmEOfKvmkcpGPKsPkc8xb1
fu3WrrK6/q/zhAtsCuGFPZanb6xI1g3viteUdoW1ahHAOOYTgVvHcU/rjQb3aOMErF/mwBE+yDg2
OheLVqyeAu9iQe5j+8pWc3wawrVasc9pzxlPWahQ+tmt6VcC47U1WCk60ejuddzXv3+A/Pt685/l
5v/rX8i1Y/7TWm71mr/Fnz+fG69//3sNJ3HOsyzOjioTFeUah/Xj3ChI+jd6VFh4ZPTn1GrKXzXp
PMqUVZMsEIo4krT0vx4c+ZZokICFJd3QZN3Ufk+VLl+rtL8eHCFPGBwXwfRyRqUyRK/668Gxaifs
wVl2kSc0wmhvEvOlyBvtouREZ9s1HfGiOqkSg6U7Y7DawJna2roTG238WIAAtSAOzWQLhxoWWZuZ
2aMyi+bE5ZZYm6wtlcchAD+wUmpRdYkXX25KKCa4AytkrtuajpWwr41cTNbj3Mf3fSfWL400moSN
M4wEGdkEbX0AfY32nBDLsHYaZnPsKuJw0dOgB+RY1+aLFRO1bg9xiCAnNir4mmZfMmdMhgViiRoz
I3X0HIulLQ8j/ZKUyE4P7GfROWYjNAzd+iG+2uysLPAqUGOdz49cMCnVOMEBkJpXwK4YvLcLczTk
UKlh2WhSotALCwlWTaL0FiKv60gRBAMWePSO+YBAuAs4ioYjy5eWtgP7K5Q/VCLDkBSegJvlrhI7
9dj1xkL4Y71ohl32g2qRa29FHX2dhmFvLtGn5IathWSjMKb20DAyNlM6K3/EwGpMMJnU+hGNd0Y3
0qqF2NMJeMR83aDJ8xYYe4WrKNdBr2E2xhEVl5IRL45AzBbHQJzWs5GQzgohXAOKgHV2WtP6xakT
DJbsDPAvPzQpUjGkqhWHLgSkgEpqpUR3MRh0y5y5GoXW07JUZpSRi6g56rSPOTtOwnLXzcksSg+t
HJH8zqgF7PiwaCmAx0YFytroQ4JNyehxfo0JmFCD5mnoMFgF/ZHl9XRDlDokRrxVmYtqBU4dZHuy
LdqywwiZJmj67b4c5fA/sZD99+xPGeT/SgraUEjxyEwl4r//WWX8v9/mz/jnBe7vPv7PFe8a7fNn
YSwbNKlYpxhEkMpJ4+Sn9U38JhH8giVG1UCniyxiPwpjTDeshIaIr9DSFfIffivr77q8/rS8GQoe
IIk4HJw/GvEvlNq/Lm9TqAUj+PuXuUCw76lDptdIcZpQxLA+pfTd2AP1otpEbRDYDdb7rVJLahaD
xa0a86ZNUQYGttIMWdVg0i8bpoVjnMIfQa4FXMWtxUg13n9/B/1Xa65gryIXxDKJgLAkUSfu8J+a
XH80QJ0srqrPpit/Sbj+uz/sx44qWt8I0tCvIRfYSgid+XHBCaBkvrGR0h9T2HN/6YpKIs1U2qXX
bZOr8tpv+XHF8S3ZpBkjivQTuS0IKPgdn9cfNq6fdtS/fR9M3oef+6JW2NJp7NVk01NXUWQaKEUG
BLbI/QSmkNJ8TA1XHt25BhR/X4c+oivEMInmmYDag+3VUFHSm3A6Fa3i2nhPwbCJG0u/qeuzHhwX
a3U1JJJMtjya/T4xPuKhdIoZwnr3XqsXSd0H4d0QbKIQEKtDAS5pr1fxUnoU+qNRbfEhtPq5NPcq
bJt2hxoaE0GwW+JTC1HXLPBW7iSpceT42FAuGvPiLN3RUFdY+GGmvzF5CYKb0XrQ4lMpfAKjsXv1
2Cyz3YI0LAa/yg55claHjS75Q7AjzVUv7iYiniBaUY0ma7nZROOrPOCNKZHr4T1P+pt8vo2Uu0Xc
COmjtLwM6caIDkHLMBaMwy4cVw0/Z/QJ30mylYYsWwrsJXuwoOui6qALkJ4mvKixr2qnCLbc6CXZ
riV4Jdoq42EezvgBWkbE0XYZngWwYkzaUMAqyRlXaIBeYFg3yxOggrUwba//lP6iPkbTBXUpGgvs
MjvGRYV2RLVTt7dBdkiiNdkACfNy02NiV+BYWtwuWc2ADIW1UdlyeqgkX65WdfRn0MVvdWn//iH7
v6Cpk6ikf7a92HHzl7tX0Eo/bzF/PObPW15hbMHKopNaR1ydhuP9xx2vKH/uIzhPOCgz7mct+BEn
K39jPiESAmL87RiEOFl+Dt/kbld1InmM37rh/7b1qjBPkVnvLFHR+InXde/n+51jfCqby4wJmDG3
9Bbwd2g1LanVfAUVySqoVaM/XNtSknYS7FTMJGFok/7KBum0MKlCH3SEpt38999FJJUZ1z9u0d9m
5fBa979WW3885vvhQ/6m6QjsoRwYDM5+mphdiy2FdV9U2TauMT7UQd+vFNX6hm3C5M+uCSuqqvEU
fnTpjW94dSVGacxx/xyz/c7WQDrXr8eRawl4PfPwO/AqsUX+zcwMblbaZBmc7KDJ5egZD4PBimmJ
g+hBgV1SyN2NRE1l6VcEEnEXHyZhffYCTMEYegiOIP8aMOtXXjnzW3OFpDl5mdELbIJRrp/Lseux
GUnWU5gH00OetKTQi8udVmn0obUZyjZmijsIaxDwBmtCdG2kn9j5kx2pCtHTaAwL0aw4Z00Q3bm5
CGuxxhJnNEPxLquIJbAcDA8VgnUgaJpwCaqOYJfEsJBSGm3ta8aYr2VxjqCJ6Jhyu+KtER+Ga3BF
+JJFBnol9X1MirMFF1F9qIIAZvkyoAZW8mGzhJRp/ah+VKGS36ptPJ1G7CYEvZSoLgykYW/hjCyN
TNflYoC1eSrgGcBdQPG/kkOLeUMy6pckC/WNNTD9S0QMJywp3RZCj4PjBs33JEC76xNzTRZtig4q
033Og+CX+7Jej6MWPFmDrB4DtZacoXLbHLLmoGLmzGe0TxwiFto7yX2PGJV+NxZg4JBiNO0VcJA7
hpKLXw4pvX+kvPseat4qYHqut9q7lAJsQ8QwnQtDm2iI5sUeSp3kBCohBKUan03Ub26noBkTqyC5
jKn1IMfIQqeGcIg+b3kJGYEveti22zJoGDJI9OrzHLF6o34IJi87bjRG9+y3AuqbgxVVDbVRN60M
TS/2qOdYf5QkfESHTUiKrjVOrbcwoGPtuRZD7Sx0AW2l2lDQo0bVCrUb1a4JtBmFWquusEq8Bwmm
FWzNyjrVFmErR3ngKY1Svvb5gw6Um/550lx0oZcPowJLFZHbF67yGcpf1UunfMYnXuhlB2wMkJFQ
962LRVvEf64NC29Dl92YYYGKBMgC6athsRoWoNbzHPJ5dFP3II3G+DARQecM6Sw+Ku1yrxGfsoM8
H+4GbKnbquiZCGnCiNKldKoKs2teo3YwATrT2Gs6Qj8nedwGjLB9yFjqC/jdegWbwnKjphIPV5GG
pyBMXg3EYnnqrAenBD7jobLgudldjQSKg8z0DE+RwZiU9Se4hir9yBknEqrNR5GHkEwRh+EmVwBQ
tIqoroO5M7DlSaEz1JpxahDblU6XWuUD8S2zkzbM4Qoznz1iWSKXhGhj21sIwIUKZWMTx8F9XoVc
0Uk77+RrJEQqWM076VqgyVD2uQTmSfdqqDQbzBeiRGyDWWybrJJgWDWKHybp82h0dBEBrjp5Bg0g
C5ObiSg55ivVaH1w9bxexdp2Cw1gG42gg5XWHPBhkLMhjsA+W7ojKyhDfCVebQGL/rKYUdJ74ixY
3jwKErdIEvn5UNc7gJ7WBtelaGsGODJ7wfTuLqrBCpTSjR2jpT0VY9Xc5uj2tqIBiyUq08STGZnj
T1fzXSCruBFHybrTE1S1StjAtCQni7dJmGVbD2Rh0wMstNHey2sMQuprVFyTXRRasBZOBsjeLS3+
KKt3JjbmW8bwshdm6l5eygM1Y/xMk+2mLdNnIYYWXpWpzFFXqPZRFEYcRcNb0nNmr0J9HhU5GnmD
427GLW3LI5SZaSS5IGtTTP61iVtoRmWDsRW0X1nyCRLItw8Y3jpiCEdBTef5foJFKNq5atxCV4J6
CkoWq0ygeUmP2btmI9rDFlC5J7ow5z5j9S0riJuY3M6hlLzF8lpVabbMhuyja3gJhbWuE8SolzLZ
SOBTiKp5I08McG4ejfs5Ajcc1SBiUL/Gwo3cpQtudYAGY6VsUmH0ONnQJsYCb4td2Llg+yr891Lg
D9XYbJpMbm2rHR+FVEs8UcydmB5RAfKYoEla5k2YnCnIAAQAvFLkdNiFTCSZY2kMartCXltLe6ua
8QmadOyU2iB7qI/yY58Kw5m2WPgoBvDWe1l4aeulw4OumWc8TorfYBSNkSQVmrGp5bFbNzP0nVG1
1jpKa1GTu1sMY74Upf1KGI2N0dU+chRxZ1h8FWC0rjwxJNUqnGtGVqOwnRTrS0mSsyanqdfUpH3M
U/gqWmHlCdIoERFfV1tVj2vXyBmoNY25vHdDzfir5T5NdCbZMi6bUNcQ1qci8zQZDoedK4jT67n6
auT0OcJ+AvAll9FkQvxFh+Kk3TR+xipWSJqw0XpAnrteZEF7hgxv7tsqMjxBN2asX+puqELzCpWr
r6k0OB/jAQwZW/kmMY3aD5e03uPqPADFmbcG9P9GkRDaWL6kYyyjYqMjZ6A7N9Pk1GcMT/W6Y1Ah
D8pmXkiCs4MQOLg5mJjxB7UXqaYi6kZ6fV8WyPh7TWLImqnjCLhGEY/leCUT4nAPxdDY6O2oIBdv
voYoy3yTQy2hKFZp3qZVoDoF7WwH8Xm4E8xWWLWd0aoQiMLUDYRAu6G1qR5DmJJnUyUpKOyKeTXD
EbnRuvTK7QT+3i9wPXMyQf26Jlp9mTMG/1Iwb4R4BA47th1e70S4R94pO1o5jv48J+x23QJWFUCI
utwT/piUtmlW7adqzktMSxacRVOPs4N4d3kj69ywDQAEW4B6lpMVQveQLH1/TgaG13E3jx9FRV/T
XvCN7ZABhlSyqemB73XCcdgbcqbACtXX5KOLPlE69Ubs5srH6uyqSXQLMFr9SEeVN5Yte5OBRN0P
Sjd4fYvMMBALyW548w07Q3mMc0UICFCY0WxzyCKYWTbXQ2aGL62wcNQzN0i4dsTO7Ii6sVNV8HFR
+6JioKnQagfr6zaN+02dFGuMibvelGWnJufZHrHs+lGSHciDh+wwK1AfyHUQ9InYgQxMX0qvtYRb
5ddtARRg2i5WUF3mQTcuPZF6/pTjVdLD+V0QhU1QMZS/1srTfJ67XYxJh7j5lVIlrpGEz1OKV0Cb
yoNIdgJ03oWSZt51mpAQbBcw+9WaR2JADgNhR2qZa7YuXlWeI7RgnM6oGF+tdJYdIR2ElYxhUypr
xxCJFhLUDWzHAsOL6NaW9R7R33GjhIuYe8SPc859QtNbq8gMvT4d32rhpSN0i8F5JE0A/RsNRnDD
HBv31DxrN2bQ+PrEOzm1kuJnibpP+vR+AJiAVQStOVp4fhenrrDcmXOGx6A4wUJvsMJoqzZE5EpO
C7L/tmNyPItEnITDRyPRyVHGriKBoWDEBrVkJmszNDiD41XMN4IcvJcDvRJ9O8v9IefoDdEMO6wA
YQMOOq9h2Ck1WoSO9xmAITBAg4UmwpUzZowTKCEJzLMChptqvFJD6S4FzywRu+Eu1BOnIOo+onHa
gYgZXNCqOvaD6KFTFS8V+xelKG/LLvsYmvArSGsP6vE6gpaIFLRZNWiz7TmdUUho8SUIxp4snzzf
g3WufAUWmdsP/X6eO6aFYr5VQ5lYD5QVNeEeXntV12V8+LaeEu5m8XlTETBz0EmDCgfCYyoBQ6JU
P+CQ9skYP5JKxoYpx45Rmjo7dHZflHVuz1X9EBryNkEWO7GmzlreXaYwcQMp3HS4hLdSnUwnYQnH
R/m6dAoDEPE3oVPuCIURQLpL8V7gbqZ1ta1aPqapXzdNfVdppBBJnYnwCL3vlGTJEdhrsxWkQluD
XlITUJyy9VTV+LtbJMhf2ZJoL9kUEIEiONGcbznx86GWnYcuG86rLkNcrI4plyL1xRTBRgX8TzCa
HrEDGM0n4NPFD3s4YCWCCF1WVV+pyT+cxQQ4blwIxxHDMxAM+gRSuM0ElADI+l1DbwfsSal535l4
eqg5xCP23oCDEYOOWsA+kfJj3cZsaKPlffsoJe3oGNZwygHDA5aHZzAwINoJWiM6EK3zQ22F+r2Z
irnN4aVayaVRel11MysTTxtPeGe6Gl2+9kodkAPQFd3r0DGft5DN8xEuInork5lgOwM4VeVjSSBg
FdfIkAnxQUMZrzDtPM/0dk+o5fE44cZEQM7qNA9kzBIG1I3mEeKnuMP7ilu2qaUD5xIm7uMocRNM
PvcdwrT+JRUH3Ven5QDKgU0PEetmIHaGZMCRNmptntkGAAMsASLNrvSysp4e1UCitqjHzwKuJhVP
SMJKF2yHEelM3ggjDu2BSVHdTKsyUg5R3N50dYZ+Xe50budK5T6Jn7LBYP/IGQnmehOcBrHTn66E
Zgp0/JuGoKKMEro3UBq6A9iX14WnxLf00G+n8k7N8odCREOWWfrXIFm3+Cpv2BHdIo5Vm/t0Y5Lo
hLBFF+9RftY2vCru42xmsjbmbLyqRQ9z5HlWVqNA61ouOW4YlGLZqxymNBCjWXBxtXGIwCbpifEC
souyv6CS7+IkAx+qrcQCl2xKRIIgDbkXmhVDSa3KHwk19WiOSdtW01wt7St2YpPFNTEeZClEUmpp
27Q0nTqz9hHicxte1LTBQ0zPd2FhXSLhZsCN6F2985lpYIC+JvkJkY5qXYs9Qq2eA64+9hs9OzTE
kXlDLL93cv/A4ejU52IAwGu5yFq80wr1WU5q1c0KTkCEA7imGQScTBJpFUno9FIUbhk+Kp4/fqa6
GVGHNOVDSYgY9KtIPCg67kkOvRmEE7P6NON83rYKjnPiEmeKuoxkCk3rP4gjAWbDbTpBErIyczMX
QvJUMjQ+aMaVyIewHhvSgk88qWbjtcgXedXoKpSiPEuzrZzkwZOwDMrjMiPwh1cp7IDtjk4YaZD9
QlBEpRIuqznKrQ0Wj+pe7rnHgrxVrhCPieQtESPTeR6kiO1qjp3JyrXHXMhGwN1W/BQlHY2BhVXa
JkFXB1EgzvNRr5XZL0E63lV5/44iP9+ESZlv61JGQVIhQyZxjbm3MDSOGcpImiKj3AuxqqI76QxU
ICX0G1Id6NCX4oZVj1g6TU/QdInC0Vpmdl6jIyhJC9T22ClyARNXFF7HIO0ufWcVjBuwMgo5dV+6
zBLUb2u6q7HhrEVcZaDKNRScNTcpFtakfoyHSVx3IgEW3IzDiRuKIFF5zk3kbdJVC6Dic5K0QMAe
ztzM06uivgGtm0Cj10Wqr0Zba5GccJW1wk1pkcJmUg6A6KKub6pC88BioJVLkaWFYiCuMIMSRlbG
mY9ePgnsqlqii/UH9L3RU8eapHJH+M/ktEqrv2FfN3ZS31pb3sU4cSID9aXaDvzSpb3qCRUl8wCf
sY1PhZrHpLTMgWILZjXxGcuTP1pK49f9aJKqO5mik6Mb4GRjxIC0yI50OgAeJ6yCtTfA9wcrCaRu
l8Wa/qwDKibcipCdedAy16hTaBehRSh6LoGoLiBV5nEa+GQyJ/iewtea/t1lMuZXTaADCD9LWNVW
1GzgPpPXaimhM0YsV2kNCoWPUPU0i5hOsUT207u1kh+AF2luLNKmC5ZNWRa0SRZgRpT4OjbXfODJ
Rncqmbckz0VuNfXSh9Yb5paDvuVieYbGJ9TmWquqikTLnlkTqvvnAiFVAmrcEQvct/jIOVnSTxPO
RRt1lqMCUNkKYhuvG0G13omQrdZW3whveNtivyvlfqU3UUUyi6XK9+gVtNvCWD4TwWK1MhB6FkWo
3CzEKWMYheoyTk14FoJrnkgyCa6Um82atPfhPEljfQHzZzyyumSP1kBUYhgFxlEUp2hVyq1yQ4wF
a0AmCTQv4UdtlljKHogYPcoqMyuPXPpxcfMxGG/TTOVEx1wAptCYyVPhaOCTjtJUKY8gWKQDztQc
IWCoUoGV4HSQqdXSaVLU0fDUK4QD8kNjOIkqJCvDmMtzKE7ljUrXhraAlvXPANAEzAaxFj6NbFso
/1kSbiM9AT6lmcBZaTMpoewpetjtMgXH8v/jtv8vKqx/qG/4LzhG+gNa/I+HA4fXjCHSzzOkPx7w
fYakfbMk9E0G44E/Bff/PkOSvyEyYLSk4aiBEWr8VaYgIEagdcwsmXtRw0t1BTd/Hw0IkvENY5/G
XIoHaVhAfkvBL/8Zi/7T3BhsCL4dVWR4zSia4QDP4+c5Uh4kpGTJOKwtkFeJE1hlvexbRho+Brzy
ISqgmti8hpFxo9r4U2ZqG1pSLfLTXqdhL+e7Fr7SHQxm059SodnWkrhQpVTSvrVQkuIIZheDuQcT
cag7wLZZuamqjhRRlOQF7bVGH3eansufsjU/5+w09RLcdEvh8eQqyrnBdPUR9To0sgcVwA/PZCJp
o1a3GLB3dHedbhxPSjNhPWC934DVhCuXMZPA3WL540yTtqFXpkvClyBbjz3gfby9HmcKaYPhmUhD
Rmc9kbPeJOjVtgITT2JTXHqL1bBpt9Cl0ia4q+vXmYHbv1F3Hs3NLFt2/S8aqzrKZJYZaAIULAGS
oCcnGbTlfWW5X6+FeB2K91pqKXqo4b3x3Ut+QJk8Z++9NnlMudek97eRoAi+bqzHqMi2gVPd9sIQ
HGGLp8nNd1FdQpxa9hQ07PuUkGs7U83FS0ObWbDhwd4x0sR3JYdG7GYLmBGx1ol75kZ+plavYyoV
RR7cWXnyGl/bah1KjgHrV5mgwpkqKhc3Fr24nCgc+9fsuvidxROQpl7O+1laRliwnV0zFjiHJOKg
M6mAU4G/IcBd7OcioyatjDOAi/GNgFbdmk5xQy0CjX66IyjYiHrVavPb6UUc9vInrknzm8YFJUem
DCHFFgL8+dqzUVxxgXjz9A4FKnrwrfa2ybpj3VNJd6TlFd4ZxY5rlEzCoyNO8t5644qiJtUfbuyg
fyjt8lSPCizkYNu7XLv3Szn/tuCPWASX16Fn2Mtq+orGeZ/1GZsymJKjpvS6XYqfJNHfEfI75VE3
bM9wrpmks1JI3etiHvH4YsZLRXkoJJEL0KgQJBaHMgdKGvAgXl9F6aZN4V1nA26NVV226V1qRvgL
oiE/5t1ystmyw4Eaky3hr4cWxE7HTiVPnWbFyjvbA6q67ajZwR+BUqGt77ISoZ7ng5NpylJcMJYB
vsYWfwNg+7qAOJ7e6yz77UisWe3yZ49KU4qMMlFZya9gax7Y08pcKJakkJn1fJc8+6J/ztLuNqrN
R2HwJwqfU1w/W6FN3B7Tm8ObOD5US3OM3fKr08my8ZbI/RxE+yWG4Q3uFISsKbXu2pHwbdA+wc0K
yRHAAuKsZbHfSlX/cz1D2JgTHJNy5HYq7xvWWzj3y4rGYG3tOah8U+1qH2OjZeaYgvSKQQJYYpDQ
yOQnATk4tayYOaNjTQ8Wzj3J/RLdSE7/HiVZZeLDGdirjGBwYP24szzaKtoB5EU/WayJtL4kSsRe
ipsf3SnBL11QC9XuHM9YF0sbVq3azlP7YVGQh1BkNXzR9BDQbT455qnEDto9VhNuKaadlCpuO+F3
55ZfZ83nKHZdnlPV+Tr47g87RRi11eCZ/CFczvW12dKkSkdXXv0xopsh3rVlhcCQqQXqr5vB5rpW
lVAFlLF1iecHHxECWBjwWKZ2Z07kt0wxU2IJ4alD8ykbcF8cYFya8QewNheIsc/GvrxQ9wrCgvbT
Ag21RkDdx4lg3g2YWSmu6ryiBlU72wxumg7K7GbJZ2w5HaZDO0R0JnAghjjml+ojh8Nn4d+ZuF3b
0DKM4dLHWhhrW4r6MKUVRZMOSA1JncMUI5v2qR/viCw7r4wfJFTG2aypc2kcFx96ZKIDlykJ4i4d
Bp7O6dKwInKBlQVro02FuwE+2SCbRk46hN0wG8UGnhCDLgtXi8yxrSdcrHWkyFwgLQKvdPKKrj7p
bVTX+rs4F9F7QY+HmhmttA9s2oqZkK4T0Vm13QG0UCjnnmbuReaf3WLd0kN/J3xiLlVXOk+V4oRa
c1YivuGSXbhWyCLC9+9VS5fnpNSLQ0HRmqrcn0AIMjw1tbFWP3Dr9MRZAONTXLcH1Xw08HUem2U7
c9Tup4wl4ngWybAKkoijbI00zEN06PYDFLYoG/jgq/uR5fsQUMtBoKE1LKQyVXCwz+d9tBwtSoNw
325LDwwMcjdJqLp/SuBiEkJT7x2xLxaf3mkc+Be6+6VEfe/hX0UZjfdF4u1HVJHGln44pUnfkgHd
arTExuGUmhuAGcZaq6MR56Fqx52jB/nh+Sy57Mmh+Eu6/XbhLoKBol+A+qzbAdKuYHcCPGXMGtZM
JOF5fcYPbqLOzO3bZaDsyZQmAGUf7AUz5mmaJ2xTJiGwaLrklVEcRJ7fFG1GrE5M9K9KNayGEZm5
a3eajvhVPXe/Ks//EAEsrItWso8HKIdWkOV7J5pzUmjeps0lm9AaZWvi3iNCv6HrqrinQAvoM/gy
bZxEBNqPeHvWmrd+/O6IudtGVXJD49496Oy14+C+ZeiFCLPT0V2Zu8Nm8IMXKhRPTGcPbHeuYxpr
ybYteOm4DCJ1tssBBXlm+2dCifBItVLySsRwEssOMIu/sSbjNEiMavTrEqEKZuo2qXB4CsT0qcY7
RZn1SjJFoBmw94LpECyn1i1CTdfKwHGJV6k//FSyfxFAsta1x8O/n4hZocnAS56crUcB06aem2ec
08clHpZbKG971tLRyWUIZ2t430uocWVA3ISGpftCZtluEOnTAp5+IFoCOGhYxoOnRiucTQ2ptz6q
KX2n6Q9Hhb82KjaKqtHBwerTG78S8wZtmt8leQBRzvN453o8lyez2HcUvKyT2g0gBsV/nkNFsTC+
8rbaUzy8smvKQXFc19W87oOmWLcNF4CedbbLkvmlRgKmJyiMTGvPyvk9Uu25JhcGMmATmd5qNsrf
FMj1WOCkHjiLCX5qUmWMOv3eldyLqrzLkC+vKqS/9eVUHhw57Zym2s8dQ3AcfPW4FbEmdOoUJ1xb
TUNIAInB52EcPF3xqldEe1E/I2shcLi7fnwFy7BH/85fNFXO1XIXLGawK/rq0ChjbyPWTkawdrDk
S899NZtPugy/AxBIbXpCMTB/wYjegENnXlerK5QkV8EO6OhzYWE1iFLP3sFlKF4QrF+tkSo77kmW
kh5vuSoazpU0d3DZ/9zUudKbHqjvAMx8havzqpzWZdw+AP1u5rCT+CwlhRsNuHCpLMoxxnIn6Zbi
DF3CP+dRCCCbE59adcbttc22DT7caGNnN11yYakMuAHwZZdcBedkie7HunqVfnILHyYLJZhrLjW0
rhjrQaL0DZteTjzV5wR9ve792yCzjEND0Rklge2eDZi7rCPM0uzAeYJtgJdvcfAsb2MylLxpP2rK
xsKosaJNMCIpeTuQzWQQzVvRGyW9rA6eFrtRz+mo9pRu1OX0thTuBQWcQEYl3oPma8ibUNus4KoZ
1rvySB4lY2g6Jk+GK2VfsAiGRgtwz1WoLSP6kQStDeAsv8rtlXuLTWoXIeqGCcBnzkRF+1yVQJLp
RBbLd+1f+cbcdMPJmYY01HRHbv0ekcSyjezclWMeNrV4amn/Xlm1vK+oLXtf7G75SxL+nxrSFbS6
c8o1tGk1ZWfj8zI3nKyDo7c0h1wqimRsiqvwtc500KZzdHJyD7EaG0850vvZ09KaU2ldeMZlgR+5
CmjRfgFo/FTQ28nVe9P0lHKUqoU2H5POSKxXQ7k3raeg/Awg5sEf+jhyqDs7+VN8SpMA1GR6a5T+
K0V+32gMt3F5CbT8wh9zfbm8Nbg+4sLfKK03qc/raVSt+ySt0tgvLkQ0CtAORtTuXTpCqUc/22kE
1H9ABGuVDZkAFKk0H/HE3xVjs51UiUsCjsLE4Lqyzabd177FMYT5js5KMoXSu699Ax8GoZq5/x6K
yt0zPcTrDiWqcaN916XrGko+DiY+vE66EAZwy+wtWtLh2zDMFT7ybJ89wfE+AxratbY6OKN+5iBI
l2lRbVWHeblp5mMysgOyXhsfUoIZS/sOJ9C3TIzjyPNLlcVXUHrxRudqB3F+08sLr5UnyX/UCj1u
wOWSY2kF+iNa7Tgo2h4m/Zo5xtqllnaprZRGF+sPYeQ3msytjtIXHWi6AAnelFbyJrrpLEi2UySx
n/laXGAT+cyJ40NhJ2uZCSjCW6rU5f1qbvqc/WHKcLfJ8/K1qXTwAi6qP2ES3YsCBl6T662wzDsq
dSqyQg2745SZMHLGV2rcPspc4LULktu8Nz6bJdm0ZfEck79Zp8jtVmL9sCyFxtB4RySbBlqM8lhU
tQ1BdIPysFrcg6BpH0HKbiGijiucPCiWXn3JG387LmxgnWT8i5aWvyIQUx4R1FP0Ns9VM+CJFdCL
1kz2p6lgQhez86Nil8ZdGcs1RJ49kaFyC/c1dFS/dUsikY7P8AEkt7ixJsL4qfgUXslzhOrbYyTn
R39xvqK2emK8x1BjrFm9sVvY9lpvcQCRq8UyIqroYdTYZJT9MKbRZrC9jRzTTaWdn7Jr9/44Pbqq
hg4DrszCmtAxI5X5uvFvglxs2z5/VtWp7IoLvI7mAZE9xMGzbwV+DjxddfylF1im4yvQfe/cNmhj
/eKmH1nmt3CB1QRAOW4eIhczTVvca0ik31GcmAOP7Tz+jRy9nFNxdUKaoIQPXFEGWhb8brK9VYJd
HmNCPCj8R4lvP3WWXd+b1mKesoxrr1ENrdtmol+LMtcAP3zzABhyxqzD8KyW5Yw7pglF7blrKNXV
lvN8zETNBZzYkRW63tjtlkVj8qhN9sLmlyKDhRPejKxDhs67biRR48ZL8l07qA/DjstnCxgTA11k
f+U0qr127Kx3cUsiLIiooCiJXq2E8Du4VRpYaGlZF+UYI756V9JFN8R89kUDDAtR+tmJS1KdROAa
vEXRbD/IBQwsP79izCFmKJ8UrzJMb9dMGugebB8RPnudE71bqezKTQQkV514tWTNzkuXHOAXa44u
6/WZDS3VHa4aj0WJprKFmjv/XJM063ZupgNPoOoQYYw7DBTRHRfIU27bAz8gQ8PCILG3M3jgjRl7
02sWLMUBM/T01kGZvjqcqWDBJ1E9kEYb/xTnKWjmkoCvM6i9mYzT3aSK+SeTAUOvie1trsq8Xndl
5AfIVExBFX+z6gS8l+aoql52PcjdtddG/s7geviM0BJ2gZyzLx7kx4Fahk2zwCXzTb+fQt5U06+Q
fv1G3A4ovp25zhOqNegJXYqT40yIu5USaj9A/cboKqhYYVTvUlwDnRycDGhFzfzbFE8+70OUZnC8
W82Hfy5KiqLMyKjXdOOYLJG8AQn0ul+seZS44AIkyso6W+Sta/fe18Q6HrBmxuflOqgegVmDZ0Sv
eRrGuLqp0to5FclAqtsybzIjQaFfXIIhjgEhdj2aVX/xRG1+RDLW77FnmzxTe+RCL2kYSPyxACOf
lBw2gLsboc3pdu81PfyKdHb2qDYMsYVM5A+lYcO8ShpnjNdK9dmhkUl702ZddpQGpcYpx6O3Phvn
Q6odeWMkVFtQEBa4VFvYtjo6/FS4X31DbW1FFJOvpXFemZ/AChi8ZJTpHZKkRBtcDjJwLxa4YroW
gwdwc5+2ancNlLUxayNUPxuAAH567JRZ5xeHXvX4JOdOswFAq/apTsWxfFMnGY8RNfD2X02UmC5r
2LHUioxDyCA/PAFOxuEDLuladgINP4S/Jpk9SrUNeoOMM+P0DkO259Ce4qmHaizjncmnMksKy2ru
gV2m+igPdUavZ4hPTO3wz6Tb1seMC6I677A2j59+X70OQ2DdG+YkOAeULO/Hc21ga7GzHN8czOCL
tSzemU7Vh4qqncIvL/PUDbveWXq9r5pmiHbtqL3zhFetIEHW6UdAah9ZaV3vVLhuhyJJO7F27Bla
JcUeyU1DuC3f9BmP1Nxf2l09iS/IySRZLZav50iWQPrnvHBPnJCtTTkbbFsL5L2MkH7fHFFzkZ3p
s0eNoc8E61BZ/+Q21pHV4gHnPHIXTGtdtpfR5Kht28xSHEb0gJOtIMe66Hzh6Qe+eWXYE0T+xDLF
esEy8Wx0TU2ZCf/fo4radJMYXn5aPDHsUxvnBlGsVROZ+jzatb9xQMg+OWK5Hj0WfziMwsrZKXpq
PvYsKni9ZnV3nhAnt9oS8kSbLpyIBVF964xMiNxbi8VSpe8PLGU22H8Y0DTEjkibuxZz/JdFcCDs
RqZhghU1Ht1qE7jw/2Nnp5vxVGl7xP1YMN1rHNbfXg4Fk8Sqg0tlxsnMfE3+KuUlfmC8an5l0sXb
xe9Sqj0wCRFkk/EZzYuiLLdjXWLbkJPXta6io4sMJH0J2b4vovaCZGd/0KacBqtGN7SyGJPgbkuj
G8fiiZ1m7XBne9GL0M1zVnUsFvvoYg3w82gDd8NmqdaA2/jCNJlgD9/rqrKAcXjOYw/vslXje6CM
6pRf0bm5h2LNs5bRJvlwLCMG09m+u8SvrKknBGb98Riht5C+Lz9lDjduh5ZgUjHDfhACbIfZvbEC
44/M6q1XVr5xc39c23TFbkqMDGaF+5hmMcmRTeZQMdWoChLb73YlHtkkWTvV4lMMcud+RMIkTlzt
Cumtu6wy9skoX7omxwe7iP7Cnuk+Kadtwm41NZ+cxfJOlcy+Jp5/Vt6y7zWkaE66NJqLYbBMpywt
2SwzXySE7Ho7cCddlVbaJi7XvtRtbCv7Q80kyHgZuOtxGbznpAUb3MFr1ebTzH4egLZ/N3WcHGRQ
fOfYWExR1WtO2DqkLmEtJI2qtTSrb8m1UvNUDh2d35nZgPGjURu/cMLRGx9zV/S7hUKzh0Gb/sYW
04m+yFfQft9d73726XMHjgT5fZNgHdjl3muVo0DoSbFz6gtI6VlNhFt+LgFdvCrxnkczOM8Y7VYG
C4B2HtZsEZdVY1osU9JuVfdjeC2NlFF1P7DlG65JthqjKj3l1KUwas+boje3zM0vYOR5rxeCWEmT
HoOxvNaw0I2UCvHgNSXB1rJ9GrW+U4GOVwzQp3FxdgmtY+sECOAmmfNfarAo4um9h8Fs0n3GOY3e
lGJfAW88ZxaHPN93to5RqnsyNClkmvbXoYpuT8lTec+C+GHi1L9yB2ZlNcpHV8ojofAkbBIv2PR4
0btk3KPpiDeC+UwF9Uvuxlvmoibs/eJ3TNJxl8d1j5kuTs27JC2NZ+hrgKBpHil2jmu8szm4obIF
oK8/vvi0aoJbnfbm0F2aufqpNe6BRY0c0ariD/466y3zbyqtV7/R8G8cPD5CpAParkx2rR9nWzYq
z2PC1tyMGpoy6ms7lrecjUQ122KMui3+nnrtuR4ye0ciYp4+3Dw/BJHFJ8c2bDUW1RPbeOgxhXlU
dMPt2kmINQYixCPEjIOkHagSXePhFJaU92nXCQOQ4kvn70xHARGyGj45ta4GO6a3KJfscqa3WWZR
WA7BKdOLfaZLJcVM5I8XlHtj3QMeYh6dtzOdlBsmgxmWa5/xN1x83rnLib4HcjkJUNDIfvJsgMFW
mtofWsbj3hxN99YpIzjgQTCnd25Ku/DguObKR1lbT/2P33bygIu0e5yXIXvnRT7d4GX/WgyVvIsl
8m9Vp/YELFqYdS7jSXOVRyhtiOrmyFSkmgwesYKJZOmc9uTM4Z7wu/nkBpmxJaMVirw6KV3uNKEG
6GmfU8PCjrUHRnaJMAYS/NxLXEW4pm2ey02evcXoMBXy0HqYMrzTyG92q6A+V+YmjrU8Y6NxMDZY
m05Q9ET8oKTX1OKYt/JGtc2d7Llpe/eQE78T15odK3M2I+Y74VGgYDDHKec5oRoZMH1PSQuJlbRr
3sjwxeBV03COqFClZ2rVc8JY4f5Jd3ZirXqRUg5r0h8g2WrziI6ZcBNrGT5kY7TUCXbjSpX+8zI6
3zS63NDAfbRSwL55tgsyzlVZx0ql28cj8YFMNafEiJrb0bQUvOkIMcfmUU1BIRjia7qWpp9qbSYQ
/6aUvyS7q6o+NXo52J2fc2rVck9bEWBxqqPpnj9myjDwj1Il6MK3nlUBgX76Q8Xir7vcAfan91Bc
Twgxiacy1DqfQqdoOeqP5mOSJs9TazjQluKDaJYDJbk3qrTOkkrFFBFrhep3QyfAkRcjft7EIhyF
rrntpVOHqWAU8VA3aMth42gGN7kFn8Fe5Gu3gL+NxtFf+ZO0jsghT7Ac14Ouu3VjNGTifEH/jRKQ
WVE2K7c21nXh4laSnNuclyp978a/pkPsMLj0Y2sBGg30+7eP3I+WHHDriX1VOBYCFh0jMVnx50o6
xVHCTUKvuXWG5alKks/KbN/NCVmhUOQPunk9RrfNkPO1Nu5MsjgWlHX7fhgwYQYWCRNHkxPmeMax
IcJUz4+VnXUhHwD3jc8hTcatioDvSLVuTPOmj0Sxr3ueDgRkqjWuLAYIQxAENzfS2lIdjvdyoReW
aEZXV+aabogehr2+LabCCnMJgDlLJlILjtjFlAw/w2rlRb3gK6NZo7sjCP+tUTsG7PZXiXMwqFOB
Bh6HTWyVIUmdD5lWF4riR0IkRVqb4ZJfKzdwOzd8Cqcls3iAWy6MbH6/OeWVt5htmFlg1vigue7k
YP65gLyGdvzq0Q+38GL54fema3irrlLBLXH7SyupbPGcu7RmDzTWxUtm46USwcKJe3g0OGvsFxPo
WqA/W66vayHB+OKwkKVajiV1715MO9ovcJP5Yzt2qogasUAh59UOy5qN4INJeASDBsb8Nn1uFrha
yej8YW8qO/7GRCcqQmVx9Ga3sApzH2XRji5LgdhIS8KxiZYHxRFEmDG6MxJJVPxFpPLYaEP6ooB1
JzXHVl41dw0Pea8ud8BywkbjaiVEBFRUEUAv8GkXjJ+Lq8F2F/u0dA7UK3SrzOzyb14oxLoApGxL
o9sBQK33gNbbMLDxODOdcDgoyjturSzU1fLALEQ3FKKcqhYR9q2owiqno9j2xic2wKy7dL1XMWKw
9cPBf1/EBkUGzPapl/9E3Xh28/YV+yi3nhOsh/geRWg9cCVnwGJWgEevsReqmD+c4jUf9YEcBbw9
n52aq5OXwsq3Dr7sMOkt9eBn9ffo5A/dePUEunie3J7lY3IT1BgGrOgt81Dwa6v+K67c4tmIdj2v
kLVlkmQa3Zmlv4xm0DrJuYgtGGxudbZ1SyNyJ27MCFYdLGYCrvEmKMf5w6Vg4jVZ+mFHWixdeyyF
Qs6M+3423ieRbcq4YUWH2RIfyLhu0wX9NTsKuqBSdUuZ2BpXPm9H+qHppffN8bGyqk1r93/sOtEz
TcWNpebn0U+TDz2U9zPD6tiyoK6HTTYYjEM+YbC+v7FrfV8u75G5rGu/wDtgrazcu7C225EJ3FG0
CCMoxWkp1sppd5PF8q7y4G4xr26dfDzkGOt2ztyFxUAtyuDDJxv4B7+/7TDsVZRIYVe4Qx441Km1
nSrn22h47kdtfy4H80R2ChKhwTrtMtgd50wsHWWk75yyCQfnpdCUaiH8BQLnHAVNs3nECMtRQIwK
+rjLBEgdSMkb0TfejKZAV7aGm84bcf/MO8uBPE6HQFpBovaD0B90dyACvTaGvekXHCK59hJ/18/x
99Xo2lfAgMj75Xx8Js+4PPKeOnb5WaXynRZyK2pe6UH2QMPEawy8os+iTZz62EHjhsCDBcAu4ikb
OdWaDoEDM/6qJY2wLFiaoj46tO587iyCIz6QoCaLXk0Dw7jFaqUgdcJvnaIS49IHKJx+SlJ2kTCe
+qLbmCSqaoW0uzA34C/vWgvZwL7RrTjU7tKHi+GwxSVf2PFrFnZ7bV40YWkMCUxgnAAT8KZu2cGZ
OBYpzqoF6HpefGLefx08EhQuNs2J3b5b0i/Q7EuwnIts4gu9IspA/6EKC48ue/q0nn9txeikZvE3
xZAyFj4oWT+YQfa4SEJFfTjn9mNSDre0jBY82FsmqrrbTEHSb9IswxZR7ZAasRgOBnO0z5U9837c
lE12S3pkee44nvKAjFm4sk6h1PQooUP6OmcOtZbvjoNT0maP1DU++t24T7SPTl4E53Txm1NDsPkW
S9JyR0cs0aGFo476+afI/f0/HGn/zF62/gN7+WpUsy3nuielusSkcPtfjWp1MCwqK7k0FNWrd3Om
3GYnSp39lF6bvzbTyCI1KWfvNA015GOMGb1NvQlS7+b/8Zv8K3oBN9/VeXcN1PugqAkS/AcKdJJw
0C7o311h3+s+YXfxTWP6JZyZF2X20BSG8cPa3n/KddU9+j0lqwiXtLpRspmBdMNs+F8icvynbsp/
8Vz+/4b2sfnY/3Pb5eo3p7lJ82n9lj0JucPP//hv1//iH75LFzoyFKfAJapmujZf0L/Dof5NQmZy
AxgNvgn23MFZ+e88Bmn9mzSFa129lYgXmDP/l+kSVIMIYH57QPMIigCw+q+QO65gjn9c3tffEXx5
4LmBFAGBCek6EID+9To2Rcpqnt7aFStyc6NGmMiVftW5uFEDADh2ZLt/+mD+D3fO9WP433+ia13Z
fjxC4UD8609MgPiPNMviaGjsZ2FlYHnmFRPYU6f0ox3oC9lOSJ+j84q4+G067UOa1F9zAUOEo/i2
1fI3lvKU9eXabbq3ypk59w8o0qLzb//vvytfz3/4ZXG3CtsXDgKC5EuU14/v+/MhKSOA7NZ/13Ok
XJMuiFUbUTDO3TutOpenVJxgTl/xnZZbV8QpfR69/dSKbLlkCTJijBMmXZZndvngP6k9Y7xUyVoM
pP54JeFjse3uNnfid5mQmEsxjmHZb5wP5MVLK7DBXSMzjo7t4+LfRYlP+Cpztt3Ivd32nrMZMAM+
l+XohNIr5pBY0t5GOhs2KprZs9POMQiWpwX0Ps+gYcVBhV1zLoRybEwPdltj7mydZrcEZMValmen
EYBFaGpCVq1XfRSLr8NhycnEdzHIudLFdgoYz7o0/UCjpopcPIFlsg2Iiu714kerhq3nOmcbGRhg
KizX36qiiYewZPv+S8Mb9sJKULseGVPYXy2+UgOVvVaM0eb1SIlQDmW7fI17ERw833tbRP0oO2S/
iKVgN11nOYHJJsWvSn5lWU48lYMDMv+LNUWo9hM74GbiAyLL3IbCtxkIyJltzarpNtFg0HPXPEfk
Eh4WQt2bYhnKjWUMxhmRy/4K8F/u1OxgKcmCfVNV+i4ym3iNY0Sek0Icijj9oXStuM8DlZyoqAFH
UgYOcO5r2jYr4myX1slumMmNhX1jStYQLABWWP3FNUrpkTBe4sfGJt6DooOtGH2rT5mFrsGz9fXg
xB0onpOs2NHUHOBUtD9xRRahVeGbnVlxrxfKFzcWa0a5JO1GY0oOUSaBncRtdSuNGndwVjVE5WsC
KpnswzjX9TmfUTtLX/2lNBf+RJP8JM2WrwdK6XCkuXG/r92iuiyqoI49sqa1ceWhUstShcT5HPoN
oWe3Qxxtpe99k19IPm3feBnj3LlzuiQ7LbHV7ezacEgqR5/eUuVvADXMRzAtEwOdZ2UrEHQdHQKR
OLeaY7DtBQi++HbHdcmgcWxVfcuMX380k2I1YBELKv2oCLsC7K+RYF02ZosCqDbhLFxDIUgthypn
thJWJYtD0Zbeum6q9BY5pyaeFsgvQio5YI0Z/4qeWoJ18X0l837jSRhkvA+DPc++6Lkxp4eK1Q03
aJRvgWLsMWztk3gMSAy2Y9hafYexrc43URSTqCwmGnFG9cAWNbuVupY7uxTVrWEGy/vM3PKuFyUu
+Uz/7djGNCfOQ6xYlNSYY4NLV3YagzktZqg6+PqCWWCciv0wtz216zXsnJVjaPRSeedaLYznvMW/
g0VH2fM5Gb1ngRounE6cmCK8XVf5egNaYqFtGvT5ZSiUs3YMgqst45/psmCglAhZ3bFsdPFEQJLX
U/MzXM1HUSvcd6W6F9yqlI/FENijpA5YOdcE/aIRvz0nms/FLupbK/MFZWLuK+ZuZs/I7S5EvdRt
1VkRkTKYENXQWZss8ssNmyDsEX2A16+a7Xt/mfwPTFjpLuFavWDDrE81jeL3dpoNxGBjOgZdCe4j
wQ4MxMdaA+X8pPyVATKt+j+Wa4QEZy+6wztKvjEheDTaPeUwdUx5zcRnqfsHBgNCdJ0UN4UkzqgN
866PxifDFq+TNF9I/hVsx1UdnbO8gRwtyCOy4R+sB6Ak01HimDhI4lVwLIzp15pKklPcwPvaUthx
oO4wO5V1wYFvwLZyKLyGK3HQyY1HWfAcelaLr9Crua+7YiAPi3V1bzrk+5vUoM+5UVkiV9Xc1Hd1
I6/7s6mpw6qp9bvX407c5koL1nws8jJKcXrzqZqriU+2Lf9ErdlQ9DZOLkt56cmLrF3vqdBXSf5j
97MdJo1f3Yh6rPZTIIgWBJ7yvqQVVSyrExViDSU+PeVWwrbcaXFEtNYapyKLliqiQMNJ64uiPfMO
UyWW0UkYlDc62I4jbX8vSQIGhlZk9dThLsOnEw9WWLHXvlXNFB97YvGXKNXWhsv6wJCVovh2NQlu
2c5bw6yWkKYqexu5zlBtGHFlWASLseljGdzjnL6iKIv8qNMxLOsAkEQsQXiQHyUubafnjNT3H5VR
wz058RHGQ3kt8hZ6a2ryiVz15EFgMhE4rDKN99heCHJqFf/BYg1eqrYLNoQsxGcPo/XG1oIsb2Ms
+saO46y+rfWVQ5+nRehVVgH+uhiKuzpV4suYYa0rZ1z2kxgebQQEugM9fRNJGtbrJF02daB/4yLK
bzuE5Q0GCWvb5eOx9WjJTZ2sv+9sEWw7Wby2LTAFKDdoAwbrnP2clOY6wuodlpOfnnNMFMDvB5ob
Esx36HHB/6TuTLbjRrZk+0W4y9E5gGFFz4ggGWxFaYLFRkTfdw7/+reRWfUqJWUp6w5rkhNJGWQA
cLjbMdsm7irD6reZMhhrZcQ2NzYWJq6hob66VcRxi+P6kAe47pvbmEpkqNpTf8Xg4ezzBrpmZ4By
qtwljzXykhzSNKPONp8ealzcO6NPpozDsO5uQg6zPSHDNQ9EeDb6wP5is++gFrcsb12/cQ4zkmox
Zi1zwX6aCZIZAsr65PlnohyYP7CufA6egnnLG4Mayrg9mE7dHoi1fia0zFyRB6xOjZkHz0nHTcqS
bShanrphbtqjSOtR3VOali/t8aI/+otJae5pK0NvwJmWY7TCQRynzAskJijk0ZUlqZtscTzFlQ52
eaEus9tBHsTk5216EV23sQmsKbeCTSdHxp9FClkkQ7pMa9fhlSRdMugufQ2DUb/oRIX0zVXVoUNU
OMUqbM/RqNIvkUHVWVcTF2ZaGZ9akvmwsoJB7fymRfVWBiUPeRKepkx23w1c3rBqqDTeWkU1XU8R
mhBxuvbekdNdj1K8Ie33MHUUe44W80XcbdY+sNFyKoqQV+7kig2ttP3BZ/nZDlFPsCStUuoSDfvW
n8AFcHhzzkDVumOJ420PKPmShHhvcgWZxfGz78wOw50LluWA6fKQ+XayGwYIXVGfU8jdzjyAJk6Y
wYYFMo1NiYs8MQn+5V8yEoVnShPv4T57j1NBTTvLS3l0RuujpOXo2GFAkG5hwz0b+7to1Ic85mMR
kD/IeW4q3ZoYFMhtZ4LMdhind54xOtukHoe7wR9AJDCa8W94k6bP48DLs7OjitURQlLvwY8XE229
QSq/h3ZXX3eqtZ7xXQRffGBc7BSInsA+AKpdE1m4xBZ1G5M9Lxb2CASBlrilVtU0ULWIQHFyAxRJ
Iq8vXhuyebQwXNp+w7zaztsbc6bqIyIdwNpdXUKzeHQ6Kjsss0S8b1IXDzsREGNOYLrI6yan79C1
oNd7Ro5fZn5JO8LfvQzyq9QkIlK1cHECIJpu7T2w0iXrwkuCrevxJsPD9Fm3A13uvv2BteK1CHtG
svWd5ix2nWf+ey3t1xmn/WMVxGiFkXWNq/cRv7hxLJL4JXdUT/dxKTANmdlGTIyUAiNnN1lw8xHa
otasGaerlHEdZYKQzfLcHQ5J2CMCzTMiUAoY1GvoddWFfmirkiRx3KM+d0ri3QFBkDgXriQ8rRnf
dC7q+5qp/noueIM6Q13DKwk/aLRLVnUH12Rkuzn7QH2yOQZ2LaJ03fACA5www8S2F6mo7OpHCUjv
nMnQ2LuSeBsNf27UjFfEwoprEqLkuglE46tYOlS6wmEz6lsXkeQ0ljjMHKZ+zJeS8kNkLppYPVHL
ERXu/aTqD1sGi/bUg5REB+uBSpAyCOjdk6Qf8l7cmIED4a7QBJAiDx3b6A6qhaJHwvmYTnkPAszX
J3TkoSAM08ZngvybEq4XPwp25yxfGj89k5wBa2QlKRcgR0eThV1c4iQHztIzxUlBMxw75Q0+Dd95
9aXvsNmUiT5nSvkfxNC+6Lx8E42GjILAn+BOpPVkssT4FmXL3tez8weLRj86U32LG1W57aEEtzzg
vKjwlpXQdOa8x6gExmRYlW40HAb6gYPBOMxljS/eE0OJzSWd8CySElvpsP+MMuFuKWJiOU4qxgW6
d3knjgZGv058bbrPKVLqagQwlK/qRH2dpjG4VbEVvBuZhtva4pat2CFBu8oFsnuk0FErapJc574r
ZL92avuOQMJb2YqHHCfa0al4GhLNMbKfvYeEYP+BlibzRZUy2TccyVUhn/rAXwy7yTfclvONWFY6
L0DMi9NQ7amOoiOI2Q6Q+oDTLGksjHpBYV5B6MrXqUV7ZWBVH92gi4csWtreS+ztTpTdYr+SG94s
IPPwg15NxcCcP+EnI3Zw5Gcih/6cA8GiOL665bBu3bee2k8YozQlNPO9W3nFzk+97mtlZZyS/Uii
eGfM2AiyrRwc7HsuDL9aAISm1ZyX+PlG/IHL1+TzwNLZnm6spGdEnvMLbFGzj3WRFTtuoK2MU2ac
ii2wUGcio+mu4xy+xn8VzFl2jaOHV1bA0EBa8qny8gNhEy56KPU50ZxcSQyQVmdd1MikD3YVG8/s
uQdgSnK+KsoifPcU53Xp58ORTOxG11n3pSXj52UteaeFXe8tmbqK8/nGcKf6mMq0JlJg1+KpA3G2
D3NhXOul67IfYWJ5bQXQjLPsd23P9bu2GSS1Ke7gf18l/Htu7w8S4f9OSPw/VKFhSbSu/1lE/JYU
b69v048i4vJP/jO9bf8L+K/twPmla823xP9vQrRciN8eDWxuYEoPWQ2F8T91RMN0/4VEiMbIZtOS
3h+J6v9Kb1vWv0DNmAIomcsfL6TYf4Psii75g1i2KNF/0MVBxQaUc/jmT5p445dAMhnuga+SvITm
agj78oHg8diF10rrFLN+m6TmdRp28M1MuzrJwGwfFRgyqNTwn2wPWjZuzop5dEI0N1CiPSX1wPrc
Y5hfw3O8nz3/ixu4J6+z1L4jubFvfHc58rCc+34D8MFoWd7jiFkmOkg0BO67wxl9w+ns0at4lQyD
ehZi8sgdiNi489OId9HASxIEDbUV72QD8qvZIU/USqx6TqzLK9S89FDzVx5qx4+G7WRX/smqDDbt
IRvRkoHIuowAzMLgoXOZ+OCmcuoXx+zf8JycbFnccUnFahz8lhUfhxCzzeJAoeh44kMvA7OxYC7v
vNa/aeDzrRkNDyc6tFHl5jkrkeqweiWfOBUxJBZRHLEMVqG5dypFvggFoD+2IpPnZMBgxZaA16PC
26UEg7OGiA0QxWkZUVqc7H1GLfjAd3EuDogoZrEa3MHbteaMr36icncCfIXVkWCH0uM7s7zprsaO
yWCY2b4o0uBGOpPc+Bm5deFTGpV14dNQ4iqWYCywiFQc4owqxp4Sdxcd9PVVj+/iyqR2+NZsElrI
upHDguHK9aCyZm3aDMdSg+WvKSPzcfRDcJ71WPbv7WRq6mc7kxjP6JxA8djf8jYw9gUO5QM71vHK
78HCroakF1uZWHaMb6yEL+WEcoX4RjbVc89Dz8kvzgp0R2Ipu8yMKWASEwnuGhsyeZ+0duBLBaIn
zoM5YkrAnGF37cBfee5d4VMt7mFvYXY1uNs6rjNEPY6IAuMmSauB71BaijRXl3vvla+qF0Z6BVtw
zE+6VtaVo+z0MR09tSs0btSMwg8m8Fl1jCOrPeHvwtIf4FBu+K1v/MSnXyp1IooWahpOtsrENzTE
YO2nShgnmQYmM1ZG4MjLhOsxIOYV+8hp3M8uFdMYYih4s/QkD+w+iBDYNKSspqBFoQ1CwkJtj2Mm
btg4aj87Vd3MIJRiGmZtFJPYxmi/x6PxZs7B3itnNuCAtoznIMdRUfWB2odDFbxWZdc8GWzXHrhx
NHcKtojOzdSdgyi3w4MtALj13TvGR4NzXjTet5k2yLkkX8rC8fZuCV+yEj5Q1WX/iXUxPk8N+mMX
FjYVTdrcBguAxmX+u1VuhSNDiC6mSdCOvc9mahq2DqVz8tL5LiqIUlllmdyVRPeQt27bIQ72bcGh
znCLG9VKAABFew4ciD1TU4LNBEnPbXADFPghDcrXykKcT4gZ4Y5H7ywxH0/B+A04Gq9IsiHO6Lxp
N2JukTotWWXIjNi0sgfTCDy2jpyj/NZkH+fIZ9oh0p2NRAzk3zmMXvGaAUDdYTYyb8j427Tj6Xe7
Nca3acxvszB4ZEy+r2ez2PjsN/0wuo2ZHhRBR6A1uyuG+RXTzsuMtzMs2k0H8I08WQnMqGq3nexQ
HwQb7fbTcdzoVAn3xczHd48YOzz+KdyqPHojFHfrCx1/SwgcrioqfEjlqPh7KOv7IPZuOrIWp1wZ
X6oE1xAJPRQiDumSqKtKrmTMdH2cvIvlGPMWSejLGPlklyAJ29AZqjq+xF5ztGvP2JWlOBpDWe+Y
oJ4hgO8xrXarnq5EI4nSbbNAK0jfrhv8AQ+yt7p9TjcORe6mTh5V47qfNeCZneFFD7bD/BdzxYmz
vNjFU0isrgxuIsgWK9pM2EtpzHGzN7lbx1QSnlqgtnrwsayikmbooE0CKlzG1z676lVoBPlxlpV1
LDDBBlHsrWrDD2HvBPqAAnH2jKW3XufvcJ++J5rTi2GxPXPoGkubIwSscoU6VsMUJpvTU/nURI/+
WC65WXsFEBiTX3htV01LapB3St9630mz4FAu5R05wkcAGifFk7HyRst6GYDwbYYkvS1GjzMKYYC1
F1t306L0BdMlZ3T4mUWwSekJkru4D0ADYF5OE96eqcRpw2in3OnFjyOZqHPqpB9KwzrtHSb+jktq
vBk5OlraO6VqHNdtrJ9EgZ+uTeuBt21Z8NLqu4e4IQY42/rb0JmMkFI//+5z7L0PDC4am0BFBqkq
GX2hMe9Nq2jefXz0VBowbQnzrP3Q3agZQsl+H1hGs688w/c2EamO9IT83Ad3gye5wbWmby12+mDa
MQFAPZ61ilENEtckkjblb0M/Jg81I6Zk04olqOTHwzgdhrlKd40n74YYc7ExBJiX0A/XQ0CICrtW
ebRyWrmCrhm3xchQA3H+XDAfWDk6hB0XOPTNuU2542K7N6nf7C2DB84oG01xfZPtkC69rdkr9dqI
AlpuCiRgK9rFphVh8F+arGpLHTv8/MZmTDp8NwX+8uDINBOgpMXJKExXUiEnXUjJ08uX6W2B1L2G
8lfsMEkN2EGTA/HDVUIIxB0I6bTRxiLLypsF/EP2VTQY6uNRROs5Q7ROB/S8xL2IzuX8PuDAE8M6
dqFXJhkRywg2e7YJ8rRl3eYNsK7VSM4jMSmRnN/qEasph+INlIe7Op2rNbiUi2kyPqnEAsqmjWu9
EOdFiypShVnx6QuqBr0qyQDT0MrJJRQknHWgIIdMatPk+WsqZ/pMQ/orHUAYbIa2KQfr1VAy+iyX
Z1PaOOIY/+zcyXhDv8ZaS0ZqXwT2S7VQT0GRwWxzy2ht2Ng950o+Jc18Hedhfwio0sJYhKMqN1pc
OaKot2HOXerADVsRyNKbkLDKVeYnNlgCMeI0d1HeMyearjMjik84orNDHrTE1OeZP+3Kr7a/MEO9
SRqIufgdt/XUh+fK8cMbhw6CjQ+h9XlqCn0i1dI/jB7sgrhpdg1k7fM89p+k4gDx8qMIbkmjmMDz
x5b8lnamtw1SBxFCtyTjqhhluq32HZhLE6akI0mCzTio8wmDEJwKTOZgY8GYv7jO4uaBpPpYFDzw
LYVq3AIAJV0JiHRym+RtaKBuMPCecTJ6HVlW5MfXJm03/RKFrfsecHNR1eXMCdMqc9xHicXcxvW4
qAYgR74A5pfykEVcj21qGOAwrElliORlNJMsMBt20xjySMw4G3AUuj2Bobflxp5N1WLfnWFHrLN+
ThqNeblShDZVDBXBioaXaE7mYWvEht1uitgHKuEbZQZ+QdiwSr1kFnciNVFDCkd27a4QOskvRPZs
89syaiFsFdhdvmmTuQDolHY0p8GGz+IbsxYC6IlyZu87FrBJmWs7tsP6GOTe1O9h+EwfVR95o7GR
HKaxAIugVF9EK6NPZUY2s26VtEaBrDCmnKwjK0+OHJi7YNMOVlcfu1CyJTQ8IU+lEHHzVvf+MG2U
gV5x0DjU0LIqQydP9PKxXZCDWmcG6xmRqyZODmFqd2stOodxZT6vcAqr4dSRdnS35Uzm5pvkA06J
8BXT8BygZYv/iX51kmVx/NgldbdxcI9gz57K4TQDvFNH+uHM1dzacN6s2HCJGRZBwW88OGTrh6qk
bEjzEa++N6PzwZUZ6K+Tjcyms6kX22XNyM+6ceU8cjKx4Ohe2XgsH4PMdd+CtIhgMeDFqDc1UdNh
a88NkaEcqCPKEQMnMMYE1rUF+pl44RWFfNxliGw+7y50vG/YHKW7qaSfUJ+ranOZBiS19UIuwPCO
ZSsl61FpUU5ho7rh5J7IDdaMkFpl3Gdxq6d1gbO9uy8T2QAq8DoWbNvD7AUUHJ8A9NRegBKWwzSQ
pE2g9KKsyazH9h0lBgZHWA/7knhFyRYAc/O1ZxaJfVSmFTORpZEx3xCpl+yCWTnaD3vsJ94+MSh0
XkwKl4gdat57YUDSqC/N195n+V1V5N6f/CRHH+XVUBA5bcN70ZuCUMLsJep6ApB4SFSlzQ/fHv1u
D/cZB966N02OLKtmHuYT3TXMfXtegnseMTkdyZfhr1Q+UDz4ev74bHS9wAaeUkN4Ec2E8lJCgBJ0
kCZsCfq689ZA7Cfifqa7HaC8k0eXzEKy4gqdETbO8s5pu6TgNDuCwBlVBhE/DbZpOqtDZy/HO8sa
rnxti4vXiOxiiXZc51PAdW1hwIB1FVbzNZhC8xIQysBXHj9xbuL+JLAJxCImVAYkMYtJcAbFyzTK
9NZMRuY/oidlPtMBufSTyxAW86wE7jLpzJQ+Mxvsaq/HKMFe/Asnvh6yY6O87ljDSBWbWM/DqUEC
XEU4JXdkFHsLt45JLXEWtn1wHAO/hOhBVOZRgp/vM0teJ1UAbXKZZwy+c6OtcdjmXADMoKACvIkG
ofSuixjf+GmdHgtvUCSKJjO/RXT7nBtmt15UZcFurmNoH7Y0tw2hz9U4LjEB1Izh1XCcYf3va1n/
O6Hq/5rjDV/Zb8Sq/8jz78VrVP6gVi3/5E+xCtkJF6oIFveaRaPqUn71p+nN/Zcv3aXXEP+aAL4k
+Df/ZXrjH9FCxGHFdgKTRkY6rv67hMhaxCuPeqk/+u7+rcbXn01vpoB1aDp8CIqYz8T2R1eXplyz
tiHmr8M5jDzgJbKcInT2UKQbeEJue41nTr0zhuuu/vIl/Y377UeJzBN8Mt8Kdj/XdSWVENj6/uon
I0WfpexVkjWDkCJcebEQbw2bR28b2TU842CSQX81+D1uqWJADvj9x/9kW10+30aFdG1Mq/j+hP1T
FWTvdHVXS/Q1gqmcz3WaO/bal121rzoVPKF6598day4tAg6aYT+NKtW+74TzDy5AFMkfTID8HJ5l
+tIS/DDcHj9JhaOocqgaRroG9+iehJ3FL0w5piNWAcaVv/+lf6q/XH5nidGQKT+mXVtaP33n9VQj
LRiwQLICeePRD2eg31kIugsCMN/5WLnq8vuP/PUG49eDZYbqCqkF2uaPl7lTk8LMgxOCs+T0x+SM
6QTDnKBY9YmhSMglor7xOGa//f6D/+57daTkd3bRfG17+fO/+BW7UnqzVYOFIaTYyhup0jAl3Wzk
LdQEEEe//7Rf72ZHCNe2AhyqgXB+uYpzUqDetTkzs9w9dUX3kTpDP+y0Yqw3mtnOmDWh23wqy394
jv7mC2YF4cmFFsov6v50/9RDT31LZhfrTEn3NKYqw+Jnig1VPh9FC5k+W+6r3/+2y0X7q1WW+yig
yNWUtNl5juP99OwoLQYJ8wRconAF9pqKOzXF7vsPH/PrJXSEx9qJDMM/ln9Ua/7lEpZ2Z/kWDcPr
yWV5WEHE6gjQDfpDl3HR/sMVNJeb/8dfapkNuH/YW9kI/rwgoCCgLVtWtR5hSTxDUJFg5kwx7Dks
Dlj2aya5mz7HLbMChmDAN+z73l/PnjK2TcUcDsMO1NR/+LF+/Q48zM2+sEy+dN8yf3p+Ml9E7KY4
tg4xSPATO9oZoSLIpuskQdb7/XX9uw+zzcXGzxvBozL1x2dG47qM1dKRFdSTe8K6mewJcMRkr3EL
ff39Z/16Dy0vNxNuESuDYy8tjn99PiUrUMozUq3BcwZ7O524h4q6juo/tyXMx6Lv1eXPC/jXfMKv
T6ZnssozPjG5quJnkzUhdlVhYsaCN5XjdQoyaK+nyd3kumH/izQQvQuobo9FaKCX/P53/HW9BeTC
RxKKYG2n3PjH37EvO8ihMAHgjVu83QB/EovSkOvX0sKNcD3UFq+e33/m33yveNcdVCNJIe4vD01j
MrktyUivY5zFF0Pn+TMrr7/5/af8supI4dAWzZuEZQ//+vLnf3k0B7AxqeY3XpWtaVx8YDzXYeM7
SwMNnfCOXz+YPLx/tpz+j5fSZK734yPK2kqCUNLnC4DZ8Zfv+y+fiuQ3GvbI9MsnEROcIE36BzxP
NSpqrH1Kysmw7anNyCdoBYvbZ85l9JEw4Tl0YtTYv4SXUVTHiEn/w6X+49n4YfngQtMeKm3fJovw
y36GlqCgn7EXrDWtP3smXOm4T+UCDjQtHM1e6aUnyOPxBYdTsJ5TJmkdMD4eY519JxXPmdZVLpQK
3x6Sf3quf3kIPOETirEta1njpPPTFzcqekNSu9Ac21L/C0eZ4psOOM1s5Zwnd0RmDXGd5IjSa/aJ
bANN3SprO2sLqycbxC+uN5UHa/BGbxNEo3X0YB1OW6cdvGjT5S119LUG/UZ0wpIKcN8wEqsLyDyt
uIxSLfjn7KNquZnWI6VgMD0Vk7QdaAKrXtcG5QArB05lR/ReietJKv/7WCC+HdAR0pSoHJoofByf
v2cxhvC2lqCbIZqDIdlRFiPeWqYq+PxixQ8RYIJVOEkvROrLnQVdHzoT2MR3z0TLYdIFf8EH3REB
srP5PybGqC4VAxng0spmlgntfaHQj0urhi787CtmAXWTCFv1298/Rj9fF1Z19vGBx8WhcJT//nhD
Y+VHTBpB9Bs3+bgryjU1BA4qw/APi8Lytvjx2XEcm/+/hSzmB7bp+s5Pa3uqBk6bbezjEcXp/oqa
QzuzqeYKv5egMhr5rotXI4i1rcaK2C/K7yVMiO2FImRq0fWtfeaECsEIhjg8RBnEF93pXY6/yVZg
HB1LQhiaptRZ807DP8eMsdnYPHjxNi50Dz6pyPfWVFgghELd4m1KvnG4BeJR6BDQ05RIHPuwRxNV
i9epA8uNC+0FRjjUIT/MpocECi0RMp84v8+32SHmWuQyZlLfG9k0d8uSmOwaKE6ws7z60mjLH88A
XsHfYWBq92kvQrXqEdMh4A2hjUHEBmxYOthEQm8hpeVJNi3xH9+7m+rWxSSNLpDRgcTQ0SAOHQZG
U+8BmMt9jBKwA+zAgNEcTP3FjpKrGluQfuWiUyXfSYpNGiZ6HQghqumpUZymdmfkxfgoTPBcoR5o
kahpjBn6GVzQSLvTquenmLdmIw1JW57PwJAxKX3geXcH5aO+bxwve8CYVnx3ugEWeRA3nUdSlfQ5
0IV0GUlGtwwGGnvf5n5LjLPrgs8W3zbdl8yZX8KxhF9HlALxI7EVzjG7w1eFH2jAeBYiirpjfiW5
T85lE7pHqpV2UH38XWsr+8SXL27KmRExeVyc7IuhcY35om+3EWjy/kC+6ztG8G9GGs8cJYcpeGm5
o+4R9eBrDQPYsgpHA7qgaX/tRWMStPb1qszDZ7ecrEsrTBi+2vow06jcwvKELeprGvnW1TzOu6DF
FEwY1LOuabdaSrhd974OzAnb1xAxYRqxHK/4sPYTEAp9NpXB1nQ/+oOZ3eRh/e7F4LPTzl8NrTXN
TEjxxzEdyXWONGI+11NWRvswsqwdao64s5g948l0YWZGeLmjRDOIH9mPuUAuupFJcZ3Zw72X1/02
z4JmHwaFJtSNJRRHQspokBuRHKgVML4gcmCfFo1s2xlGfzSh8hWgJzNaVpMEt6kZpY+YG/royKEl
JzQr7HhTlAmhkqCGhq7xFn7pVM9Qq8rcnBWDQtGO6Ey+ht4/XArNyDtXk9hATdLX0SDVkWM2/Ow2
+TpCjltVafsQ2jmULWCEzQBTTujnNnWfU06O1MxbLtmycsE7qO3Ee3w1sXCtrHiqN9JgBICfDIlO
j4ELcwIEwLqoelJRnV2qW4yMIwVGMT4uldnJOnInvU1yOgF0pgBgkF69G5Vp3FotERRkv3VoRfaa
xPBT6brmlRdEy8irucMPnXzEo4QtXuXntO8eAwo0NrKwuE3d11rp14xwKXla5PZv7HY+AlC2a8UY
uVWN85LO2uN+dpwrpTF9jmNxr4LoFvRAeYLrZnxJIV64ypuo0Uq+mvqjLcG4RwHNaQzdtT8fZ6zT
LFJkxgAwMrrfN9psNvQnllvVOV+jKEBdJNxhGl1Cn0rNYEs/2V6v1oVQpwh7dhnRlWLK6ikyTHsP
lO5zmN1N7VtfA7d+E3HyBGqTUjAgquuCUqt1F6lXMorMebJ6fmd/d69s/eiLTOyMDv3DMmlcceu6
xBFZQD3tonPNPZbjvRtb874JGUMzI2zO0C5Wrbm0U444W+nYiTaxNG9zZ+YKaRJQcRqd2X7mCMPg
2KANW5upmkHa9thFh2LKV6bj23yCcI9KkirHo22viqJysLQa64ZM901pAsrxmnBaxtn4A3r7wOyD
4hu8HdEEAkCVmg0CUzrFc4K4TzK6jh4sm2fIL6tbqnrX0FwLdsLJdz+OnSt2b5C128ZyMOyY7kfG
xoNAYGGojz53+xe3N8tjyHN2diqNF6nMdmad8KOT4DkY9XibdeBwRrBkD45Bl6BZlE+Cigntte22
DZZDRpQMDN2YYtT6it3ENcNa6IiUhoExrzeoxc52aa7AAPhSZuGRtHa4T9SC7HIGRsmIRYg5ALpc
BU+hTeJtjSJ+A3TryYsS2modEyk5LbxHQnlI9t3wlPbmznCjO0qqCPfDGCSwMN1lqf8eMahYs8ZG
Z6Nx+21txO9AKpLNaLEigu4DpdZGBQywzsXzmUXXaV2/WzE1HnHmH4OeGaHKy0/fgOHEZyefHA/B
EOWhAFxcxR+QesoTk3z8EU6QPzguVE4dNlwUKw7Y3RCfp2wHg9KAQSujykxTvMmueV9PDPq5J75b
pFO46xA1hm5OiP6V/lVbz/d4bw7mND4UZX3uh/q+7FT6olRzl0QU6xmxR51y7b+bcx5tATHaV3ps
LfSsOcWUFGYrs2mZZ5JWivvkRrM637fNeC9c8B7BpPZSQhgm8WM3oGrd2nmqMg4X/lIp3kSXNIuP
jeGCmR7vsO2w0A0jvT7ZTebVj0w42HGiWhyyafysdM+Ao57PcWSybpTlebQGahQjQmSOAcmkC8ih
QGezTwnYJraq0wkAG5aQAi6ClU9nv4v2TVFhtbBG7yrs1B0shsjemXyRNA1wwYv+qxcBecDssjdY
cJgkUN1xI8CDQPmA1huU5VPQF++cbOKV02IeWmVWBdcU4Y97UZN6i7z5pukA37WB3tpD8JUF3F3X
if6GHwCDmBnxErcl9rfYiM5mYolrR0GOswiKVL4e7ibQxGukC+bIGeO4OMEqUtLfik+XaURcgago
w3Q3BsmW0QgNmfHadmb+Tp/cZ1bAm9ydBGnC4nXCwQOlsvwQiYHHyGGY61Om6jsY2wpGOatutG9L
9tFM88Fil81Z5ozeQgvWYxHUrwwhTmMUKJw82XBwI+C5jAobMovGF5DMyXVeMI8eagwP1NhuIYbs
8yK7Evlj6EWHcJo3M3XDTmMyPIyvPXKhAof9PiwpAJ9CRte0Z1WbPiT2mzcfyRi/Sy+5ipbvNpb6
0RVwImYapWmZhn/SFS3/okCGa63c3GQxmNVGy30dJ3uDrNPObXEkm9xl4qFxQeGoptszuX8OObVN
6YAjwrmw09gRaRyZvtOrbjsfVj4eu6Q6aWHswdSBmxuAkHWusYuyeUf91wVVGXNJ+JGWwNl6PHLS
2Tp0ZFaV9zC5xa3uXOgNRfbVaynptqeniixDTCEf6rO5xV3l7HqrzXa2n1/QT/OdGgiMWYU9rRs7
h1ZRJgQkBi5H4BJAK+keoZGODbvsaJ9kfbfD6RAo7oKktPdQqGYISzCISf+2BpFIHz1tRbs6Gx6j
eha9L1ewMs+5Ie6tyLtxwAGupTJOZtWn21xk/VHOds4t5ZAsyWn0dZJyX7nQf01I4wVNssG3BLVn
G5JzXV4F7kYF82We05P2S8IParwZy+rdw5GHBQECUUUZwZrd9Be/aC6eP5W3g6ZjwbVIBwifV/dS
U2IZycGeQ+MJ3rn5GPnB2+JBnRLvahTNvS+NR/rk1j2BaAgjzmfi+QA8tc3RzfO+EQFvV4kkbIrt
xlwNtr4GBlyuLV4CbLHhWSrjdegBDoWtV29l6T/KiXgi1qMd2Fm9V1qlR3h/jyQ5H+LY8JA1mjvm
NxQsq+oGDieVtZX+5tAk3TKfXMeSXBN1kPcqB3PhdfQZFlF9MbKEioVwiZVI74pN2p6W4m4XKKo7
vRjUCKL5bQLQdN1VstkxbrmrmvQtawd6FY34tqpz9lu9Im/vd80nnMy7ooP+rdCRVkLWz52wijV9
0x+VPd2ZNX1nlNfZT4YJPtWaenedk4Rnqtkp2jD1be+RhjasiJROlBakuGaGo37cvKbFcLby+poC
NI/aDSPc2Jx6AE9NYH3QArNr7jt9Usn4tScyuUxwWefYjmiW0DOM7ApujylLMEXVO10e6tj3hFG8
OLlt+hBKeHKcxmFY1biF9nXV89aZPThADk3VZltDMPUpuqkyEwCfpVuSgzLcpG1mrpjePzeMoT2f
JriYlWUlGuonC6M85zSgrNA9Nnoon6rC+A6pxb8IEMXXwgdWXnmNtSsSLrMiPLbN5RRd27SPAvG/
iidCZ8I2vo4lHyxzYx8UHk+QD2yzzI1L6pc7SHXP0dg/V0HSracZV4fX7lnNKHMKiLYqMIB9dwdM
lAL4ujnbOtwGtKOAz8KT6NZscsgQ3A+B91ilylm7ur00mBLJsN8GA7iAQphX7f8j70x27FayLPsv
OU4G2BmbQU5u7/d630sTwt0lsaeRxsZIflH+R/1YLepFVcldr+SImCYCEAJ4kG5nNLNzzt5rA5hb
GwGOrgJAeha3D+5sPFhpY55ws97oIL5tLHmL9jFd5XP6xRyavVPx3BHpcj4UcgS/bB+VwOcxL57s
+gKtOGUJFQxHNWo5lGWGBOvdq70eR3Kmx7MCcRwHS4vAVkjbwjlRTee2EtDGcUmmZXRjuYiTEOnm
dEwiwFblEtH0WBYlccaFhQyXonYkC5vQix9oaJZnF2ASHndv6xc+IpzCYrBGgpaNkaqRgwOBr7Bz
nPSZ1t7O0AqlXS50+EDB2N3hecfiSDhlXm6MsUbbCh4vqgv82uZ8KQou0MSiEPgDICws2oPIh+Si
aY38Zoxl86OVA5ufoVqujI2TOpe4IgFpIotAcRuN9HzWsRT2Nzo54tEYyvGAd1Nfdkvs3t4a/fGx
JtPsCkyiGa1NKzWKXSp6+zqqjYjD2hoi74yIYtC7pMVjUuey3WzMVvfburfu5ZD01nkvOv/eq7vk
2qarvOnj6Wq2o/swmG4sOvyvI0iGTRO8sN/V62x6ddR8pcEKILW1syP52qCFrQQ71c40ze7LyBfE
CsMuGEYS+YCbDDfCLvudTz+LZMsXM0suIiO+H1HdzxXvexyL24jiuZj7azsOb2gEE+WlyHEuQ4G3
CSAOSrPswh6NPFrHgBtfBcYcGAI1/Do/X2dg56I5I1atcV8bRcZraUdwrRgSs7dL7fKXZjACBmt3
LRSnjNLxcXZgxFfeKK/IOTkN/fCUpwg7W+hD98q3v1RB/ej78N3MAsYghHH/NRuFQc0RWWiTsvmU
IotfZX7ylOQCVY+lzOGAJgwtSytwLQXFXVkDcyt5YFkbOHNyPpNrYOjxl4Rsbn2osyJZgSkbZovC
E5mZs0kGqAVlXB38djgznOY27Z2rbpYp6W92dGK8/irzTO7jdBrvktooh/MeRuQLdVn8CtE4uCaC
iviFNChuY0T/a+yxi3jNgL2v9S0NSkiQwTHR3nw9Di34RBVPe+Rm7GeZRSWFTOPcxApxxwP+0qoR
3q3RXkGyWFQYocQcjXH2gUKYjiuO2elu6tR8xrGoQJsYFdGv1HgFdotr3+8nAi/CJxSexhFK9nXs
ZE+kVvYn6VZym0CReDS8koXApQ2+QRuYD4WkoicMCwhf0pUP4UwDwUtLcWfFMR/Bs5KZ9KfgbOya
cDMKT1/XM6T9IPC9NzGI4bEvhIM6x31scM6ckpRwniyGIUkwTEYCcDRwlWCKjjzfXGUAR1bhZJ8C
NfTrsRYCvxbyvsRiiN+ObzjLLvhZmKBp9cJkG9mbqG90I/VLndB94onZlWPY0GtzkxPjkWqrmro8
w/iArEcW5SEFZ3eQtRgenHGKCAMKvWcbByKMd7QsXKWsnYtVDimB3W9zOIpbPwxx3dK+cJvJPjgV
cs1hnMgd6pl7m9N85w0pim3byY+I2YYdDyCiVBEOqJq5yKigfdbk1GVOtZsCJ9oW3BXhutj2Nk0c
sljl1GbothpP3sXKLMn1sz110dUzHSvHGcwHV0ScC3ZNUk4cAqqEgkBDxYOwzYDeOtnpaO7DwKZ/
ZkxIWrv+enK4SRfCKxYHe7XphBkWq0aNw24w6/Yw1YC/oQQTV1fbhXEmJy+7BKtWH4koNSBDJ5OE
kUkC1xTE8Z1v5uKiyvpzwo7KjeeI4kvRpcmXqs2Ie7JaPTFy880XMinULqRx/D0ITVIbLcJaCNlL
1QsU88Q9z9rI3TJHL2A0qtZ6q5dOM/VSA0iXjBOUhOWAHGm0k4wFiYOCHDnuglwXxwlb766e0S7X
mwCXccGW5hr+jTTh04cr1H0l6etK0akw6FrzfGvRr1GUhy+zSdw0xcmchNy4g7iOjnhVlDwbIiR5
dKnp7R6tzkrd712HyBBny0IZ9EqM21/x8Cr97ISKs8DKOyd+XSA947k5d1662CPbeAsPp3hswSYv
UwkiQcF+8niRJxPUJlw8bm/riVt/t0jErH0DFVaccVZ4khLIi9M7E13nK34L77qh4I8P/s9xgkKe
mZH0bUwuF4qqPfRmWgc3xcAl7+iGg+/soq7N9UF2ZfckvYJFVeXoGA/jgDMG2ObIlJ9GiG9kx8Qe
J7VOpn5J18Lm5Y5HreC7XzoIuq6Lqc/UzulNh0yvwQvXSpCEu+7pO9LPVuVkvpZNif60NAP5vbON
1r2aBs8tt5koXewIObblTQPkftypUfbNgbY8AcFj4mE0YXgJRJCTCyawjzEgPzq4qYNtRld1owx7
Q7m9t2bjZnJHOrJB81r6/t6x9T7U9e2oc/1MkAHSVOvN0JjRZHulMCJAfvLoC9dsN6HVHAZazDcz
7dZNAF/pxK/9JeFWmwz994BA6W3u6/lLW6QbN6AbORGQxSWI3h0VF/2G7aSpfLoRC9aU0XBZiviE
AJMaT3n5VSVaLUljBmOjuLV2VPGACQaHXGUkkmkYHAZDf7XizruU3mCu8pDs0CFurvgreHlQj9w7
oLceTavODr0YX4PO5ehOZh8ukqO3lFAJhNfG9pE8mjN4W2KU2YTYgFrlVPTr8iEMi71rdtK70QWK
wE0WDuwGuHCmfesOAXifmki3Xe01pXNO2EH1Grs6BrSQpYN7bFpdOvQalnHrztJAPg5Zm1LQuyJf
Qh6TjrpA+qib19SNxA25dhHupQwm9xz3IJiDpg4Iu0gUoJmtoxvPP1WpQbQqtuqqJDsmCdodHrfR
PPklBqGrqB9872BL8P1b10BiEFWzyC+sIUYsrGvTwYuoaU4cLIwbKNHHjvftA4GJcR4yrzig5oj1
Tjadnd9wYx7je/J5Cgc7uMlW4A0Gf4LZYRJFFgjCfKduTdJBquhcATDtdmMVgtpPFsQNu0sQB1g9
ckkehjVPzl3uaGWdwg53GZkhxawPAXlsdbP6a5sYgqwvvw6ocdNrt3Wy8iJvGOuAC+jbGp9HHbfz
KvRKzL6hV9vpgX85ooGhkuKEXJ0gGkc1V7GrqLBsP5+OQpYciQh6r1jDc7dTg9MZWwehgiaXqAq3
jhqhxoZG0h4AEdhQB2hvXOcm3A90ZHqZ+Tw2XWsFxMIt+mvN9DLm3nk5x1V6xizuR+jPTxypFFlc
wE+NcqYrNu8OmjLq7CEogL2G3h65wqL8gPVZEde2L205w+dN5Lo18LJZTcjdqHL1WQIHeaWW4fsE
kpKSwyO1pyeeccfMPHqOKrvFRlO7yTMpj4netRpRElW+UtmBFjR3y0F103mlyOrGuM5aEPDYToXv
0AhKCi+ER4zm1gbiTdEVkjwzi4qsNwkxGG4NGYWrErjT/TJW2fUhh/SIS55l7gTVW2Pk07ZX4jwm
uO91jK3pxsCjfzOAg0/3OoA57htzfDab5l1vQ6EwhJnukGdAJG8K2AE/3S1TE7Y7AyTPERyc2RxH
CrK93RegCQ34+mHU3NnKpqqhIefySaZZU/6pryE/2l3C+ORrnpINhu663XSVC7fTF4jPTWnwnU5p
zW12or01K9M9zKRCHgnkGK99KtVrn3W3Dm3nya1m+BZMaon0oYvA4MzvYJnH7vSQM2h9TACd3+SW
/+yQpLTR5Jdvy3GIbqKor8ctZsjrEs8tO4Mk8tSu6otAkSOuZBdc5WGvI1p5/E7mVORMJ9ucHLKw
K/aBB3AAgXi3rwctzwm0bC/hxhO/RIeS6lsQypYsu12TPFpm5Jz8un9VuU1AwBTgSIjG82lsvA0n
RncZgs87Ii+qmTCp+sUnBjPaWI09bXNVLT3SDE7Rjmmisy0ERgwAe4772htJ3K+Jcm7Aq+clKyzH
lvbS+HmGMDkybMr+LL0OGdw9J+7UPcNf5phwzBuDf+nCsWbvqneYDHHBqOajyeQ43EyMzC41V5Fd
a1TDN1c07U01J+21ocjpJUbHYJSi/QMNBbpWQhFvAcVekKORy9n5kjRzAHQhaLaOnKrL1o3Ng/LR
AUC+4WgGPQ9+oMxM4KsIdYiNWtx/CfYd4kBwnYAwAS7Ud3XNvhr0CLkABq10QlqUkdunOaFnaMG0
pE1S2nqtCYigu69BhgwKIrjtBP6dY1aUAygq9wwksalWSWQTpmpTs0NLAXKkq3kH56a5iI1BvfpT
5lxC/frem1XYUCvNZ9Q0+Nhk1KVg1w3zrColFhH8WJjeMHlbCzgtmk2xdxvoe3jzoKuNtq+/1G0N
3ica8A/ZQFFvMYxw81hAbfNcBZc0cIIF23sYxHygfkt3rdmTQQbuDU2IcT95VXejmIpxfU3ljvWP
PCI0sZkVqfOEIH+p3CLhnBE2VGFXHqV/Gy0gukBmpB+oITzUWR8d+synQ5eGmyww5ZFH9iyvkvkL
ajq62jG9RzPz1A0BRu0m4dpPRdtm+R0AHutZC0DsIselNzh2Qh+H5Dt7DB9zzPXoZ8qSEAxhpcSP
oC1AjpesQy74i+vXPuQp4RVRkvfXc90XXDMKTLqMOL47pFp9K/Pqe5FVEMqavn8ZIGhcNtJtcIv0
KFD9tud1mOkx7B7X5kIXDLS9pIBlxXHy212wYB8Zbu+ALR1ICRnOhEfqCSSMo23rZu34ab0O5fSl
JSKFxJvhoSzzN4H7m80EPsq0hN9WJsEmYeNyXUAvGNm4Jk18K6Rm2GUHkWm53xgGZElgJmv6KuN5
TjWOn2pMbmmFV6fRLG4Hbs5DUKbeRuKfoefMOBIob3jE9M5iBZg4HOLSmBJ8OE26C4chPqHz6Pgh
2BNDHXIAl/SwimG+m6F2bHI20e3AIsYl0SKlAjoc9+69b2avxIYHOxFYMc5xveXuZT10Vn6g1Y7Z
IJy+1q3VbuGmWN8NgmnWqaNTF9/l9DAHtbZWgAiQDJbtPBE8MgbJ0ZjL8Ckqo5KGJY4X/gahCxt3
KNsMhy+FQa85yVaNqIxTYVBWy0Eb92Nbd0e719Mp5nheKXhwh5BuGk34sb1qm4CGkl+oNWPi5BTk
frVOEGpeBgUhqS5t5wk8xJ6eIkUIZRfYRwflX4g1MMPFdp+aBnIlNtVthcFkJzkFd+5sZ1sSk/1N
Te/lAlYPvWATQ32VWu0aolZ46vCBkOsQi1sz8qdzzB3Ng4goYvGS5M+GZ5xNk3GUU2/amyGT8pwu
Ng4S9TXtBUl2vQhxrEPfsQGmHhpltA9R4Fon1ZjBuYyb5hvNY/OUGk18sqxqgLtGeLkRZ+YVCi+D
AJoCF5BiTMbQJ67WossIFZgQEYbBcmeUM0HDo5Nvp6IKd7ZtiI65heiugVkbeOkZW8QU/ve1UQfw
nmjZFxa9MDueF6ARPu5b065fArLdz1vCheWunQaJ219629SdsnU3Tt1r2DHlLxBVryju2J5hb3sj
pdfFRJv7NiYlNmO6ETdAnxZjqDHQalyujEyAJJ7aBnoTuWDjnp6JdfQ1hG+8rCZKQgRYmaazCbay
bY+kxOFuVdMUHGWOM4oht/w6sdOMB57qEIJTXsTrrC7HTeK3C7K8N8ipHWHIlyl4ywm52qH0CTZF
m8DTlgqlniLFFZPeRxCqzWAO+LTo3JmnURnuMaanYq+dvoEtGdvmjwSGx6FT3MmGKXHNh1p47Y12
XeOhSnv7QsG3Ps7d/ERsQXkxUmLdOJlQxzLy5K1RTiX0hbh0zjw8q0SICnsuIY3F4QbOGZU9Piog
U0T3wCWPoGHQxpdnhQdZceUNsUX/OlaDuzE6wqY8r8PySv5P9TY5VdJvQ3uOHpKmy384eOaZqRic
BQE+rnXXmSybNhwylnwqTeCd0L/u7XoSBIUoGpGbVDZQQjyrPXVtm+/Z0LizFYJ8vkUdQvhB7Fu7
tpsxGjFov0PDgPsP0/i1kVAt3Jea3c+bUMatI8MJrhoaenhTZ0tZjy6aCi5PmRcfg6qK1lTknnMA
UUYUVF3i9RoT0KMbdxyExJtYE/RluX383eyygbmoj0yrTvKj7VTWq9Pq5kjKBPuDcEamGA5ZNiEz
wBgS7YUkmO3JnufXZKwCJvLMvnPBPqbTlJxHf7x0RjPf+bWxwC68pUp25Tc30GcY0SLQddmF9Psv
KYucbuKYQnOXS8pCSoZdQ+oAhU1dl+Ua1RXwPxRTMURPxa7HbftgRTghUxsOGXOlrFnHQOD3Vlxi
IPawcvKZljyMxAjc1eD5b7Tx0p1qqn0rhN4mfdVeFERorFWRm4yvsCggyfZWpoW6JVMi3CWTKs9s
ioa1MwZvoU+ovEZMuS8bq3sCohmfhTKKAXR2MBpoRzU8QAghKHZhATRjfM33jY4IPd4pXwIz/ErL
YTdjxNnlyUTzeOZHMpKu3sxMMYxTaM7l/SCpPTdeqQOivozqYnat+ToIa4eu/BQb85F9lRmtz/SY
GxRNL+ajLsOgVcniI1wo7bKzNq64o/PfzG3LJs0AuSQItcCrvqIgiQ+D52CVFSZxxTHCkh3tP6Nf
Axy71YwZd1gomA/5LiKsUXwdHCGI9+IWtM5t8iCosLrnuSI3ynJqUp6pJ4CbtWALnV4wUK2l6z8r
Qa4uyompvOgigefeBDKw4tIXMfOiXiYebtgYQ3uTOLQ022KiB9pXcj5LF2Thn8WdH/neSC5R6Xim
iVcroPYNPsi/cR53cK7lP+X0c6AmkopKj/AaGvOIelyuCOxZS9UJxfRs0kH3wrDeZxDctYROdiFV
8EFHUcGKHSsEruyG43XIRJLbWDYS6jd3Tm9vavhjxveymxjOkCBa6r/0w/8SzP5/IqaKCdUvP/nm
pXv5J9X+8qX8/l//cSnV8L/+O/7+K+v+51/5J6bK+gemPlrjjgOSykbg+X+cf+4/PBrrmIUWZxRt
Ssf+v84/n7/kO44J0cLzfQoq/tI/nX/C/weoexJRsQb6WH784F+BVC0K/f+nV2eMbMLIshevR4gN
D3ME//0XLT2UnVbqDiatPebmm2dY9bUnhY87yq6phuhNEuxHA+MTnfwiM37/sh6dVOEi40d3hDj2
/cvOjj+Ztpo9Yr+MiiPVQkZrf2ou9N87BZZP5y1mKB/fBxBE3CzvXyaseqMBfCVgyJX9k8Wjdicm
Q13JtOiLFWpC0ic77cdMHAHWrxOkb0D86rZh9wJbTCMdMzYbrggg0LceQihLS4l+orfxi/z8hjxV
TITRj4uht03ZzFcINdlEKrO0LsjQI4kknhQdhRL+z7jz9ZDc56oBpOHyuNaISwYrBkLBpW0lxt4F
ThkWKbd8J7aiyzFre1Q4aZlubC37diNSab3QeszuSe2zl8jdLI9Puq1oaSiyJ7cY881HXN0Sbacl
GZTSqG7DFaqR3EZ7IMrhGGmkw06RcUm3InQY/MpmWF5L1B3lHvxR4h/Y9k1vHSa5hd/az102/7Et
YImQ3MU4tYjPIDencmvVWl0aU8ywKSsETYySUBd3/Z8k9hI/wuWQ9krjXld5St1cNlqe8nlE+pt1
Cd9UamZpxkU+TcfNL0/g9V8r6Ve7z3vLzc8fnuEDzlnWt+mE7gc73GBO0mF866Crkc62jwwLj49q
NgRw50DTEI/8+fXc9yEOP1+QBygQwl6Wm/vxOUoCmCF+ziZczDV5L1UmC//cZ2KTbIVTZ1ctre1m
20F+ug2HjosD5JM0gXAeeXjNHZfquknH2N1UNNCeBTyUV/gN3KhMUAD6sCjJf+RT0NEGA7S0U0ZQ
g/ivB/t2aAO1/FQxJo28ZU48j1qdxQONpbW2Ii7HRpRBx2wLowl3jLeTM1poXFoCf0aO4oQLzsXB
vPcIlahmHgQKHupY06ljXjYZ1YU/QZFE8YNMv1oCzv781f3NT0VKS0DnhD89nH4fntHJkvRufVJ1
9UAvk0DQPWJhY2ebZXdY5nYXf369D+fxXz/VAvcjJMZ3A2yw71/Qyv1eFJBeNzC9/dcSYThBDuQT
GdjdLluVejCi4yzfBn0a30vXQQVGMkCzDdKwfoydvCLnS6iHWSiNW8DymNMK09TFnhD05hm+gk9j
opRETiJr2oauqD5Z3PbvuydlHn42S7jCt23nw1fG9SqgaRY5dOwkAa5t3AKlqgpQrP04AEVquym6
LtJy8LYiNWcyeZYW0JYkBZ7T0m2plRCIlaAYIisX62buEsYHso/dVVwTcAokC08B7eGhP3kx12WE
ohFttNBR9lXJuBJ7QkDmEP4lo/A+McMsW//7o8G3LG5yxPjYi+tzedJ+OZG81q0sWDSIpPnoXN/I
u85FXx3mHHLTn5fCBzfMshQCn7N3ac1hrsex+/61lgul6kdEurZhGv0myccZ5XruywxuXQukpmcQ
+U0kDkEMcN9PAZS/ENxalVufHIi/n8NEpf7EWGJOoa/24RyWA0FNyjHiLTK1ZktHi4Z6Yyx7ZoCg
cyDpA/pFUX3yqj8PwPdfdhjwHfC+MZ8LbJjvvwAC2/Km9LsEueGEwrcrEYTuMlqg9JONxTSSaeKp
BHjctfRzyHRDnoSKbG40R0XDNGnd271BHhxRWqgOkgLBsgolMrbcjsWV01VkgVWWiTalRxgeneN+
twHcw4hMN2XuxE9DgyUOwZCdnZw0LpCFA1/i1XpruOqDHJFWgYGmPCrppE8iYRviis8YbAnf8tCk
+2nPZhoaVIQjsNBH30JXfuYaBJOigPHN9CYD0XKwMJpiZSji+iwGkxKDCc7Kq7JGmLlmR533pJoh
wvV6sCCrpF5SSP+81n7b5izTcrnHBDaeSd/66L3rkjmOMF4VW7scwu9pR54uZoL0NGZJhA7Nlf/W
6wmLn5WfF4vR+1+WrgrXTo90rbStY0C2wUSYdRMijRedu01APDefLKbfHlxYDiYIAyuwA98Hsvr+
FafRjj0iFoqt447kM+SJtZ/aZEInmuv7P3+Z1m/H7fJanmMztHR9T3y8P5JU2CIRTIutRSDs+dil
zr53mXOu8r7vnggjM/tNaoiR6PqovpsTL1gAPjoxSFjr7R+fvJvf9mPeDUFjnPrUd54dfnh4u8SL
anvptPOsInQpQntijFGkK5R0+XkdG2Dhs3z+NqKiXtOAah9s4QXIOSGrQZiKz6VKmz304+KTn+Qn
Yfbd8807s/GQseQw24mf15ZfNlN61pFucpFvnRHN/b7NpXUTWBN3PhRMcJyRZzAPbTTnw1o3KWyw
2mJiPhsKbbEBBdBbkCBkt9jCoC3TDEN6jWmlDg4+sQsl0zij6E4FCk71V7H5/3X5/s1q4uf1Fkgv
1Abqp/erKRqbOaOjHG5yY/IOtZ82J55h89Y0kH5/8vu9N0VyDNDiBIVhufj9Xa6LH16LMtuzzTE2
SJ1p2weUV9UBu1f5MsULxNLt4q/Iyr2zuuzn3UAL4zWtpHv+5zfxN/vDUh+yiPi5uEN+eHrIihqH
mOzPDV0zF8wsieT3PUg9MJYt82MilumN//klreXf/LA6+NA2V2S2CYynH/YIchOb3KjLaFOkCcE9
HYHV2aYwF99rFaTlQ+WU3RUGpoKsTkGLJmzrpln3Hr/a4j4a7QUI6nubuEcHsdHF1OwmNLCk9Dip
/5DNRNWvm9rMHoYKcdLuk3fv/M27pxDm2i080DE/beK/rG1J7Nyy4/gQWCMkjeks6dR5kSKeRuMX
Jglc1TQvOV/cYeN2ix0Cb/RAZjPv5o3pINBQ39QOIqpQ28Mnb89fvrwPXy6XM7Yn/lHHdJeUu1/v
MW4NF07VWKU5H+cIvY5CL5zXkb7StCeZ0LIar4VbiZoWtDZOGsgTTbbZyQkVzYIMETowhGw1JWF7
PmYDQHkxNNBORRtkxcawgHrBo1H1ZTG1iyw5r9R3Y7RAXdWGI39miomSpqIAYWmCr0dzFdZV/+DE
agRi2MNg80x0mGuO9Hb4ouN0TC7S2aNISEWWX0Zeoe/7trPf3DIofoS1mTB+5x7fLyAuIn3gNTv2
rkCbRhhrjcKde7NAcGCF812E6+w76I60vcD8Tl0z+EbHehkyVB4l2YFw+9DGsN84qbp28y76Mmf+
cNtmTYKofBbDoc08ytc5issvaU2oeE4v8buFygASJdhkf+XPffGStEWNGritONr82GFCEKmyYDF3
wURujsFsc+9Hyfgcp7l76yGO+Qz68jdPrse5h4BpafFADnn/QzMvEC7dEoNBnNlepJED0teA9AWn
BAelp+1/Y7vidOWWjMKAE9dcHoxfFn5XD1kFLBDwZiTUndKTu+nrlFTrKbR3s0IBtCKvgWz0wm/f
UCP3CMAb8cnR8jd7h8eGyd1i2Tm41bx/E9xmXBylytjQRnB3xWL7V9UgzuzRSTdwkr+NU5rcWq2Y
Vk2bJJ98B79dl2k/LActWzeHm2N9+M6DillibgcRQhqitjIrkBtiyOe3TmC3teLpjJwn/ckOzZPB
Z/rwSIPJInzS4X/8nw/7pcA2E7Jr4D6ImX5h2xt8MrL7CnP3Rs0FJROlVR+sPMaIw8HKQKKuStNV
9wPoa+wVZLl5+6kyjVMeZEkBFZwr2qb0gtHdQoV07w2mmxm0gdFEk1ygp62IXULlPkdsajO+MbRL
SUaKrSoRqWFfS7wDXy5zi0iEuLgaoIWEeIWLPbMMWncVFsvgUuDArzaNjWJuRQp4e28JGk54rcfg
SsdMHyXQju9d3pU3XaGy6xYJyCLlywgW6cjDtPa1khH5H0Od7FHmzN8EuycpMELnly5SkNe+cPD1
WXAMHDzHGTdpjSQNqkuU2fVq7OfiwtIm51qQ5g3uy0AEjH5nWCsr1GIz/Dud6K8KhYexckrX/Irz
PiPjxc4J/WkSqV/NJuqZak4quJ0gHfcA0zNEIJ1X97cz05NmTYhucyvztEOtCDr2K34raVGi1kRI
9Q6uMzKZAnPlkT7foJRJxZVse/D4tO5ntYlH23JWuqh6mmVTj7IQmL2REubiEdfXDJFrrNFQFeeB
/Muy4BvPEGyTb43wS7ikruldYveon8Wgtaagkd13E1c5gFhvrA+ofMQPQuOIBw5dt7yeks57gAkT
Xiu3b+5aw9ePU+iUYIq7SDPQTPKFL8y8JyAk5adwsjbip8my82qVDUaIr010qLALWl20K1OpnhJD
ee2O8G4PVCKRYgyOUgxN5AONjAiy2rhwRd9g6525dTH/k+Z+ceHkR88DN33IZJld5b7AlO8mlXXm
BktWtciXXmWsddy//PkA/33fxDhHPIO12MldZlvvd5AgpbNlhRU4/yFLtpyMTJJ7OV2S8k5rK4Qs
8ufX+/3pZazJlmFRh9EUXAh8v26bZSLdtF3G+n1Ze+wZznwtOG5vWstSn2yOv380cym6IN/Qn4f5
92F7KociF5CD2Z6QZz7iHMgvA20AZlCYdujPhZ/c5H7/aIwXaD/CxGGewEX//UezBqf3pUBXKOuQ
VCziH48gAQpuOp6x+/O3+HvP5Ocogzujzdgi5I/3r2WnsZFLkYX4L1XEY0i25AWxbQQqZJO19bHa
PMwuaLV9pVN94lbLtDxfKK1/fh9/cwIEeOK4/jEkoeb8cAg60sU1mw1EmKONDg+tsqAMQOgAvt4n
SBO2VtdXzhZocDz8Gy8N7syhg+gQSxV+uKoTzGqVSMqjTTLl5ZFRXk/QnVWcjcDFj3M5NYcET9Qn
9dB7RszPGiVwYfGQTULX8rd6CE+TFnIsWFKj7eg9Uv2Gg2/OxiUtXnAYhLXyAKf34doKu/STs+9v
FjTrmc/KG+BN/DwZf7ly2NKDG5JLgqB8331LVacpFDsITDLzNE7e9jMuGPUH6+jDYctkyqSTQJw4
adEf1rRtTiB75ibayNjL050FPeQlznvwsL2a1XQYQuhBG1LaY9KQxiCydlZiCe9mUE7SgbGVNO7y
SfrryQYwPlNywYlB0I6X2Vw8Z5UBWHYFRht7fQFifvELzcm1H6nsteoH6gRFi/SicDimNihM4+eU
274EhxFDw5F69NVOho33bPr2PCKQHznptJnBQcm4JF+U3NLJuJ9l/oS+WUMEZm/C40HYGNC4mvjy
1QSP+DT4dGS2uNVps4Yo648WFn4QnH1Mwq+nM/MwGZYc0dJo+nQp7Z63qsX5sgVyrb9q7CzMz6KC
vC8+fscHSjjvwD/JF98fxnbn2T0xCmi9BU5Yp+d4G+OcuBUU4a3ceHGgH+Zkaq6qJIEFEgLszwhE
mrFXxtCB7oswJ0Y3qUYUDiUOTgYJEHBeOEGw1dfJom8hBs0mhnnKZzDFpvJQReZJ913qQdwqx8p+
cJFNiS1oYswouIRIk9BJVP8IEIH5a7j6/YSLxtF3XpfmJFuM9dSsdWthoydFuB9XZZckgCiQjkBd
bhHzn9faNG/KKKz7Dc689qDpEdKqoFVIOQheGo0XEQLfw5RslZWJOO4JXdHSvkSK2sF318ExauA4
rrD91zl2schmZtc4dfM0Fo1+Y+fJ3JWPAgnXXDLWZ07NnYXCasJSaXHTUCt7lO43dp2eteRWo96b
mNmLK/ALeNeZIXrxhuxd/pUyjZR7zvxnts4gu7TeGtp8hB8V7bZeuTjAwM6j76n5nJAWcSKlfOYl
Hu4rjKoSwQiaXOQrY+8/j6mx5NinBmrRgSt4s+JkBQBgmRVQFayE48HDxvGaxioaN4FhjW9kiYi3
OORpIszHCH9wORP+MUCYLBdsj58eiskUhDnQ5iGHWwbyh4ODtKURUWbnAsQQSDK13PRVFQ34v2d3
+jLY7XiqhVmlF0nq2KiSEjd76oLKfYOKUIeo60glIEwZthX7k1Qkf6SN6HBQTe688Y1+spDhizne
juDSto1Qk7NxIwU5Y2h13K0Zd8p53XgWPjsRR7rdqCIZgGDkVQVdH2YJMWNJAVzFmEeHIJ3OTU8K
2yzAHjo2/3rBQfI5CmObkj4wiYd/f+pNWQgePzC8DeZT2iNNZ5FjUzNnhUNlTovmRSZ7sBGfHbd/
tws6aAPoqdLHc50PrakYTfoYILzZwKXFA0bQC37xwR33ssPYagiGBX7jjTdmCT+HaEIa9X8+Z//m
ahE6TOd+tji5YXx4Az55gp3R5jzTqaiOYpDWBephQrrD5OufX+n3E52i7n9zdiZLciJZFP0izHBm
thFADMpMpWalNphG5nl0vr4PWimItAirrupaqU0E4Pjw3r3nopFhTeU4SXLW5SPu676LAGg4novT
gYPHWDY+AQ3RLwW/9MGsTT0YZWTeWcyv749dqHB1QQNIrJzGy6uShY4/crBtb3LC5cTSICkdzKR/
g9y58yivl3AuRS0IPS7Mb8qal5fC35OrzUjBSlvU6jGzotnTSqo9fa9nb+2CJ8rG2xq+dmn+cvvR
vnKT4L0d7IQIkWzrbzn9n+U7hd8m0lbl0UI3eFIrDI5LbDifFx7onZP5hoC4blQEh+O/QGU2iVTn
Lu/SLLEIDUbvolnMo/Glhm3vDWMPfMCN8/633aZGckiwzi34Z/PJY1sRTj6/u4/3zlIr7R57DmQt
xJZGd8risr1z7njlYVDz1FAum/gNGNuXP9CukPgR3B56E16FR01kyxGff+8ZbnOvv/bKkEb9pTkG
Khv2i9shHacoc8fFCD2boPYdEaqZl1Uw55pmUp7KXgMq1SZYl2+/7es5QxjUsemQQD4Gj7kZ0phH
IWAqBhJT+l3RoQB4cUxh+wvO0woK9wjex4l2r2CW1Xr1nd1iTbwz1l97yBx/6DExGtyrDSPNgkLM
NVEeKjrrPyXFlBcVTTQrOo3Cd7fv95WnTCMclR2OUlQE21ZBS9nPsDLciDBumi6I8Q+Dv2GyTgNh
zDl3HaufzT5s7myKX7ku5WXmKkiazB2OcTmQ6oh04VmiJ2zdtPJ7S02BDRlRSRUo4h1HZHQkfbL8
98Me65DKGXZtjyM025xjZ0JkrYb+KYumKZyDLRm27LXwf0Nq7e+oJV6Zs7hDim1sWSGlm5uLlaqt
dLDwUj+lsO47pQr/TzFsxx8BFfySsjdOuHhsY2e5rZL4t1/sK4PIxuQqVKZmHvK2KW4DdxAIMGI/
wsf8oRy74UR1X31UclLMb1/qlXfJMZ11Di8Yp41tezZznAz9E2od7IWVeNCNWoFO5XCOLCgkl36h
ZhghcUD/5+9E4/ZMqscoEMDPr4/gn5kZs0OOLJU2reh0+4+tNtUX1XHSkwhH83j7FtfheHmgurzU
5lXqU9Onk0bPNIk42+/zIlUo7yC+uvNZXJ8V4VNrxlr2oCpOZ/TylihTDmBv5co1iMsHAJ0r7MA1
H5QSw62NyCy4fV/i+t2tDHIkPapj6Ka2VYwMnLRSQEm5747NiJAlLVy8MSSSG7VvL0b9BL90+tDA
CiaoHDXuu4yq4Reaa+0hpPFD0rgilDQoqRnFCMZSmC3FFFZeLfP0ZCLzru68dO21X4w3XuUoDy2Y
6tflI+LIk3LYVwCijm1SIjCN8k/xVMf9Wwy0oP8S7LeEMQgDY8rEzvLPYBe97SltUaa70c3L7BBp
sf1VRcDTe32VTpR9m8r+1uY1/Q6d9MkPY6HH31Sta97B4COMq83KYgoQCeFOWhzD9taEYayUhgmJ
dUyANuxqjSzDO4vR9TdMiQixp2DwreLnzQAXdoGz14oT35hx62VaQQCyk30PQ0P7eGccvDLAqROw
ErguCzwYvcunmg7SLmyFfCmdgnEwwUcKMn10nnsMbk/UspfnSm2m9wNHpieDbBU4xUnYcb6ryQXO
ROnHaUnuPOETNHNu/7ZXXriB9ANBL7ItygSbp7DUY+7WoNr9WLTloYWDG7j1AhdnTJe3AkjfKTGX
+M4w+ys63HzxRHqsEgmX7R9iyMsH4iSjJKTIVTwxSgOzR55pj4kK8tyrywmncVaKxgAClwkdfq/U
7I9mFHW/NHVo3EdovyC1MBlRQgnlRBYXcjb7qyP0pDgUgxXdw85fb1s4XDF1rEVMFcGKtvm1NkCS
ASCU39lUNwxk7PmODJ088tQxTJyzqeMOEeWgd75RuukTZ0P39+3X9MoI4idQV0SLzf/+7m3/mY1Z
4p0MwxuaTcwwQVsq429Td5Yvt6/yygRJ1guqVHc9T+r6ZoJsoBcY+DZjv4oWksUh4Cr+ksnEg+/S
K2wcOO3fvuL1pnyVuGEho5SGNkddc2n+XWYKCWK+aRPTV4kOJGYPd+dHc7GbRxTSYUAwrXiOUQcB
KK3bk0vBDdJyZKq0jCGsfpjiSH0gHiY7JII+1u3fdvXaNT5WwVFBpZlpWGQuX/y0JsWL0bSW6TtL
R+loYO+Pv0O2gDlwnIsD8GdIhWw0CDXDex16hAuiX7n9I66+T34EUmEoFmyrSCPdbpmjXimKanT8
asYl2hfFckJOjVinx0ZdjDI7R+mY+rcvqr9y6zpdRL5MnZM13dTLW++1aFKwZYUQRwyo251hLE3A
vpUwdk0fs8p3SyvVgwjT03stC+PfqC27n1ZcTD+mLoRIUutO80fOC0nRiAddIOYEPie7RebhdzIF
Vn4JpENIp2B+/9gTEnnm+7x1gigNx3fTaLTv2MRiyKImOcVeWaBsBsVaOAcnmVPsYLM+/zABGeLk
6SPxjCsxt4l8m6LlNBqpTXR6JM2dyCwTaDm/M35mpzya59wOdevO/uWVd+TqBpogvsJ1S7p9R4Yy
NrUOxZWE5hqbbNG+7WHcBIah4hft44ATNZ7D2+/oakZgI0PtWej8J9bV5fIVyW42ZVPVnd8I0A4V
VeNpV882upLb17luq6w7Jrj8nBX5lzXs8kLDZNV1LQDeJeCnH7FzaXtlNqODkbaGT5J4AzKkk0c3
bjEUmCTxUdcTn2//iNeeMBtg6vt8AUyCm5tFIqY3jm3AyQXJScEnkT7zwbSfZaf7mWU0RyTFuARv
X/XqiMGXh6sN/SvPV6d/cHnnAp0Qos2ZbJWy008lNEUPMMcasRvmIK3ISZVt970tO/V8+8LXt7vq
yhBs0IWEQLFdHmOl0cohw8SM/Nt90egmQeaWjb6ToAax/uHm3rcCrPaddflq/ueG1wHFhMw/7rYq
0C6gFc0QK3wh2uxpdl33MOqZehr7QryZinT4cfs+r9WS6wXZf/B4Leo/W7VEayhhXyxJ5ydupkqv
TQvTC4s0bFbRhPMHajHc/LQtYMALvcEdbvfyqZlmuvOJ1sKVuP17rm056++xqIARO4bKwlpfzD/L
bKXY8cya0vmKhMWdeG3Y6tiWm2KIPD1VUgIrlxYFTY+LxPUJzV312ERkw4UsmrDZ21SG3qhtNeZn
p9HxOeNR6SYsg+i+2FLDcNwxc4oa8v1EN1tTlvj3kqMnOiP2Tt9O7BS/KQZSf7bYmkLtKYcQ20ZU
c71mVtkOZ1ViLA/dsKQvyoASYwdudCT4L0QemGmTtHcpyI4UT2NivY2HPPzIsNG/6vqc9TtzArsB
wXCuAdcto6A9QP73fo7U5tRVSAwPNWC6rzguzKdlKqT0BO0rIP+kfiHRRa8JrafEqmg2UB1/hS01
Qn9CynvQ6E2UCfBaQdcvxbqffGzdLjnYeYLNGk9kXB3DhEzLE7vjKBBJNxcnnePBpxL0CME6+rTo
R1wFiINGvW+0QzYO9pGGrgqRwCzkH+m2bQN5N0E+d/ulr3vNi70o79ziCMAETm0Qzc7lO68juklT
UlewZ+UIMHANpDXS5QiD5l6cBrWB64tR4aNQz/GThpi6WVgbTKCpGWmFn3Fm7L+OilG+5E4pBM2F
VSunTAr0QZlBEB7mZH5hd6RrH3CR5jJga6T+hM1KxjOiOVCIwNLbP0LrCU52VGWRb4Yw6j8BKG1t
cCxoE88gc2ftgVAvMiqVNq0rXED2+NHt20p4rSUJlU1VmB070WflhzQH57+vGxRKuPQ5lnojirxP
bgeVFCuWIZ3ntkby7gPj0wsvRPDTeo2qY9MZbNw7IwyjYT+qGLCATsTgImnuIYAyJgywD2Ybt82R
A6/7Fmdo8ytPymW1zg4Z6HXkju+ElCr5LblGsvDUG8gPTXdQPlTMBKpvQ8V+oM8JHZczQNec7WYp
evJIKC/tZ8adCc6/qL5lSo/KbOitCh9REQ/W3pws++hWHURZKP/WW+YcM2JbG4txX6IyNPYt/dbJ
kzmiEAzGnAuByhQsbsvS2BSHy6k8JqRtaXuMP+JXQu5w8dWI8P96cw+mYU85WT1ZozUg6pnNtN4h
VUQMk5G8+4vtTK35poyixxEQz5epp1LF3wkV7omUpEoHtUcE004xTBm+k1EDpHTqM1sA33b7F/T3
xkgPR09+d1rWOB/mLOznA6zyzkLKMxH3mQ+tgbeKPph5roGKuPs84hcFbdwBMx+ifso/MrS77G07
9tO7HPd87ktwLJj8SUigSTjXRtClyTR6UnTK9OiKKPs8AyI2DkgVapNkBUt69tQC02EP2E17lXi+
FhQi1TmoqRZ1c5d8ZvLd1RU52IXFGO/DWoZsHfnHhAhBK+rg1tmCt04UQ+YVidH+oeeYOgE2zKbd
V7lpfk+y2Z2pfAtanGGsL09RaC/vu0ZVv7aIODogYlGaoDtyk6+msiYHmHPXfczEjLlIZAM/ChQg
oRp43uQT8pboh4V7AvTXEBYUYLox+hXZY+rSqkJ+tauwUrk7wxJ9RWBp3ubv9MFatJ2Zjmip+zbT
PTLx5NcBPMbH29POKzPBanDB3oIshj22djnt6E3LSqB1sBIgB72f3DA+ybD85WC4e0cN4Z7G6JW9
zFrKW5uEtHpYbC8vF5GpLvOYcPMyBNa/o8vBWW5Wmoz6Qzb4iGqaAL9nfipRrN3JxXplO0OxxkUV
SYYnHa31t/2zqkqtn1XGTeEvZRlT6IqX/aoLOBJnh/Kon7Wveaovd9byV54v52Sq0Px0tjPa5qJm
wzlkbGZC6J2VEljVpp+hoCRtYNY+x81kHm6/z1dukuuxD19DtmjZbd7nMBiwWSOWkbKMlkNt6Zx5
LOK39bTrT3Y4WhT3yPu+fdHXNlA6KdyIX+jgIf3ZbM4VoRLBQvCEr/RKb/vs7aY/0mgwqdnZBN8P
rFN2lvVCRQeFORELjh2XzRHdl/W1y4zpXkrha0+dk4LDYQoJLof6y1fdqYVVSjjIvq248QrFRvGB
+tfrk27x22q+9xW9snivJSR84jQvaZlthnXWjaWS2qRfaHWVvm8aBBGIb9wHFDf3Qsquq7l05tY2
O80Gtt1Yty/vLYEjMulDOvkcX/UjqoT8VPP/JezesPzRLMjXaRIlAC8m6EdEkNNzgYCyMyeCvMhx
AmloyaCxNMJKGpukb9hZRaBqPTTNO8Nive3NnmZVPqMq0mz6MH/9Ff98cYOlUu8cjNGPuy7/jI8u
eotHT340ACPaO2WKppcGC7lPNLz5waUJSuZc2N8bnNdVBBOuBK8GGTQ9sO1gwMLvWgA3RpRJeZYd
jN6KyDGMkCX4ORrPzmsy2XyIRTdY3pikQsW1nRWfYOGLLxHL5mqSLuqnCcH2z7RO1POSGpON0j+n
OFXBDPmCIjr8YIRiuTM5v/IxI2HnJICUnQLQthBWQe4srW7p/cqd7TcDSla/H5PxzZpI4qdo+kGZ
Z8Wdqst6nNy8NErDnIY4Z5s0lTbfjhIhj3R6mlm2k3aeZpbt56qOAIb/98HBHKxxyKPUp3O6vxzH
6CYg/durtKsadBmks1O+AGSMnpxuMtDZ2rI9Fk3dB3lsNHWwbtAfQhGW/8czphuMjok506Gddvkz
QM8OmenUg9+4SBuMSQUztcStR4UyfSi75Zdg5b6z17+enjjc0V6ntEX1hOre5TURabhulHPNpIQN
B/hF/kiwK5OSWpWxT1SRfici9pUJmnMt0y62YaqIqrOZNNLcsoDoLyzzc0LGhwG5nFy2hYQVHmn8
LGIHxduSaUj0qt5MqIgZsSBuxQ6/Kdkgfv/nd49BgyM3K+LqYt5ODFQRirCR4+Q7URxjI2OK0Ke+
OCqTg0CrAxNQlioxpJm6mmuJEEjoG7/c/hHXPnecpmxFVHYDtNfcrbLFdce2kwqsoUHonfDrBYE/
2fal+0a6cIaxRyn8EAefs8LRuW3fNYuE1VZJxyDcwiT+R+sjGF9q27YvoTU3uZ+KWpm9mbrFi1TW
eBTy6tsTaZ/5dBzbLMk468bavYzw6z4GcyxtPZdaO40BHFWX42mkEJFEYzP5GI4KuvyEQBQOzTn2
VzrPToqZKbZNTxlVS58UYkFAm4IWf4dfilongNhd3SfVye7q4pzEau2ro14fbz/v62nYQuuwdiDX
acXYti/qfobnAbvIN9m70+KBkt2XFdI2ZLPvcQrMz2M5qCf4k72vjWl75zt/9fKUBlXNpn4nrM03
R50snZGESd+Kx35e4+9gP0t7sMOHwq4UgsVaWttoXAFB7kqDTPdVfhoqdzahf5utl9MrlER02bwp
wARi+xgI78op9qFsYRWqnceuXNL4IRHDIN6iRsWGFNEdew4p5r4QdhUrT6CaR8J8ksI9u2VfAhiM
dR0kQzUNcpcZDlCInJBCVimgVmClBKdaQLvw8/czLVbtpIcIEHAfxnqD7ztRvhM+Rkm7VBt2pHNJ
jg1+wIrCtpgUTNdFBpArH2Pewjyg8pXAj99EU04mVAZWnKNI1ERHbSG6JYCgBRaGQLr01OZlSnE2
VkN3V2Xx0p1Hgna+OyT7fm7D0XgfWXGWfZpCIzs1HA+anSXZFjtabtQH6bjGgz1apQuGWlXvCOeu
d2foa/AjqRw9EElsd0wjURhWPsJoHCxJWKPB0S2vOga5VpXB7UH+97y0eb3shGmUrKIeFpV1df1n
yzO5i6uO6irYcrUGsrsqOIp6NZKtYRemhtb6MdWN4kkoEWF2rAJDjulxXuyfAiIlOFNr6OKPDEVa
Frd/2iuLDj1DjFlsGyldb8vIyBOHpuu03h+WRHmBgF56uBKaH9PYfQEUs3i3L/fKPtWmqWasEjeK
1gBYLp8EwHJ16Mu1xhTpeJIJFEsYsOGk2uDwozEnoSNXK/0c9n1deNCIJazBospFME/dWPguFpFx
X4wjSlg4qFjTSS3CKpa13fg8hnP4PKL4Nu787OuxYrNNZK2kFUi93diU4cjnmSz8mhlthpB+UdoP
YzCQY/Gm7iDh/veLcSkmJQ1VhsMG5PIRdawtkdQWMEGisc/uIlvfsQvgk7TV7lzqlf4Jixyb4HUC
pOxnbbZ1LkxDpqVi8SszHh8WIeovUKMJgyD7mXg7Lnuc2GYGLJoRjtck/oRY0rkzBq83tBTrEUut
LXdOSs765/98HXbokswCJso32V3/RERif5zdCoxHG9e2D+PNGRF/m5V9Z+35+4lffJY6lU6kNqjg
sHPjmLi8cAztaAwbqBjtjLPsPESq+tR2S5Y9msWs1kHcwj0/xJRjXtJ41F9gT6YfTZFh01HBvP6m
wRs/1xlbucDMaAyzxqPH3KVD3ZBV2CbdQJyWlMjVQyZyBXs3xuSmi4AmZ5LUFrkUJpzHykCdboWD
+dNQeudr1cpo8GqUd8s5IRHzfTsnpF441lCjz+GX/bao3I+7OSQuZkdxMspOXWfHn+58qlfntPVk
BGSE8zImC2vbb8B0NWOQc0Dvxhxa24ggRdhTNQT5Lo2T0NcLWR5VBxuYmIz6nCaDGr8xEOR8vf1D
roYHb4kXRBseQ7jtbj8+FJjQGImO9deyIPm3VVGfWtCPlQ/1Wdi7flKiwAGNfw90sw7+7fBAH67h
ROZJ8B1cDg9SqEJO7obqz+QilOc51EjGtHHOIOofzOxTDRuTmCfKSkSWxLO8c99Xkw73jcQNZSb9
W5Pj/eXlswhbepx1HDxzAOsSyj2mxFQERA/np9uP+JU7pQDGt87HgM/vyqJrRAijynbxI4cK5C5u
6YXvImuGuNlOFjRgTiXSxcUCBT863L72XzH+5jEjuwWjB5OJWtG2x5EkKge6CPAw5CSMpZhDKorz
bk4YayhKx5tpH5ee4oTmMU/GQtkbU0nxFgBOGh9ZaEwKyYWqzkSbRFjnyKaRHgV+cMTxbBDkCGvO
+KDw84lmAgHXQ79Jw6CwRaV6vVqBbHeqiSh1Ei9rQqek+S0pY4z6mWiiP3U4ZuRD8lzQf7RFd+8j
e+Ulg7pE2L5qcDUKkJcv2ZxErQ+hKXzXGab6rCpC/Jp1O26fhjhaYyGKqoqC0LSXH2PpLqCdMM5P
excGcO23jbQPRdca0WopW44z+9Nw35ZwV//rFM2nh8ZDRVDu2g5q9cufiVG+DKW+Ngs6gkd30AeW
lZFD7tojxVlrOkRY6OKdA1o3ubdGafzd2/FhmRByeD62Yanrn/+zPEyzTR5nQ1YRxH5l2UuZOJ/G
sZd/BqJlaNIk1MAdg+I9EiH7iWJuV+/N0cpeDFxQe+y+yZ2v5XrV5Gkg1KRgDSGREbuZGBw9Ipta
ZcTqNBPfV+UoTwsrhebZZeoeOThW554dg7eUdfbOJY7bWzp2eXfeybU8CeEr7hb0kGuR0dyqjAUu
WR6GVP0Mka9yrgk+S/ZIqEayNoUe/qztNUaZsJPlOJatmR3jHgXqTsV4WO2UMO6fmdIgQugN3vF9
S3/YuPMTr3aXOmc7qJu6jrnBvirsa4OVOEVlG76A1flEsEq057MV74dmKT/leZ3/uD2XvHI9EIs2
Oxp2aWwwN18TBvwBVeeoE+RnhOU+MrpwTQwnLDQaY0KBS6pbd27xeupEtkvBan0POooLbTM6KxD/
JH8YfjuIcN91bpLt1CIDb6dLzBppKmlGEpkdOHgalv9aMmLC5K0gBFnP99a2j9BkQ206iWn49YBV
sscE/73jDJ2zs8hVoogSbdHvDP7rCQsjPEUFOiY2HvSrDfziTrrRRKY/0/Q6U8obSq/KW+VNayVG
dufg9Mr7pMRprmTIVfbw1+36z6efVRqN+bngYs5AXbqrFKCCefQok+IXgpD6jmx/ezmbh7nW31gE
nZUltb7rfy4HLHoWQ9JEQWrqECfhQJ5xhMjOE1NonmNUbfdGz3Zv8/eKoOvwJKxLPFTaiyuWVcTs
SSKGz5RtPeCO7yERNNU7FeILtnSNhBqH8O3bXwmVdv7af6fU9bIWDX4aM6AcEZxfXnbUytAmWhxc
dzJrT+xi3Togan7+KgZEcLuahOxfhhoqsKvqiuIMhD9xdmkD9zuiWd3VDCPUZ3gfGPnIjtSJyuur
7FRqafwOIC+h9RZBOySAdTJ6T5xg+cFCHwCWU82GXxMMxCkIq2i1kJZx971P1OFLMfeQc1Vzsewd
cydxHiA21BwJY4IhpKIK+bQ4VfN7KXK73EVDbAcTGhP13KXzcNbKxgZSQSTdtzhBUEDztCa5V+0q
m4wJOVGjr5SWrQOp1CnJvfUyIggxcWA4Sjd+jxD0t2vDPBq9dbfBX4Xs/TejZAj3xcLmGsQ5rXdZ
YTrbx0Zf/c7iFtVKyizakNMp59TP4pQbb1slNDx0SsqzS+M3JjzGTh+kOUbLfkrK/uSqvGs/zYi6
2luKnv7kgAAro2SghbvZtdpPBHJ0Fax/DVipMKUA6z211O2mQc8eFTXB2oHvN8bEm2uYcZOuQE3Y
iTbSIPoo3fIE/Sdd9oPWjJwSDJ2whohS5UPLn70LCRfAXKqNSrQnnX3d7RVJIzlgNfq7ZUKcEIxV
Pf62OofN2Jwa3deKfuzvHsZ5iol8ctCz9VH1VStaCQJ1ks0bXJVh7qFVISzFSkX8h0OFKL10tsh0
GgbyjJGUh8DkZGEsNWSSEBpSipDgiz2oIjqmpZoeQ82eYGMKVGw7dhmA5kmgXtFzBmzXvVlVfbln
lZ/ljv5sfKYzEulcjZbhDqyLYn6WdMQRe4z0ZvD6ziWo4silt5hqQx+d9EGQnDa5Smsjcxpnew9r
V/5a1BBf+oSf3diVRB88Dki1QYgNy580DM1fDiKRfI+FgpIbhvrZY2Yc4wequNm31Mz4ckVBhM9+
4HBMYjmMjJ9k+CWqL7XRfmgqN/3Bg8N3bBLbmN9Ze65KvED8qJo6dJLxQ7AIbUoFw9rASCe3CDDr
E2QipNWhY41HTivJqJEjq2JopidoWvUfUG0z6SysRz8xfES2ZxCP9pw0Ca5fWVfOsa5XaWrsOAtI
kbHUlDu/9nquQ7PGWXg9THHe3zahzawrEp1kgIAGoNiT06wHCZLQ70NOukVsfOUm1Y+3Z7q/rq7L
iY5pHN4TRARqThxwLie6ygFXMNRtHajWABNGr8LqOGeNWvl12nFIb2NCl/caR73CN0hPQoemENHl
lVrfmftOak27gxGcf0RrUkIfm3orfGs1o3WYwpnp0aGzix7Qzp1PCRphciJn0dScMyw6iA5StOcE
hXj/qEt3oY8xV63XAT9Z3g9VrCdvtViXOHwMG7VonGCxKZQZApsaZuBPjOh3NETmFxNpToIdz53l
OdPy+vtCOwrsatRTobednsKuOsb0b5w0Kp8SZe5/FMsYKQGFBQr9air6jwjBjfxQ8ojfW/lar3BF
VnSnsCvtLyz203g2ETjBpKD9+jJMIxU0O52SR9dA1cjnWJR/2jhWKSSDcYaAG8nS65qyom6I0+dQ
IBxS0IctMVU8Ox+qfd4g7iGvNhy/1rOYJy/Ws6E9iZagb/TwOUiHqHHzT/0CIeNAFBcmx16Exb0z
/PWgs2jjqRSl8BCv3K3LAWBKQ5YTndq1U6gGiwAVVHW0xE0S9vYtbKVDPhvtf9wjsbzyGNZe6dpe
RmpweVGjw5amwQIMCPyrD05HZ8GRisQMoM4vt0f4OoAvBziMSiq4dAzZuUDBvbxUG0UEucQqMu6m
VWjYGOb4oNRW83T7MteP0aAtqbFnAJizfryXl3FoFi1W3keBjopB+EqUhW9RPNgN0d9oZ0bZJG9b
Yd2TkLyyT8HCzxmCQydy/+2xE36NQu8miYN+jEpfjRZxhDJFQDX1nyctJAH+3hy1VnI3zxO0vu2Y
SGzpQ249ZrbeyDIyyKuFWGp3P4Zl7l+ovtWtT9hH6r5xmig+FnoJj68F+vAVZg62cFVA7Nj3DWkT
n+3OQtBY0Lx5ImlH648mvJNmDwrLNT2SNJV63/VCfBJEXfb7jn7izwTBRRWU9YzsSSJBAF6VYNzf
hQn0350sM/2Nwqcx7uBXy7eUh42WXGuCXgJHmupDnNXjikXJDTLX8Gop6B6LMmDvv6S7ogjJpslt
FGwsv6qw9nqa658GRePEjLV8+GJlcoZU3ii24tFLrGkYqmPf0waMMs3Pwas3JG7X9YfBlMtwIKzE
XQJs9wJmjqzFj7qyiZiac41dUipTG4khyUudBxFTTByASiIk0whmS5uhZdtlXQwrvK608ikU0Tx6
KtMI/I6yWFKf1sdEDDTC81+EDYEBIa10wTsRudlPSQT2Y1676nC8PbivjIUso38xEayk1GI4ql6O
brsxZ/KcxixY9Fgz98wYBAUQQguX3wRLQtCQtm/B4QdDXIlTtwzK3h2ycNrn5I8QSNJO5JdWTdL/
Lktd4i2uJ2D01B2KPpEf9NCw37gEmFCKUgnQniWBe24b6XtoUyV5Ssb8BAKylB7wedw61RDcvr+/
ipDLQc0qSE8BYQ0tL86Jl/fXkibp9KObBmQ0ARXMIk3nhKEaZHdaDeLJcW5sSDljfmS+1LWdmC3z
U4UEtjxosTXr+wbR/7c+J+ThYdRbrXia1yUB1RbbfE5kY2U+4gklgJKBx15HJ2lF22lZgXWS90U4
rKWGZfXWHaP+kXgEOXlOradyX8ww2fmuFft33+bKc+G21i/dKmBT3n4E1xMJVFHoOkySlEucbQ1p
xtZpl4bMAnOuyrNcQLulERXkUrXcA3W96M4KcD0tc73V4Y5jAZPEtqw3Tnk7jnWTBVoRxwKqkSC4
yM3z5c5RbnsaZ+QyLVKi5mJUgLa8alNEE4x6Mw1G6EmPqd1WkEXb7q1sNendfoSvXIrutL4qRugU
YRa9HERIWynPmXMedIg4D8AVUbx3lvNMHUa5YzG5KglzW9gu1kIONX8a4pvlJtQiTKkkrgWhEQ/1
m3Kw4nNE9999msaZvovFnMrBokdvT2atxSkuT2ooRypRfiQcW+nRZQ3Mn8LUWTBCmr1O8E8+MAsP
SOE8Rkobn/u+IQW4XSOhDGs0/4yaO2DgE4SkedRxhs+NaazG1mKhsyNpSPd71ezaT7LqdAuTF4XP
h7Aj5fXO2LkeqxYfzt+mLGpNGoCXD7pRKvS2dV8E0PXncj9O7uB+CG1FeaPkLSdwxRkn887LvUJe
U5xb+41/iTWoRbaCJ+LphdpNUxmkSua6u643tUOXduabYlDUM9Zo81gkVbkDKzb8NpRIyn3rJO3e
1Uvz6MJx25lQPcl1WwjiovrKYc8tcpTRQh3Kndbp0Z1J+3pHguEVhCrbO5utwXaPFRP+YS2jkwe8
O/sw9TrIqL706obcq9puize9Hfd3JtLrT8AFDrGGR4j13+0JJqydrGCL2wb4MNp0B67Q/FTaOYqw
mlbY7c9tXXMu52wMlZiOUII5TNpbOKGBZxBsUFcFy1K7PjtK363yANO+yW6rcJ+qSJV7rBjqy+3r
Xt0jfWDuTKUAJthbbZEO0mLWquepCVrpfKK+kFLVNzIjkKPevL99qauBzqXo9pJpDa2ciXbzlSsO
cYP0uOoAklr2Wy8640AxqfhB75/qjB0t9/Ru244msi6wcvSZNGgVLgfDyy/LYEp22q6qgx7654c4
LLpViowhsO6a6VCYJOq5MdFuQc+CcablWAbA05w7s9tV+4CfYbKFJkEDoRkH+E0zpcjHGjJB3AZx
mig/UzE6ezQXli9NDF7UyCbjDSH0io6D0Ml3g4ocSjplfeeTv376dPr4bpD+OXQRtvIwSbNHXcxl
CNRcyMehdRePh+ecRB5NKr8COPOdRfhqSDOcORSs5AZWRAb35eMXI66YMEm6ICS26ZhrFDYxy6SH
IpqXR3J/yVcZYFvTosvvwDWuBzXUIhqpSH2oAaA+vrzyOOhGu0DKChJryAQOOW04VyaHazZAaXjn
Nq9mJm5z5cPz7fCmKeteXoxvVpH4hwnA7XT9O/ICcew6tfIaQ5s8F0fmacYafeeir94hQk5Qdwhs
2OldXrQddVrkZGMFDgUcT9Vw4ze1qx3zOuvvrE+vXYrVyaVXQnkRne7lpcoM9mOkkSKuq7G1G4bx
O+i98YvR2dHzf50gqFDb0LfATLJ52zJRsKHkRT1pbCJjxT7Lae7f4Xv/Eaex06PSo/Bx+3rXAxRt
0roIMuPqUEo3ExL+YAUPZ4+0QZnyn3aYxXt7CR1r55i0fnfaXJDA2NJP9hRpOh9uX/z6e8TIi/FN
ZdOzcus2+6s47dwexSFbVJE7h5jP/jM8+uKsMFM8Y4n8Py7HVy+w0q7Cr632hYMQMVuiyIOlW4xH
YyEDdm7oXRFgmr1MsAX827d3/VVQDuA1IoL7u2XdjJp1RzfGtcXtdfhsrMGaz2o5hF4zDPVOdEJ5
U876PSnV+sIuFlHAeBx8VvEIQgCsRZdDtWD3MSM7ZN0cpBVExVzs5KRgmm2bek81zuQcR4u0M6r8
warH6M49X38pXJ7BRHdwpcht89RqW7pObXQ56iAte0tsMEwQBpjn0kS5M5u/9niBlnDIszijI627
vNOotbWJul0eTLMYH8qM81eYF/BU48L5AS1pQkh5F6B8pWtEwIcYgO0X/Vb64VvlFiIce1EWMw+s
aKreRSsz+7AUdEEQQ2knc9HJUwBauuaSzvljkqfDri5c84dDzNF+gVX+/fYgu/6A0bJR7F3hcXgI
1mjIfxt4yLmicgD/+T/Ozqs3biNcw7+IAHu5XXJ3JVmWi9xvCDuO2cuwk7/+PKNzgOPlEksoCJJc
GMnsDKd85S0nr1Cr9+UM+bQ3SAk0s0CMym3jo9MaSuBVjfvqTy2LCKhkw1lgi3ur7R0rZenOWIGc
1DrLvgwtFV1Lr/r7JHH3HIOuYPsIkvGRAQXRy3/ZV5eztDo8+kgoHSynHO/OQsDnid7R8l4Kdd/l
g2U0h7Tq3dOYGpBErBCaU6blX/JS3YOvXN1Z/BL2gCclUghq1i868j9OXViDA1ocLE6lT5/ocicf
5jbCv6owrZ1n/OrzehDYJC8RCArx4hp3gRe9MUaGPeERN4mPIDQe50Ezv2VjVtyhShC+N6u++dU7
unJ3e19dzxN8MSUUnXyMLq0lf9hfjWEWG5+kdFFPoq8s4G8kQiZyzu+cLPqZlfoeSnZrOA0EAyEL
1xdH7HK4BLlXvUpr7dShIneoYB2fseegLYV79GHoa+Wf29O7jkipZkIg5iVADh0M1uqeTLxSnW1l
0U4qBZj3pjem7/rITs5VTDx8mPNBHELPJk9Os+LbHBeT36oman23f8YV90LaQJlgGcBvyARkfV1H
tWIV+DKqpxavwfJziwK0/aTWqfYNWggQNG+04jEg4+pMhJhL94Qz01w/0gjsiJNzY/miOxz6owgN
bTkoQh0tH9cYAeB6hnBzaEthd36JOC9u4uhkJIcygqqF00KK9vvtyVzvVQrEksnEopJprPUy0YDp
cqsdtVMFvnwGteQ4n2cgXu8yxQ7vDCVPjziMiyC3cY+/PbSMFP5+9XAWgXVOjE07AGzKmnfYgRjo
cata/Gw0dD+qXPshrYdqByyxfnHkKFI8ji8GCunqY2H8pJtNrC5+qenLP6mT/CgnO3/qEk95S7GZ
Zm3c7Gn/XD04/zso3U64UPDE1vr1o2tCQRjMxY+I4wV9CFC5VeiKYMJ1/pPWoJiW1zAgfUBhyXPV
gVVevLl8MsuqOTfJIHYuhs1FIHgi8ubNRSXq8qSak53FeIio4CRK7lnnxQ+X9ZrBSbjIShSDcRaA
WHZOykv9cPWJ6dIh8060Si77IuXw14VkFWFTlWG3+Aq+kofQKLyz0mTep9Ksot+pALKR1ogbtIM6
nWH6ljQARXSf6+SXiA7NT0C+xMkLQQ6bTllgyj6AzCq6/NsUYaAR5W688z6++Eqtf/GL0RvXMs/z
2i0srdoJlXfweo3ZOY+2QTM8Qp0PrTQlgmRiN5if57mnIssQj6fGzOwAO1fn6Oip8gnwJAFNl+4V
Gq/oCOwnuuYvLDiuHS7Ay++nKRVFo0iXMMFu/KHn7YAHyzx4X8alch+qJFTUAOlVLQpipaeUaKLs
ohyKWu3vJ+qetFRI1LFbUhX1nYLA4JfaToz3lAbxdi8t4B6n20d7HVHK38vRJssjfSZ2X13UA1Cf
shuyGRhd0r5H8Tt56HFHCXrb3gterx6Fl7FgZKEEIMkIa6ewMbeJ0nKgIejudZ90xSk/KQrgqygf
+l8iUs0D0KyU7V0nx1lx2tPS23uCuOuXUP4GEk0JU5Ihxpo4Y0ctF1eH+m5lLL8VLaHh1+CN7Ddg
f79bZabubVNZg1htUxlVUfqSbxCcgMsN0ZA5Q3nm7jSWnvZ+O8e+Qlnhjr4nTl3YFGGeUGXOPUdO
PxcAbg/ZNM3iUBvh+OH2t96Yu9Q5k6Q4wHZXUcDgITVZRWLxCxovzLhbgig1ywdVbWdELRdjJ4V4
IZmt567RrSDRhgsBDfNy7goiYiHjLX6HyNG9PoKpfrKqqaXfDxG0P7htCMowV1oC/L7sU9uPgK7/
7C1ohAcTVyPkroy0QWgkVOZfQ6qgh1L2MeKijrEo54nrRjkjCNL8wADb/BDlU8Gmieru3rI7a9y5
mreWD9wgm5dCJnfzKoiK5tazUAKaQVaUyqEd7expdp32MIKB95csNF/ZImergjSgQw6XkQhqHSOK
HiseFMpnXzjZz94b1ROulhZACFEgvpdzSeRiub+9Ra6uA+ovhKM2XUuib7SCLr+YWCJwYcj04CVo
um+GpYAB6GYRijL6nhPr1Usnh5JFYYuuDPneKgQW0TIuoeIylN4qj/h2jMiRlzPENctGZK2yj0vV
djtrujk/kimpvii9y+Sf//XMhZhHm0bmlQFAFvGT1nQctI2KPK6UOr+9lFdBE/NDKE+iTcG48xkv
h2pStv+EOlbgVHb1LUVn1rcTQHF7L/fmOED+0YXmbNO+uBynxtkH8Vy4m0UYLg8UQ6i7eCxskC1J
+MkIs9JHBaX+YQ/F8C7WZpBr2KP5pV2gjxJ2jvVPJwbzlKHMsrMCVwcGE3b4UCCZqR/wVK9imUYX
ox6iK0/10PCeSfqmI1SXGarnjNQaSkc75fiNjwuQ2LUxBDLpK655PQPmS3ZSASQSleOgCKSBQ8OD
x48Wb+/jbk2NTfsyPY7o+lbPknQGNMU5wY8bMHoKZrON4trvqjY/17Om7Czl1tTIz6X4B1R2wO2X
H1kP1Sy34C0EPW3J57jAta50avGmd9y9wu+6xMXTYCGywpzA2NMDXhXVXRr0qomESgANCTHUEeF4
VMcn4xeHxXhscWF5QsVqUE5CsdKjmnVdcPvgrBMd+QOYJlceJELAfauLoerU0AlLbNFtR0xvwXUo
78qmEHfStPNpmafkYUTWLaYdOBWn20Nfh29ybEJgWYbiOK2Fg8hlq06z4ayOaVdVR9vs0+EMXwOz
bCLv8E6o5F4PVCJo7MboPDnn0CxGbJaB35p/sqUUJ0dDdf+tWHLzs5gpzR7aRYl/REguomMK5Wbn
Vdq4Ri9+8epzRUWpRA25fYCpTPvs2PNwD7cshfVqAhhEYvp5MAnNb6/T1qA0mjhopAxsSnk8/rpG
bQe/K3LhKhi8MPkzNw3aW1qG3k7Rju/A8/SnCMTC8fagV/QUuTHYlrSVuVShyazuE9QcKAUqRRXE
QvPi74mHIKuvtl2YvrFKNEHBogLmCupmMO/zuM1+tIvVJUdI7tP0fkQvH2HJToypb8wlOHMXctjz
7Z+4tXVZD0Idsn9O6epjVHkKqi0mvhnGwjnh3Dcd3QG9QY3295+hBxqvCrM4uXW+Z8O7dSEBjJAq
jlKKyFq9AlqaqGY+5zXOYEaHfqGKygwfwvriUgnHC1b8fPVMpYE6399FWeUKJyIw8spjwNBBmwk9
aF0zxT+wCn3sN9VjMcW/K9VIv6HGuOcQsDFROhqo/FCGkDojq5sQjZ0ktSjGBkWEx55mdsV9n2d9
oCuKeY40c084feN5tXnJZbgAH4e/Lrf66JgirMKIhSXg00+9a5XxPXoru9op8gtdBMsQJgnPScBp
UQEsXQ1UIw8TuiNd2dCQSNdlTu3z0Ift49i0I7o1k3IWSp35YUxD9TCWfffWnnq4/2VU2AcqFfFh
1PT0w+3vvHHSAUTIFJF/saVX6Us6e0jq9RqyhoD/n3q9y3wFaOxd2YTtR3C+xmOTVp9vj7m15EQD
MLhkm4XnbrXkS5brJV4oeNq2ZZBHuf3WUWKxU0+72kiAuMlEESqQFwoZ8OUoaW1qY4FUqd9Hafqk
aUGKVlQqIcn6oPU7F8PGYMjPoO0HHpJP/FKB/+vCTFLKggqdHT5rmfjAwrGXDSuoqFOvPvTAk3be
0K3xuIGk3D+ELqpql5Nzar3V1cFx/QqjdnCkg3emL2q/Vd1S+CIZdxGPV7sXYJVk5rGBweKDd7oc
cKFB4eiTzoC6Ap1HyWPnH4AmU3RsMZPFinhsqjiwlhr1Zj1CHiyGhaH7GjwD70g9mvpSpTfGUcGY
Fggwd9nJSvq4POHqGv+ZgHR6eJFF4igMRK0PdVJnj2OS1MMZd9TWOyiRU++pbFztfeZEIoQoCJhr
zVx3BwxE+MuyLlzftRTIbzqQfeR6YBoey7nWzxqylifD2tXWu4r1GJbghwoFLScuyNUNlxu97So9
GA5tNloQkJONpVlXGsAp9NHbSfiuzpocDEk9i/gDvPD6eitmFQFxi8FM6Vx256YOHhZtOUV7ytpb
AyEHQoERSzHe8dXjXSsk70IpPH8owbmanT1+rCqr+HL76tja93RypDk09yjLeLkNR7sy1HyeARLr
TvdRG/Fhq/q88hcE1e47gfbV7fE2vhVkSRh+VI+5q9b5chP3A+yzAk5XmVFv7Mu2euyQPtYOlV41
v24PtrEfuT9Yu5c96a11PEYYQEmKTRd6klr7VjPmP4sxpgezzvp7r8yLx5wtuxNebiyoVELHFxRY
D4nc6i6eEUgjubE8v3IHCHMThvEZYFdfwanz1zLoe9Di64I8/U4QC/R/aXdIVujlF5ysDEMOABz+
goIUpJiiwPaC5Fz0BQFehgR+lOPY0jU0BKbGETBzF+9sj81whxTinij65vQJ5uTP4eJeo2AQMAqr
Xo9DCdvoz8VQQZqThd0idr4Ryyen21/4Kn5k8jKGo/BD8kGh6XLyDo4f+RJziyplaOkPxNnOU+aN
w2OKnMavxVzUO9EaLi4lWm/sjL21uyBYmpjLynBnHbuaCKZ0gwMGPw2xSLbQX34UCSy8smja575I
x48YCU97hO6XFtxF2MOUYYyywwBR02lf3XYtHQSc0fLQL5vImt8gSZP136EOIbDdV8rUVj7c2Rmd
ANfLP7gtsHN/HLTuH2Vpcd5tTcWZIBVC0Ty7DsJbvj6F7scw1MfGT8h+ynMS094+eF3UCR8TFq8I
WFs4fiKcYv3XUqjxp3ToSsrrQEgG3xxs5HZNVIGOtV2hBAygwyvfZMrU5Id0gVh46nS3TT4gejbc
lYlajYemLYrPdmih/j0bbpjvNMY2zwQhtlTxI6fgNbrcFrMaJm2VTqhWNbONZgZqjX/ssCoeBFDe
oNWX4gf6Nmh69V59ry1pe0hrb3zOFVozhzya6z2zkI1jAWYAvjbhBYoiV1if3p3Tvp10PwnL/usi
Rls+ienwJkXYWEosR9FObeeqKkF16/9AzISiMJsvl0CUtahGL9X9bmpNv1/syQcwrp3nAqjlYVA6
qsxpLeBoEoQ01PcSeLW3D+fGpEk5iIKJzrF+XhulZ0hLN0MkdL9gVe5qI5oZss1V74gkdf/UFzO0
mttDXj8vQOMxY+HY0Z0EGnE56wr/FZrLteFXabU8jqYoDvhf5HBG+73K7/XsAMZTamYQvN6u3BD0
WO/JbGh05ulIXqWW88np01+pmyZHXUtfK4DFhQr9nrsO00+TGHV1zdvKqBoJf/vARlFXmIb4XLt5
9WXWKHi/fhFlbPq/4Fi8CS8XcR70JqpqW/cx0fGyw1Ql/a++L23nRJsKEuPt0a43KkkiwiZIaPBc
0NFejebMCXlFbBA0ZlTQqzT/ZfceFg5ZqqnnJYm9NugyBY6wltXVLz0flb1H6zrUkvxEFNNpIHhI
0a6uC68xnT4yR+C+daO+WfLFeGbT9DsT3dow0gwQ2DEEDkuXf/5XSjNauJnWOaSjdKrQpbLn0Agy
A/5ySdXp8+Jx6d5e2SuYktwzUlDBkH1KODCrEdVGoJeVFLCHas+tTtqk98eub7GkQvz9PfAFKKO5
nRW+KAbxNaTRQdpRht+jXOjvb/+WrYMJQxqRFHp1pHOr7dvO3SCmEdJpZ8dYMVZFfJd0tnqWlgs7
67wxlIZmEwUBSKAs+CqVm2bDUBwoKX6Yavk7M3WfycTDxzaaPt2e04v/yOVTTJ4ja5/kjdBM1+If
uLlhrpQ2pu9MTfmRUlv9KST+qYkI5gT5IqDQ7wEnmPMxE1E7HaakcbAnb6EtHWK7xaIpdsr+GPWi
sg+WDbfP1wQs/defZ2msSpRIQVynuXi58VxdUdt8AM1OY1XgRw5E4YT2RDGiHKFXwc6iyMOyXhT2
HF0MquESenk5WmqhidK1veEXOJIY6EDUWr9g8KQt8Uc3m004E2nUfJ9yjx4AGj7jv4VLQ3Ix+e98
1RyraO8YyA++/kVsBKT8gLxTMlr9IvpXjVo0qYpjXpwfEVAwfveYbJywRlL+6eBethAsCmwhQEMk
eF2U6mleunZnYeTTs/oVAPq5ugnXgTysZVvicpEalBG+HOMAEXEijbxHnigVh8hTkpiwY8i/05Ut
djp4W7tURkKg9gCIQl1dRQIJyp5K6BSqH5b5+KCaXfomT9Xms9VF8wNVULy0iqnyY7EQAuZKpP8Y
VLW6y6dkOJdNmz+D9Kl+jJWaP1iVlf57e79s3L3o4rM7KXeQFq4BjK6JAGpRZapv15hIGciQo0HS
2PGOvus1lkKqfoJSIdeFgMnJu9yWsxtWYo5wFquFbqPiN4KUaDpYHYdoqgX8eXP6VJO56VJfQn2X
LlD6kICNdkLTjUeAhhQuYFKLVNaDL3/GaJuD4ySNSjBWxJ/0LBFfTT1JviDWYL+ZwKvubP6tXcd7
g/ATzw7P7Op11aSfcu1iPWJBln5Xuk507Me8eNC9sb7vjAbcFn3O+9vfdHPLwWDj0IHVRDlI/qq/
nzpmUy9kTL7Nk/dT9sEe6jGfPwHFLs+lu+QJUgVh+Me25+ZbQV/ABNQvzVvIz9UnM5rs+dBFagFK
wO0+jEWFwdLtn7j1HUCwwRGhdw9GQW7Lv35htdBu4u3A5EhRo1M/1957GHJo7iEwIT445tLs7POt
Adl8dL5AiHM3rmKMJPP6ESdTzR/0KsJPVszJhwzGnoFkpZ0IXx8GNGhuT3LrbIFAlFQRm7zjpXn3
1ySV1lFrU8yar87m8ozV3Bc8M8fvtwfZeG4Jgf9/kNX1kpWxW0/0vfy5gUIVQGhb0NLzorJAGbOb
/ssyApDF6o1OK9XGy+8WLg2vfok5FcqzRnEkCezHI/t/RpNQ0F5r4z3d/esSg6zjQFuDPQBXa00m
UhZTU8o6IRpO9OK+7vFUnLLWOvV48dxjbvSbkkf9UILvvnv9wsLXgL5EgQNMhFz4v76e16VL5rQI
tYAIhgBq4ITaZc3wBIGu3dkom3PkHPAsSTPJtc5mCkhCsbn5/daLpua7Vmjh+DilGErTWC4NdLCQ
kTpFBoZUvq5N0WvdpAlUiRdgLwAxA+a9rkKmVZKPsUuyqqN2dYpm9F8adSnfC2QdjrdX9bopylgw
UrBwQ9YLH/TVjVjTK6uwaNL9xban6Y09pOP0DsW2MfJRgWGR8SgHzFyqWaO8zSYT7fOmLUli81lX
QPgbyq/QnLXu7HRx/yVWG3NPb3HrqkAQmI4t/XQy99VVAYgpwTw5xOMpgk5WawleIUvcPmJY9Bu6
27ITIGw9EZLahbyIKuOj1ZHqeiAn1kQJC9FreI6F8WXAxe0u7PP87I7CCaCAdzt7eys1oUZI24MP
QZ7preZYOlZiDBpXU7k0ffnVzab4wWw8MR0BptbgPlOU0+dhUfpDn5SK8TC22VgelBiY4oFMOa7+
w74gEQVkSUZP9rtmfwE80Cp2n+rHylQpZzWytO4EvFlk3wA0O96pEU6bH7vaWMZzHCUQ4IjqU5Zn
yM1vqVboA7k5+OiDOuHxA+xdi/Y278aFzj3AK4I/C3SfNW+105WCbLlVKeMJ3CKSUMcY251Pt4+I
vFhWkSr/dyRGUTXA3X3tbEtbtR+wccfIk2TifqoW60vR9x/UVCjn147ExcoOkN1/LKDWr7DnhU3T
RbWNbsBYnJPIRYKIQvnPVAzl8+2hrnc5Q9GT4jPKEddvYQyAwWiN1vYLhwffTRT1xGbCikGBfjAr
2niarHnaWcnNQUEGyj4fALq1ioJYTAeSJC5zPEsdBQybQjw1APfkoWD9mBTmdO8JdU+W9Pr+IHCh
jgGSjFeSK+7y4cixpzF04eBtl8A/5Q1GDGpSrTNKY8XZqXDEu720G7E1RFQ6/RIgqMnOzuWAaOKM
fUZ9x2/mefkcFzVNdsBe+TN84/YIgjh8q6Hsd0wb3XgbTs78qa3mvefyirsisYPUw6UljywCrvOc
GO/IES06mwir1pwMBR+phxOl04AoAcxucdD0zniIemf60VWx/i5fpGaQFcIjOuipLf6ole3+sMq0
7t5axSi+opyAoGZsTXN1aAdl+i2EK7yTl5vuQ2JajfEAxUT5fHs15WJdnj6mQcWU5QQ0e9WJ1uLZ
7AwUfXxHE6N6tgstcfH/0ytq8jF+eyC9p+nUc4Vlx6w3ksqvqFGY97d/xfVNQ7mA3iOlDYSREW25
/KSNbrdqaMAR1NMG4qSVJh9a5D524o7rm0bmw3DaJXiO8sRqlAWLyVpZXNNXp1GrPoqhzpXAlObN
9UIavfPobI5GFYysS6rCWKttintpn0W2Z/oeXqXNA52jMX276Oiw+Y7dokd4ewm3hqMIhdgBcq1S
zupyCVEak6QunEOWLnF/2G5aHvswTr5V+q6HxMbXQrlbujBD1eYeXZW8OpzkpKGFQxLdxP9oCIR9
qaNkJ07YuFakPDhBNxuDPvvqWgF87IKqZJBFrRUD94UqO1HUiyH4TM1i3xeoSfy4vYRbN8vFmDJw
/TsG1gGCuEPp4MgBhwpUQ3xEnGg6dZDtP1LZjJ6XWXNTHCfH6ZxOsfpmaKfx6+1fsfEhL37Eat9Y
YbOYw8yJnBGlPGa4zGKtXjfI9kV7UuxbQyF4T/8UOAOZ6WoosINtQU3R9eGvNDrKM0v4oCyCC0qZ
lr3agPyfrW4a8M/A74h4ZI64WtyapmHt5TW4CWXIjXMd58Z702oX4+xphcgCL9FRkLW7bBnvdHuE
UAusNixe3bKhMqcBQyYvBk9hrraVGkZmQ1+avZu19m+InsVPkvZpOKSGPu5lxFt7mANC+g1ml7rI
arCBtn0JlYLBcoQHh8Uon7SRqDfO1NbX3bnf4ctufU8c9hiLtJRnabXEZpQk6aClDtAUR9ECVA3c
8aAlahICARyqn7c36ksRa/1FHbqMFLjIV0GPXB4XxNIA5/ccUdJ1/mmOY9/5okt6MFp5rj8nSzKb
B+4rrHZg05TnoTEovZQAMPNuiD8o4TgEt3/T1grg+EgcCXEBnpf8In+d4AUVtihG5xcSj9l/LqJm
8Gua6dCyLe18e6itWxA5Ipaa3Wx6a7qUizh/klMD9ZN0bH6kVNUfahTU4p17XS7iapEp+8v2Klkk
uNrVIofOjG9lCTImtiw8t7FMVn+j6IuYZacYxqFRCvVHit/3zlu5cVoB4AFbIEWTNbXVc2JWxlwQ
Brj+WJtuiWhELE4xcaV5wg1viQ7zbOMio6t19KlrphwT77FztJ0fsRVkcV14MPbgYksi9uXnFMtU
9chueX4dpg7i3IOiLUHjABs+1P2ifIyVokj8yXYibJtBpkTI3FvLGFhJl3xSx2X5d87z6jsYWxaw
tzW8oM3ecaIDjrxG67tqC8HMmdP6XhHxCGzFqLHjTRsgnq8/mhYBq5TgkVaY666IkiRGOwip/DMZ
XkD7H6+HXF1+26nQdorP12cA7xBGArJBi5N46nLR2tGYqiHs4oDOQPfoJKjQIN2a85TE5c7mvL7g
GMrlZoMs70BQXG1OrXOyeo4akINDL86ZLcWaXaM8ZzPuxSA19kAw12eOKqoMtqmWAgtdA3AUcir8
kVLFLz3UGiPM6g9un+6BnK4XUHptSgNb0kRkPOSv+OsSEUtS5m0HSURB1ZVSccaLT4nqyag779Xb
gqGoAsDDlynUGqDmTYOLDdpEY7QC0dLUfQ+IRSqUuEZ1un1fbc5KDsTygdVYw/PDwcBA3JuhOYV2
eMqLSviI5alHvUba7PZQ19sCRbuXvBfWE30Q43IB0x5aZRpniq/rOYp6qWfNx0QJZxBLzrtCNf/c
Hu5KFpu0UwUoTLBIfR1q0eqaUBFSRb0MmN+ScZ0caKuglNyF+LHiIYBAJRrvaifbgjH0X8hrjdcf
us5Sv7sIQeNu4hhzd/DaxhKQn9J+fBrxvNbP6KDhhnNYKoHlzM5Pvu4S0gUg8aIxL3uF6wJ9SCDZ
0xBR/Cms7Ge7mabnrEqmg+gxJOSnDUHkOdWdnRoPOmKsb6MEweTbv+H6ipcUATSIeL9IY9eIsni2
RpPqEqqno40xZSUR6rHQT2lTVJTBav3e4do9IvObPuYtZKrbw2+0bRif0hLzJz4CmXy5S5wYM3tg
oIj0Z66EgMHO8VNk8X/rhoLlA5rR7aGI0up7PGvNx9hckhNl3eE3ngINKHejP1to0p6qfBjCY+ph
pHf7B16/vPw+wDYoyJE3XnUyX0pyqeoo9PA892hmYUZeoMWYA8X9GbGJOdDaotkZVIZol889vTMN
SWI+C0do3bHLk7bBLByJdrIs62tYVxXvUzMEeu10wazay32fJLOfKkO8A7jfuh+kdgXqijSqCFkv
P4eADAxeM0cuVtNQNkh1J/CK0H0wrHKveLIxlGxME6iiuyV33+VQSqwn5WyyspCcidWcMQOqNVXj
FIxVU+zts42jxmBEaLAw8bTxVvsMh+aEv3k0It2Z3e9JXXUBbco+UPtZTY+5nkd/UM3xwtNook0F
I9zyDvFU7kk2bc1aChHCZmD23PaXs/a0JcPZDJ4pNnRJ5HvapOEGGYfOm9a1ivPtzbs1GJuXVhIi
NmTpq8Gq1tHCvi+iwMt7Bys/FZ+cw4C/Kmg8hK33UA9bw8mrjLMs8anrlspQ6aqoGtgawhuBwih5
9a1QgeQiUtF9ff3MuDMI7im7EeOskhxKuH3kAXzxFZOcNTed4i5tEyw4JlTf/8NQtP+k1pVEGOuX
XyxsxxqFKyP0oyn1sJpYjMhv06H4V0ntvTdzawXpv+BVj9ARiyj//K+gA1J7V2AKG/qmGQ19UEIo
b87IKmOLWLhF9/pEiUotSGYE2gChsU8uh8sMwQcbldDXMU57G9tj5lc5ngdExka0s4xb77MOEFXi
9ShRwRq6HCzREeXp2yT0U5NKxhvew+5LaNnKs1Fr5Z8lzESLYo8wn0hVHSrlaMxi4Ka5NYo2y/RP
j156yA0YTRg4EExgEmMb2bse44vftz/45i+V3GQXoS1ufXN1bLBTm2MUSOSxKWp0DHIXLrYS1t0x
FY75kQiu1w7REtfvaqHGczCjwnhUem04JGHbP1kJypYJps/c0NgWHvF+XO4cyhh7gIKNt5tjzV/A
5pD9WROWohaVs3K2COYiRzm2XuY8wn/wEMsYjSPlTzNASxB/ZzG01iFvIY3cXqiNCA/+LcJrHHhW
ak0DiJJi9MwUQF/ZFv2p6ZUB5DvPYjhNT9BGXqvHRYAHGpVnCa4f3MJ1ntFYM3Vbj6sTi+IHHa0o
H1NwQqQ2H8/a9HpREDmcHAhfAMZdP8LFourtqOI8mHZdcmqonx3hPMT33oRhijCyusR6xeo/LUNe
f40cr7yP28G+b4bF2ckP5DFchQOAKhEFpjwO4u8KV412QI/+tOIbg748SL9bFGrN9u7219zYTST5
3NuEzhzUtUYBsY/iRaEeBz22iXfZEkfvlXT0kKIsar8AKHjq+NGHuUMxLNH61xrF8HWR4STikW8V
LfLV9VAaSu8aM6AbDAe1U4H4P5bSGopyTWwGlrDUg4vkyE5YsHHfwt2i3/0CU2Pal3dSp01S1YfU
VWihcwQdmgX40znHcNy//zYiEMQIqHyCUeS0rEtFDZe4x0mMA21plsQH+2F/McU4PTSmGh91L5se
zSlZDsgUUxYYM2gNXZTs6T1szJiM3yZ1dgksKYFezjhpPYFinx0FyTJq564ioKRwkv/qCdT2bnyZ
4a32rSlVNYCw0OtX12rWCRZQDh39GE5cXt3X9JE/NbbSncsky++GohXf8qzz5MNaYk0OgffebGqY
IrkV/uwFlOipg26yk/BsXFpwWSTOQf4kimmXC9AAcjCNFACF4iV/jBZ0iRHF7tEuhvRcee20c0du
rTf5DZkpJVlYIauAehEmCMhaxwBiKmn9jlghcT8LSDAxrdH/MDdKniCvqPvSnFkNRk21RTy+Z7Cq
VclcJ+/Ry1P3virh1/qN0S07A26lb1RHQJhb9Li4m1bbCViNUlgoegSjEWvnoTOcswOrNQit8IzJ
yTswsLY0FcrvIwKQQ43R57u2GbSgRZbtITXQqhyiGvG+0fx++zrbWnjyGEhL9DQJSVePeIpx6exm
RhJUauWe0sX+2qDJFrR9GO18YjnH9TZHr5hoDacrAOzyGPwVtFFVVBfH4hKhJv3OjrviV4exLgWF
qnv0Ss3+YDmw/T1Hyd+/eoo0MKiAQfPhq6/PcqjYZhiGZRQoJbJ407Sg1N8msO6N4T9EiqDoAanQ
nJXk6NVqAjvy+q4WUVAN5XK2MGd/Y8cQl7K23BMP2HjtqE8ZHM2Xtt+6ej+HqPEXclZupIVvjTgy
3lbVEr8+NUKvW0omUn4BGLuaEOygOBfWHAVlMkSY3zS9J47piP18m6h7XYKNO4djyednBekSrENf
Y+hA6SRELlSurUevGHjR5nJKDonwhiYIFbPb2f1bIxIzSINYyZxfU4azcir00uCan0UVnp16EQF0
xj+xbURvwA3t0T62hiPpQ1VDOs3gFnx5BJpIXQbhWFHQCqEEndDMI/dQd4iX2P2ctW7yH76ezCJQ
PYAOBenhcrwFMZ+wrcwosEei3CykAmPPONZjLfQfklpQmJieqgSCpOyrjVIKPAwHU9oCiXoJkrBq
fKdIrA8hj9ProxH2yIuVLVcWlN7LWTlLB+WqNHLki/XlEIW9cqdG+D/EWPe8vs5DeYnBpIsMWIvV
UCJJPKdczDyYR9G+M/TCfsDwfXxMF2XceSM2LmLaAjZJLXQA3qbVE1EItwBbn2SBHtfoBmQdEkym
aEpxyIZh2llC+btXd7FkXEh7XPgHV0hLY+jdxaExFmSWKr6AahFv2mhX30S+o1ejoF9FVRthlSse
HqAmGlJJkwUtBM/znLrYZQjkrMbFxZAPVvnBaTSUWLOpeI4b57UGaYTKkP8khU3ufW3tyyb4nLWX
jlkw2/F4BrX6oQ+T4hMCoN19NaXhzl65VvFEfYCquukwHAnfGgA90YvIDU2kQVY0BBd2F5rUhu1w
DKbQK9521BPvlK50jr2ZiHdgCMvnFgDeY1SaZuJXhTB+mtaY/HP79dv41FTz8HUCKEFBb/36aaXu
NUZRpcGSDCqYRAV6SZztUVk2Hne2Ed1tYPSITKxbduFMENVjWcKnnoGHAt3Hdk8nKUHfYsns8zQ6
9ht7JKJxJ0fsFYI3zg51NC4DUiOqwevQAkbIDEQiy4M8n9N/S0eJHqNR2A+JW+4U1LbmScsc1BWF
BCRJVtec3jtDyYcGgVE29gN5SXZPLKAeqdkbxxG9/sfQ6tIzQYB5d/s7brwdvL/0bTTKLQDQ5Br8
FT71bazWVsoc6WMmfzrLao/jbAx4DFuiveuLcQ8BtjVVKs6Ud5gBZHr5538N2MWLDe8IhHPWq8OJ
vu9waNMEelyc46iYCvdDOCz1QUfr+sN/mCocNY2oFDjTGvNOspOgxMMim4hEHJCxHj+37vxjVqfp
7JbenqfU1u6hbEAXmNxacglWE52B/JjphDzAYJXfpsaKfMrNWGPFnf7n9TOTbt2EGjLCWauI1iVy
geWi5oE+ljYcs1L7WXZ58X7Q6KAadu7toLSuDz9VNsozEKso6POAXU4taZamHTIF69VkyXycdaqn
dlj21D2vF/BylFWYgZNdVlY5agSNnmufh7KktqaV3ftppGXw2gXkigHlxovChyJdvpyQpjRzG+eL
hI3GzjNKrT+UpbLvPFDrb/Jy2MPrXr9gsltP44XsDZDwunRojpYmMjUqA1caZVQkqe0hg6T2pE5L
g/ILvsUHa5S524QdLc9ZljQ7ccH1uecneNQG6OMDrHzB4f11DOsQyx8VQaAAhJvbBnpp1p+sqe0f
QsNTzjkKNa8WaMQiR4pmyN4LlI91lDqUJn0WlxFVumnHrE608+LGHg0oc08KYWvnMBjmrDS+gWDI
yf81udasG+o7ogwQn+noM9OveAvzrukPeWh5O1iPrcOA2oFMZvDTInG6HAwkWOdG3oggognhlX5Q
ecD2OdkLA+QTcBn1yBn9D2fnsSO5ka3hJyJAb7ZkurLtpHYbYqSW6H3QPv39ou6mk0kkURqDGaCh
joxgmGN+I+M4bi/adqvTkCGliHYPal9J05nUpuzBz+3Bpj296IfUmLzTPOv5sdbFfHbjkG5/qIf/
3D8mt3c3rwB9PAAMFCpvdJdUJ4vdytWLw1ANnm+MZFIlUJAHTOnTIDSn+YFNPx/UuRh2irBb21Uq
YhNckXQA4bleZHzjFyesuQtE5s6vVjr/m1v6UPjIjNoBxifj8f5MZcq0Xm10EKTEDo8/4Lrr8dIc
jHKkMp7qLL9GbTF7vyrH8nmKhRMgxFz7fSziHaro1vJKDMqb2R205dWgFeIkTS6S8uCZdIW6kHAK
SQQEVwore+l7LTtniZd81ZQ+en/910E0QOoMowoly7HX8y2TWtAiQhhWqfs4MJSye51jvIEESlGH
vLSqwLbTeSdN3uAE8RjTaacbwpaiHno9qlK6tT14iGRSnEUxqfSU3AyS3DZ+ckVE4hgBICkfFJRD
hd86IVZCOPK24JEHKbbajfoeuEluo9VnBw6CUZpkKAP4Wy8DQWCfqmj5LVar+U3mLI/I6qNdpYtw
583enLxn0vtDqAHmzRrCbdVRZ5n4mhzyzB4PdVpktR8jXFD7RLI8qFYyPFdjvHwDcU4URsI4fJqt
qD83ZuoF97f7Buwa5gi9JOZO9wHP0esvMWeioIyGlnXhxAgoiqX4MchfMWlhcnExtCfqdosHCwWS
Q+Xp2am1zT1WycZFKjMc4MkUuWTcdP0bNBEiWa7wG0ALjBgiDLgxd9Xl/TPFP4mB3jxcka67HoXb
slDCjDQ/IvhTX5rYGl9Md/bQLWgz1pk4Oa58i0C0fVbsJP4a5mk7Ir1ikmfe/y0bYQCtZunnwcLD
hVgt+pQqM0bRUXZYtK5+7EfdvWRaMT6WFRAxxQiNx0oMeYDSQ//nBFd557q53ewgE2kI0xAhBKCc
c70Sc2JqTT0gZ7XMBVhoLAGDyVBif+iV9nB/prfX6RuphM4LDlEoz8k///1Bzvt6SnC4DUDyeTB5
tfrrUGfzIWym4kHBteWbOdlq/v5dTT0HBQyI0KTs/N/rYUXVahOmDR5+KUK/dHB7DhmE9BfIW+MB
b1WutsXWv8CvuMyjWz1pU1fs/Iabb8zC2rKtxssJGORN3Ou3mSt51+XC0MZg1hJgZVkCKBQ9gCqH
LzUojq+5i/U5ruZEUKhvp/JI+TV/eOfq8xtoU9O6JA0hoV196FEBXqGD7UGCwIoes1lUZ8ds0mOc
Ks6nsc8935t3zVRvXuy3QenLIn4gZQZX6U+ndSIa6hohQ6Wq0TqJ+0tYm/2xm4tvShQO5/tzvC2T
yPGk0g60QlAV6xAehvZgIO08IqxZeF+r3K4fWy/uHutlmQ8GalAX4dnjIwGD87Ht0/ATPqjWpRde
/1xNqvGzicRs7Xz8mwdd1hMB1tGil3HLGhTJdZKhtthK03LFPZVVrftxVIrAbPPJt7xsDDIHUTJ9
wIb1/nLcnG05MvIPb/UZgvXVzrdw/fR6EAKByL3o2LRNe4A+nwaz0+5hGDcnKQu00pNHjnl9yAo6
xCbmekPg2K3yivyi6kPm1S5tkdan0fOUU6s3ra/S7d2JiTdHZkiZzxPlr4VnPHspFa9mkq41QNtr
p0Z7KUGN/TXrS3WuNLf9hIllG+Kzrho7Uf/WAstvC0aBfi5vyfWs9a4WrV0xNvHL0AZVYhh/93NK
97oyvWyv03dzf5KU8kDgFAZpB3Di6gQjrTCV3QSTwi3q4rwMMUDMBGPdL+PYjefKKJpPztxjknl/
F20OS2xC5kGb/kZOEw15w2unbIBCWyzn0Bjti15OmLmmS3L03oxaiqTd2bobXxVhR3SAQSMAw1rf
mOCvSSRtRAy7rE2xW277Ay7yht9Ay4JVMIS/DGeMHsSSDqf70934ptBI0LN9U2qBF379TWmRawMM
AnRsS7V8gPGffXCNMf9HqzV9Z+tu3I7UcnkPYa/IDtHq0GRzYwii3SEgBESbZsB2CZuNunvOe8N8
Kauo/fP+3LY+JXK5FH6JbyWw9Xpuuh6hh9M1A26YsXmM0jl/yA0PPQ21bI9JG6IYOCXle5lebNs3
tAMlMG6I9Z3MfexqwPgHkFjxdAqRmXsc6y56gvEd/4dvRycWlg4aszRvVhUcleW0OYhD0CKDek7S
Vn1xx7YIErcPf9xfyre1usoS5LSgk9lUammVrqvSorMwd3CiIVBSrf/QK1kKapY3xQogtXqxj7Bi
0p5mU+ttv1G88IcXDdnn3PTC0U+jtIeB1mTQUEJDnw+IbOYfDUVXrKAc1dh5FHnneAclD83vHiH5
S1rm0c8GzX8cAAVdBn+mDPxuMBn1WIJQThx8Tx6q1XWmZV2txoPHVdqn5nNviO7ceUN27DSvewIW
vte1f7OoWK2hlFSWm0Ke9DXW0tbmaDEaQs4WNIWLNQje8f9QNMstP83DMXpcxJj9cFjJ5TKURVF8
Sps5Hw8UTxHV7J0w+egOYeH5ll4i7UEJVszfpnya0LGwkDL2l34ZvuSDNu5EzRsnFxyJ5FByfrmJ
VytFGza341CZAhI2OOc40UW/2t5qcKZMvDjy0fJInJ1E4SYz4uuwr6nRkysSs8vf9FsQqeE31o6d
hmVaPdefIs/7S+iVvrOttwbBypWKvFQQoNZyPUjRLYkmOp2QIc57Py5NGzJMmR3vH56Ne4iqJ/g2
kAyAmtZAs6Wu3UQVCrGoNiwXPunwYC5CqgdE82Up0DDPYs/beVI2LnaDBg7lQOnWSzpwPbXUnIVX
LMRhWduW/w7zEi+nUHEM+g0owO0EfVszBESHtg37hOh3VcVRh6Uz0oiIv64TbNOK2aw/CYTnvrVI
P6J7kbYnt43sT/fXdePVpJ4Mpp2GMoqha7RX2o3aWEEnCaZKFSKISjv5lM7IPw6Y8yJxllvZs2pm
yUsuRmXnm24tLyg+4IsQeqnwrbYnaL1EKz0uD9kVPPbtrEZneh7dIgmByrjzqGztUzaoZNmD47+h
Z5SqN4FZiqfAKUv7B99c1301tfcqjluTks6zMGOA98LOvt4zi+c1rUU/PsANb8Zsue6ehqk2HhHb
QNLx/sfbGkvKvjv0eKltrpv0E6+zOvfAnHtqXAcrngh3Ok1tn9Os7f7DWZDq8jxcxDrOWrqjRDIS
XCMGBK2GenjI9ghmOr2Ps6qlOydh40uRjnFp072V2MvVsevHZUSHlJNgqAiQd7UZPmVlW+/sh40L
mQIijiDw6STsTv6K3y5HwyyFUcwju6+J6WSMtebQPbRE4VtDXDWPc27bO8H/be0Opz7wwESoKBhS
C189ApROGp4kd0BnrU6UI6db/QfKlPmCjtP8L15+4Cu0tKtBWXhToR6yJCrOaqN0Omy4CrGpd+8f
mf1CNJE3K4Hl9RLERQTQqky5uimj+Ok0O2AD+uo8ooeyM/WNrQpyi5ePpIvC+JqUnI6TnlLnGLD0
reyz1Qn7z75JDahyWb4z1MaVZlGlM+lsctiBXFzPyqbs1rc9lkRA+M2T1xe/hGaNr4qjTx+sJVMv
boNvARq7xsd3LycdaikYgqWglPO4HjgRLGNoMEfLmuPXKK8NwolkrHNfLYx5R2Rja0HJZ6SiPI8G
yoTXg/UOtOR+RmqhdLrszyyF/KwqhvUMTDd9uD+vjZMide0IWinLgE9bDWU2ll2rGBLA0VTG17nT
9NMberRjhx+MdtzDpW28hIznyIYVwrCgQa+nlnl659WahcZt2Q+niAqZrwzNn7YWGxcn96aHUt31
3ZInbxVXcq3x7QiXME1cA09tRUXANBn6YLbMrPAjeoSdb86e/Rqh6VH7lTEU33L+WduP6qb6Q3ez
as+3ceOTUm0DOsJJgdTpyI39243Ue6EGdY91jqys+Ds2lezzrHrzi+2KZC9w31pjil70OOmtIv+0
WmO7tdwkMmPyOgzMH3pjso5QpIaXFFfugxSbA9Cd7+mFby3y74OuNpLQUm2JbBKg2i5xDFuc+SFf
IljGcebgWp4mT4pd/ipIfqXa2394wWiE0m+lc40wzU0qm6lWF8vREfcxD9Wo1Sfo9gpOsWV3un9i
tr4krA+6EmTNPC2rL9maUUQtidWd4mG+aCV5Vw4L5SBSW9sZ6o1As965Uk2LnjUcgZuAA8+fshWo
DwbOYHfHpa3Tp0XR06dWi7OflYN2ge+lTfO56fXASvtLXxd24xdmm8BhyK2zDN6JoBf7F04IS0rO
3Vv/i3s0Ve+vify4698JFU8yjiSf0169fe606DYwbrTv5lL55UzxpPu4Ajefuxr6N9oj2pf7A258
BNgSXFl8CJZmHUaAGS9FlnKcYKZhVenm3UtBTfnktNHy7T8MBbdJQpNoyawNDIyRel87qD2K1a3y
2SgzcFDZXHBvNYOxk0huPG88LiD3WUUCpHXKTbugKUpr7oPGRX9aMWg4dpzzP/oyVVDELOtLDZjS
bycM+u7PciMuY2SiMqnCQ/1yFZfpc0fB25r6IDds5YL9qR14EAh29sltTxFQBDUFCffwJOtXXl2/
XYNNTaaxmGxopdCLR7vNPjpOMx5HN1KOZqSEn8fBS/1Jhe8U1SZSj0655920uXWkR5VU15QV1Ouf
4M2G2bEQvAYqp9aMXPOguKS44Abnw/1F3RxK1viR1IDAvbbC6iIVmlTqsku92b3gJpCh4ZlpJ26V
d4MT5MLSpodFJAW010gaV43yeKEpGHi1Ex6TgXKRiPXoHMWiDwT5M9Li1R6V5paX+TYqwGjEDaXD
5GrXLLGtFnFp9MGAlvppKZzsiOzg8uqiRneheezMp7oym1Pmpgb2ilVeAcYNh+dQzceToafjeVBG
lPmcqI+POTiOQwm6YE9YduM9lIG57DjxPxys6y/etG6URrnGqeqi4UOfzCnPROU9wgtMvyDE6B1s
Oo2X+99+4z2ky0dCRQTHeVqjRUx0EoBSsc3afhoe4Ju0P7J0mV/UZUnPQ19klq+HffictsgIKHGv
7/mIb82aUyZR6wZ1zvU7NaWCsk5M1GMok3vOO3d6aiNyvMhM+kOj4LWx6Eq+g8nZukbkPkCpgJoU
e/F6qROhd3pFeT4YrMp9ifAr8fto3HML2TpX9NypFsmbhPrk9SiTqdcIh3NZmU3THbW6LP9uiu6f
MG3ETiJ5K6YlUVxkG3Q8pELLGoDQh+wZiHl9UHeh6yMuqXyoS/HdtkX5qitRSe/S1A9qpMxovZZg
9tWqwxW+MZ/LrIh/3N9Tm/OWGEFZKKP/sgo9qmGMh0yXz4MVipMhlL9QnR3+oAFS7fQiNjYPT5CF
0gaVVkDIqyNTdplObB6KIPMqNfK7slceSj3tTB8N8+VD0lbGJ0wu9sBkGxOUKHpqgHjcIIazmuCS
ev1QLU0fTJTnfmph4/qTJewPUzHtst+3poimPIhV6s2IFqxilhhZ/5B7mMynV81TXcfTn4iZUJjQ
R7uXJFfn4DRlF/qj6ATGVygfnrLEaR7An5dnz6zmyXfLNDWPg9l7D15CB+oQKZVyHK1m+g9bHngd
tDmJrSdzl7P57eGsc62tk9HDDDmmCJt7cXLI0zB9tod2jxu19RFM7guqXG9Nevnnvw01KXPVK03N
wjSQ5pKpDv+K+zp5sp3K2dlmG9eFzHFlRMCmvpHfapNEKSKGo2vCinmdXRy1UOh/3D82G9EpUAep
MAyYHfie/PPfJtTMI86YPUbSQtVnxH7HwnvOgc3/qCfhvqZK1v57f8CtFST5kgwzgiaYxdcDmrPV
jnNlcHrQhbuYpvhDUxS8bpJuT4ptc2pUCOHzYO9MkWU1UpzXTTMyEvpqBIeQ14IkCtErytXpoU/L
eOdV26pyyehQxsFUDHB2uB5wjs1IdxrWkg5LCOBRjb9NKFg+GuaAc0MLtOaIs4P6Xe0t4znrQ+VV
4fW9DFnTq++vcBH7E6xKehHp2Oqzds3YDng6om04ts2HPCyMQ4OTfezbfbrnZ7z1RV2w2cTmcDIQ
5L+eNqB5g5SWda6LKC4CtAesx65CONE3lGz6fH/7bN1M1Aio2QNaAe++KnJNSpsrC82roEII6keS
9dn3BlDKpwrOljiM9jKXvk4Xbud12TqMnoYCvCwbwMBcfVrT6fibLVMExRTiIyuy8KT0lXq6P7mN
uEiasgF9YXp0B1Znw0h6x05aRkk9MR7CMVV96HwQkefCCiCYZs+hyJPnscKdOrSGvTrM9vA0Jsje
aTOuo38lmpQQaS/uggJmdDlZNaS32TgaixAPiyOWR2EZ4uxNnkKf1gx3zs/tpwXUyakhUAdkdyNk
0o5TkwoTOEGmLcuPacjdY4haX3qoJo/KcBE6o+IPlaPuXIG3+5dsh/9QDiYqA897vX9L166qMo7H
AJMdSjRzoX7s7PZDa3FU73/ft4jouhZAw5BTSYIFkpBK3/VQs5JPRtpRH8GytrWOIyoWH7UEu1U/
ntvsh9ra+jnUHeXntKTlB9qY+qOXpPGTrIF/r7VBeUb61v1SquGe1N7W4tN6QH6UdEzWx65/GRiS
0sicsKdUEsL26VQMl1rsniscqLoYg0jX8pNu2UN83W45DjOlVQm14wZZG9AKzK0dE8+vwPOyovGr
xZ0BqXd29wPMoWYHyCykZ2Ooh5/xglbmKTMWzKjuf5Xbd4LfgNwUBTJuy5sG2VJ0tQMbbgjiamjO
nZoPr0kk6q86jes/6NO8W8ZDFjn556DngbuDgn+91IsTV7qbUOYdC8pOGBxlh7jF2Qxki71zpDa2
NjMC3wHqi922Ruj0qCU7bc7fnfMcB008ROBZXBuppnKPILM5FOJo8O7J7ajQX89KSUVpNyalINWL
XytXOioVnlY+2Xq/a0e4ORbXFHgg9IgJXa7H0gcnj8qa1JpKidY+TdZYe5cqw9Re9cr567u3B8xc
ySgFBE2/dnUy4thL1MFjsLrBAyGMzdfUWMLkEI9OcdDmMdujIN++NajpUc4iyMSnk8fgena8AomB
GTGFTQAcr7AcQXjX3AT3p7Vx4OWGl3oCdDUBZ1yPYraZYomJdGJGFHg6xC66F34dN9llnhzvj8Ru
9WNah9Veu39zdjaYBuITYvabYn+k2zNG1lw0oeKOgZdUyRkMh7oHs9zaI1yxlOy41MA7yt/xW2Cr
9tBxqBxT4DFaULQdIN4C2Y8gofR2uL+Um0PJvw1NTxn/rYbK6jxMR7pSgVGrUUCUpD0Ww/C32Zfu
Tg10o0aIVh1dEhJuThoB+/WsFPQhZBGRy8LtmqA1u+pXVS7uIW/M7KFaFPvZFObnaBi1v9IkWb7h
jLRHxtv6gAQpnAlUL7ifV7NFFdsSHkp9QQyLKojsZTmh1J3urOnGw0CLjw6Cg/YajanVEccRraja
vADBOccLz8AYPgzWXByNyu1fRON1mPUJ6rCodp8bw9tzGNr6pCBHaQ2DQae8vYr3jLo1YmugWdMv
SXqalKw5oAtAa9WexPH9uwfgJqB5GXvwBF1/0i6eFLcoK0yoy9QKumZOD4OF3d9kNu+mFPK3E33Q
B4KGzn22+nSRoPPcqID+UF3v/lKHrv7Ti9PiIQYatrNTNxaQ3QHpzcTWBbrS6nopZmGWylLTZyML
OZhF3ByVyRn9Yuy897/fqKzZBOeoj3KnrbbKqIYD8ihUE9WFFyDRxYC+ttS/dam3RUGdYSJz/5Nt
VL4k7Qe1EgTXADau8QxtYeWDKt/VMsXWzC/ypbI+9so4aseqm5q/bWEmAvB4X1rQ/lLnU1M4GvTK
LnQ+TBm2IcfILrX+fzs/a+NoAlaFgedJXjzNiuutlE5WpNgut0NeTs1JGe2sOfVixJWNS6P+x7aA
kwQQEGP9axeP9kuGJVMfpHlcvpopDgfPkxU7NAfzQv0ijCmrd8KRjUMt6yaIwtPjIB5ZnSqEciZL
TVKqJ4ChDzYFogBdePPoNdmHpMFlkWdKuwxz01MAN8ydBsvWltR1E8smKr8GENvr1akci4zcZsJ1
jPcsOHTlKYm0v9Te1nYqvVsjGRLpAtwKSoG3Omepl0dKQ5LG3sMuvqooe4K6iQNrmcade3LjGZfJ
IssqubsAIq4nZRBtxQg9EUzGzfxUt9FMGNu6QC8SIzo3+ozzdkMV/f5Ok3/rKo/BfcfkceXBI2dY
xUQORdUOgtuAGlkyBqM+5T9sqyp3AC0b24VRHIkJ5GKEoHE9N+yJtHQwAbRoGOQeikXoT3GXGf/z
0tQ5KcKMT4hW2YfEi3S/Ujvz8/1JvmEA17PUPG4W0BiyDrfaMMngmTmk+iEQAw7YFz2EkBMYcxjO
EO20OAzCBmLM0elrxTyGcSUmH9eJ7p8UZi9821792ZRxc67wIDoNYRg/jCi//tkpWWIfo2w0u5Mx
xrriJ3ncUR8auUaPSdXZ9WmmGgaP0MrH/NGxlPKYG5FX7czvNhslhJAYd1luoJyyLjdkuH0Jm8gI
GzPva1IPZy+0ZQNXpqOe4tGZKjCJmmfoSAVILE1edejlfy8S+1Mp0L+zxKf7S36zm+WOQlXtjedP
MLV6NVJryBJahpSSotl6EqhBZb7auOpTRN3p5AgXKjUB357GhvyQVx/6bVhaYEQzFNfX0qC1gw9Z
zsMRRLPnkZt73cnsALou4ewACM26nffj5n54OziASRgLmMT60BaUrWq0zClYN453rpthvORhXwTC
1aedMH9rKOhqUkDEJeZegz9IblOA6TQrpHXzQVhmSzLRz3hPa3uoa3l7r1cRKAB9PRJACQK9Pq59
qVtdUgzQtdw2rKBqCfN/RaaF3yBldge8MlFVTNPptZ8Xcyfa2Bwa9VMJcQGKsG6dG9ZYpao58gEX
O0b3Vjd9t06HszuN0fMkpauLps39bqrf7UfEp4Rgz3+p+jLv1R2VKR0mJx0I4hTinC9yfUEb3B6P
Yd7uSTtv7VIdZCj8TBSE4J5fr29mtFZqebPA9bLLfQqJ82HykOAsLCs/LIOt7/T3NsejpGszGkH4
uqNGJZKPTBsgUFVFPRYp2PbGNDHCcbHapMm3R+ffHI+MkLWEI8J9dD0/Iq50GpdEWrxn42fRN94B
VmT10NoRAJN23nMCue3Q8+0MB1QOyBzymfWC6krVUA4viIAE6honVcGU5hQrcJoCo3esD0VqF+7B
8Jyed8dTog+Vaorxoxr3C+ufxuPol51Rur6b9S4WCCVUTf5Q/wL/3np3RiJ/LGL3b6a+5MOr1SH3
nDR0Kuib8NwfvclNX8OErJnENv9+/xa+zTIZC+AQCTrq3iSaq5McjUlZLLVC50RRle+c2fp7Zi7m
xeln7S/RljBgtaKl68Ul8NlU3OUfTW17dyde29oPJNXsBsoviOasct1whoeQIpseqHm4HLI4mV9M
odvf1DBJvteumn+9P+2t8fBnAZ0sPYRQ0bref0g35pDZWsrfvdF/mMJMoHW/DB2uN2GaHURS78EQ
bsIo1pkLC7KgQcWVUuf1iE2U1ZrTNtyYXaX8AQ1S+xTH4U4UtTUtlE3BePJFZdP6ehD8WpZldGoR
jN5sP3ZN8SXtgKBZmUICMA365f4qbj04vw8nf85vdRdNA0+qupUIUO4vDnGie0GMrOuh61L7eH+o
zZlR8JBoJYPu5SpacPticAoa0IHitvMzNUn1U0U4/r0mnqt8ZeYK9t8/ItUAqUDBhQhc5npyaujZ
IXm8CFy3GS+eKzqfGoXtl5FlH3VghTtH4JY6xw5BXJHID8wIGe5qivDZLGsyeFPjYTLioyU645NO
Tcc+0eVuvyhjLVKs05opOWLKPCdHIpzI8a22FH9iWjc7ProTWh7ENOCtB64PGPOlrg+xX+W1bfiJ
mmsf07gDCGXlevaQ4vVm+oNRpL9GEw9hf0C6Ut/5bltbhDoZdxh6/lKM/XoVOz6MXVmsoucs2EZT
zj0JI1PPHu3mnURla4tQs6WUo6KySDXieijHLWuntGhplVM2H9uhsP6iQJYFo20pqADrexnu1tQk
sYfONvcIGeD1eLG6GIkWLoynU9wsld4IBDIhZ9MM9/bi1lAIrwCeQwEPjvNqKC3KTYqOtHidPEzQ
Zx6b53SeIcJ0ZbKTz26EVxQVyCUhNQMqXXfSB0uxB3OO+6DH4PyfEDX7yq/NeQhsVWkewV4Wx7FW
q8No9U20c+Q2pknODiDeoFvC2VvdkW3nZklVl9QM9KL27cYSlwyYpO9oY3a6f7o3h5IoQXDhNKPW
Hi+ONrdGUxJsJEn07yAq46TX/UA7akx3RpLfZhUqw2LGtYbOF7KY6/JincXQsVUe2KhUqmMqmf+m
Ve+ZAmzNx+LeoIzKa3aTZnD/ejCzmY+w0C7146YdvzdCHwdyzTr/6/2LxzNG3xbUGeCo1XeavU61
sIzrAzTukkDpx+4xxx/hFXFv7c/7Q8m/6mb1JDuROwQ+wpomPWGZaKc55RXNwyZS1yvvbCxDf8qy
0QrQn9YoTY/vrjJKaWJKjMQjVCRIpa5PNhK+7VL3DAq2JXzueQYQvh310xzCMx0Anu0kbluTJGUj
l2Hvy7zmejw9huTiIDMV9LZojqPZj59xAzcvbCenhEfVVg8J+rs7idTGfSnVublTeOBkc/J61GUy
O4tCHO9N0zrHvBzdBw/hGSyeUdQDiDoc73/KrS1K54QmFM83ZcHVrsnSJKqQle6Cql/KY+b06qVS
xr8Bcu81FDbWE8Y2DVdcjKgBrgnvsssgOkfpeOdANcdhrX/LzBzx90pVoQo4aqtg+Sl08+f9GW7c
nVL7VvKHGJ1W2/WKcpmGTStjvKk1poObKpavTXn1UhXmIs0DDD+trJgGTtHs5G+3Ei+onZKWymeI
Es+No0GLOY7X9hic2q2oPmdQoBsqDsP4QQxUoHFBMQInVYtT2ovqoC+t+NR5I2L36Ef/Xc9qe4yU
tPoPtRauJH4WmgDyOVmtR21MRm9VJMzAX8ajYjX6Q2QYoV96Yn6wI0s931//W1SWXAWPfxNEQVJY
R4lG68bUnKkNaApl+qBTKgKkTC8S96IM/fJZm8vOPPWpFz1Sn620w6hkQxqY9dz+O7gDscP9H7Sx
5fk9nGrUa2WIIP/89wC5SdxIV/k98dQTPtalhfOr/oNSxX+Ij6VmAC1yaS4L5uB6JAM0N7WWlIIB
ohXxeWnILv3ZMQSQTquIX1PPyPdg7xsXCF1JigYQ44mP181rRyusGpJcF0CUbU5Dj/fQLLWXCx6q
z0uOMNr91dwcjzdUNmJ4ttekR4Q37Wh29S5wpsr+KcRUB0LJdRoeET2FqXi3Ej+7SYocUo5GHOQG
heuKuOlzYXVIvJihb46dGhjUes66UP7LUFzmHj4skrmwfuaUxcljq9E6mEkGLdC0SV6m2ftlemP0
+f2LSHiMYDyPHHVuuci/bUk9XPKxxR4dkQE7vlgdwo24UX9X7A5XKUEucH+4rRPARSg56QAzwXFc
D5eg2zh35BXBFFm9D7vGC8wqEb497pbnNgItPpVEOBAAIQe0OgJ961nwmWMKyq7ZYfecaBfU3dud
m3ZrE0qwJYgu0FO8MNcTqpcETzyNjp9e6saHRsG+RAdQ5jt1pfp0dcudeHzzTiN+BAsOxl9yU68H
9BKrS3OXUwaZpeQOoSiYVMI7Kq2WHJZs7E+zcJUDlLdSaqzYfq8X3TlqHXPnl2zNXFKykGyjqQxu
7/qHCLeFLaHzfmtumQXNgje5XjutP9GVOjQN6tj3t87W98T+gqPHQuN6tvqeCY1ekSR8zyaPtFMW
OVbQep798f4oWxtUwtEwBUSTgqDvelYJuYXmikwELf7nR8phv2o3aj7XoDx21m8rOpDNUKxEpeXh
GldKWbEdDYN4y0Z/Okgwt/8Rjm31TLmjoPiULE9ehpgMsUP05f4cN1eSQ8/VKVFb616sPWWICwvq
NPFQaN/KKqnBcsCDuT+K/B6rUJ1UWFJ8yD+Q2ljFk2IA5WTXlGhgEygXev/Jj8Qoa+Qhx+lojB2K
AAg+XdRiUANt6pOd4GvzQ0qs3f8Pv9aJb+sxsQuPSRZGbdP5nqyPiDe0ATS35HJ/pptf0qbVQqiO
UNWbgM9vd6imx4quKezMltzhUGmRemaPolXppgQ34WIEdNvak3CXPR7O5hlkjsTR0k54nbYqadIv
zB9vcCVKAajN6sGMVSuIifCCuYGG/x9mKkcDTyjv71VmklqN5GUxXlXE+asXF+F5HiT10y3yKTuG
nal8TpdefF40t9p5Ot4gDOsNRSAHYJOCPTAo+cV/W2ZbCEALbkR5kVbL/DA2xqChV7dkX0E+qPoD
GaiD4JquxB/HtI9t3uk8O+ZDHCIlgSeQHYi0UT2IDoAh/TDzusqfpkkd/a5xdOU4m536zU2HscWX
fTDMnbXb2pA2NUiJW0REfE3iUWbd6FIMRgPU+/sjEbkW+5O6IGxWo4v/brYKwcrvo61uy7lKtTLV
5Z5Efus05ZlKmzkpksdkccy9etTWNiT9R3kCi0WspVaP4AjurRs9qg26aJaALKy4qOijBm4+Vyev
q+OdS3rrauGLwozhcecxXO2EaCnSYlZo2gKQVp4MNCJV37TnWYXNOQ910KCCNx56rY+/prnl/j3N
JpzW+0dh6xKFYierz0DmYdlf78YsiWPFzloKY3msPi11a32x7WKPv3oLROA7ksZJAC9kLDjv18Po
fL007FxID1W8ZOcE/9NfUTuigq+w85H9tcM/ihKfJLSX8+KQaHn8jxO6TUKzCKNLKoQRbZRxmooX
pTRCcUA/d5j9UTGW3nfbYvlZ97UoAtcoasdPOyVEVcy2ptjXFa2oX5NO12CS502ZH0ZXNO9G5rA3
6KFS66B0hE76KiB0mjprC8mMnPrC/jC4YQ1VV81OQqg77+3G+eNZlzwxmrZQnuQH/e36aJYGv52a
qkrWWKaPoIV1IcQKfT0FFX1/b9wKFEikJ+6ffDNqYjdkatRECWRcMn8vTNMycOoa9u6CPMrPJNWV
TzRXU8ePUuRXH+AL9dYXUVc2e9iKxsJPLBtTg2VOtReXIljrp2rdJ89t146fupmlPNURjtA7uelG
kURGBICcZdsNnsL18iyggucupdBrghk4JbNVH11FLwN70btfcxXXiV8XlW3t3Ipb8SzKCFTzZA9f
wj+ux62d3G6SmFS7NXLzVelG60B/Iy78irIINGFEoWH2j0MWuBmU+GFWPN9u3erIEd8zB9nYIiST
OqUaCm/SHvr6t4BvF4uzeE2ALITxVxIP+lFrXPCu3TBne2/pxoLDDgewx9sNcXENMXIVSg6aO/CW
hk357GbCCIZuiE6kfMhc5nrxEy/zfucrb8yQQalxc58QAa4bq1g8oe3SLkBoxwZ58r7XH8xeVbH3
Fv+h1SMdlKkE8FxTvJePxu/nDXU3vXPbLujMoTi6NS3UIZ/0I9qoe3WVraWUpxpIMgCUG3Dr4rqT
VeRkeYOOIAS4lzzoIC2d7RqIcI3W4JNjxnux19ZSyiUkWyB/htJ4Pb9ldO1Ix5QMHchGC8w0FSdT
OGABkk7sBJibQxHg8S9egxs+aD6qiTUkZRfEhR6fI680zsKrx0PZl3vwvi0AAF1V+CnQYSAirGHm
SaJWdP4pPZQJJy2DJhzQ/4mP0/9xdh1Ndurc9hepioyYAid1dAd3256oHBFRAZCEfv1bx6Pbodz1
vbpT3+YAkth77RWiDSE2A3wl01UgYLqVri4KTMgD288ftA5/LS1flXpAPUC/+2tWBr7oy2eb5DKQ
Bias1dlvXe0FXusjgIrms9cyh8F/T3FOyp4MzZHOBtpGF0gpy3FZBooTK28u89Bh1geoLzvZSaMs
1/D6+vzvY/6dsgeJ5ChE/87ygbK+/JWGKwFbkEhXFE7KmOdwv4vX+POsw+GCFWnzAUD/ziqASg6B
JkD2UBO8ppaKYANpJQP+BHbOgERvJqCyZM2VlD746AN2fsCvXsBZFgcjkLMMHJHyL28NxZ5hsQPK
IJVj2S7e8rXGkDuG0ZdR09FNiGMvQ8YQaB1v5NAhD3ksM5KS/f/8iCGbO9cIUD0gdOPVQpDAb/LW
AV4JzIZAYiTc1zxqt11arPpSTKp5+vf13n3G4MudJTgBxhKvDi0ZoEFwHk15XKwZKGWIAATMsVwY
QAL/cz2CXqaIcW7BsQHnx6uiWbgtjJYsRohRMxRHhIog5yvkwX5Uy0cBx2/v6nwpXOTsLwis5tVC
nREOj+jmTFdrMLl9CnVwGRi27gf2oRbs7Z4A1A4SCKaO+JKCqvZy4Wwq7xMmmjOe6OFknhh+whCc
73wWqRJjAXX69wv7C4W+XKl4gGcTURRN5yHP+d7/85mB+WouMCHDvQHMj6vJ0FTsDUErXhrskdtu
SkC/RrxtjwImXZJL0ScFsgMS2sywmLdoHWKLBI2S5dPY7+AUFV90IzO/OjpGe8bapa+1c+EVnh2S
DCX8mD81cPDgu3/fyDsHL1BKfLzAq8ZoH/31yxthgmxZ0BNd9UlifwPAH08CPnenaYTmrMzJsux6
R4qDQozvqaAseAbcrpsPdv577++cKnLWOmOpvFaPt/B06hXvcciQLNqRJif7YF7Tg2FRhDz7DwMX
3qn/YDMBXA+kRgh+UHS9vO1C8zgm51MNOeLp9eQs0IR46chRDgirHLo9zxJ71ePkq5bG5fWCdRum
H9ofvS0h8DNgvBeBbo57f62fSDakp64LPrFxk1iEy+TrwQ3cwKx6RuUO5PHYJ91HMP87DxvVJqjY
AAAxN3ltCyPRGLlhTnVVaArVTy62Kxa3840t+n6F9NvAXfjfq+wtVAWzRvArIaHFlnlTtNg8mAQ7
J6epgYALoIKtGmwEW3OFuVdLSIqcOhvUuYnU47+vfK6dX+3TszcNQk0wOwlRFr58z4ADnbQSANzG
XVLJSXTX1H9sxPDuZaCpwn9oK2AK8/Iyap17z1yhqyBRsJVg2SZOdN62cmFRP5cLjNH4jsDacNds
gF27lnSPdmzDOih6frdQM4i9ZpzvPY/pB2fVe68betwzXA7SKcY7L38bmeFTGbXYW74T0WOcQP6i
bd7v8wYslzpkwPjqfz/091b12eEJ4hA4LiFb8eUVFcsCoGS4IgmWaTfyJKn4QvPbpejhP0fw+U6B
jn1w0fdu878XfdXSp0r4MQs4xu1rn2E40am6IKgckoxFt4a5/9kdDk/0XIZh1HkOH33d2AeB7WzT
I1ki24rtBHKZLhXTZIeQIl+uubM7gJbJAdHPHyWAv7lTzCEgvwEKBCwUtfmrO5VtvmUY8EMLQ9p8
PiaJbmCCcY7AgLnfEPSHybvmo/iW8wp+sZHQl6IgQhMHlSToX69wdeZ5N2yYnlUr1NXjIVrj+SrV
LLycspB95Ar3ZjudLwYJzNndA9jr30L9P1/Xbe4XGQmBDrjx0e24umhfqCl//PcyfXMq4SoQw8PA
54ygvx3tBFAwoaADwcYaftdKDAhAtZRAsHNfoo6AQBIIZj2L7SNJ8luiBC6NcxAIHlrUFGZ0L3fI
2UhSCAKIbNM0/L5Ggv9GVZttMEIFNQClWHwOnI7bX4ju9k/wPGqKsnGyuGGdTredHBCWCSo40/f/
fiRvdu75d+GLAHARtCU8+5e/K6dj6MgCTyvdLUVcKcnCfW5NWzcGNZueZQooJERKwr8v+877hjcy
ZpnQEKANfF1N5Wfmc3Gmmmcj65+nifIQWGHyIf35ndsD7nEeOgM5BUntvLP+s65QfSqNxYDruKA7
DAmnfRlS18aVVRv9DNwYTR0hq/nx7/t7Z6WdJ8IR9DfIM4Ok8OV1exgOQqaC6/oGQ9pp1suetiIp
BQ/9rvBhgawrmpTAJD+imL99sjDtRdsGlOJcgb8eFCsHChS+PXC67fL1OmRke1DtMn+A77w9kVA8
otIHvwYFxZtqeOXdhhtH9z53TVF1s0mOSMf77v1ijtwB5/3343z7GsEWw2IBiQs+12Drv3ycSAgt
1jjBOL+FjnmoEKwz7/toaY5dnLJ7ltroQpNO/q+N8JmjBjTkbxQg1umr7+goDTrTFHwuDz+2fSNG
V4sxbqu2d/KD/fD2sMWlcCKdOUvog19TG5fEpF1LwaNZYfP9gwvHfrluCG87wL/P/49neVZf/IUg
USu9fJYk5BaPGgPLFCba+ecxahq+y5oWzcoU9DYH8W9oD8jjmT6KNHz3JlGAnmcpcJ9/PdXbSKw0
4F9sxkCxg8yS/pKOY36IAc5+sGDe7j80huD7Yc+DYYiC/+VNwjUtJSQCsANVPz3IBKK/Q6G9OcSx
or/zJhC03LY0v04mnn0wEX7bYWHdQKR2XqgBRgCvSVGoRJBxT7DnGq2jvhxpsPSYG60KDv+N9M9t
ktlx33ijH1M6+T8FyCowEB5WFz78+12/cxgAFD3Dhqgdzkfty8dAGO+tY5ij9uM8IhYHwtIqHCYa
f/C437sO/EQg/zt3GW9i2ZsQTFLwsrGmklFfNhFR+y1qP7J+fu/Q+e9Vzr/iP4c5EPzOSPjmgIi1
9lDsIuGWzgx0cLHIZQ+Pb/P734/vrQj/zHwHc+EvsIypTvzyigIAIJlgqllhBB09IgMz4TUbovxm
wpD9q8EZfAHAJoRlLrXxCbYjy9VQxO39yKbxIucxRHT//kXvPgK4HSC5Aa0NTsRXPwhGDm1/JnOI
fpifMiKGi63Pw6+KjnlNERn9EeT93p5FDXSGqsBvgvPIywum6zLqxQMYYz1pjxbT7JrJrd+dbZU+
aFvevdQZdARJBafTm8nQknubUVDEFHRhe59PwwlEg6XuQpse//0Y3zseMOyE7BC4GDDoV/siG8na
LQ2dAVTlQ16ntFt/L5ytC1ylk7NdLNKSA90Ge4gtusO/r/3Obf5VcuKMQJMGzu7LJ+rPCooJHh+V
gVvl9bqp4K6xOZSjEM7s/30peOu+szOBW6EUQPGJ9uw1sJnMyMRQGpz5HJFN+pK4niIoWWFmiySY
WNxrTnCbTcYjf9Dhuj5CAu+AYlNNljLhed/uQ1BpH0ifke/b5tiD0IxlJbwJxrDeAqZsPVMVFiXS
NLftsIVpY+p2yNvgINdU/lI6TuRe63X5mU2Tc6X2OuPlbNr5bgsgTqvaTCa/qHL9r3BxnTgiCygZ
SjVL9wmxMqsogaSdi/QuHn6ipg+fJqp1hhmBpF/snJv5sHnRfTnn6AqwjZM5g3KV9fdtEqNu1RFy
qRAzP/OuhFw4uJ47U8gjIFeIqlBygoXRBV7/MkZnw82QAYgCmxTdOapWJHsVCLlmtRtanR2Qywn3
lBhJtXteeNoeWcEK9PZ0yk0Nb8uJV5vY5mGHOcrkayLC1u1hEDIcCzlYwGqS0Lgcx001d9o04gvo
ss33SU/rF2RxpgJkjVHOkH3Cfa9OjE+vEUWL+Eyofc0NsKGQ1IStq6tIEbnwknWjTEocEt3PKV04
uaY5D+/BJ1MI32pz9hBqiUJzhcUSHCn5APL5HEx5d28QAtPtqAGdrxzSaXuGDIC3ZRQt64Z/oron
77yJ0RHBmTWF7wiQMsPn68kTpHv4cMJvWtOQubO6qv1dTHmD6DRo95sqcb2bb+UCOSAcwOCgtW9g
nAWskbTRDUH2S3sBh7fpps1zhjvlRX/RpGRM9yPF8q/wgUq+CNPx7xZC2C8gIBZIMYezf4B5QLcd
RnxQ410bppgNDK6DixxLGnTBw9RhTjAhjvA6CZLN7hqRK5hDtqGbyoZrZKyCVLuNh0XGSOuaGvZs
Rh+moBrAHKfWNuySfb6KYoAwZ5L9NWwJQpAeRsMvVBiAuIa7CPfNkvLkgiQOEDcIQklfzvHIZUkN
bFiOqckDUi/rHCFXFVjQBeGM/oZFElKuJAdahAe6FPYEWUmHUJwmyL8ntlDpPmOQ/5QDUpNoGYWw
xr5f3dRvh7YYHD1NWxp2NdwqRXqIGcMfI8RtFzZpUwLDiE7c0UiJW2Qiy6UcAj1fdYzH99a2AfzV
19F+yzKM+qvIggl8QBrX0IOQt2TpRUgZi0FNQouJaHrQ+Pd+pj5ESE86g8XWUtzmkBs3nIIMdqqX
qLWnuMyRIHKfkobALzJoFrEfNq1gdrIq9nPN8q0/JootPwWLpmeXIqoBbHebABhD3rDYb80W/uFd
1l1tgWtxFGVcmTJxuYaePm+SvJyULh7mhmC5ik0BS8Mz7o8OaxGCy2wd7lgjYWnt0BJcODgG5wck
BqOTnEQ0/Zk7zDdABzcL/AcQONuXZFXzKc+HOC01Cu9pPwCOAl7Dh3E92iFndQF6frLrOWXRCdwE
0Z83hfkJmDheSwu87r5AtAatjR7tqUmp/awNAet2S3r2NXNYKvWEJFd9Mo3jv9Fub1/TRGWqNmNs
8aXcUgdLf7zpoJa0IGM10LW4XzJjp13U8L45Ee6tgyUmgY9RNEnV7GJqg7CO0zXwJfgYSXDsYwy5
d4vumSqFgCy6shust3c6nAiSOH3gkR7MZEPrORBTUOqJd2DHB2Ltbjhf4fU+t+tm6q2fRnNsWefY
ZTEJqy/aAGr/kufIRayaxRlzEpQMSIdaZiB6m4NjxZFsTqoy5wFx33jbuOERHW7yK6SWI2REci2u
wWCIAKX3Xmh/N+Pn2B2NNwBi8J1341Wo4twdkGLe0Es8fBjUZxuY56Qq1NAttxt1cXvJPDFsp2AU
J35lscnGLw0fJpyJ26ZIgxzsjMLz4ZClush/ZG0z0x9NuC1RC9jV6A1unrDHzZ+jPoW1ZmlTv5IH
laRd8XtDuShr2m+TJoeAMxeSMt0YBqClC6MZKisiaS836Gy13YJKBH3WH2ChP/PvsEgOhnKJPfW/
SGiMShFskkl1ZE0Kn+5LRgucWVXYFkvwuLg1dE+gJTJYh4UitDfwTWyXX/0a8eiZJN08XBJ8VeIK
XowN+6NjJMqve0nPDJ4D+qOtuwNzNrLXzvEtUegLChCty3kMiehqDcRR/G4LH00T/NAXsT7A6bwV
l72zKsdoj3rkd+txab7AtS0NJJZPsDY3nVUyQbhf48RVA8QeBJt1TOf4kUbwuwUQn6wGJFIby+6e
DNncNzsR9XGH75VaGJXwZQD99AHPLYhr0JGi+ZZiftmQ0s9wt4RdjU+aZKvQXqbCPA8xhE+7Lpjo
JisHQNq15dZQy45L1i/8ZhkLI3+PrT+7RNoYS/8mUXZL9yH2Bog4Afxv4XgTALHpfmNkMje6NjEi
uU8cHXRTRywbb0zkluWoEa8nMKpPjLykAg6zTVmM8OuJq0xJwW5hBShhMRjmfktoOUlbwMqn48mK
OV0ihuU68ZssrvmQ5025jevMQPyJNxhGlUgrLbLHcW7xUsBNI7bvy8UVqzy4vujcsR/XJDoKms7J
qRcuhUI8EEW3lxnocWUynItZQeJhqvy4rkGDoIGi4b9o7k1zI8FxjEqfjnCga5TZkjJYV7hGzYRj
vhjF23Y7n204as8GFKZyiAXCoSIrkWIBh9pxvzoRJ5WycLxSCDFd2qJGnOCI+XjfhgEU1hPyPSYk
O52/kp7xGtFjMJNPw3W4BQMcJs1+DbsnvoD5XQmzpOQQg9F4W0xZE5eRIMVaGxMtz4EPF1MO0AIi
qyNo7AkzOthJTzp3mFm1SJ6p2z6Lb7fBzV8wzbe+WhMS6hK9EHMXkyyyrYakZQXPo1VRu4PnBayN
snwZwD9jEf59YIfmx5jCYqWShWmm45b64QpRo2NXx06Ky4WEAb9m0ABsO28YvzU49/DgQKn9nJ6p
dbz0UZ9RfLAw/6uWSQ2YRuT4f6uxW1Ec5F0OlpnhwFSrTsOQDwZAiKEop2Ceg2+yn0eM45ZCyxKl
IlVlwXIZ75GkZ4oDhQFGWtp5krTOF4GTWUsFH2oVrjOCB4J1Wx7luFh1aNvR2x8oHaOkxIRv6H5z
YjswRhCVYA9shhzM3TSWx/3eN956UtpisuoLnYYlyPce8dkRvN5YqndqzuywU2FTkB+h0cFXqaHf
j2B6r7ZTYLWlZQb+NfZV27X5LkBSPSk3yHlGzH1otFxOc9odA5a204VBbhstQ7ijrXdhYIMA9Xe6
yboJ2OR3GTo6fbktbnMH51S0oLDN1xFLvVuSGjl5CNANxwLgbDY6DxFNaCzMklPqT8h34r4uxJSG
O9Nq1GUlumnd3OAwDvubyGa8v2uXKZxuNwF/oF0XCy2gn6LuAYZ9bDiCqZefWjVwWUnWSn9IWoBs
VwXe4yEZfIq1kaDq3cFM1PV3ItvieMelohdzR/zvXILm6NS5Lp2Gdrrp01E/D4jmmstcBShRlMPA
AURdO2YljVuQUXMfDz+wa5YfKTQYQRkpL7Mr6Re57kQwZn8yujbzLs6sGi/iXuR/jElmXjc4PK+E
hsVb3WQ9aNsjCtyxClMxtLVTxfhgcUzcJ7NaIHAEdRDf6bGd2A3yCmJdzmsPpxd4AEe8hrtJdO9k
24kS5bH45Ed83U4zj/CllVPn2QW+wxpOhnxCFbvo5uw+lm/4ETTlyl0XCBi77uXZREprYvoSR6oS
FSdqQvhFO87fqBz7O5zl1GPIPY1Pru8B6mEn8AcmU/zRNYMks3Jg9KIyM2TTO9u1sAgzDWIGd9my
4fIzHJOPkBzYvMRoGVq7vi+mqdYzQTsGb7aimlU6QArtWHDH2y7tUFaFyKxb6CwuG2eC8Rnw3Pyd
MSXAOjSh1BfYk/mBrKAefc340HDMu8euK5Edwp6M6YwqQbLzc100gw5KFHjttyVTy56oYpJlZMB4
f/QZHf3VnEjSVkCBl+VicKv8YeLC4wdDNAjSa8ypPS4JToGxE8W6V7k2w0XW5v7Ua7yte8EovwoN
TsbdpiMfXmBrsukEtEOMZaKQKXJlV6/mA00wQtj3akLUAynaTKFwWEy8W3Ik3X+ZI9tPX0IbZFMJ
K7ape7IjyYqKeJF0Zd9NChYlU1wwUJzU8r0hA/gd6Hy6NqlGu8q8cgXqO+DXEQpcmElEfm+6wdIL
ruO+r0bJA/0FppobLZu8ZV8inK3w3Bga8znpFv416L19pj5RT2rLp5ttlP47xlvdcKI4OlzZGqzk
OhpTMx6Y4NPnnC8MEGiLhzfB72f5TtY8tmWsQfG2maJPimeFOTbLXPygbPHzIW2YSe4L3SXpTm1R
8pOR0GV10U0pPeEYx5GatqhUte+H8CrNhbjiGYqqEh8KCparksG9GdGwH2F/E8Y33OplPlrEn+OQ
yZmYrofZr/3RJrILP49+lfpTH6LevZKmdYdudJ0EYcCQC7xJ9zPxyshDQoSdPo0oTOOrZE3WPxzU
TF3rAZLgMqFnL7KeillUq+iQgbekIL5c83aA6DyEXWJ4yyJKejjMpfRXELjicUCu3HICmNFGpe2G
KbheERx1sm1PWZ2ShJqDmWOGUmxJh8MYT7Y5tiJoPxEzWneZTdFijzMN2Z4DklmuJtulp8yEIq0a
G/ngcsTTQdz42W0P1vfhdMLwNetOzRTHj3GjBhQX8dKDUa9p/BwGHoFqiwBwW5IFSOJZ9TMAI5jj
qMfVQUQtocpGUyEQaPpltUx1CKbBGu1kwKKdikJ5D95oPFX4ZpJLpZXuapvHCE1IFC5cws5D/45G
wlC1saVNwIce2hWl7ZJ8TZ3rx1OkJbyKWKbjC0g8urwy6H3jT25e6V5HOWWH1I/RUGrtu2VnELJo
SzNiMdU4QXG4of5zP8OEt1MtlCFBSRva/had3prdmmXuorXwcXPlEDYxsGNEtrqrQTChy2RdABXF
bZvigyK6SeyDDZSKA5q8Bc6TlHhuRRlOSBxC/A4VN1FKendEbgqQtAB27zhMIMvS52zl4TLyXXq5
dWMelAGw6vCuE7Pye4BeUbo3GK0/x66Itkp1sO3cB0AKmouomxZfg3sLIxIWtd3vicESv4RhIAkP
2NZReDCoUcajS+AEe0oav7WX3ebOiTXQYyXlsMAsGT0g4bSieEfqqGKeH9YthoASp04IaQWck9J9
w1auKrD4Q38Nc02z7KZCROvTQlAn7jx+zg41K/TrDTgUojIy7jnwNzQ62KNFk8LMLAB2MuPSqmxJ
nj80IZvysuXNyMtGrEBaKG8U5Eb9xEgVwQb/tiXIsC97yLX1bcK3/NgHQ6dr4FbhJxziwxeQHHhS
Ri6ZfnCSjBd0jUDCJWMb9CdpUSfCrDG1Wd31PrnvoJn6hl97TpPokU9/6IBRfIUFSPw4YveZwxAp
Nezgi5M+T8XWqjKOrb5eEnyc/tglSD7D4Dqcd2DidzdrY6hHR5IB+wGEtn2D0CdBYqhxEa9sFwXt
FdF4WCU3wp6kiGcBa8wovFu7PiBHrhHBdpViGrDWcHjOLieoT/paTG0h9+Czxfd0JLoA7zjqdJll
hGk0fX/frbcF+QWUTsoHT0M53+YJki13ak0au0uSmQ71qsP5IcUh8dsbVKoVTMXG9BQPs/kcaLic
7ySY78WO4nMT4vSn5spBm4iVj31y6F0xkM9i6tcfPsqtqJeBx2ofJnY4y7USf7soOQ8nA6XjUuL7
GT+NYeqbmo4rZ8d4S9idj4TDdgoIamRLAlULw2GiBJdQqHT4zKEqiBfXuHL1i4rxWhu8tpX5/BaM
ZmCHWD5LVA4KRJZ6A73yaA3MaspIgi6/c1MQ6DrpIVpBNbZOcG/oxfbdgHArq44Nti/bXLSADceF
38OYnvUw4UIBfYQDMXCcPp37u0VC1LYHWqsfddqDWgYy4qIr6Jgw32y5pr/Q27hTTtA/lsAS5GFs
I2APxTKI9cdSRGreizmI5eWUNpp898gM/FPodmHVPPDkiulB/qIAhvtdt9nk87qy9uQj1gw7lAxp
W6aWI2eWAkL8E/cAz3Z81TC/1mq2cKeYGKbxJd5+v95rETm/XyBgMrXHSXFKUEwPOygLk8eCCYeB
HSfzUxFP7t5l+PQMG3CiSjU6fBQbN8nF6ORw5zbLgvsMRcG6J4HFcHODVkAfMPGcbweoE4YSR+t0
Szyax12i9HSiGAJGlfOoIa9TN/qDhQkg+gQfDuMu4t3yHIH7PJ9gzzrcyGFmU5k36WIOIZmHI3Ui
ai/GM4EETU46CoBdg0DphG8ElNHMjr82gOkbIGc9RpVZYpTzllnIrcbML6zeIuqeKcJah7KnefyJ
ZC1HP+hocK0QQ7ns8qhw31GbDl0VLGjd6hw1/lDB0sh9kQVLP8HZsBsPTZ8nnzVNANaZLOs8sh+2
AjCwoN331bTnVx35dJcRN309jz14Jf3UJVALrv5uSka0cPCwgPWuDxg35ewb9QkSV6SWjjZfsRHk
mO+pTZi9MZkqGlAp/LLz3ZrNNyslqJgaqvprlDVbW89tG5na5ZkNywLQ+aNoEGb21Kt+xGNCLNL8
EKAB+wrjV+orGSN9+UZu7XqVwBAmxW6AuLzDkSeTuOyRl/FnEBizHbZNyxsoxjKPaQBiNW7jNsOC
A9gsyy7qzsV0Y5U4NNM871DKgW4XxSOCbyM4dz8sYJRNl2nTsuOML8qD8FN0JaJzfFlEVwGG8Fgw
f0cKHkGSg1in0gHPhPFQQGR03awk/QFwMJUn9PHptVcia47WK8gsof6Kv4Em3/9gOLGAYkPjdrWF
QytKFFzz0xC3A8EMh9jrzAqCrY9gDjgNbyqJq2Sk7VxT1gQdlBUj9ie2amF3OcG9AHh1+dVGmzzZ
hTAbB7kZucm3YZoCn9iKdVDgKcw0KIE4JaSMOPWPUqeoLNS2gUfASIx5zEwsg7l94sOqCaVsSqAe
2DzotICBouaE6W8eI44F5QMGGae022QADNVH3REgtXnAN5qEdb+BrrrLuDftVRbO+O441G3qBgjl
1l0ZUaD9ge9wJE9j2PC4Trtou2WdH791KodUxqSIUY0pohBvkrnDY4M3XUuqXi6Dv3ZjPD6bFBXY
0zBmy/fBtGl6P8TxjFDBJV3DK4pE2IvNJa3ZWSTFYEexuE2ApU7Zr6EvmrDE0Ezway4De73MM+Yo
sy7WL1HT5h0QSJjpIQXe56WGwORSZoBr63Hk7kawzqwP2iwt3cFAQk9lEjcSkxvE0Vw0rufD52Ir
ovX8WjP49Vsrvsa5GvnJoBMmuxgO/o/KOYMVi3if4kesAcYhXylonqwd6DPEqPjR7QjfwBKego7V
q3CrqDMXM3lUo8vd5UD76W7DAt0uYinZZ4qcu+RxEmOuKo4RtPuayU5fwHUQBBgfxCOpRh054HNG
F8iWxJm/oF7CreBEGWDFD+UIKY4MMDE5TjOJyfXQgoNwfYYSv2ddnDlYRGQoS4ycI19vU6BtbU1q
th0hXfwtXpeZlCEpprlkzqh2ryymabVPYv0ESKcgx6Xf9I9wwjjjRsaj/pUtQXe7DCaGcg/U1qha
og3Czj50VlZ5W6g7DOKh1MobXpw2OIdFj33aYpgUxrDUqmFvkRfPDlO0/ghE2Zkr2mbzwzBiavZj
Tta1q2S4CBz02bjVA7qADf0fGvDSeJell1GB/XRsDCK/r1ovUwnYEcLC0waH7uFx5ly3JYoYxTHg
8YBTZzR4RdVzE7d4ivkGMDvrb2xqk+musIv4g/TwBKlYIHjhNB0boo8L5oTyiLRS3BC++zMeDWhk
6RH0k3yrhE7b40ZYIuoC7lbnERJjlxj5pOgH2qm4hoVO1oJvVnSwQiiU+hMn6DjqeJqR+pr5NfNn
FYq4gxDH3apu0K6SMDxk+IJKpF5kGFEB/cahutYNFdHxzPyC/7/M1/YTRq7wK8PQnP0M0LHDpGPM
Caa7S6Z9RbNQ37SI6tQlD1v/HeNfjAgRHJqyEm6kqFTAJ0XNejagvBSZEfFxln33nNECJ8fY+ebn
PAo27tBz4x9bEHthhAttni/lCvR8342U/fLZqH8nrUKxbfuwRZ0+pXcJ3B7VjYJpyrqfZUx2KCcJ
36tWTctdaqw8hqjvPNDHIRUl5+iY9sDeU3nAveQRoK9xe4gNmNL3Cv23OhhnyVMxLBvMhowqwgO8
vJU89fCIn8s+4O4TxdSl2y2RF2Bat2yz8CrxaFmAJi0BAs5CnIN+nsPtS7w5hWFiMTk0p3SAGMAh
WtxVPnfB/cpd/n1VPOwq/3d9TBCBDLUDsRozcG/DHv7kUfEl0J6HmGTMw88pZLCDFkRA2snHIDsY
OndtjT/ZPTSKqPChmBA0UtpoHuZ9oVU8w0wo34DwrDHGCD1y2LI9xmVJB5g/gDDCgqbly1QwOV1g
/ARXRGSJOb2nsk2Cum9Es10z2G7e+ngDFQeHU/BnmvPhagDZez0MQYf0uD5z2a7DkfJ/HJ3HdpxI
FIafiHPIYQt0ltTKwRuOZdkFBRRFDk8/X892gq1uQdW9f7xBkXVboVnhNc8jzFaJ7mZbkk3mAGHp
cQjvSi/UxsnRViN3VAIpfc/qKcaYfZ9F3qn9MoXNW/Q5KkPoZ5vVFK46tKdmN3EJACALA2COXLnf
neOUsL6hGvQuV3bLpjLauo7VpJcvUhd67r3FqQ7IPsXG8Vq7xTEqhOzPLvwm34N1e2ArvYjUF4xe
Jw/1bZE4wQw+1jcZiUXgKKQQkCmmXLLVbL8hEyOPlrhs8og+NS4olCTOxktvKJw/u6od9UNbFvCR
aEvyMGYx0V/Mz3KNWdQrP7YCRrJUoUd9VgVdtxc5B2xBRu/R50AEt7PHhFN36aaCWd55XqvrXSSy
EADFW8QlioxyvTMogbxr+hlHVDfYUHjukuPg70U7NkeuKfOtsWvzr2evVFTkN4UqSE5T0wReWSXP
m5EtZfJ/vtauF06/z6ZSqa9FVQzxU+mZD/0gavTvi8Ju69qdBb5qrH0Xh/i21zigTuZEUgjMgjt7
lRuj2cxfysKtrP0wZnBZjDfjBSp7zg+95ULbbZbgvxY9OpzTgojXQFzvDjreSIDuYDjX6VlARvVJ
VYuRf5BNcPHORhTiWgey2DMzz2TjmnTdxexZ8ylaSy9IoNnK9pbZsT1PJaL+VOAICo9VjgPjVJAJ
9d7CT57nbVibpIGrF4xM41ztV60MI65YJm6lFpZ+q8FV3tW2bkSozTeJwhT61ZBmRU8EES5y2Z4N
COqXlrHJfWMb7PWj6yxt8BfcPUcmEBSQNzWA0JJWc26B8aBFZOoVc/Ndjl2v8dn2eNbws2SnrJYk
x/Vr6RYnx1r6NUXHyVkNa56t/3xj4z+cWIJeUGpUzOtOvzkx4h+T1aiNon0R5l7AeVqv9rGqdPki
RVv8EiM8MlktjUCwYEXThrNTyb9wGhYEwwYXV3CcL2G/Xzc92ClYAUII5nFki3BVPrme0RBd1NpR
jBdQAoJCqvbQFE2N1t9sCowCWxhUfxp4syleClConVVb03ZZy9LZrfS7Txhd7Db1EL3rE7vG2O8q
gbMgpYvQP9vuTX0w5ZzlCfKLlRvOyxeYcu0pM6kad+uuzUo4BNgYPXNxozna2grNwXEaG87rsPPV
I2qe1n0ybX5Pv3y9Vdtx5CwP496ccv9FhtoOcJpJKOyFtJb8Ad6Dsw5mGRDO7l07wupL0FosgLl4
W/1KAbPU1gzyVjnvMEdc/fUgRffuzxz7H5VbVKygtzuf+91ZkzEa+lek/lm5u0Vi5Slfs/5o5zEY
7wtl2vIEygLrX///UTYzrFx+wcw6T6JwEBssepMfq17zNi7rBc9dpIUkc7copIMJe9OnZWHkuUmt
yzCx24xol57glU8XKIMnC3FInSzUfqi9VbtcVQH/8nc7e94Mqh6ar36zFD/mmksRIzoxv5s+8PNL
1rX0zEHe+cPeWrV+nbu1/hvqqtt2pDrJ+U6P9RjRaxa25IQ6ObG820gy8NmyevGvNvowT8iOJsgR
M6P5zA6E/nwA7xZ89yxZkx2ixJKeNXB/9xzpiaLoZN4RCSf+jEijXgeU9DMfQFp+GrotMGTnuoad
dpES8y8d9M0LVfURIqWtF9WefmobXUFe+GndEE9PikjbEkpkWh36ga2NBsrz3C0v7voqsJdYlmRt
pY7oAe9boMm7DSEAyqJ18f61wUTML9Hr7Rs9bh3hJF24vtS+tqyYu8eBuS6JU7zbNEdiGmyDT0kp
8HB233Y9EH/fLkaw0yRazr/GSZluMsluNO+h36125yqi23a2kVXXsFf2AlJVcYtl/bhNT/5s+H7a
devcnuViMDJ0Zefe+5kzrjuiroY83RYZmTuON23GeejRRdNC1+yaUHdbOuRI3G747Hqnwt7y99M6
WS5WqFavO2VI34fnW6t3Y0IeCEQw8p2XMwrAp6wIIg7sUfuXjDnhJXNcBF9OhGx1AqfBcJK1/ryP
oi64MoY0XxBeTvcQ9qU8Dqa9zMem5Y8mHKMqHyy3mcgwa7W+GqoM/vlbxZQA4RqqPTy8e+0Yfb8g
Cxovxh+DwIYgcIJCW70EYezlCCBOmQvCZAgirf+WTr6tsUQdAjs666VMmTKRvvQbFIiue7fYta2a
TBJjSfPyTCFDCA+TlSlGd8MMamqk3zuKbrmvadIZmEQryJqd8mqBAgw6/7nFbOQlw+z0P9nKMXaR
A/KMNLMqa0r1bZNklZUjg3UmiuvYL3X3WpTo/e4MGvheb6LSLQ7ddTv6oMr9F+ts/w1VWzsPQ5Ut
dYpqJvN2BpPr3dbAoybWbGx3Rb8sboweIvLiHHx/vCMYqnvJPY8uMZ5kjqB18Dj+qOTVD83mU1WK
/mKt4mle619+PXrlmfvM+56zsXhYCdB5jfrWJ2189VC7I5co38j3n7LENUFcUTKZ4SMYvzvc5z4X
T6y7PCKrb/Snn61wgeRJ6BHbsbLz8n41ZYFKCi4fYKPrkUOEbRWeGdKdPM0tGJB09UX9Ok8UYu9R
RHfmVeYTJw+7ZPej1kVe6y4zeCQVp30yZFW5twYaWSAQQWI/VlUPfTwZdDmjh8/Wh2be5u6P12zL
dbSdKTww3GfWbsiGKULDaES/Nl16LITk/YMqoSqy/gQOWsFdOTnN4daVgT+tdnJGvzmK8oSjaO4v
0hHLAHtAzF0y+YVz1YY3/ubanVc6Y5xm2dmD1XwIuZXoj3ryPY8qMhdx1uXYw3i2dfRg6dF3kzUL
oZYJAqvso4gG9cbuXUNJL4W4cgi0QZqj8f3WayC/nEkAxt/AsQ+3bvNXmTVOkAgwIz4z2T08jGUZ
7rOQnoldsJnirTLzhrTIAckR6qEqE4jkGg5UsfTtM9RHFGczxcEoSXsH8KlH1cr4EOaf1VhU/a4M
I/2aFRmHAooB7xFxLEIui8/3VPde5HFUCFnHY9e6/f1YG+ILgJXSXbMoGoJFI80x64uyPzvutqzJ
0hSkOhKYt/wF1cO4SWT/ViWjhODeEYlGeKzV+lF320UC87kcq8ZGrrZYOcHpRv2wRaXzOeKvsM9T
aM1nljabO41bZTrY7uZsTyXg128ZrouR6DFgq2DNFP6+GKfgfSMxWj4sxWYLNthKfXmrEYy7xecr
4YwtNraSom/MXbAGA8BPXsnxKMeowUIrHHECi5ZqryxfXnwH5TGceMWVWq0rKP+2VfZvY3Ej4yCq
SvBxota+l4DMBk/p3Ol0y0OHv2e17c+1dyr/gK5/PtosAbd1v2sfw9mw813veTyZISKsL1LigEVn
4Sik41X+XHSBEEk7jt6f2g9QHNVU871ZtbJeitKYDFRyPuE+c0S1bNIGjB57ox68r2Aaqj9FYU3v
ZGTgPvcbvl7mNGMDwZLRFI9esP2bkJqMB9tvDbY2NTp3FZrBzwIVX7ufoXEC1B032hlSbsTLSHe2
RuDN1FYoV68J4izBWKx0dRmyYFZJ19vyzc0ca01m0mSMw1bfKH+6f6anGm0U3EkWVO8oeNwGNYLF
F2UXvgdlzB7xWHiDoMq1iObfkyk5bUhwCu8yE4Xlfl7ncI7BasVXVo4mKlrDs0ibcqp6jQ0J887w
SKyUFoWWOzDS+rNGyIg0a7Aq+obchsSZ/parcwQg7Tnlrd4GNZTiKeOxRlxeGAAVfadCJC2ur8i4
Hh37mI+WqY6t5S1XH0pDJgNinyAmO2WRMUEzXXeLEwmmWHgrpIvpArw+BmVmPCOXQpQh+kG+TRMc
nYonttYzSQmlQl81F4ieMXSzMjEqQhwZ2j0QZe2u6dAFUcsfKJDToX9otrhBRDzEeZfpPeB/B2EY
rbnLLjGJ6VdEBtUf6WbBX/RAwcXpPIBka2auR6dT+FEaRmM+7ISz2PYh4Dt4DaLCdneI4MbTSFrO
8EDTVvlnbo3cfECM4U3nvlmq8ZpbOnyC72xUoqfOfpQzGWTnqbHqXwrRN5Ir16Q7rjbm8YECQ3+O
y9Ep7hCZDC0F8LXxDkOYoztGqJ7Y2uemsOe6emq0EXzPJOdGfxAbOsNeojp34TNneY9gHvBRj270
00whsJKDsmzXYSml+sMumyIJp8E1juU6yQ396rqpszdky3Koe6uu0w51oXsHGZI9jiH8/37plAaG
d0Rm7pdeQu4bbVtSW+AUwEFsrS8m+tdqz2Lh77s1N5f9rYsEh8imwwnF2gixWEK6qd0SIgV5ntpx
+RJ9M11HPxR6P2ZjC0Hgd22Gk9CETS891wUJmAynI0DQ9i5iRvoXm33UEPZfcfq8z8otu29i3bnn
1rqVRrohayvvnXBV7bNXF/MSm5phAeH+VFrxWC5j6rcsubcCnMKK/QFGm/RvdBd77LUBTIz2qgcR
3to9EcWZe9pSbHwQ47BehJo46kmEQBrWNbX4KTBG+wzdwDMXngtnp2bFWQgBq210xy1XOOHv1Urq
ttd+z3aI5yhr5s5NfAzrgD7hNObcGm3ZvlmDDazDogq7ON+8BkjJ26E+UFnXlMeMxutnQfduede5
xaiYqeV8QeOi31dC1C9rJRwLwKrgWDNbLJFQUuu8WKnrzKG1M3QUuPfhOJvqMFjjrI66Kcw1VQOT
MEgTQHBs0YrEhY177th6yLgxGDslwqzGKr9ZilzMRZ019zurQPuCFD+nZxWlZX7xKgNOKA9yyZMQ
Ost9rchx2yFEUzuz8JuGdTfU/CjV0n25/YreR091c4psDavMEwEfPvPb6J96LRBidpWr7yPNbREL
Y839GOFol13DySoQDGWrGz3mETU3u3Kkl+A+mNiFEso7Iuc0VKJWjBt+NaX54rONloiX7qCbm+bA
Bjs+eaOLPk24GK5jKwvt7sSx1Q+sak3zNwwAthDdDwMH+RaFKvFQM2V7j0IjdCeV2VinEXSC1oeQ
k2SiCey1K6ryJwjgyXaUpfHyBm0/fhrA7A6nIQtfjApTrPsGqRmNdFqSZVVaU/VmF/mc7+vSMS1y
Frlcd0auPYjpdpq5aZSgHd6XOnzfUE4wkEd+DvohF6T9M7oB9okGYW6BPBfILBvh//PQLNN1ymov
mb11upLyoJcd7vSiS7ZtXCEIpkFV9wrySMdFZMsmLTdqYeON733hvS7XJYV8RYsxGL5xmDjVpn1P
UU6+zzf3pjFY5uzBXSYNOm3oPItbc54+iLjunuamG1gbKTotEo303oOyxCgTe3VZLIlTjvV2mnma
AXPrNfv0+CsfHScYXuqerqid4ouAMQwmhMZdFXT67ICU3INkjWSKureEBZur49rNWyn3Ya4DYvzX
YsGCg/qxS8RimjK9+fihTTk1vwNMA87O18NcEuRsS9bxcaEvJ2wonY0Lt0E8G7kcCogM24wVe0IU
1aLBGYmbqeWLMRVBdxozz7xT9hgCrVk4GXt0j2AHXuP4FzPAhIW3YZbPdLb3MGyB6i9LOQW81KBU
32VmNv4eAJp/l5VcqgngxPAyMHdksTNExRVAwQt3xeI55TXw9PgyK8dcPqSTC/s0UD0ZfavJX05V
73QGZH2Wmz8rTFn3oDoisVLU7y6R91ZZDYfMXsqDjVhf/rXop/L/mdpcmhhhAAGp0u4tGsPD1nyk
EgGgTm+997J1Tl2/+6zJHXBs0d0e9e32yOi1Bno3uvDAT+msR5wQ47lyauEffaeyEdkGW72zQMSW
HS7duoJ7Ip/xJLA5LXyeDrY9A7T7FEJxthgo6/8p4Zo/ZA4iPiKf179meJiA2leBg1ECNUWHcQbW
TkYyaAZo2mpERm5K9wP0zOp2mjj1BRp28n6iQWMnQTaJetpCEP01aG3+yrou8u+7atrGj5mL7pNr
ZItS1ye2LkHNITSkTu1/44wBpu1mryseJjZWsZNWW60Jld9GyK+lnI+uhi5CEZWXfqraFtxD9dp8
6XI4zgM/DEpIFhb9USEJ7lPQXLvf2bQxyR2LQPW3x64o/xl+pn5KhYLjIPvAGdKGwuBnr4Btk93G
/u8Am3gDVHO+vps81hQGF1Q4J1G0bVeJzHc983a3+r1YAkRc8Tw10y9gknY4uBDkCwuqO1BFiLFn
eKtGYcvnQXtk6o+ej7be3aL6d1a71p3TzUBEZcDgmtYhyfCZmEGTrdW01gsSxGpL5FaNz0OgMHpw
d85n5U6KcH6jRiIJY8i72kUuJ7IzVpw93Tj4j7lfLUjZDRHe904zhLcHZoDpMf1Nlolwuij/rOUq
ZMwISRsD7I1FvlDBb4MsKHEpkBR2p2EKWrTsvc9CkIWKOZSyrI4xWdfrnBouDpU4HK1uZWJxmC34
IezHBXZpOEyFubzycnXTUcpBmgfBxXeEKUNINbSDfU/MqbV+T9AH2Y4vGaGoSzo1Wqdx1HdRSbBJ
agXsQ6cFq6GL4oda23hpFhu1mLS27ffgUkJ4tam4yg4TLJ17p5c63Fdysq29TVTqz4xb/R6oCTH2
AgK08+SN6eHrNSGNg/n/o1hOOVhzM/4bzHB7KzukrLHVjcWLS97VnJpV312N1V2bg/Ir4D9lzDVp
vJ4Ao3M2XnRavNELpHTRN0tSWq6nvlXQt2CQVpv9A2QpMZfY7VTu2x7HSFIWPGRMOKX4zCsTEo2Z
dY6SWm3gLTIAd05Eg2DlPK/gRGPdg9IuljShGTS4PHuhrKujhMtyHjtj3q6YLHCXzYO/Xip2dK5k
c8i5tXszH+INlzXTmltjpixAE/2HZcLkgduOAyFsbfMZYcRSpRa3c3A/6U61p5UGS6xlLo/kjv1q
uTKTyjKWBbgxizVuRLBfco7RcEXOmKK/Nd2U5LbATstBTK+hZGQ+W2XOouTMRnbR3Jcn0/HHD91n
cHIOrSP4+GWNAG0IOSn2mWGbH3PHiBbXsh1fPFx5jzjhwU/UlFVfxjBlryYQMjjcOpRN0rad+AHb
Y5sqB2JI3kxmgj+mA7oKdMckD+VarY/ttk489CXmmENoKtNPS+6mJ2AXD3h7xL57CMPMe1sdqYy3
SDoZ43AdhB9No7fPhrkRlcVWMHVN3kJoh6kIWDYmE2lhZ9X9Q8WDWu0CgQWSvWz2izsh+hXOiJ8J
UILC0jMoiWfu3TE0x7fKqwNxMqtB3H4/dY5lJF8cBlgmO0gRz6HEuQ2KF8DIrDiSKpF/YY8xF3A4
1cEfeliW9pwRSl1VbXoPdOcU6EeJKnytS2V88qtRa4JMrn5rbpxu0jgi+DtRk/yv6UzG+9HRjpcO
W9hVP6MapHc7Qe25gTTW5ltnU8J3Rtu8qRf4d09w8gwh2I0knuqn482Eqcv8lvFX5haDWmnaCXFk
E4Ks1aAxfgrL8pIFk7M8I711zmNHWiPBcSgLjkppoz3aPUA802s4untQhALF+IxiCCpVRjDSnfs9
mE7FPUNaFpFu+Tw8EoCEy1NiS3/tC9P84/RiPffCKgE1K7hzJILb8oj1Vz8hVxMNsAb5Mk9u7rZv
RWMb72NddU4yMndcrd40sqPuDeMejWc2vNkK311KUOl0pPceENuoJ/nMlOi0/PrEZMcYvM1L2DYB
styIJyi2QZ+IDPAW8xjUY9AcnEKs7cFd22nZCTkiDw314MnHiJ7S4stpoi66Agws033XMVymevEP
kUGaxzDav9xN2i/QOmbPzN2v3iHPTLs49hgbmhvZZf+jVCMDQ9VyeAIeK/MjosbiWq7blD8CPoR5
XGz+/Jd8f46nHLf6YsTE9BXj3i2soAGnU8WW9FnADa0U7rBEu4UbHNYFoOno1V6gd9XquId6oCx9
nwv6NL5soiNzQrJkB+cs0Y6BbwEFpOMa4vJG4cCKmK5zk5enSo/tX45u8bo5gzHtrEpCVWmnxycj
aWf+ZzCFX5DNr/OlCdh6E7eYCXkbrc3Zzbb2yrStQxnuNyIgcVMsIPZVyfdKYwo3sOet9QTNW1sY
Xa3Mck441YsPNCRhickyhCtkAMraV2M11DeeDegfDTBKMMA6agejSIfPs2ia5lKJ1iKlaaDQ8DD3
eLXfSeueB6gwMGy4+6bwGeI9l0G5WpEH1S7tKQjuhj8C9HxhZVcl+nJMy8DjtoE4EY8BktzWsvlR
uiUs9hQTaA/l9RQJsDITnxbj6PgJsVj9crgELB4wFmpEyFLsvZZY3JtCIHiFhsgfFkw5eayq1m0O
oacR307+5kB9h9q9s5jM/9kqWK39FsIvxC1BMX961vv8BDlX/rULD1WimKbpm0NEL2jsGUP32OSa
34VVBCE+Fw6dGI+b3cXrhiE2rdgLcfJ4KoNYdqPgFzbZmlyQog4tmKS6+Q4CPNMdeGuQSAa+SyaG
kEq0zu3+MAqgIWtm14tIuVCNOjkoJZ4VJfW8lNWyeOCUZfNvGs3wyx2xPBCMBKlri4X3PjJcbkbd
9zo8dKuJpFX4avmG1pbtEfGc/4D/vFiv24D05MgyD8FI6Pw24qIczB98Z4Bj+BTEuTbxkiCEtKoq
WXJnsXYYWDFlBoMfXizQt2pfbRFWQxII0Pi5Vmj/1ZsVfIydHh/gaYHIVaimt4H3uOYt9+sLZhjE
bmrEJSVrB87CXMviOveOa+7XXrgcJaJDaZ8j7j4bHjdOSltYdyUhXH+HheX+W3VbXrYVPwB0mdvA
6GF6/Eexm/PqsJfCllJ7ZOyLYKB8q5xAGW1HbXU6jeR/o1cUiG/4AdltkUxsj7zV3R8Uj8T/9wom
6lha2j8yABCkoBoDN5LRK3SIpEXKNG8d2/uKWKPGVApP2Ymronw9OsNmT6e5KtVZeWaRJ8JQgXuE
+27qRBA1SHxEY279p0cbhnVCTg7vTrpBjXgJwVyPFIQHP54Dtdyx5RXR2WJF6u8nJMhPzeLWPkkE
dcF9HjLb7kKTSL5Yymm9d+YbBGPJOQrSuXdd/hAjUOWvYsPHcgAY5zEPS8vonskkcpvEzWR0yQ3j
Brhlvrx69Cn+NRGRmPzvRXAx81D8YhOItjiYs8o/EdWmqouuQLOfraI1ipPaumJLMxT9CFyVsoCI
sLkEUurysStnacXANM2vOoqgnVylYBFniwbC3SCsKU9L3OYPmECxK7JWupi1/Xm5w2MJ9x4weNix
tusRSeoYEEzZl7W7pLa1lB6XJmWlie7H6c7O+uLHDge3+Qryxfq9wAspmZp1m6kd3qP8IQTeqg5z
s0ao+ihAiJKBg/qKGMOx//A+1dmlzhv7gXMy53BuvHm4azgQMDRWfD7rrgJac84lQVTy5MEJXud8
mH4HqJF+THbJ54FsRXe3bLL/DPtCTLvcHdT8rBB8pzm2W1z7La2LKhyD6ExZpjiaTT3Deoou3xU2
WcFpgKJa7J3MDesTmKtqad2OOH35+buFcWsu38aoN4drVRbyEvDsrPBWLVhDNlF7cRgBgQmMqsoq
sVDU48kjEP7dmm/CR5To0ZsK8fHG/hy0v8SUuzcOWlI61vjU4CURLHIRu14pfjcKSgb1BNgnfRrQ
FSmXyvLSSJ/3q5DYMWODc607ZTKbPj3m1UdhVQ3Tg2vPP57Vza+LpHyDIXN09hEWrV+yK/o6RTxm
HE3Vl7/DbmAhLx01xLBZNhnqSJedNIfEnvaZW+RNSnmz+YniqflteLK/8ES03Ii5DJ5rXZjZxab4
4EKsyeKcREga9x7lLJZIYoLGZ9KQ9ZZi3MOQoskTyS5sT0hughrCP14hHvq4s/3RYQ9qvC9IuSg/
Wjz2XIFlUL8DI/XTnUCeV+19ikYn4h5N9Y/B3XMoKohsk1vKJnUet0PoHjs2IGx0fdtgCbEXYSdS
3tRqTSGt+o70uWnel9HgwOCqqnmqYSGBhiwZIutfMm+7V5IRmnlm9J2Tau2oYWqxy2y/egAVuzmw
7D2ZXSF7MRwE4risbpMSuy+tneWw4vJcbeM0zwwou3mAnopN8BEUBRRWEDQxzQ3bFklJ3WWYboJw
2+a2IUm6D5BTZdjA0GfKK6WycFmOXDqiaOaJprSahs49udwbd21F7ktM5Fz3a5776jXr1Vqfq1Wt
177MxgfmYMhKx7VXZJO9295l6EaxWBtZzxDuGOPVxulv46vypkuvmmh7x/2/PQTmoHNWfxvlNMNs
B+C2hRjJeSWel4AgpL3hb2QB862EAREvnEJnGXLbH7yhrua9AdXIZYuQTu7IMaivdP7y0nL1uc/s
yq46ZppUEzK4WvXZVVlw2SyO+5jBtn5vHVnfT8QuN6mosmHPFhZiZAPkOTHoomAqm4YkfdrLwr3H
GO6z4DY+tHUQtNuPblxUE3rz2nQosuyBQJNB3AEVerlMutqM+Fjt9G6UwjtrTN58q1Boh6Va3WnX
IyIc4wa4FGC+COz6x54pGLiMEsPbFBuFuzQfFRErf+rWQT1mDNZi42kn8n6eXG+JVeM0wZ6RjuFH
EiJQxmQTttBl5YouEYLeErt6ysxLY/k3qxBGP4mg3nCQIdxUj0m5IDvHA2e7oLQDSYNxp5fVS4Mb
DAMw42b45/Cpb3GLEml4MFa0IlddBv63HrSDRp8Bodtt7hKZH9xwOjwvFO9tUOccvnG+NB32sMU3
0EN4cjv7JXyMio15Goy9bpkI08FsOcEVms7ExNsvkgj5IvZh7sZkKcLpAbw84sVqmev2XYlP9ZZg
vjgX5FSUiwMOtEgOC9n9ZP44iDeUo3m/93iOsmRoWtKFQtgtzP3l2OG8xUCYP46ZrZ+REU34YdkF
w4SsjuiPO49heQqafPqplzW/H8PJJ9RH197VcDzP/l2Sg4Q6OkepEmvYjTG9De0sBXmJ8bCbVn8m
MWC+uchW4T/5JlUAXOqGBgi1x75/qkvc8/xlCttY6C9FvwuL1n3OblZYJm7TrXfssC7u5B5pBg6m
vDGfEFcgjZtM0TzcfEenpUbqAbRSg3DUXY69qY2Ktmf1VkFxYGzC1+D464uvyUf9tQocYNMUhfXj
2ri5OuVZ3qm/swHqH2OhgNxv4Kn7I/rc4B49+wAz1tp4GyJgNWCgLOLNr5EOPsH+M9h09kjuj08g
z0cX4B6JndVbX8HC3adu7JbvAhb0y8827Tw4pdwIs2EDBpzRqmYKCKp/lhDrXxMOJ4uHbexfSn6g
GyoC+5uWOe5EdrHC/OybILOdmIqWkFdT8mknKDNdRxClQ+Mh2mdOgr4l7jiRRGbASIBk7CxBeVCO
aHfY4xwyz2LzraI5cGZ0+Zmj5NYIh4jZ39noCLk1TWf7RlM0bSkFzGF4LksgyMR1u+XS1txfu9Iu
RUs4ld04L37V5t05VNn4u4H5wAtFoMr7zdFaEKVQLA+ciMxbQcHlvO/yGti569nWSdtAZ7FDbZXX
v3JDc+aOpuyik+xn6ylfiV08Wrw3IhZrOT0YY7SOSUT0AkuG1zP59203Tgl7PdZROIEZ66ZF+DBa
/0b9tXIiB+M6Kr1h5yi6qojyFvjC+CQZ8Jfti7sB0ddXAKEBKVDkJI+7Q5BHqSArpUhkKZfHhsaA
D6Net/51cHhCeEp541GF6np8Y4GX40fgI03HArsNbwYxPR9APTfvfps3j5ko+TTQpOMdyRwtJTpU
lek4UoP3Qi4hGQRzITduBZZ79JAYD8IkkmZ4jayhwwC+oPad4A2Kpr9zAydEqWGJ4dHJAr/bW2RU
fFBG6f/m63a8o5ttJgt7j291b3bl4h+R2MqzRftokzi9ZwGaAQ4QDDWg9k02auYhwFl7w/uoWliH
pybkj119fw0vbbPOd40QbX+eiyyAQQuJiUkAkUKgEZAHLLD8EyAiOPpmjw8Al9BE91SRYAEZcXGV
5janTLBEd+Srzdu2TiJz07LPEeiOnUACAJTKyKqJTUYrQF6atVvwAx1QW7T+zsDKx1AAymf+x9l5
NEmOM2n6r3w256YtSJAgOTa7h9CRuiorS11opZJaa/76edh76WCGRVh2W9+6LREgAIfD/RUbCJZG
upoyEzK5zA3xoaw9mNiEyHwL9zXQ1m0LRmEd1tNkwCNyourQ94r4EiW5H/1KeVs1aO5gObvqxr74
FoyTmx/A9plqJZrS/xSqzn/pIMHTu7Tcxtr6YVb9oFTF93KCuP5WJ0LQHYJUYq/gEVV3tOXpCjTV
iBCXIYfA2cMtLH/FLTLViHk4o7dqwwzehwdTdNy1edd/mPCY9VYiA7GL5kkaP6MqM+l75NkhpHmK
ZbhJvM7oE+KamOWNUZ9LwCVp1o0DO7i4CRMbCYKMbL7e82qPnsea8L72wbA1/AFKyVsbKn+/SzJE
V1ZOiBjcRgau99ymItIf9TxVR9AAbbhGZ8ffocAcJ4cxC5rwFtAdF1oNklXcuIja5is6Zw38DBf9
QEBJak83sqrudATW9LVTdfmnujfdTzokanNXcXBm0nuu7dsiLP0923OO8q1WEaXbIt7R1W1BDw2G
/aVWKTDDetAAMHUmZ9JtDXPfly14jSQ0Umff5XWrNj2U0t3croXnAv10rlCalEIhOIpiNzS981Gr
ckAfoZk1ycYFq/9tRLnL3iRghT+CRKfb5ME4BoqOdWO1agvDShFECcAwD1UFp0ejU+ICMoWWRfoV
8lAbLBCE0IsGdNlmMGFQ6mW0apBj+91xp74M+YTWAAAko3zsGetBn+BPbBHP0HzGTerDCGVKu6VE
K9V6gIXeA82NraMHQbXdJFlAwZTI0bsr2Gt/x+DSCZ/SyKDwWdKdWun0Gr3bfmwzsWsTA00E9HGk
+ae2TefBKZuqpx2Peg6Yuagu9BXsZVusQ89tP7B4XUIzI8t/uvgAfy0A9Ng3tvQicdBdMbqkzYaR
3cmhnRSnzTK+Q++yP3PDx/q2BfHJazfU3Z96penPiAPw+q3znjpHCrK3grj42y3ryVinyMm0N5Pn
6/6eIrb7p1BFERx1KXyEzynCa+tetsW0LTEgGu4QnZDhhoSKPDjNu+rLVHlmsKo0J4fArAU6ABbH
ImePwWB0R12lDcfHTdJhJ3NIBJvCp7q/VRaqHujtYbxL99/T7GeUGiBfKB/07W6itEhRzxrMo04J
uKARYyK8ZqGleNPi+G2t0RtD52AY6gFTP2E6hBAAix+icohM+tEtde4AmPCtdCC2owfLEd1EdIwQ
7jO04QcKK96LVFoWHmCTGT9pFiHMSXrWI8PZGsZ2pPamr5VT1zl9LgvycNzF6M0F8GS4y0WH4ZTV
zRrUAIdJ+Gzw3tkKCeDs1YTeld/YFrnZOkq5+re4fdmzil8AT5Nz5fLoR3+kfSHZYpVyDBunjTna
evRNlKoeAK0VCKL4wZQ+SRdLyP1AFswOpy6QfkSjM6dWOZnUEmLCwlctAXN+AB5boyeZ2hQUcR/J
wGFnhvLgGtuCRe91PvVjUtGaOJKY4JzOa2qIbwDtiNkxuouRHrWSwIHX6yCcACmb9t+UltzkBItp
urWTNoMrkk6J8wB1tskeKECrb3ZJS+6ThgqMsx2p2zGgBqwLYYupgBolk2jaKxiq1Mra0C9/usAe
b1LIW+MdMDcx7WUPb3jfOVXVPdJP9R7bXMU/RdbU4UdA4OAW2YMjJUqYxrwiSomNiWg7y/4uKflH
NzDmwmhTpz4ZRcwC5hA8DaBgZZ032k1geOJzPGLfeYjbIfok8gaJgy7Pe2gEsQ9PyHHC5JYP0z25
dZ6HW66fPP0Z1eQ821oLp3LfWuF4D54c6fFRr9TXIAZeOHC+ObZ+VQdAYG1/eMxmdCUVKOejQJ4K
uq8ho11Jtb+n5UID4WPmK8AX8Aji9i525WDvhJZm+0nwAoKjK0okKViNW10vunKNHpqrtl1kds6u
Q0sVvL6FWj+0i6jNjr10qm+ofxa0KCT9q0M2oAy57WseNocIUYjtGLlN/uhaTfbVCqf4i4NkIG8g
3Rs/jVMU5XfGAJxuS1rjGFvfAL+88YfJ9zaNM4LCDBBk4mz4YLWoLOt0ingI0t8fHAMYYYpZdYB8
0HQ7ICDU7nPXj8013y/u4Pb6A5s1r7KPiRb12gvwYtx33QivtjsbT0xvC/o4cOmZCR5Jet9nyYE3
XFzd11pZP4lBFt22a/ouBKUQBdZWR/7yawwyK9zZtdu0e5orAea2Lg+uoTBAedAkSbkIJy3qtq1b
FndS5oWJjow9JfvaGwxOsQWKl3eHlrY/GncAfVVYaABCQXed/QScMVjxnjB4T056KhF/jJv8y8Cd
BNxD15p0BUEoo3tGTX6AZWVGKbIXdlusgLTK4Yl80CjWaEJSyHXi3LoxIgDex67K+/BYsBaUCYC+
FncgQft+O4Fiuo+dzrce+yZ24/t+CAea0XE97IGPhr97TbMFpl0Ri6Ybk3GkeobYk6Gy+YDXmvWa
BV05PND7tatdnaS1ezNoMAFpHvSQwGmtNf5WR+4TIazaFJ+13GqphEyq4fq3R4o96OZE0EZV6MBW
sNKZo6ZhTeQ0mUAvcKIbSeXN8PXHunD9Hp0yZVvbAp1vQkJD1rXTC2pGKBYhzDdJrf8NWsN6jfMK
/rWTRtCOZZ6P9/Degt9kIUU6096bjdsP4P/mWL7h6TPQlQ0G/2NeRdR3AW9QERSVkBFNtqz6g15Z
+JNHFg0kj3xvb1MDCO5gi9WYb4M+a3HlaJL2Oexz3nVNIL0Pcannv/sG/jFKDhALt7FeY/0apBNF
Dd3R0YS3qXa6aDkYyGw5BA0uIugNn4O0zJ0bz8/bz1M2Tc+IaKC/QDb+B7JUTvCx8TdGhKF2D7IG
vYVYzzR+EnFpzWCGEUSgYnd9qGUQHbDU8p94NtGAUg3E+ZvEqnknzapj+Rp5MGQUzErXopXTdLp9
LJq4+t2WPRRJo4JWjx5tCXfJofowHgRshOJzkSBCu5sNwn5Y8dC0Nxlndw9b2WtuhyaLX6ko1gJw
Gb5nFjCNBvlROCivbgdbikoeSF/Or0/i3TmpLLeI0uXuqpJeuncj18cmKqUQcjNEUaLT9JsM6rYW
TAVQM0X8gFaZnzwgUkMozruYLFdJSr6bMuHJOD9iO+/GETQWt8KY7HwrKhfNWiuDR7cykZMFnwm7
vXnIOWnfzcptfpd27t0h/CNANfcNeJC6KPVZR56XDbm9iqft5AT6B3SggT5VblJ8AB1Bi7tmmQ81
UmA08Hkjfhfg3+MNMF6EnVGORX598go93mqxVK8sVqWvMzS4g6MZDgbVmgIZxLVnJbF1y1XX+nv0
iMxgD4uSJeD/7A5OlCXcTJa06zsPSHRNW3702IJ15nwJyFGqgy+QsdazTPtjCS+eDlPWhsZuiNop
n9k06QcQr9RizV5rfggUgiQwjWZ6TVNk9u6Rb6nkLuhE8wsh++AP75nhIQTa+MHsc2h/WaIXn2NH
ly8EPfchbNPmqwtPst36mutAkU9N2Fq98cUnkfxsTVPfr3x0EBqeaVOEuzk62McYVBOIuFCYXOdi
bOpNzDsDVrvjgPpvihZZZs/0rMcEmL1GCI3aX7yX6V4mfaj/CMFofu9aaX8TRYdfhB4hdsRj27ee
E6MFGJXj4cs1Fav+Fn0sJdcJhYlcfKMllnrHPPedfptS9jLXEeTlakeVS3uevHD6boiqqjYYVFvf
KJOzzTEl4qWE8Gz1NKJjgIQBgi20voEjPZo+hfAVSYxBqpTp4YNWgsdcuY2f91tXUwmVM3pBm7oK
nZaGOh0I4KpG/8cco+QJc18PlDNXGEpVnlkDnPNwXF5bdj9Ed2hxipemIy/QusTDSLYbKF0Khz5b
b9mZtvZc6aoHZ3J1VDdrS3xT8Bw+gN4JgnUMHBUD0gwXebSwvPZARwQaf1ZqzhecVG19o5ED7ihm
okXUJh1iI5g8DcEu48YDNwAWbw07qoq2cMKoY1opUmwfgdsLuHKoicA+K1o618Pcisho8kK1SOAX
9ZOhN/sAWMGsCFAnvLlCesCr2qI3iHIY4LEb5AuNvcTAtXys7QjBB+A5mrFP9AF/JY8CpAQdXqj0
c6uQzgLTzNgfKlXP0rkpv2gsq+a3HyKgQ+Ou14sbcqn8LuobHYGNoS/+jEoTdwY1Gkr5NMjvZWwU
7c4ZXZDVMQdW3lEmnKKNJQuXqCu5sR/0EcjEdkpDLd0VSet84W2ALZuokFtc0VjiLg3HCQm/Mqoa
xGLIAPtd6kyk3Z508mruLfvhxuphNGzMyJjbvJrlvYxqTF6bjCz91dLJ93YokertbVoicLNC5A+N
/K6ki7gyoylX2wzbyJ4eA6WTVRCa1ksfFDn9Bsegth+VIRRy+kHF71FN6YA6Y1z3mxCya7dCjay0
8KE31J8UjN9tNdbidQYW+Su9401A9KH6sGpRF5w5R0D2kYQd3Wc99bv4qdecNrgN60JB5IPEz3Gs
IL2WeR5Bi6r8Zp9i+4qgqOkmvD+1afoZUtJB/C6v9F3uq8akpOOY4AMbhJTvvRIdnRXu7XVy6G2L
ihZ8NFGtvEaznkPkgn83Ck1kJFzc/jF2K89fW7Imwnoh53dnBUAVdklljdZqlEX+gNou/XsNfRb0
YwfxRdWy/tkgQw6ixiAN3TuqE38i3IySB27b/AEyE9bdtSf0dqtVngAonUBQZAJ+RP0Tle4bp2+i
T8if0I9CMq96KcwSg07oQN0vFLrKfNVh0PinMnPhbZCdoJGB4pnz1CQqIDsg2qJlV5rRq8sRRP3X
6CK6Tmav7noSYDhKQWv/SpGw7dCbQjtnlfAUtFeoMBEEskT0PYz7Cj6dS9v1ZipJN3h6DWQGaPOo
36oG4l1HVeWtjcTj9shlZd+DPofgAhLJ/QKmPDgYVYgaT5X2UJEjC0HuLesBJATB8gbAzuDYc5st
AG2hyzLOHkVaGL9yMAHF0UUwMkWjvBa/cfbQ5Hr0MwllNFNNtBeg1R9MZ0ibvWt4U7dOKnqb2xEn
HbEHdTc+KGdooa0Mvj5s0tgqfiS+H37zADK+mModEHobKg7Tb9wMRbpH+6mtVyoVvgBs07YfQvwi
vENUxXF4BOtATg3Irjk6Zq4jIgV8/MuQhc4XB2l98peuG4C9pB0q0/rU/QhTSbY+NTXovcTkyQkg
0vo0OaZNMRNZLmiIFlYr9GCaOHjUNN160dwELrAWm8ns5kmNu0XBQIGVSCsFnpiS05wG4O+cP1vN
RFAsCph2dDvrrt6pLrO+tX6hoJcbk/ykJgCFOCb4YhvRpwapgbaGQe/Z5HXKGQos9EYhWmyAI9uQ
Lgv4gStBQzTc6qNNmcnskLxd+SmhdRNQA9v26DO1RBs69evOBvT9AA6kQa+MJhDK1gIShBGuGcst
t6Lt4+STj9KIh8z1QPMR7KTbbdHbhXfgqXigHec5Y3rgQg79DeUQMzlICZpuWxid/In2bxUeChEA
xg7sRt6hZt/FmxYEP9HdxA+CzabJr3rlq08eb1tnK1N9SoAoQW/bSBssxwbUDmkqDMb8bsAu5XMK
HuJnm1daRuvPMV/SeuxQyYB7TXnCL/SvaM8nH52uGpk+KK97FymKCh/l2zgZb0qhZhMdivCvGbF1
BPGWBw5iil1BzR0JbHw1bGd4Sbt2+FpOgN01J4qBINdTd1uFAzVmaYoQLVzw3S8JODzjdsCDAF4Y
OdYsKwDNao8nU/WkdwYbpAdS92ksZI5dYc5XAjMEfRmRxh48FdriUDAUSE5tB8AIXakGE8Rn5Od8
47ulamrmPdZfDwFR/Jep+8a4UxHi1Pca7BJqxaPrRIRXFN4pBqbSeTKTAPpBC4Gj3E5GAK0yCkY5
bnwgmEdulDZBkDQHOV1rpvWxTa2WmyzhcirgkLar0Ci1mHxSVTeqC113E2WBTZKCQozc2kPTfZ/s
UX7WgzEzNjVdWTy6utJhW/sY2m340iPV4wxSjQR2lN6OlpCCIovrNd+CHvr2HfnKeAN/2Wh2laSm
7xMSoNjTvkcPHDpv/gT2kycqrdvgpcMrFMR368toQzvIoTDvUfPY8KSKv2rofZRrJCtHe1fQ4/2a
BbUaEJ/Rhpu/Sh4mvIboMtmJxS0jcoQ6uqpExPyvMnD7vswSnGgcmYq7Ch+Rn1IPIqrAqaB30nlw
E5DmLuUvv4F0Cg0N+Bo6Bb3/sbDo6ODqElHuy1I0GijDiAagS4su4HdK463zVFZB1t7TyjbI4fPK
9z7p7SCmjRFO5hGuUZjCtCmDbPWX20s5ZuR2G7A10S19BRfdcLZ6vPtLL6hYFBQIN4Htqd/06pqX
TEbhnEABwxIwk7/8NU2QGUUnYf+q2vBIawVgRQ10K7WQIlW7vyBPNq6wvWSbKyOQa8HleSNiTHgO
ERjm8Yot1Bk/I2P2VeOv2AKhitlz6B/OWLrwEXeRRbMGkzSiNGUBctkNfTPIw9D6yd0Exu776MXj
0aFwsPmv//yf//c/v4b/9v/kT//fEvQ/WZs+5SGVr//7X+cshkx63yTzpilcfeF12JPT2MQ6nj6w
O4AuIUlLOc+9vTzKOdskpPJMQI0gTFxnYQHoR2OFZRCvJ82guYoK46vWNtUD74zh5vJIs4fWifEp
cQLUuSkkbx+LD3r6Mfso8HM0tbCUrbTwtp9aY89l2q9NDV8IK5U/KtUjcI7Bxm1ttb8uDz5PYzH4
vIa6bWL1quhKnw5eBp0fw8PHOyKromMhQvwqkerY1X4DQ9DsAjR44mR7edA335auH50/hhMA6gx3
sYLTWPRNYIF6m+q2+CwkwthZUWqPyOGH7/VUZGKuZUpHou+Df9liGWmWDQ3+BhDMiqLeZbabbaCq
NpvBw1XpvbMydWoqumWbKBMqsTD5Mj2jK9DAR2zSVs+VGyX3gyxfzbRLH94/EG9JExd6nc8oFqZs
ia4sgE2oBaCTW68GKgKPBlF1Rw8cdublsd4YwDEZ08EE0sVnz4Gqe7o/YNhiuJK65tpGbRQt6dFY
xTKnYQFKeIUhRvfewz2P587LRVwx4MqdjhcVjY/QGeNVoPH3aD5qW7Od0g/vnhW+noZLk0JQ2jAX
S5WW/sRt7pBwYke29vLI3UEYRRm3EYifyF5d8UV8u+GR1rbh9rqGTUdoecR1DR5sKsDgJaKt14al
aOaWyBOZvTN9fvfUYFcaFvvd5huaiwXr5tJAGmI3MWWJeomKloaDXZivDQKFe/CqwXvjpG3ifA6W
j/IAB8yYp/6Pq0DDD4ALEhSdhhjvYfJzMnIgVGtu72t+jGe+ItsCCzskmkzYMYtVQ+OgmYkLCM6g
A3rA0IUTQHVmDXetvWIweX4olGjnf112/umsDA9mChyi+Syb5UozQnH0ABBWWmReCVBnDpgkZhAL
gdoS/RfrVRiADIeAqVTgGGDo8sDu/SHaB1aP4tpURu+PUoznClMpy+VTLmIvXh990rlsxQwX5P3Q
S39j4hm2b+ro9fJOPPsNDVciNeIImwv79BtC8sc7x4YYHle05afW97ZVjkF9NPjVv5mUhE4p+ITK
kouhfFJ6Uw8HolRvoJOHUsDR8qBdIPxgX3GNfHtb4++MrCd9NQCKeNqezgooOaAbD0lhtHAywMw9
qjk7n3ychjx2oa99VQHXawyNLsgELvlmdCUP3n/xaR3huKbuONJZGrTnPN6zakDnwfC0Eg8k2OYU
K6uDcProSkD++2+dZgjwlwUmFkrQ/TX0RXoi/LTJaYjJdTZlwVetooOzagasjQpQZo8iSOKnsKrM
W5pj9R1meOKRK3fa0mp3jkBx7D9jXHR/gGVnDu97sFl09+NDFOoUdzXoL1curPlkXvq5i/XRNGCq
sXLkOqZf4WcBHVhvwPoAo4stcu1inY5NiNYwQiGX1+TvvPPSyMbpzkAZBYpLz8g14o0AHlCWS51H
ReFsXeqqu3VnSABFglevktWdCNPgULbelV9x7tAR/FkvNQcuZ/7v/wjHkIfMSILugemHtqQXojFe
A/c/IhJeXhlqPlRv5ouAAiccGLBSi0NHySVqoe6Za6/5boHR3NOUyWjroiNbICJ0+eueG0zOxqIg
PaA/GIucxy3ixpz1b2k7Zr6+znWzuNPsqNpb/ZBQizdhnV2Zn37uWzpUCshIDGUbSzdjF441WQQe
nAi41Gj74kUAAtsrjjbp+nHE7QswiqF2yAX2TwU3BR0uPAG2lEaiF81w1e0I6rvcwJ8Ru5Ji+f7y
N5mvhsUCQCrWkU9xqPVxhZyudTZ//hwJLVBxECudEry9Sette3mUM1+Ba8kloeWCMoRYbGtvGui+
InuwrkeBpK6JQIptGSu49+Pu8khnQivhW+diN/jiUi32btLLDrQduR/doeo4BZl3LOjurCmjzC0I
le27Wg/QgnS1O5xDqvcHVRJqYp2i5k1UXWyxdID5GfaBtXa1XPvQKAG3QoxFfgflOvl6eapntrOF
xbHJS4GNpS8f0CAk4QCXjAVQeHYBkPjUUqcDTT2VEMuwPrvybc+souJmZAkx6Lbo5p3uFUx0EPO0
KOkDWqtvyj5G+69onLvKcNwrQ81/arEtGcrVDdIaXs5LC2dcemqMgTwu48SmBZTUYYtEaRggAo6p
2rY3hXGPM5Z2JUKcnaFjOMoCc2NZ+nxa/hH5AHFWEepMKKJButhR5wRFUqCJDqsjP7x79ehMoEfO
GXZs5EZPh1IaWvLQS0lyJ088m2UR0TcAd3yAVRm74PC60rgSjM7OzlW8KrnzddtZzM6SjU4MZMMI
32/KrYao2D3KJla0CaGWv/+5wldkCZWjDEkGfDq/hocTanB8SpRVFEgj8hwbv+5tVQDvvPwpz82L
yOW4hokdrC0X84qR0c7BH1trCGcWBkOoD2sJHrUt4MMrG+TcBT2fAB4PlHTgei6mBVdfqLZlWpg8
2f66cPLOAiZg5weE9TU0jAMkh5PezXreaWP/p6rK7oiXT3UztTrJ+ftnrrjLaJ4TVC1rEW7qBFco
u0cnE9Nd+9DCgNoNbv3S9pBi/8VIroseFvgebos5GP3jZPB6w6CUX0C2aGAoAD0MqSMD3CuOeFe+
8bmzb8/vM1zV6Ps6i8uiHiogWjVwigK47xE9RrpsuFdtKno4NwhHa0eoic6/OI68L+DfErmpUcjT
+fk2Oo8jwtkgihMfpi0wjDRQ+rfRTA/F5HpXXrxn50j7yDZJsdCzXCxcDsfBMUZ0m7wwbz/YoRmt
8eCZDihqxHewBLGcQKvw/c9EYrecoVU6aZ1azHFCgg58HdLtCVhVfTuTRsEJNrbx4DL2TysMwm+X
d825aTq2w95khyqi3elXRQnN9AZ0PNZqtOqXYUJovMqBs0Y4kn7uAye5a3tt/H150HPhgLoyiqIu
zznTWoQDUWV2afYoJUCFGTb5qI1rlWgQBOgW7989FHVPajJUBeci0OKL4rI9M83oHUD/1TcB1co7
ysrxLim97sqNeGZWlMmhOQmbNyM5zumnbKEvQcqqUYp1hdjFICvphSQK+Wvn9fKk5r+0uHuh+bEp
yZ+oxojFog3C8+q40Ou1BFbyUGFaPcD1zPDovDzOvMffjCN5BEOVE0xpEUodu8ziCGlb8C6Ve+Cs
5Hs11ArfcYng1KTsF9mBWSi4DjFBsOOfl4efI9ZyeFsogCU0yhRFodMP6lRZa/m25MQLq3+2PTF9
BNWNZKnTZbtyzLQrFdczZ8HG65QKOTUu6SwjaAs20Q5iWorO5MM8SnP7Ty5qfx3S3kfAZLanBAL5
8d2TJGYj/yKlFIKHxOkkkT5GtB+s9rpzEafLUYl4VHSnd+hBomnCi/LKmv791RZflUuR/elIizNo
L4K3m/QjbdIaYbU2jn9aQWr/mkP8T2FD6YQ7VaHPrgdDAIVpgvQBmsv/lFKBVJvLE3/7tS1buWQU
kiwLZ/HFcYHMgXxTSKFUKM34gGli8kpLAgdUCAi3SCVY9mqEYGOuLg/7dlNZNseU+UMLQbRhPsX/
uCYV+sKhg6kS/oU4jsXZLGWCzeQRPssfNmF4ZZZnh9Oducfk6i6X5ulwSBbqUJcAOc0agJ/A8ZjH
KoEXP2gDpOwgR2bu3fObvyg+X5DgdeZ4OqCjZlXivK+h/2i0JSOZNs9Ta6pjZHk9Bpp5c2WGZ9YR
QzfGtLlHSFsXF6UsuzDFZQnqp5vWh1AWqNdj7bDRPC8+BIHmHSdNMx4vz3KOPKebmJo+8ZwnDq84
nlens6RAm9NG4qji6QG6qRowGYzJeGy9KH6roCx/R02NfwAkoyvn522Un0dWZAa8xxXwq9ORTZSF
xqq0uDDRL93SeraPlXSMO3R+8istwzN7hwquLqnKUcolCJ4OpXlGVASmCcShQLOxGsZpC7casPNU
POceTt6Xv+nZmbGC1JVA15nW4laJUzvQphDoCRTnbJeTQQLz97Qd0jnJlY94bvl0Cjyucmk7CXux
SSNjgOORzvoxEwTArtL8rYnuDgrf8jONX2OPoNFskzBoV7K6Oaic7hvyK4Z0XNJIvuhis8b9iDNR
WjVQQKgvabgU7UIKH1eOxNuF4/1B+Zh9Sah5cwY7HU0SiN/Nuq4jJHUgBWwQoSl2KHWiOIQzzJXP
qc87YTkte36c0XkyyI4Xx6ESBSLJjWxoOpXmQ5TwggyiDFMzU5Yhri1etRdFDVlAifRQlilSpaHb
bJvOl8h69OW9QFTt5fJ2ervGCv0+g1IenWdukMV2AnntQ8Fjjes0QR2iI8h+9eNm2KMTpL40DUzM
QzTALtyA4wZkeXn0M0vg8s4k6+MfeBuLMO/aaoCXW9LYr6fvPvLHNF4wmR6hNBECd5cHe5snEYV0
2rScG0say/bzbIqLICLuFAJo9wFDLkR27Kk/eCmWuRTW7GPup4hJtk0TbS2gCO+vB9scIsbnVygE
2RfnKaFEKhB4atdOHP3mQVTf49DuISQbmx8uT/XtAWIkEjIopNzdzPc0JrUl1nyxBd7GGDIYx2XQ
7EPanVc29JlRyMB4YM6pAT2JxeqVmouMtvD4oJML7RfznxvNQCr18lzeBjx7LkHOs4HewnY5nUuO
Zi1K0gPyrLOc1xjI7qj06Kvsp2n/L0ZSZHiSlx1Vs0Um2yFaBnulx9gVMDJ+pr59kyI+jN6HTI6X
hzqzF6md8wjRUamms75coMDBlkbN2jH4PtawJFprZw5Gf68b1OtXqazjT+kIb6+2u/JL3av3V5JR
nwMyZABQUHQ6F+cegV7qOykwKswLszva4dM279GljMVgbi/P9dwC/g1acP9evmVDEA2YrrVbo0eO
p4QmFUMmg/sePaF2eK0zMX+20wiLOy4zmoEsAkHpxY50PEyq9BG2ZSkn+YzeXfGl0JTxxdDA9666
xnE3aZ7l776uGBXkGg9KndrZcjGR6xmGxDe79QCU8hZjpWKj9671L84BBnfUAWc8AY3c03PQjxhD
CxOJdhiH6IJOEq1WOVVrvPzeX6RiKrwniR80VqkIng6lGzCWAVkDe7KxLLERad3ihGetfIkcy/s3
x1xLmUEEdMCtxZkzqhpToE5269Krx/3koowd0CjeJd3w8/JI56IVjTiumRleRXP6dFKqkak7Jbht
lFXRHpuKF3LmgPS/PMq5zc6FKi24tahiWotoVUiP0l8E97J0sA1BlR8p6MoqD1OTd1cuzzdDMQmy
al7CmHyBMFlkSRM6S7Vq8XYVVmfvsUcZD2XfUmOAhbS9PKs352oeii+nKJKS6ZqLm0vDyBteEXJH
cZb6B+DPPhJETfCEJ1v9ze1MKKkRjh35lRmeGVaR5WIvRBeBa2YZJWllsw8KvDC5Asiqm6/YJur7
JI2NP0iuOjkiUFb53nPGg+Gfgy42v4UUTuoHw4SWXQ45zcBgB1WOZjeGfXe4/FnPrCCdPJcZSiA0
4g0UKeQJZKCZsC4Q3rwBsYwyp42fGwBw88o5e5PnzbMCOkm7lm8JYOJ093uAS0I5xLMxZzJgzYa0
qykR4AG+oO2LzlDfycPi58Gurxy7NzfdYuDF1kHTBVi9GUzrptH7He9A1ItCC6qmPkXFDWrrwQYl
Lxj4mA/f0VhOrxzIs3uIy4CDTweFyvTpxBHZm5rKxepEBJhQrUKBrOXGD5LszkMiIIKiUaIMMiJx
ceWKPz+wtNCdootGxnk6cGXrSLDitEWXL+4+o/pR/jCwIdpDhbE3pbCnfYwJ5PsP6twjpxrI9QcQ
bPG1+0Jz9czL59kC4l9TsqrTu7bJsv7X1GXaUxfUkUYFN69+Xd7Kb6IrsCJewVRvKaBI4HWns1X5
ZJYjCjhr5Be0CTZJCyoex2L70/vHIemUpJsuYNJl743rwiidCv60ogw1O+qMlXcbBPBWrizfuQkR
WqlccOQwYFxMKGwm20y8WMyayJi35vgvTHV3rT97JgLY/xxlcSyDGI12hD/EGjmQZm8rDxX3wJ1V
iOx3l0RYIZJ1eiSQM2nQLK4LdKTKtAsMQDcqN74F2qh/MFqbbhd4os3lRTqz9W2SWlzr1dx7XuLo
MMpx3CzxxBrFN9T20KxEFbwfj1UnnIOPs+6qQ5z9yoKdiXDkK0rRPtAR31SLTELYga1hsqUjMZdW
v6i8/EARcXroiQm3UPCzjTXN3nKujaj85emeW0Q1V7ioJlDvX24VzO78Jo3ZJW2qxj20dIwYI1h+
Blo7Vy6nc7uSrB3YG5UR9QYs69LrqXwLiRAK4Pk+F3m5sSkqXImZc5Q4SaPZKhQLgfDZsBedZefQ
NpH8LCdc3IBXj6hH2uVx9rvdlbPdZV+OxpWG2rkPOFdEZnCnzet4EaPdAcs4bL6MdWVl6TYP2nGH
89e4h9d4rQ56diibACJI1y2ek6dxSpQwoWg2GesSUuKWaIkwIQZl6E7a1yCyZ78itx91RUqDtCpO
h4pD0PqpnRjrGk/MIyQG81jgnnIzwFx87C3p7y9vw3OnjiUjMhpkarS3TsfDOSFqGsXUpKz+xNAV
D2EDay7GIXfTYBiBefWUXxnz3Bx58vxdNqemsoQMFADe/Wwg7I9uI9aTXsbRZiz7NINDjw8jItTZ
3eVZvu2MsDldrjbQMwQX+LKn07RyhSHA6BKYI7cNV0n4t+T14Oq7GPlkhOtQDSPOObswsFCjg2+o
77xcQDO7/EPOxRvmzRMe2BdNmkU8jW0dn6ggBP8WOcaThiGLAKOh+j3ltP5XljcW1CVk6bu6ktfg
cG/H5vwTYDHyo5xPLen0GxSar4Zu9LDryqNy05rmEKOTtzLcHdykelOaQb9t0lrbXp7y2+jDsJbO
XjZnTNbyoQthn7rWfLHjrW5u7THy7mO07w6XR3l7ROcBQHvzkuamEMvJxc40YiQ3gKX1LAKPj5kW
ci+7oSi/vHsk2yQKzG9qcrRlMoEvOkW6wTZgJ0pj68ZTsO8dt9zrU6+uTOrt4aSRPgN3HQUY4w3I
zFehpWV1CDTfRVZdZjnq4UJDlipzvB2AWA2pgfoaUOnt6aTvDCiU9y6PUdogp9uktSFztxYgPrib
4cEs8batsJk7DA3M2zoER/ze7zmXk3jO806k17T8nlkXxzX+U8hkBVML13eoiAw5D4+7FHzNlc34
9gycDjZvo3+0CIvWC/p+RhDZVYMQtVOjFeG3ciMmq8eqF96+nRPiU1y9r9R7zoQgA9gXYgpgz+dE
ZxFpc2E1lk/vk457ZN9jY9ittcD8mmkWbkUFsqcIk2IfOyBhWlY4Hlup0V0Jg2+XVnFhQqia2SUE
gHm//WP2eeg6QSP0cTNWmnuj9aO/HxPbO8RpOaEwNF5L6d4eSsajDw2NhQGpwJyOlyDh+L+cndmS
3DiWpl+lLe9ZzX0x6+oLOt09dkVoSS03NEkpcd9AkCD5BvNc82LzUVUzls5wcx/1XWWFJARA4ODg
nH9BAiiYcdIxg0cqzhNmaKkVJfZwrdjw+sN6OkHGNEyXZzFEjNOhUJOZFrQyVOS0YkTVcOzlhyxA
s90YZDFAGZ6cLxiviPsEN/Yrm+r1sjI2HxVks01lZUuxKmcDPdWpUZGPVfijgkFzU1OQRffK7I+p
bgxXMuXXy7rmjTSCSX98MIzW6VxxzJk0N/MUhogdwTvIpxA5DYxOdfHp8tn81fI8Teq8FeDK1Ulr
be15nQ5VpiKgYp/MEdaxyDSqCjxRKGysUoH6WcOfI5pZzy5KO29A5c5o/ec0R8JVIBqPAgx2Q1VW
7pXe6esLxTMJwDpJ83qVbVGAiEcNOjBiVFRiHdNB5HzSnaXq+eflua9X8Wbq8LicNVGhBPAqDsIT
x3XLsFFXSHoUhKC66ztAP112NPAdBZtmAXCAKeVHyHVKK6xmdPMu/wpnPjRFl3V0inWIQayb/m/n
1Q5itGMLn03t6MUDKYK80YWj3wGYt648hM4ORT8NCg4xH+Tv6VB9bpGF9IaKzEWTeKHVqWHv0r5H
8dmz1HDl8XMmGFIs5sFlgYRb33ubmaUjX0JHsgQlJKXVu8E04EujqXNnQVndjdKAt27N2RGWsP/U
LyJ5ThbjGt/z3BeGxkqHyAfGDSNoO2c0BE2jmfAXMoyH2bTwicmo3NXVgl4hbrAoXZpaVJbw+8li
hveXv+7Z4TlXBA+H/bx98NplH6cFgSMyjMJBg9KgoVyM0KL93JnQSwQfD8h6QOWhxSZW834bb+3z
DWgsr6Sg9XW4+QbSBdoxTGKKkrFqv7U4Fh6teHBCNXTDlSN7JkJy8bCX4YRSFdmSWhJj8KW5qAmZ
lAIpDRyUb9QEyBupmwzVG1MeLy/tud0M8IjOLZ1Mg+Tp9MvmmGIWtsf26sZgeu8yQATDUd7nbXYN
yXEuGq3FkTVdAuu13cly0DGOzMA6FlZrNrdp7SO3hBEaxgOX57SG2k08okbBvQ3nFYbtlvLqlfPY
Jg03XNNZ/j3mqM4+bpAhaga5vJMOotfIbQX7y4OeWUgu7rUesyIrzF/ohL9FIHROPZUUCOq5Sasw
EcMrKGqt1SRI9Ih/XQkLvxBx2znSYwduBItk5R+cfrcZ4HFV6zOWzaCPlYHeeR1g+LfUundYutFY
9irOZIPucjV/Q5TBQVseuVUEf7tVjkZRIVWh1HPkQAtcLZ7AZ8v5SE/USA5qQEp+QWvjy6B7GMwi
3cY3wjbGXV40I9Hi0BHJ6O9Rap/kXW5mzSMTT0qUmc3f5oyyVyzyHdKjAKaDuSk71WkjSs8ZEOVD
FfOd3qi7RCG3iIeWd1faWCn89leEDsdrE5CsQ8Fk/cp/+4oI+419WZY2T9wh+ORLL3loECj4bJnj
ciXNPbNhYND7MEYBE0Af2QzVqw6dpXSwo86q/HfIxFT3UnfqG3dC6PDyrM4ciLWRRVXGJTl5lc0O
fQqfbGAoGuHTPcm1HxlySe/ykgYdvEvzwcT86Mr8zkQykkv6nKwkLTR78+WsxRRejCRZVNVu/ZJ5
2S02FiRhQoGMl/IaxvDcHP8+3OZA1OX6pKauES34XQU30k8QXNMXzBLDoOeqGumQ4kRjt/r+8uKe
+45IZKIZwOuTEukmx8yQTkVukCKvmif9c0G15lOnJ92HsqiW58tDrffM5tDTYeGFYAOrAtWzmWNv
oHqS0KKLunnR9xQRMfMerJ+Y7GDiNWnmrsEA5mfX06C4PPCZxWVgD+gmH9OAlHN6LJwcHa0x7o2o
kB46PMrU3oOa+tkM+vg0SXCV7mzUV9b1zP4JKPxQ8aXvTozbTFb5LdLJHmOOsfC5KBAoeawAAeZh
b+LSVM++d7g8yzNfEpq4vgJG6LZQoD2dZY8sWDAsCJgqtJA+G7rsn2Y7x8KXVt6V9+W5BV1J3HxN
gjhlrtOhtBJ6WIXkA7KjUkcdVArlyxdP1h59EGmaO1P4/rNqYQv9/hyhNloWGkxkUs666n8LcFlH
6cciiYxEHGMhJFFJfd+VmkBeLajElWTm3IKyWSkortkykeB0MOGZsshorkd1HfsfrWZuMJbIMI1w
/Wy+kiOeOxvOeh2C0AcsskXcFNj3SSxgjMgLYtHjA2eM92PpO6h18RClHLNGAppe5h5VgOEKaP5M
ghoA+CHXoDrM6JsEkdi65J2wsTZwWm28nb0yufFitOZ33ZyAE5Olab+tYst9X43O8LPuqU9d/q7n
pk+lckXR05nkFzldanxBPUf1nRW5RYVMe9k7+XS0m9L5WhZCv3UwHd+nIP+ifuaRdmXwc9OnXgPa
aWWUvsIvWOY0TI2rLMTC0rrcz56VdIhdmt27IgBKazdxcY9hgBvxXB33UOGv4b3ObTSetygwrKpC
XKansy/ougsN1SEQnVaNEK7Uw6wN7BsNeY7/QZCAIbyi58kPXiXoqVHkqYdeeVSpFD3H1B+OFR6v
t1WL08nlb3ouAjIEoCce8GSWm+NjJrWBzFluRfjVW8lOUT75USsgySHeLup+xK7594dEaoHzQ40R
XDLaNKcLmThNi1aYWIhLanwe4Ezu8e3EvIb/d/raxuiWXZ7j60Doo2uFusSqk7RK/JwOiMC4cBEK
XKLSMPNP4DVQuYo1Iyx07Jwq/BJDZJinK9H3191xepFCNrbo4qxiD5RGNqdlMnU8oItxRgE00Zto
GifjXtlO/FXBKn9XxnP6IJMeRey5rd0bWeXqscDx+DiPgf7X5QV4vXXJAkkb6OlDd3vVVx1ROUUk
QqPyhxnAex0a8bcavOBjW3f1x8tDvT6mZIErmIkrlVfRNn0wLXrDuciXaEBtez9VZrBP8avdt1Xv
vA/iodrrKhMht6t301dTvL88/OvtvCahRAg6rORKW9h5AlPapRyGKgYiijWqDQUSeTmoBpIzU3QP
4xiIKx/6zO4yrBU5QRkMFLq/ue18WNIjhoVzZKy0jLF0xd4atGCPTcvyDQ+k7liY3svlab6OxCg4
U6X3uWXJNLelY0zKjGnokCgUfZZ9KCvzuY/95i2RULsxVIrmKI//yCcZvhIuzu0kgh9YYVDYvEE3
k00qTDuDtNCxXkX/SE5mcq+VYPsLWSRXLvbXWHvfJ3MBWoHfDztpW1jt5SBK5WBwYQEKBVCrchTm
C4wEfRE3T2weFZZYzEa5qaZbz0jmtxl513vkVvFClWXxaHZecnN54c99bJqWVOuBYZEBbA417mI5
ZgaEkmyBbIApqA8YHeOmZBdjb4G5EkLDt3XgoPt2eeBzX5xUimoNfDkQ1OZpDMsbzLzySS1R37bq
AcMg80/cWstbv7eqv+ZJ6IcGwYODUdjqyv4+d6QIXyDETd7HlLhPRzYa9LHiDt1k6v3yaeqNhrka
2kd0seSdSJP4SgQ5t8U4xJwpBywuna/T8SqAusrLsKeEPjocJlSpd6R+GEVMfnPlYli/1iZEE6tY
TTruxKttRbepMOJdHTKRyJ3kCw0KG8F5qT789qejXrO+qahLkQ9vzkyHCODs9/mMe2c1dTv8Cr3b
rkYwx9CK9oDkJlWkPpO4i8Ly0K7smzMblkwN9i85Mk+rLQ6Ycm439lSroiVZWtyzuu7WaZX5NGBN
dk+5fAgnY2p+PwqTTnC3r2Al9s7mEzq0/J0sq1cF1R5PV9vGcgNf6IM+Oh/8IjOPlxf4F15g+x1B
65K/IHvgcOuebhkLNVuzwNwxolFa7BB/LvZYVc6HRTnuS2sNzRcD5edoxjNlP+m4Iu6F0N0jHprF
+2xo0a1HUdLeBR2Poiu/2pndTLudaEsVHzf2bUGSVI4+Zi/nyG0887kItOXWG4fuHdC3+luCK9xe
n5FTLZRIP7W8Gr/nWP7oiEbazQHHy2y/4B/wIIlFN3qRqyu740zln+IJfav1FWxT/d/EMwjh7eJZ
4xQpp+mR1mmVKqMMmZ3PvW5p3sHT8Em9c1HJ+K7A/ie7Jqn1B7SZUSK4slJn4gwn0NBp3NGUBUR0
+hGrnOJw2lD/d0ZcKnHXK5LDgMLz/dppX/aouVh3M3ZrNy4eyQieB/X3YZ7bbN+gVRZ1nlY/gou1
j5nXVg+FUJjwDYXmXNnaZ/IboiCJFJqUa7Ng/fnf37Zj58H30qcoj5uJEv1iZ/fm3FT33JXBF6Td
kddtUHtnKeu5DXU5x39eXqgzJ3olD9AsAG1vEZFPfwMHsT4cI3UOV+Zg7Zdgl32Hr8H4wS19mjej
RHh7j1uf//v3AIwrhlxpiwBXNvdALjtzpGOPV582tNiNCmyif6TC0qBQm8AfMHr3KvP2tydLf9yw
oVuBYrO2j14nNjDHypQe4Tgk2i+JNqc3OV3P7ujjFZCFSY9b1B1ON/NvVxapJhK2qZwQxDhup6sM
CNHGFqmmMiSKtsMHJ8CpxSq6EhZzrC03ONZbzbVgscbFTRwDZbYqudKjJ+3ZXPLQP00o0wX69Y2L
6p0RqwKLwaG9D8b5mwUG6ZDrw/MUFONxQmdlRwN4eHd5wV/HK8oTEOy450GdIId3Om/byheVUqmN
QJqZHykWObDpHASc+hot78tjnYk+4Fp00tgVhUFzd3Pk04D3jr5wWBZT9c19RYCqI6tMvc/2IHrx
WC3z7B8CW8w2vvCQHHd9jAY3njVVc43O/ToXAAzi/SJ0kd+ii3k6cZVZSJtAxsCanbAS9p2RHhcs
c66c3tdR7nSY9ed/ix9StXBLfGuIgLf5Cc6k/nDftzgb4OnRfw3y0T5cXuRzA3JgqRyBG6AhttlT
MncHZ6qKES86KJN+g2MQVqaQqHBADGPgNlcy5HPrCGJ+/ZwUFFCzO50gJpsGgIR+jKxRJI/N0tfv
TWe6duW/DsOUKlDLsJBuIks0NssIZi5QdTWMWAl0/QEyZuGGARY0z3SqxPPiBPFzV2jWY9MmVeSO
uv18eVXPHBPGJrshQXVWvMnpLCltpLbKGT+t+jrCewuncdn3j/Myd/vLQ73O/Kl6WUA+CERkTlv2
A2LWg7lAoomwdSqwSGlz7WNemd5dYhhYe9OOxwmkNuMfvAyKa1W316J9a82N0hD6Q/SrXrUDOg2r
gcSUTDTD3GKHI0h876m+uK916XYIH6FY+8tS8VOKV/IuttvhT9kN36tUWu/7bCn3RZtOCAyO3gM9
Ivn28uKc2weQcYHMrvxS2Oan36FJJxtLoWqklT20VLQRGXqruU16nLXWsvCN9j307kaFhFFu6e8Q
dXeuJJ/n9jt5ACqpBDGeSZvfIPZrOxYBv4FycGAN07gCsJv7/ZXq77ljDMcT6D98U/j0m/BUYK03
mrjMRZqmjx+6Ri9wmsSEdT4Gy9IdRtrGt5eX9uzEKJy5vzgar7v2WW/jJFBzkLmYP+qTGT9ZLo+U
y6OcO0gIhKDBRNCA4bMJF9C566ZJiYd1KfW91GIvyqoRc7BG+338DkULUPFUTNCa4/l+ulfiLCXa
ph6CGaOfHxulgshN9XQfJ0F7JVc6NyuEg6iRUIpi0M2mGBqjKTMrGCIQpSi9DoPcm6mJsXmaXqvI
nNsYHnF9FVk0KUBtF1BK4bcO8X3G4Oze1GUeYfxdY/acu6vLhfptoD9ZAVivFacC+H57T9LYqNsB
P6IohkSE1ncljmLqksjAxu1weW+ciXymTpINxoIHCkng6QcDAGXl1NPGSHo+krPxEuySWssBj4z9
jZkEPBI0G7imKuIrh/rMixJlIkIeWKS1/rQVrE5N8E20gYbI1tL+Q13MXhZhyumFRgYw76ZrA+Mz
MtM4YOt4qM27VFFO5RVq16vBOqZU7OYBtzJusJukhYwYXV6aMxtsxa9S4aSqu+qWnC5NM/ttTzNN
RTZOB8elKz+32AOhF+5eCbBnosDJQJu408c84VUKmnIBNzBFqIhgWWJJp79S7Xv9quEJCreRtAEc
FB2J0wkNGHCrQWMbm8uiH4NxFLx8DW0vbJQEfb3WnzT0BK8Meu52g0vp0hngPQXlbrPDTNoCg9Vj
VDrkbtrsFm3GCNhCM3Tnq9r8prWVjo6FLq0o56WpsHqx7Jfaatu3bTejSE3kGAqyqDi5z3l2Hjkx
08fLX/rcwoCiX7tuRBR7K8BTYEfo2i3KKbmhue9LTFn3VjZo+6QIKK3kkxdhpu1eicrnBl1xgHRV
qd+8UuREVR//VS8eI5/NfJOnzZcSmNNeYk96i3kYfq8x9M/LE11j4unjh84Et4BDeDEI0ZudFuf9
AttGI9MIkvqz24yfCgQyj1kr6wdNjvFtZnhIZc2iuS/i4sflwc90a8iOOY7gH1cflC25tvVVLA13
vV+hFPRR1YvmKZu9JAjnZnaOWSPLXRXr6jBlRqtuRAlcSPU1YFea6NcYTmdi+voGo18D5HXFZJ4e
Bnwuy2QsDb551Ze3hNjpSSXmV+mJ+c6duv54efLn4izaHFi/rBkeEKjNcAXOiVqH98SyOPInTj/w
l2XVOntHdfiy42Ca3SdIxD0tThtcuU7OTdWn7kNLm4YRWcrp2Iul5w2W2jIyujk4BqmOU7SDzkkY
BKLai05d6Zysc9nuMrSAuUzWqwXmz+l4RdWmRjAwHqnptC8rPI81VzSHwvGGK2+Ec8sKmZayLzB4
/scm38jrZS4qzFSjzDNVtu99Bx86iqHYd/X9DQ8V+QPVZzxMgWmbHy9/0jMHeOUxrqBeQIqvfVrM
pCmqhLGHWnMPgyZXBzLsgx99/t9uZ9e5vJvczt9fHvbMGQa8Q9OT4LFWEDZfM3W6kqMtYMAmmVvf
FLqusCzTqCFksTa9nTxLdcfR1Kx3M1h2dBV6+9qL5cyqgwahCOyuTTlkvE8/sIuZn79ocR9pviwO
wVy+89oRe+vFHA56G7S3iO+nUc/lfeUUndlZ4CJWiCtRHo2gTdE7zjwRKFnKSMsz/wvetPaxnM2W
JlV9TcrQPDtJaLKkACgKQ3s6nWStL3686PjuqMlzvgkMjO/oTJlHMZbj7SKHNEoTN915Rlb/OWCJ
6EKGAKax6DYeSIUfj0kIPUHdjtNkRXUCHJHAWqPuDPK8/9S1VopnUu2+UfGSWQiuL+OXCja3Yj0X
dTeUWbcjTDh+SFEK173c7W7SObvmrXF2lugmrsU/WKxbXKbvp1ja9kriR6U177VJ3ZWoss1QTE0R
0lufNXwrp+WRmmt35fFzJiyBXuLpQ2gCurzdyCbuhqnwehlJ7Ko+EznfdVaT9IBfQSc4qfnh8rk5
k2VRAVu5HWu8fyU5MnS5n5JHysjtW17R8BUHM6zqa/op57YoACLmBY8NtbTNFvW6Ph7rVJOR3g0Y
bNRFlWEg1/bzXevj7nl5TudiAZDa9RZD4ZMu9ekexfU1d8px4WWn2fMH4duifllkDKV8UL31qKhH
zVgeyRFvS17Xe1Vg0Xf5VzhDmAF3gZACnUsExilqnv4OGl4L42gZ8CsNp5sQ9kc5Fr2Ito8f3KUG
7yISS/yJSohdPXrpbK6W4GOCYog0vhftXPwwskp9v/xLnQnN5Li0g0jcwTpuA1TaB2VXWrgYA7VU
D1WOffUoHXmoknreZ6I30xA1nWvCZWdGhU+8opcCciv6UacrkZpFgPek1kVj27sfAzhmeA52sf1O
b017DmmaBPdFOjS/P1n6xkBWKWBZ3Lmb61b4YgS3ii72mPt6vytgCz0UDQ2cXYATyh5taaAa3FRX
ju+52a5ygMCeKQ9yJZ3O1tIzI3XjBb/y2gk+Op058ZCw4xxagEjagy7r4eBOyXRl2F9lx012AeqE
HGrttWLTuHnF6LUhCt/UQOUXnK1Hy+jxpB+toPw2U0N/mwfCKsISmvfNMNu1GxoFHYUoVnlngnRP
MZr1kcaNDFS/UWWEtoCGmcSaLFwaLflxeR+eCQa/3o5r85tPs82EDKdIVRsohK5EbeJAbJdBNj+7
FsocFbaNg7gWEM4NSBinzcjDmtC6uZlBsLUU1VHW0r0WrD9pdHkvyja7qySCCLvLszuzAzhc1CnW
LcCW3+yAYfJ7P+W6j+I4dz72wv3QtEv16OMoHE3d2B6yLrmWAZy5NNC5I9P7Vf1mw5/uuplGpV20
XhfNjYY9TF72Hn7ieon+rNupj12g/gdlcCjJ0MjXh8JaCjgdEXdke5GyEhSyUlXAn8gXeZP6E03c
IgvQS1sMLX30EltVd2rpbC0Pa2GaXy+v9ZkPC8sbgWz63GtOvVnrjO5DXImui4wKgPHsCSvUEo84
lmJod7g81rk1Ro6HJjj6J6R4m00UlBQEOM5dlOZifJsY5fyh0McqZGj/WC9teqWSd2YfQZ3EJwLF
JdKArQqtZ1PqAIPCi7A0uhfk/nAKnfQ8nZC3lPmbro3J8PxxvEa+OZMRrIo1EA1JpNEh29yeVmnk
jtnTGstA3+xTNCEiw+dxfHk1z3w5pCUpX9NbsJAz3YTnTA8yLyjaPiqLoYFibs93Oa7vuzQout9f
SDpfNBHIqdYxNxNamllWozXIKKidrguTAmBX0ST+W1bgB5wi7wDDIdn/9vwCrB2hadFfRPVsMz8A
03pj+igxx7VYnscZl1ukQjWwgEZ+Jfaf2ZhIhKxKWf+62jdD+UWBnH/XksINMv2pqkrsjVzXH6AA
eW/rxrxGBj43Ht0GnndrFkHl/PToD2UtBJLXMuom25N7LtZ8uWGNg3tSKvPd1A/Otfj2mhBG8wHy
GcRj2FK0SDdzhBiZleM8UqQzS+QOlIfIw0FRB6/yMBuNJo+6Xrc+GJm3FLfGSFH3kMydPCajTqJp
d3psIdbVOOY34UyeOCa6k//wY0fMhwoNS/IBJfLqZeE8roIRVvyc9HXyVypbiR2cFjTgNxf/Y9n4
VbUL4tpMjn5JI/BK2vjqzHMSuMFBEoEzp/q8iao83abByQTTBPfyknNFRZMl9LBs7eUmd8bvrMOH
yxv19ZAQ8ilLrOpucFG2iijpAgKyqBsn6vLeH+8BJfF8s0u860NqBGI5aAVpzt0AlOdaZvgq0tA9
pffC05UbhEbaJnr3OS5385w4UZ+jMbFPVqf7LGYD/O5ZXMchkPIeoNGOB8bphu39GA+FDhsalE3U
HM5Iie+UVloP8+RX3y4v56vDwVgwXkAkrmTeYCuugk5H7Q3os0e5FcdH32q9T0JYz4OWxvumGrgG
f3u8NdMEA8x7UadUezo306sEppasIQWlShvCzo2Dn2majZhvl2zhd4FVo3twedBXz+MVg0trn+4z
CNlXlQ6MqoWBORSD6gna6HreR0ubV5EQ2RDNwHV2Dl5Db8zEuuYQs26JkzSXkWGirHw0NhzKwafT
bXAYHvosd6M+7bQPYwJQ7SZHOmNnJu1VM8pfqdp2NL4lcqakVuzPzeL25lDq+MFDOwnQZQ17mdoP
HQblKiTryF90H5JjGJuJyfO8M5G5dtJce2M0jv8WM5nqp9lVSB8wYmVFcGSWFeRZD+ltkQvS3gDr
sEe9SA1kKuJ0uhtySFOhKXXgkl4smzzUNYT4dny//IvbFPPny1/xdeWZhofuAvehbrZCyzZvVDt1
SNjwSIvaJNMfoAqYKgwmp2r4NUUuQjX5g7PnadfeD45AK9ObHZGH2pR5El8Sy6tuLv9Gr6tL62+0
UuGpZvFU3TbV9d5OBeXJBtkwO1N7PmrRHzIrWbQ9KowmDY9l4U1S9yATQvzhyx827x3kIRPs83ZL
rrv9TuDVLkIdDHwduohyN9Ey6bZ+yKAhFLusz/PnutNLNNMtd/5MvdtpQ4lafbFvMDl5P5seKlhl
YeOOgUGzvM0WFWTYDDgG5B6I+t8vz/n1jka4Awl1+KtIslCJPt3Rc9nBuJrrNoL95+7mxixvRCXB
OyzqWqfrdWyCgUQ7h6cQrfxXnNVOwAtJUCSJTF8Mn9PRdiFwuQbGPGj7hTqPwStx4uwOo8vFG2FN
FRBkOZ0cnnRJtaJgI1Pmas8ND0a2FMWexAhO51iLSOt8PUzzxdkvADhu6jmOd6nXZP8CfP3nidd8
/8t7/nvTziJD733zn//9pv1Rv5Pixw/5+LX9r/Wv/r8/evoX//sx+y6avvkpt3/q5C/x7/97/Oir
/HryH/taZnJ+GX6I+e0PDKflrwGSH836J/9/f/gfP379K+/n9sc///jeDLVc/7Uka+o//v2j27/+
+cfadv/Pv//z//7Z09eKv/a//5dMs6bNfmz/yo+vvfznH7b3D3BZa5LPHc6bdQ0B6sf6E8v8x1pH
p56A5gh1uzU21o2Q6T//MOx/0McAVPrL7wznQ75qj7oAP7L+gWwjFT5qEHQ3QRNaf/zfX+35X4H1
Xx+Flfj3f/9HPVTPDTT+/p9/8GI+Cfe0l3GjpkfKK5qeFKnmJgDnJaRj6U4pSbvReHdjJZxns3U6
zeaFl4g7kctkCP2yblzwSbqV6l40Fov2uRcCmiQ+gmS/hAM0JOvATUwK0+NgivvMK/PPlgrG9C6d
rDSLvElkbqSXwi/2Rtq6PnRu+ON3YmjiJEyr3LCP+eLFnz2njZ/7ZimqnQlUs400B/ndcDGN6i/Z
1sWXAmiMt+uLXiTHvDSWd1lngg/PhK4HKCAX7Ri5kH8lbnEqe7E6Sz5DpUy10HETZzrqiA80O/4R
OhdLp9oiwp1J3JuBTJy7fF68MiwTxF+OXY2S4wfuQtXedrmWzWE5U99j+nWS3FKYD+JotEWSHKZK
T4o7S+8C/U1tz5o4Vo7XJYcirnlMLgmKzDvXEzXcY0MT1WgS+AlWb/JGLlYVKl/PXOCPCAW0oZu7
QMEV0I9+37qLnrZR7XkplgeNwOwn9GrQqzwMcoLqMA/Yqb3zcsrX70f09ZzlNmuctPe/mXrG0/a+
njTACi+j16dlvOtGLc2Dp4H6bK/emkDmFzgLfYp/9y0cNqdfljAbbDSq3i5ubhbDbmRSbRkWdEMR
ixmtTIHTHJrECPVaoANeNFU/7F0D4nhYuZ3V3rdOXkmS3LL4Ymhdk0NC8NIOLvKcGmW4TOk8hHog
6vFdUnJe9na+ClODIjTqt03XWcWj1cu+OHrlqNTOKnOhRW7to0NsdIMpQ9RlY4pryUJCbWWmZ9IT
Idi5u7hQEO4a1QVoeznmcNvXw9RHg4yDJczrJhsjwbtb7e1ETN4BDSWbXcXzxboz51RvHptZZe5+
gtzwPqirHk0Mo5DPyTjyNw2LPRcuhWdHvVZ6/VEmi/+Mas9kRL0C4he6/FMPfKH8TeYUIKbJPSQ0
RCubPnlervQibHy17ls3hsvj6lM+3Y59E5u7zB0M7HB94M57lY+zeZxWATNWJrPScIKDXANAE5P5
Bafsroj8rO59Go1QDe4x3h1RjvQr003AFCeteDEC4b0NqMBlN9Oo9w4eY3EcU4gWKJF+0AQ50NFM
M+UcMvZ6eygwjRtukzJOzds4KMdyCGnXO/mjM3s9F1aWxbb7STeSpk52YCNzE187208/QYD05Ju5
dGV5lLks7S9ySfR27fE6mnbIZKB52U5ORRO/WaZRWY8Oh398SrFOifHHkU7znSR3QYg4Sd1nvRvr
YGelS7wfRpKDnelW4skouu5J6wyF1e1o+C/d0lFhLSfAZaHd9Np9GniwWBU62W2YFQPu8B1t/Gbn
OIX+gtN3aexJ8iCDAr6mvuPpVKT33hL77wZ/dm6CKRBDOBiZQhW5dNKXZLKKI6NWiD1AxQIhbadj
zQO36mXoDvaYHvRqyG4xu2/ssIA6DEZUDc1wpHHafnMQEoUfGKtpCRc9yFEn53F75w8G7vE1e+TF
nWPvbZpnqbsnmmaI7Rp9KiA5FyMS/p5T2PvKaWSFPp6ffKCDPn/l4a1zpVcVvm0q643p0NkxZ0EU
Wcl1BvE+JPXyv00ofNpRo3f6F1dq8OY7I/ZvyUKDaacso7ijQ+Nnu87QfCscZ8fCzGaeumEX9/g0
7htU3KB+F6NaQhP43N2SCJQIOSHVTygYVHSlsD+Mddmlt0hKxWnzsQg69c511jgyG8H4g16R59xl
Vm8UYZLH7fssne2n1tC7aQ9U17XQDzOGJZqMfH5yJ5/LwBx08mGQEr1/TAl0PeUGV7wsoqriEBU9
FwdACy7kgZssXR4KYt5zXXiFs7eWmgOVmOOIl3YJasvV5EScsIf5RThtou15+8Z4TiatOfhvZo2T
3IVlGcMuN3U98cPF7QNEbtpAn5wp8pB7dkJR9W6718vK5qbzXRV8bPNk4gUhCV4hLK6pDg3ppw3c
U5FgfNKpoCpD8upUhrPmui9ZHmQSX123LFLuTGfx4dPn+keBbIO8c+c8a0LXlKa/U4Ffebugto2/
TF1o9d7x0r6+a8spJ10E6thG1IK6cm9LLyh3Kf5+f9W9voijKQIQqcXUwqQM5yKL5cGaSuHuKq2O
79sCNhgacv6QRXVRWI8dMmMFyPfWbsa9xhPWCrtMWMMHFdjDu3ihRxvSKe6eOQLMlRL/LHEEQ4ug
ymKmTXmj+biY7I0wgclDrOmrodjnIPWGe3dYCrMOnaxzip91mnn+LXsDKa2KskQRtlM5rr/kLAoH
6EeK5Q2E5vJPr+jnPhyHdEjea6mjtU96Ju3uG1rboJJCs2l4WRSxg33dXi40X3b54HdNRrmWd8ih
TWUCu9xvpwqURavpFDkI07tqMXI3LJWXYw3TxkKiWCwRmF/gFz0XLB544UajZqWBCop3zgjndV/g
nPeVPzf/6Y0yeDvnmEsjED3N7xVO9U+qL0miA9V1nxxDmUtYT+Ad7hAy8ZtwESr4qfX5kkRFMdRP
ASzod8Fsy2cziFs/rJNg+RjI2P7Crzp+zjWxPGZFguGEJ7L2pXRT8d4a2yXBwGMqhkNlcz2GQxYI
uW6xpghrMxtXo9YmcMMJUwwrTIOeJ1NPDZ1UxmpQY3WCpOnDcqrsdK+qaXmIe4V5lrE6QnCjYiWz
uGNxcOmNVMfUteVdzVT6nUdx8y3KmGrYZZbePASYFyL14DvNn72vxBM24zy+B6oPb/287f9Sfe+8
LYq4siNDb41kP/s5DRE37sj9JE51R2SVArkba1VDslDKu+Vx7Ax8kdZww4zXb33Asaf54OhZe6eJ
hHap2av2LxSFHCt000l8IkMbTBLK1PpOgJ24im2H12I3IS0c6n4s3qReW6e7YBlp/bJPAMsbQay1
O3aTupF1nFU7ZfTFw2y1Jgmn3+rfebUW2iptLoJQOIGWhP4863lYdW79ftETq76fqgQcaF755Dw1
GsFWOLj/h7ov267U5rp9lbyAMkD0l4fd2WUbXFV2dTeM6gIIBAiQaB7if+Z/UsnJZyve3ie6+s5t
GpktaS0tLc2m9wdgl8KFxEWv/M+WXQ3gAsMMorktEKBdvETgxMfQj+uLmI+22x0A37CbPZ4SIZQ0
BCNf49od1GdJXfaJ4ckaw/JiQdJb/aqCPdMYDoAbSi73kJvPx50MVvKjl2FpAWHDwTfeQCk1pE8W
CNDzZsjd2B+X8HH7+9NhmLMCl+3aEdB4hqZ5NgYxVBigUBZyIZ14ykkRIcc5wr5q82nmx6pb/XTO
nIICAzE7Ha6HM+gFRcvJnQza3j4RVIPlyY9gFRp3gNQN8GSQ1tXcZOuwbwceHtq6z8Ij52R6N2Xu
AH1TD8UiQcZ2MWO4769OvWuY9H62+EnW+wld631Xi7n5AFLfWkMSwnXL6KQ4wz0C6i+r9Q6Iazt4
6Ac3KsGprIZbtBUV2fFx7N6SERx8/Lyp/xgJCFc7pzIK8wHGsKRHRi6DlnhR7E9dOd+JiXYgbE9N
hgJwqRDyY4wzG1oeVSiit/0ahSn4mdgjZSHndxmQGS0Kqg7SiA2ep6wYOmHC3hMKFjEyu+X2GdI/
R7Ug3I2PsAljHnPVLR/CvC67m6YidnHgxdTUsc/9YQE2u8u/4k4GmuACp1CUJmFWn2DZXUHarbEl
23e8z8c/uwH/6g5+9mb97Db+6k39v/AO/kvX4vwl/DBMX8eyKZ/ewX/9L39ewnHVxgNRBDEFvKrA
1nvTn/zrEm79DmwkxDGBtwYeFpzLvy/hhHq/QwcBbbvQB3gH6B10e/66hRMa/O4AubR18208r0PS
8t9cw0EvenYN35q8YBvBMGADaqIVqhPjN2UN2s0ZiXMrP4mue3BnopZdA1OQ5dQDPhQDRx8cgJ51
YylZk8KIsLwBtqD6VFtV9GWm4fKdFP2AJBlRtg/CStBrtC1SJYkPnCs8uKtmBKiKFR9Dv9x3qvy2
4c+OHnPfNJD0i50sPHDV4zbsPeBveae2Ydd06Y8SgAFgDaMbRuUn2Yt7mTvoo4HvsHdnoC+o4g+O
BPbHmXv3Aye+OBQWW+p9judr65CRRcmTU4dj8QBuU/ajB3972JXuWLfvZ+j90F1h+7gTu1Udvm95
XRw8HPBozXr5suOTJZK8CeDZUPbjPfE4TkLQ+jk9hdmkhnhWnsg/0NZp5INNhgkqgqJfysM4Fbb6
4Qohh5gMSgFphpYWuBMkIjgF5gwgibiz7QIZYpzsu7awxe3oZwS/tfYr9RGSbKjkfRaATF5RPAJ3
XW41B4qLGLipnczfFq433RVDVSDqwzaI+86ZMlAJcB07dCTLH1Y7EjJx5kaeaBaATNVaYX7n4rj+
QDMVoeD2+d1U2yf87bfSA+8RmthoxSwWsrZFQISY2vwWWwcAKlx6l46JmLR9dE0siQqODtmVQD0/
TVncsHKfy+LKLRf3iMOx2k8icG/gyXfoqjoWFrsZ++pBoC2BUrZ/H5EROAm1rm8DAFV2Fik/gllX
3NGiYCf4WkZkx7hPYU2wuFaHLmbR2x9DiFnzx8LiaG/GI+qRHEIOEQjwBBJn4i+bs3+VzV7NU88y
2tm891+YzaDv8mpL8X/qn7/tih4OFPzr8DSn/fof/8xpeKL9HTgkwENA30KvcFM5/zOnbf/mV6/b
Q68bOW/j+f7VWIQq3O9ALOOpDp1goJcBS/xPTsO/28ba3gUgRPJrxH/RWtQelAELRMcdOlABHs3x
0gpRreed6chZ86oqXBuEmgEtFsiIwe6cwB9333UeTKUiKKE3GS/7o80ccXShcWr3VvUVSAJA5/oe
lbU9WN9YwLrrws/v59yBWZOi7yK4Z7KdGlmfCNCZoSSYrd9RB9o79OuWMkYHbmMUDXctuIF/UvX+
1Z78P3IY+691+bX5LZb9z6/yt/aP396POICGsfw+6B3tZ7v09LMdOvyXX+vftkb1b4cf5f8PLfDN
zfD86bsryubn0226/ed/7VLH/R34ISg+Qx4F3eYNKP/nLg2c3/FGAvge+s4W3nE3cuVfu9TDv4Ka
h43EtrWlAXT/e5PaHvYvCIWbpssGbHH/1bn7/HmcbDDNjX6jg5oge8ahfxTl91YzTUc83wZX7YSb
xZNJeKG5fm707Z8/oYGjbMj6eST5fRYt4PG7eXnEW98lSe1zo2sNezSJZp6hE5ZWPV4uAwlJeglm
7oV3wnOjI6k8/XYguyofRBA37UABjEdS3gnZBzuzidEgJgWXQxeg05J6Q/QICazHrSAynHQNAxuy
HjdbECZSXhSn2WlvJkgtmHw26sHnc7L2DuDLzHFTYlkPHjCHccVxr3h9cE0v4f/uRTy5Px99av2I
BYq46dK11ceiiuSbHhjWL2hJBccWnKpDDRPAI2599KoUC0q71mcXQDEvr/Y/LJf7KvdtAfhIirc6
+IYz72pV9PvrP+zc2BqOgGcbEnvGgqC1kObw3IlbeIAZrTachZ9PmlUR0vne5KSj1VSg++RpA/Ey
w8G3X/QkfgNCl3C2a5p6i/+9EyvEVxykv7/z4/9zagB45fnQo92DrghsU7rmWEk4odxBr4kezQbX
YhcWePkC5x+ajqxzj61NrCsassIoeEHnev7pli/hoTsymgLpCh06VL99aDjhWux2CzS6my7k9+gm
9Ps5y90jFEGjk9G06IgHKJv61uiQ+n6ZatQYFGJI9xLNiksQ6DMbXVdV8RyhVKD64p4tkPqgIBbG
ztA9vv7xmmDe3+lBx6sRmTVe0Nf5feOxB1qJaF9O3DupltEFj4mNOk5ksH/6kZxixbx+F4Wjf4DH
3fx+DJnao61KPbN10gUCUYa6Nd4TRZrZuCMUbnhFm45fv/5Lz02jFtJSLRbeowqRjnX2PlMujAnX
zOzQhJj4882bUzwX4pU3TD080cae6L5BZvuC4s25D9diGpiCUbRd2KV4jLQe3arclXOVXVj/c4Nr
MS3X0vYIn7t0s8soY3fNoj3znSYyXFItqoUD4R2P8y4NKlm+YRxOwb4qnAezNdUCOxKl38k5a9MG
BPFYRu50B+Tn8un10bed8SfUYUNn/B0ausGyM80AjEZDkE6qg1dD7pQw1Gi8N17PL1Hyz0y/jt9y
MohvZcAwpqAeHjK32B5CDJdWN/xxpiLrO+H6qfSj4uQAqr0baEPM0rUuTNguDhWOPdNUBPTOz+pb
kVdfXp/3c5OiRWoDYSA0a1mbUiZ8KyaeXD72WSfM8rVu1hJOeIbqhR2kjp1dh+RhHv8dWvU/G0aL
1MwtN1gaHJRKF/54WRX5H9DXwStCKe0L8ardfv/zN7SA9UkIkeN+CFMehGj7R/bwRuTj+27cAH1h
CQjMTPLmQwkLcrWKP1bIm53E7K2PiwN/OWvpbEALuoiAA9n4b+wS7ak5Ezwuirl6mw/DN2BGVZx1
7TvZltdhOUc7u3PH615AjvfNXNIPRousM9nAdQF0AQ5m6RTgigQBf/9Ytj07GI2uu8ZYgcp7QbIm
xTMBenwVXGNgg5ldoCWc26Ba2pkA9egEXWlaSvYdKJLbStG3Rh+uKwIBxFAXORFRGpDpo+PP9+va
/DAbWrsI1E3Dm2Vto1RalON9ukszGLqZ5XlddYAvjYs3Hgyee8GNfzPBLOT1r96+7oUkrJNpMxnS
EMCpIA0gXZh4XT0ccsteY6wvRQ+2FV9B1fJ2IbHd9PW/eCbt62oOzoiHshxUrBRwtuVWZHX1JloB
58zH2du//ifObCBdIBBC42gqWyxKW4RV3EX1XaBqszuX7mlgA9SNhnEfpRBQZw8zIE+fZNZfolKd
+3It/aC9jhLdwZmI/v8bQdsvHS0urPS5eddKBWfpuVvnPEx7uy4Tz4F2CykIvcnCi8L1v3qDL+0m
LXKropNhszphqqo6+FzBjiHufOjmbgJlD9ArbN8GYa+uOJd4rACsGybtEB84TG1jX8Gv3r7nwMbv
eRsAx9Wx5rvRdvC0BgC4oITnneWlADJasesCH+R3H83G1qK+Kn2/9xyGCiOqrqCFk8M3FxrqZoNv
r05PbrLNhv6EcTJKjKqnR7e12LFQ0YXy68xW05VFVmiRLwBH2LhuDizueiv6qMI8M0u0usK+o+yO
0KykqUTz5VAtucLLh/XvhCH/PqV12gFQmTRQduaneVWP17zoH2u81JgdP54WgyyXbtV7GNzJ1Duf
Q6S+7D3D7aIFIVrtbKohJZrO3XzDQIFtmLh6fbNo+lj/mRQt+JSCJFibCz+FNzWwXuGUf3NlUEDO
eDOIlyyAqrUfje9cAKjisC2D9+0afMeTJH9o8Jq3s4Hn+liIRVxSLDqzw3RaYVhJSFhwr4bjJe0K
cK1p+LYEpt5snXSbNytfomhDjqTC8084dL+tAGKaRZ5O3oXRNpDfAICleLpkx2kANMS16tlwdK23
lkVZQUgY1GlJAv8uxGNcm7uD2QG19fKfJg14Iw5+jpt+yhv3PR6tTwVkNl/fYucWdPvnT/IR8Tuw
iUcMjUL41h5i376k+nVuZK20r1zh56tv1yko2d/Wcj0CgGi4TbRwhkMlkJ/BsqZQZ/wGhvUa9+OS
G86IFs9VCDhuv9A6nd0Gb74MNrZTKFzDfaJFNEBrVQ3d5SzN5i6Ddk0rdvCAWcy+XWepBtK3F7ss
19TuguhqBqEHkM/w0kvEdka9UAroCktW4VvQsLDCNHOtn2vDx8NUt807PGq3V46cnB0ESFez3tMv
dMaTfQlgmnJneCWmi2zym5ZCvWJ26sFwdC1ao7Alde3xKm0o6nmgDh9A57uQtM/se10MQ4JlGzQD
GhSSdcE1lFKKo5wDZZYKdMmLQklQv6asSklWDye4ZB+t3LYuTMu5BdZCdh0m22cQHU8hgMCAgl9q
eefJqYaG1jhZPHa6MtwKreISZ+rcXGmBDBzuJJ1swa/xcSmMJbXHfbF0dNwZZTddRD1aRAaoHGXp
KAkANq44Ljm55L597uO1UCZ2CEdQR1bpknci9sZiwQu4N1/YRudeoXSOnFW4UIeC823qiFIeyqAB
12+1qxMfrOzIi2GEDH20oOQGZBwAFPfn2Nqo+owmTle8gpMcrTLXZikfyziU1ZUT9Rckds9MG9Uq
YJAHAIafxyrNw3ovC/fnnA1mpdivDtCTpMFJIXJATNfUrQUBXJfu4JVqmLk3btjTk7JYyezafGAp
hNhgl9pA9HW6pL9/bk62f/7kwymWjk7gTieQMP1BatzeWgGfLLO11KJ6DmbV4Syb02ADZ6GGBMqf
h2YRpttII+E3s9UyhrfvApyHzcvv87h4k8nwmxHP84khFrPY5Id10tj0UwkCEwQ6DYfWcg8QYOXi
VG4Nj2/Ab/kGNO3drwZTjs/WaohooaJtoSKeQOIUCqcALXcTqM1mg2t5R9jrXOL2XSXABd9kucdA
P/JHkxdLoES0i3Xje2C3jCVPEDnQrpPjV/iHGd0eMHj4fDXDxVI970OWlAVtY8tXY+yUl8SgX4wh
DK7lFRC2Cgic5FVSkuX7ZPfjbgW012zO9Z6aUJCZskfFEzbSoxrJt7EEA8loPfXumVcUYvJnrCd0
MoAib9pPQ+6ZJFtMipZYlGonALyXKslnyzlmme/twGYrT2ZfrkcnVKQdMB15sgw9eS9q9QbC8+t7
s8G1+Oxme1m4C7iYu6zFVRuF9XVXAVb5+ugvts4wMVoQ1VFbCOjCsaSw4Prj+Sswbz4YfkvV9maz
o/eonCDIVxXIKnGE/OLN9TtPMbP84mmB1HmNHMJZlYmwu4e5r74tsr1Qd5wJI10AuWZ8omLqq2QA
SfQAOqTccVZfUgo6N7pWeE9N2aLUw46ZZgnmiRu9gfisYWLU219oqEdQnfB4Qt32BmztAnvdMzr+
4TygRZKVqQHqohZPvNKjcQSSCkQjjd58MbgWSOh7tEBLusi6Q+DdhhRUDKsl/PD6Xt8m9x/3Noyu
RZIAdTIQYDEms7JjoryPI/RarZ4/suiixdW5hdVOvKVwN/VVt0pW53sHWHesqvLz659/bmgtVAMZ
0BEK8Igj1jyusoPpUm31e6PB9YaW55FljfKxSrhgUCAZxQxdklEajr79pCd1nQ1YLDg2AUa3Xciq
Oo+QrDebFd2jHGgMSsEGqxJ/VZ8GceRTYJZcgOd89tGTTYuKBzlL2Cyu64k9VPV0yX5sKyNe2Iq6
QlgPnUDIZfUsoZDR4zeiC4JHsLyKfds0Q8rBMsx28EQGRTpoCvptljIzuThvMg7Pf1XokJkObObJ
INw6loMnQDWVfxjtIr3vIlxnyGTkYItCePvU+pV7Glt1SYHoTADofRcuopov3lwlhNAr1WdNrCLT
ykZvtPjjLCZXWiibKuU8VLR1Qf1T6sIZeOaY1ZWh/LyHr5tf1Ekl5ujKL5b8PiLc+2OokZTMCnm9
4RK6w2zJVuEX9PUQN7IOUEQZ9XWhuqhFMJ4GXQhpoB7uvOInz8JkWuVfrAqgzF+W/Di3rlrWV1Pe
l1CgrRLw0ZJg7k6wVbpkZHpubC2IVQsiI4SpeNLnpDvArepoB67hKa63VSa1drTkqBH6cHtypPm9
aFaz+sPR4jSQqp6mHKEEfQUnj6EVwr4C8MwubMgz86J3VVp3KXuXiTqhVSCh/CAjkMZpkBvuF71x
4vkLaNhux5PSh9hvOUG5xAdJ0ijN6K2TAKdsKcoG1TxsKnYuJWB452IwK4n17gmrQynkVvnRlVXX
xTpCq7/im6wZJWa3S72H4ozUAwttrBMLIsXxOIB9Zf/FuDwbTWdSjS67lNOgyAeJa5RtAbsa402/
P4hqbt6WRacuOJkELx9fukdyYWW1UACzJQ70yg7hWk07CeooijVsoCkIPslc2Bf+1rmdqkWwt8Dw
jDmqTqLcCtKlCDmwRa7h5eQfStHQ465rjqu4qrtTy776/Xyh2jz33VoAq7UiBbB5LBkdTx4UnD1P
RBgh9CBAp7UnnH7ySD3h2gZGNeCoFGxuGOpegFOc+XLdsSpy+wkaI8gNGaV8Z8GNcU8c+ckodu1t
Sz0pBRu+1BCTXFkyu/73zRsitteIXgjdc1+uXassMY4Vh0BuUrYOv6rdbHzj1o3JaxvmfAu4J1/e
+8SDgcVUJ2APANE8Rt8KZ3g0m5XtBz0Ze1nscAJGlyWQ5omu59X39otVzGbp5heC+8norAa2v/cC
JHtvfifoxA4d6JtmyfgfUsU9ND8gTlklFfBnbwq/5/cDNCAMP12/T6ml6AbLxzE4tD9COt+Ad3Ih
sWyb4oUa/NeDw5NZkeC3WMxh2OZA5I3xuEbWsV9ta93hvQ1OKa3tX6i5f/UjXvhTujFbuc6rRfy5
TpYanhd+mWdxBReRKzWM8trrITM75vNPp4sGDo08CJxxK4CyBSuGK+gklLc9dDGPcy7oKetZuIMF
S3HvQPFnv0hIaEXjUOwWltlXHTASx3YEmCaTuBftvAGKinsK94xDnmXOcYq6+tBEKrPiUozuVSCn
RSRjW64Hd10eC9JwEMLm1j3Cnbubd/DtgYCGnKeWHvK6ow9w0UbLHBQyaA0UkDS+oxmkv9eaOwfL
GrpmXzLlnDhoHtB4KdYghOiCV18DbG03kBuAussnV9r8vbvCH2QHDCn9ENJhuQ8iQq+hhZjH4NZ1
9zOLmgurfCYlWFqLqFj9FoaFOGolDRJK133TNxdKtDMnraWlsskDfonYfZ1AvWc4+m2ZxQzgsINH
1CVngXNfryU04OX6uSqxR2m4LnEvrI9tN857o6Sjcw1JAIEzrBTqbqjw7VZQ0w7VBMC92ehaSuMi
C5XAVTPhQxnGjyBaGhHqNouj58lShetIOmgtJUO1OFe8XYDpxO40y2e6GzKeXcMWECJ0cNTQ7KDp
Vh+mcLjkVX9uQbV8lveKdTByY4lLWzD+pZcODvzFzKZcKzk8Ajk3NFlR+pH8yo+gQoN+i1lFH+pc
Q5vW6M3xtkrUMhzhkHgLw0wjohLorVqQWqoClM6rsBPzJd8txMofI5W7D69Py8tMJQyvBaoFfRT4
olPcjN08uHFQF/+sIHC+n90OGohLZn2o+LDsxs5qTw6S4bGZICcJMbLFv2bNNEOI28V/ZbTBYBTx
fPt68LiD8yMvE79t2S3U0r4NfaWuX/+tLx9qMBF6PrhvZ45yy6xMOAGYfwftDZp0IV6c9mL0gMai
ggxmcRjqVMfQ4ZOP6wVLwiK7hbbjfThbRig1LJmWPSKnnmg/ZgwOdFDFUnDehnBN4xnV5hA0fT5L
Dfo8mwwIS2BCBUuFcHDjspmN3pqgNv988KKDjHseBGXSCMeCxFGOk49f8td+OX/AJfn54CVEzMc6
QHZqo9beZU2AU3SeLt21zkaKtjcDZ13hdSHQIneX4X3JZu+0CNs5BNYIYccezbzbxc+zOz7zMh14
Xd83ITSSZlVn/a7zapnO/eRc2Msv/lbI3Gi/NYS0NtR+/RJwv+LURXK3Bu3p9TA5N7T2O7u1rkQe
umVqBYsFzysHNsswWSVmw+vXM8g+1niByUHzmCHftI7RezlDmc7o2/Xrmd2zqshXa067yvswQslv
19izIRtDv551BVkBW8/ndB3C4UCXCX5d4PDvzT5dy05FB0TEatt2WgfM/TEHUPbCa2n4wWx07YIW
QY3XFVDRS+ui/2lTkUbLJbDOi6Ue3Ha2ffTkrkDdxlZWp8a0WIbyPusnGXdwpXjsg2l4MPt6LSdF
tS8hBCXGNPAr9paI3N8VnLsfzUbXklI/txS982BIC9Q2EBnvwjtAqcMLkfriqYPp0SK1yNVAAksM
aVA07lcfzlMQHmXdCRqX8iRkXokLe387sf9xkcIf0uLWn0ovG/u2TyEo58OUvg++BrztPszhkr+D
QmOXx6108wsF/pksoV/b4JyBC9UyhAkVkKSF7hC0Gc0iQb+WOMz318KaRWpJ6MJA8wZSsx6UpoxW
W7+ZsGoKWc7tMKlacdva723BTK5Tm4PA80DwIZA35cINk5VJ9I2n+bS6kxECBINrAVw2YaTWosFn
Oy7KwCrg0LXOjFp9GF2LYbfJ4N7gOCSBMeiuHdB0bQx1OPQbSeNEM5ksShIWtFd0JfcTughmS6kF
bimzfG5B80l8yP62th1HudEbACZEi1oCg9xJ9iuGls17C364seLSpMLC2FqgWgxc7bawSFIQz9kV
RUCgytVeSgMvByaE6p/vwpo6pQ/JVoI+X8Rx6SY2xMFnkz4fPOO0y4gnAR8KBkkSG12yuGzFCUK9
vtFywrb1+ZcrFZV5u7gkacn0SKxyl1e5Sdt287p7PjSFqDG6ZVhOEbYHy/WuGW8+m2xCyHA9H9qX
gw2hc3z10FRHe/wwWLXhfGhBqWwZeQoKpoll8VsF9FE3FEZJ0NaLfBXC4GnNEDl0dN+qHma0wWhW
g9l6jQ+j1EqqAZ+NptzdLGHp3Pl/mM21FpU5dcaljUYCxmqY77gnP3vDpfr+XNxoUelFYoHxBsZu
XbjortN871L5aPTdupgJBInxIjFg+0FH5p3kPpoyEGE3W0tdyQQuhHkFYXpsQBHE0rOugFk124G6
jImf9X1FWRQBFbRQ9Chx14CU+no0mxUtKCvuQOaxnLBR2vnK92AYII2Au5AD1YJyqHqnJK6VJWPQ
HHrIM0DKwuQKi6G1qMQJRgcvwldDXz5B/UDm7kKleGYHhs7zTDJVUy77TJFkYa0Xb6ewG8Lax2yy
tbOSqwFpewiixBXLo927K1RJpFFfEHOixaWAm2XUciZSWHqT2JYwnCP+JTWPbc3+WdfCz+/5tMDg
oylye+3Tam0/lHAwPi7B+g5Sc+RgNDW6IsnQj0MEjW/8AagQxyUF7KfwUV+Zja4fmZ2NysT1ITRT
FHnMGhsq5KPhqupqJF452auCU3DKQunsmryv46WezA5NXYykCjfVF2fFl3uyPhRRD1OC0LrEKtyi
/IVlDbQQraGTP60cykE2m4F9jSAo265wOoJ7jBfXbWBd6ime2T+6MknXAjbj4vqTBk4FW1IYtXSH
kTjRA5wfEGOvr/K5P6LFbqbqFcj1pUuHIazu3TUIbsKSfWugXn2hb7Ltl5fmSw/griLgSnrQl3Bd
2KpBLTTcr7kLCF632u9EX5O9gP/7cYYVfWm4d7W4LsNFBaQn25noPIC/Wu4a0n9/fcbOZDu91VsG
TExhJuCGBxuwKyn86jii82x0FwPB+XnSCJhH0K/LcOvI5+jG7Vd4AS1m3FJb5yh0aC7hqp1v8nVF
cde5mfUO7gXrhRfRMxOjkxRgCZMRmN8oNDvYg6umz5P0jNBBATxYn09LDkE17lAGGGVQ3QuW3ysf
VgdGC6pzFKZmZDAM7YfUswSNuwqm3mz9Yja2duiOPfwMBeNDauXye2bRe7uuDYfWIldK9DEUrYd0
M0i6dSlMkyF7Ii+0Sc7kBQiOP2uOtYOCljMJVdqEqsljSPC3h9ICqSVUI9iSZrOjhWnbwXO539hb
XQg7Hb9xb+xBvjMbWzt9bZvQkS5iSaHx/4ZkwWfpyx9GQ+vkB9gb9N408jCZB4idD9K+9QfH2psN
rh+7QhS+rcoC1PKFwbexegddS7Mto/MfRmg2KTVlEyQX5H21Zl+CkXZma6krOMHWB7DqmURJLwB9
sOnw1gsNezG2zn4Yy1XCx5ZHSVFioywjfAbLqHYMP10LUhQLDBLMzZiufnhrhcttxvoHs9XUgrTJ
FZ0bh7Rp0CK3uIsTO+h07swGp89jVKgM4vcigjuJF33OXSeHHVkuzC45ukGzA7F5ewWSDrIi4h5W
O0dWXArNMxWUp4UmHmNlZTOcoNbk/+waO9/JzP8sx8G/agPDfqn9D/ZDNHt+thD8lQAvH2z0j4F0
J7NjWhfzgG3HBCHGjKV+o8aryC53ivPmQsW07bsXKiZdzYPVaoBYSAfeKTwcTiUJPZjxeGYcflTw
z3cNH5yCTapgKS0CSP6C4L371Sc02pO6nAdv27CAk00JVnr0QGDQGIeWmW4ChLyff3kHAXgYaFhl
Oq/lafWy7ysRk1kO0Ckn0KSs+1WFZQrnqrelx/7wFvitmc2JFqcUXn5VHyg8rmYyuINZV/PZLRxy
4aQ+t1u0QzTiJSewwy1Tn5F3Fp9+jI1Shl+uRWowwGPXKdsybQVM2gdpjbDtKl2zfa4zSwang3Sm
YxUp3K4+wkT4g6wHIwTj5ljwfK9If4QbeyTytFqgqTbl5ZUrstws8eq8EmuA0rsaNhloUoLTM8M0
2m+jD0a7RaeVQLCGsgYmIyksNdtdCAeSmM2+ES8D86LfXtexGFSosiSSqtz1EWyb5mox7KfojJKA
k3YhsCtKAPb7QkP5Rtj83mxatJOU5MNat6xFH6j0T8LpH4LaNqxDHS1AlfIX1QHRlhDmWQc2j/m+
7RtmuFu0AIXtFBxklzZAeyz6iB4czHD8R7NJ0eKzk3BNh115kFR8auEjC9ewsjKccZ1OAsxA5LYz
yZK2gTcMHIdPZKnNnmHhyP48Pju3gWLJUPlQKJjDLzNb/D9mGAcbwZgCW2eTtJ0Fq7KCucnSifDY
S9c+yCr6w2jWdTJJVgyMTOPsJHiTfQyW7mbtlFmFrpNI6AqlW3/yaZL3URe3O8p8wwJd55BI2BwS
KJ9MCand5qCgCeHLgh/NpkSLznWtMgv+oVPiTuENcbeDyDHr5ukqHCJijatye0q8xYrSfoVF8LHO
x8BM6sbWEUmLCMMWejBjUq5wJuJoTe7qcTBL5lQLUEiHWvUqnDFxyNDEjrP+jBbLbBvqgCRRZSME
t+iYECC55yK34qAKDVOiDkgSgHzDiNUek4kDCy7JO5ldKv/PFCw6HMkDDKab0UsGhhHuU/YKgDgg
Sg9GG9H2n+eVwgndGfDeESZezdHn0aeoIIaPjzpZpBzUOEMkd0h82CTCL7g+QrvcsNTS0UjwT4Kt
aR4MoBa5jxVMZwPFzZKKThWppr7veJsNCczXInipwh34ehk9z6wA1ckirJQ+ZHLCbfjiB7fQbPWn
yPDw1FFIKySPJlV6QyKcAq6jYR3sxDq8N9ssWnTaoaoYGoptMsPZahfKwtvRPjcMIR1p5MLfHPHP
2iSLVLzIGk7BllnlrCONGHyKe88uW2Al6L6TXylut0ZToqOMZMS5N44YefDn/MjhRLzPA8dwcC04
od7gipHNTTJHGb/l1UTZToJidEkM4kxm0bFGMoIdq1ppk1C4Xos9o+6wnKBxvpoBdywdfiDqXMHV
cR2TZq3feKt09kU0mc2OpeMPFouMU01t+BKvmbcDT/UtyaMfry/ry+1cS4cYkwnOvrg6Y2zPCd9k
owMlC5RgbexMreFBqmOx1nCwFlCamwTUpRslh6QJLRPeSWDrWCy85QwKrpZNAlWboYxtwFeD2PZI
a5YIdH4IhdlbTTzBEwUr63bnwOL1DxuGYO9en/1z+1K7Adgr7BNhH9kmXq3aD6SDuaIinJoVSDos
y+FiiAo750nEh4fKEz+kKz6afLilY7JWUQcdbCBlIpYvMAL/Duc9ozPJ0gFZ6+BlpK4wMswwd5vh
aLNc0uF4ebZhdPq8BMA7ogTbtZSJsnoBez5rx/Le7GJh6YAs5gf5ROF5nGTSa76jYbQ+4pb0YDbd
2uU8zCFtDwRlk5QhNPlhQPjeXz0jkIalky/8McxhCuw2SbeI6MCHer7Co8Uldc1zc66dpJ2zhlXp
wr/b7v2ujDM1tWtatoN3yX3lzB/QkUgZbBrp0K99EubE6+IO03RYiOv8MJp5HYu0OIBRT/nUJauf
p7UC6XGGMpRRA8DS0UitLJYwYOuQsFLc0ZmkZcaMcI2W7pEUQhFKspWj9lLsIVL9yfN6o7Ri6VAk
r25XvC5WSOOMBDtcHB+4T76ZTfe2yk+g9wUblYDLvEiUC190tjrX8yDMnnMsHY60ynwtiJML6LI4
89swoyuItF1+ofTassg/m/NWqPWKAm8dYUFBumRsrKjdR60Kv7RlMW9m7FDd8Pr/5exKltvG2e0L
XVaBEwBuScmyHVOZ00lvWBk6HACC4Ezw6e/Rv4oRy6rCphfpKggGgW883zmzvEjZSseQw4Yo7ePW
F3Xf9mdv86OskGhWHTmAscPh9U9xRUKG2DCloVk4gXzpcNZgDWHfd78nS86nQn1F75rPn1sKhkAB
suiSqRNE36ByArkNor+shAXDYwQNYQibQwtZP6LK3agUxbnZpJMWDaILP9yzKWnA58vF4n0qelFi
bHcgn7ZxSNaHtTCsfVN7UzifFlWZtKzLLYBwa8i69PU/8IrlsFFSGBHujN4CfYZM8QmY7q/Ddiu7
v8JjS2zBJo5x2LDydI+xsHmnj1sCxeVvsVcj/eHdNFzEs8z4ueuMWB/0rHp5NxTjvKZrN4ZHpz/P
7umOpdjCEbjssyiGOxQtf4A72c1H2y3dsqv4MkKy8byL8cCT7s6v1hs545V41MZ/NVytxcD3/szq
YU6OE583cpj2uumRznjcDQdEbCQY6TpfjyLsz3yPDomv2EFQaNo5nbwNBOu9oJ25CPqzIXr+4EsG
IfK5HN2+q43+CqgPCT4x9WcwBvSfVNuGd7U3C7fAzuaepWzdJTTAxnNoCrCVYtcUfO1u/u4iFf2n
dV85hvCmGfemj5PtIvT+KJnndidt9tl9AaddMIHgwMgC4zUJhNJBne4m3EdsbBeh8Vz1autR4YnH
NCjjB+Z1N478ypW3kV1zMbVLsRT9udhlnBGUpR5YzSDF1m7FjRv5v+rcC87JBngFUkYEYmlwFm3S
fhdq/L20hbqHiQfT9V5u36AzWrzxvKI7bBsx6Sja+X5OyHjn93P1vg2X6jBJjc7n1rDxoSoC/gjN
azOkPv7XjYO4YpBtgk+V6NAfNd5NWYnfg5RLVhfbdnJ6lDYIjbKpFQTT9+clrN/vYV8d4gXwcrfF
rfpFC0aLZgWPIgjN5H9VaR507yZvg4v2/M2E4dLulZHDOYqT40zFG6gP/HLb9eU7/BFsMQ8iwvHY
9eeg4/0TLl5yP4/tdOPOXfmatsAU3f0OtUVY8rFZc8LeFbHnlPQTG4ImNtoV3Zz056T3P7G5om89
1hinjJ9QKyXHsOcGHG+JClq4IV8xXGWQlPjkduJWNlTMFWjDBYpoiepExisOUkaOR/T66uzlCNSG
n1XxNg1eWQ5nMqOQC8bBJW8MUY9jHMvHNgq7L4is5htTA1eslo28KkuIC3XxgMRIekXWza1IjdcB
xwuosJu7sNlne8Z9NmxanyPfe0ReehqG3S09srlnw6pVOiEIjmq2xF8Eag7vN6onN1tjc89GcVdV
QuIzQ6DWy0AVAxRQ51bLJDb+Sg6i3lYPr7ZevO5OrtD5ZSX/8foVuvJobQQWyqRRXRVth3Sd/YrK
tUk33dZukYsNvFq7sjBEIP+ig7cdoIBRpyCWc8yHbOQVpnq8PhBzdyZe/WbHZDvGPpGuO52Ljbza
SSvndURDoNurrxrB9CgXN2tmw64KxESJAKfCmfbe9Dh2SYb2+uB2z23UVamLbcX8XnfmYXSAtvU/
QskvbkdyuUJ/eI+96tA14liaAi52qGX5s9sTt44asVFX/Tr1xSw0khcCTc6Nlv+Oe+AYn9tcvyEE
4D0Q/OtzN43iPoi8d7zoVqdWBrHJfsdhLZI2JOq8QKngaIC/OtQ1d/yclv8oG1/rWFzqgN70A9SP
b1TPbiReV16+jblq42aR22b0Oamq8LTOZZgGXLNHp8tio65qb4Vi24YGjC/gI+rSe1C9vuGJru38
4g7/uIimF+BGLFd19vRBRlGMAfvwFmP+tbWtwC7qQBfDKfwEWdRPWY0PNXQibrjra2tbkd1YDdCa
SVBabEKwfRVFNpSO8agNt6rqZQeBIcw4qNW/gLl9H4uvbh8yfH7YAgjIxVcLrgkFEXyfsYgmjucR
PF+60GupdF3LM+dYU0+FzNboRnZ4JVqxyXv5FIigVBR3pEwQqbBm3n4PcwPeumlfP7kdjfU4k41B
BGsA8SKSXHn0ePN2i9fezXfamCvU0ZM1SSCuolAx86LiYS7Wf5z2bSOuhmpXJiDwbYyLx9BEdwXr
f72+9JVjt9FWw1Ri2FGb7qyRbT5MkeqzBmWdh4jtjpu3HmjTkRlc3gUClnUMjn7Mo7zR2o2mhdio
q84MpEWduAPn83wXtUMF5Iis3SyujbvyjeejjlZq8FLFJ0EPqnKbu8Xc4fOXNA+eKD1RV2fAgEgq
1fhxErWbtbVRVzPEchZMzOiz15s55T17O/qem3uzEVf1tDSRP8AioobzFcREeT0MbtGKjbcaRcBY
bKQ+czl/mQ3/EA+1W8xsw63ChYdTN3SXFtG0pEmiUemOb5wIxxd7oW5jo61CiL+IVrcamidEZzSs
wg/ogjcnTqfkwONihSo78bK+7G+1Mf5nUV76Scudxsve1iPj3Vn2k/lqxhWzvWD/bI5zwuo3be3j
1xd/SLU37TId2kR8SHaC8LVj+p9m4NsHqqY5QzVhfiv8oj0J2ZhPpI2mQ1mzD2EzyKwTes/GJBFP
E+bZUyH0fBhGzU+1Bun5sK78rjHFv93YeidiNlK6uRibUWghReybyUDPhNL3Mkl++oXvNORIbHwZ
j+cy8ojSYMme2hQzSHM6qMExVrARZomuQZtPccemEckk2dmeNoMbVw6xEWZLAvg0gZT5mZYl9DPH
OjOgZzy87gKuRDk2xkw2qgwKJhT4/v0jM0GTFglzw9sTG2HWdQtLghpUu34LeUYv5u+SsP7PbeNW
IYg1/or5SQjrlH7/lcbJPaRenJS1MPhtDfPyfmgF53g0rCl/ll77I1i5W6BgI8AM5j2TYsaRNH48
3Ql23FB6cMttbAxYzSYfikCsBNNU0D0EpJNP/pLcouK/Yuv+Ypti3rJKCZmkJvDlyaxG3u8AC+id
VZlgkXfwIhWn6xK7EfcRGxXmdUpUC/od52EJluo4zxiUi1sftsjpBtm4p7lirSZaKZiE4BSCVTH1
dOcGCyU28skYRqeiRSq41PVnL1rHQ1/tyclt51YobgoQqEIOGMS1ZAjTpSFVWsdu0z3EZqLad7Qa
COR2zj1KzmkhAglNavbebedWEE6jcJhki6pE5/Vf6y2CatWknKoSNLFRT1D69ULgqbtz1SwF0vqn
HZyyNy7Lxb3+5Xax9uVV/JHFjgBrBEFVKoDjChMdCFQdMkwT9Fk/0OAhaufxTVcqp3AIv2Y5+ZqJ
2USYkwEsv/5YtQ8RJf84fACsbAXkAu1uwDcnyOOtSqShomtKTPvh9cUvi7x0SJc8449D8rWnTMsC
INpMclclySFu+Ikk8pu/30IF/M+lvvQbF0f2x2+oOq7DaYcsmZk42Y4rrX+pWNXvPInBS2+p/E/7
WtI3pc+nKBULEU8Q1IS3b+ewfxcVDDvR/lqbzC+q7ecy+vIWbvjq1qy4HtQJ/kyAMjvX/j726aLh
TWVZ6KdagXMka8O2A6t9FNT3GnnKqWJD+BQxL/iqTB0+sl6Ye2+VVd4xRg8AfjmKEdkA1SQoQQ/d
e+15ZyY+SCIxbDQ6lV5xoSw/PJGdRk0EPzyDoP4uXgOZmQRYzNdv1IvhCVa37AVYPqk3dWMHHrWl
whzTqg4FaNvcVrfBaf0Q0HBWGmUHH1Pe017O6TY65R00saFpEcpcE5D1SH3JCvUnqAGAXzW8YY6u
nIsNTVNFNRvKoPwX7mvWSfK7CLzdJQrHxi0T4ScNigItqgJyZLgqKmpSsLbdyJheLDlgcctEkEUP
Hu0Uei9lU2V7FWyZMiF/s8nWCf6Cn7AshFSg3ougd3ZuJ84Pw9Q+Lqa+dWWu7d964+DiqinaAS0m
9/j6wMEcmgmQMuMx98wlVcH+Le9e1yFC8K5pzz2Nx89yrd+F3qS+OD0oG5YmQNnUEhAVn9GN9AF9
S76UE5Akbotbr3VFJ3xTasXOL5MTrHuS3HvntLSNBqu2aBl40Xo5quA0hQJzkUIY5Mfri19x7nZT
OdjVGow+NKzktKkoK7Ugd9QPmy9dD5KQmVHztM2hPL7+a1fert0JK9qRVcECBvzCzG3Wk+HTKJnb
MdmNMNNVDW8w1XeeTdVlcHxJNsWTo2Wwe2FADChqGug7thEJP64JKgp+sMob9/7KV7BBebJFDUgN
eFpm746FHN7wUd13IT/WmJULaOUSgkIH24qtjB6SmBR4AaIsviZl8pQoyJ84fVobt9YWSbDuIb+s
vfwXkeq+TOJPry99JbayUWvLgpZ1DCQiCns9SvsVRBQeCCBAJyXm5J8y4uLj6z90SXJfCLBsAJsC
dzQjW3LR+LqIFEja9Wh5GnWadrI+KAM1UhVt3ZDygghggMbl1iDK/+oCL/y03Q5NYqUquPsWVXS9
5NtqyAc2RSAwWkp1N03enAL+kWS1qsEDG5deFqim/kQVq5/a3bvVInzZxHM7Klijlpf7fJEhS/i/
Y4VJrVIrD2qg23ijp/zyt+R2aLBAz9hLqrgG9qY1GUE7Et+zVKhO8ngRWdVptziB23FCufnFtscJ
tE3p/rTgT0trGd74K162Y+j6PIvEX79s19awwgGmOzqA5ROyFXSFauPaQKRIzCe3xS8/+keqEM/Q
Q09mpMngTqLHpI/NkQnv8+uLv4whptyGqzc7XTdEp83ZH/01w9wtIEPVsgCRCcogJM9yvB+SXjbp
ziKTgrJyyD2BIa7Xf/7awVlBQgAWiHbWNVQz4uB7U4oTNDpu2OFrS1sRvQoNnyiFnp2M5vfMgOcR
PIZObNE4NStEkH0PWaYe30SNG3Dm0/R5627qxv6vpv+3AeF/RQnrYkzhQdGnM0SCn7Iv6MdxQ2E8
bfiu9nRVcfdTMjEWWbFCOfVQh02hM7GT6d7Xe3SKp8L7Ui4C72SQxSEowuDRwKKjBDLxFJyB/Y+h
CIjLqAZF2/T5BQV4aGXANtVnDAbc8amTgAqVTpEAtyGlbAeHkjZ7CUBlyNIkMjz19q9Ol88Ga4YF
jfcqpBWOec6k6T5Hs+e49HOj8n8aecAka786Aw+6H6apb55AZeyEosCBW+aGj2vvMQmptCpR4btp
i6cfUjDhZm/sAGYNdDB4s2nOdJk/8UZhIHGTkVNowe2wpS3DuILIU33u66ze0OCJ4+BWaffKi7fD
FmaSaG0gFHee18ActyBYMA9T3jCU1xa3z9wftOgjNDjjtv1lIG9doLPjlHBwO1aBwNI2c8xtnCNP
+ynl5duJEKc4kdtQ+3mN9q3uoN5kmvahgJOCJq/j47SR9nGQDHuzyfpcMF1myeRnrF9Xx5ti2W8G
BoitnJP6vJTj9zFoljQsw+Xo9vQvX/kPn4pMKR7xOZGHxfRjydt3XdJ/cFs6fL60ECpQNNqwtFQ6
S8KOH8aQO9oVy19ywBqgzEq9PGlanW3tSW/j5HbgdvoY6jhoMDzl5Qua7pnvFXUaaW3c7ji1PGbF
iNgQI2HncvKfYryiT828TG7O3gYlY+wtLOJlq6DpKY6VPiSjE5yUcntcQOwhvGU1VOeI96e+W+9N
tP5wuin27FTU9iEIGtcK4/yGHSI6GTTb+eYW19rjU13b7y3xsXGxD2Ma+ZD1GurICTWNY7HMYbQP
0O6U+JxztZKnNWpIxgNauIWFNia7GQBEaJbGy4e2Lk7gxDWHGVmU27FbD7RkF9GGiRW5KPU7T81v
lp463nIbk13taNwA2og3JBR8m0TBztOD4yW3LOI27wFFn7U6ezS4j/2uvNdbUt27nYr1Prku4elr
XZ+Z2eWxITXPYmVujQZd8Z42KDsJWxDsrVh9XN+a5PtU/HbatV2EAuFwXQ0+womwhBYCnfO+vtX6
vJYZ2UUovbDWp76H8FCM0fsYA8OpCJLy0HeCv1kX+rsUSuV9US1nb56XbF56J6wE5XaFaoKnqypT
VpB4gOhFYfblWG6qObgdmvV2Db2Iu420PMc4tLEyIhVz6WZ1bJJMz8dXhpYTQGGk1lno7Y9bSJwU
rnAs1sulqpRr6UXlmQ/1QUdzFrlRtmNpy7Em88qgeehj6YI2kBvYv4VVf6NZcO3yW++W9Bgj8gTW
FgN9Sur+d6eAfnH7ltaznVdaCYxJl9ATK+tUka25XxGVuaUCNly7WVtvE9GA1ad1SaEPdFTFbNy2
bqO1haCyDGZVnttmJGnVeDSbJzC2Oh2MTZIJ/m3Qe244mH1ov4Bf7XMyVU5DIJTbHJklFKL6SEqE
eJ2/3EeF+lxFTLoZYpsik/tqWFuy4LYEIdS0vce1bl1Qldi3FfV2CJACTTjc6gZlroLsQbpyNzUT
rG69zrhUPQWFSHlmnokzvYYIIqshvmG0LsbphZqITZIJchIBKFPi5Y3nFynUsaHzyOV22IHkdDx5
650Cz5Gswg+8fAJjWbqIEuPyEKt0u4/WQ+Vel9BJyvLcLbHK9rD+OPr9D6e1bdh2MPuQapdBklcI
ZEyz3HM/cXukNmxbhKVuOijN5wzTD2flJ/P9xNbIrXJkI7fbmi+rqEySQw1IZu3gs0NfmM9up2LV
YNhUQ73EzBCUh+xoUW9vBqZunMpliRcuo43YbgMBzLZevRxaXeouGrv1oSnC6WGhU/wVlarmzulP
sGF2mIlvi3IZEmApyoO3GQNgGnUSwaHcRoabemV8R5qXg2ZtfmzA0He/ds3Raec2OJyXCW89jSC7
MC05Tj3mCRbl3RLY+t/1e+kDWO563llZyxlPFQXe5kAI6R6FgaLeKpbv2zrA/JBgyzHGVKdrMb9j
0fBWKlIcTHKhqU/KD9VK6WmDdFkGBXICSb79YxfGMuv7mJxmWf0jZ1l+jOv+3p+Gt2MDRB2Jky6N
2VI9+X7bZKDj+OJ2VpbdWTdToo+yF3mFPyjYerBc0/6T29qW2aFBEHDuezw3ddAfqqJ6Rzd5axT4
SmBjY9L3Rqp6mw0yqah94hvgwgrX88Ybu7Y4f15H6RSEHBoSJnmh2dMU8Xe92t0sg00BOimv8lra
JLkcwnVM5UY8nelobBs3Y2/DtJNkbYYq8JMc025Tts7Jv4AuuRl7G6Qd+vPgz2yB2G5JSnqYlnqt
M1957EYEf8XR2jhtaJyhWbjCJgtRDlkBnNr9Gs/N0Z/K3c042GjtoNqCephokg+U5LJXKh1565gk
2GhtE9e7WeRc5MDO0TYFlgBItS3RZeRWnLA5QZtEA/pTbEm+T7QHBl+qO+WpW7rH16699WBZUMwy
wlhDXs7bh8EjX00Uu23cxoOv+wIbuWu8qMAcWnUkunL0UxYYAYpRQRfqDg8qiu5i9KLPOvZvNWiv
KcjbkO1QAuO5NA2+6DI3h62e+d0Y7GPWFpt+DLpKHOAj5Xe0iqC7LgdaPKxMe8eeJfLUSPjLBbTK
N67uyxwnlNtw7oL6bKY6LHKmyfiouVCPyYpiW1rvpDy2XEaQwQPj35dhHYo28wFtXtJ4XYBUDHxa
P6JfVx9EyPo5nf3GPLblPt1dWrB1SqpanHyBcfjXbf/LL5nZIFkkyf5cDT3P1RSqYxFM4dOuNvoJ
nFHMyb0wW8W1jUBAQNeQ53UZ/SwD/b3vqRO1B2U2ZWDRtBj4GVq4rqqLIBIyxOmyUadYn9lUquO2
A08wCp6XXfA5HgOdzUR/e/3cX37CmA157rmA/5wwZcRZzoeRHiu5n+JoGA8ui4Mb7fniGwDCYTnz
JCeR9yYZ55Mfyw9uS1sJHEI2j0UM0Wa/B5/VMIGgZxmchLjxbqxDqVq8hF2OSR7O0Qeh14cWj9Vt
31b8tNAwGKJugsks+LuiDb4vSfDgtrRljWkTjOHoY+kxMI9NwX97DXNamtkw/22qYkBq8XTCWIks
ZhMGN4AQdtk3s3H+Vd2P3SI5zxO6ikMxzw/x1osbNvDa/basfRQW7dahjJ5vvFQpEe0OrCFzuoTM
BmInoMEMidE89/diPhXA+R+GOPr4+rG8nLcxG4cdQQ5rQwuaI9+ky2ltG5JGrNgPct1hYRo/uZHX
Xk7i7/SE2dgrDOQEwRjNHNH8jFLCCtbBCoQBvj5QSsQ9SRaVhRVIOF7/s658EBuIBdmzfjdCs7zX
5N9EQRbK950qgGiNPDc3HFDGoPIGlis0HNOYzm/3WLxz2/blK/3RhAVmGEOMYN/Jh3j7qMfyOxiE
nUIdZuOzKasmWjYB/NLYFdDeq+rP4Px1ovikzIZm0yBK9g2ySjk3xXIA/v6fPma+kzVjNiBrb5ZA
FwUWF/3O06ckApjs9fO+ZE4v3crg+XmvYVQFFSiE874JozdhEzWPddMspxDsp6kM+/pO+LN3p0ip
b7y3K+/ABh9AIqLa+NqzvFYx6ph9ndZt+ZttYc7QuTkEcvn0+p927QVYLkDWCUceCnkrA5HRs/ZG
P5Mec0OpMRvtFV7Gbiu6sBz6tOFh6y8DZZvn5gdssNcu+hkQroaiwibloYQI1XFcbo0yXTkXG8vT
dNUwUKZpDiDFk9zESQ3FL6cjt5E8cV0tArOHNA95nRz2JnnXXYi03Ra3TIOYx36PZhqjsgBrjQyx
+gj8TXmjIXOltYeZ/OcvISZzEEyiw3VJItKlCvJ2/1RJHJ6TbfzW+b05dmKfjngsc9pvy/QGwZYb
uJrZYJ+Zk3EDujrOI+mVh0mF4i4KZOTmm21Izrx0QWl2Fue+KUI4fRK93UkX3koprjhQm/9SBtUA
tl5G82So4iduaHPAuC4ylmIg2/sdrSK3eJHZXJgVKfYgRvqVUz8aP8R03LItlvqGg77yLmzIYl36
pG2aiOZxlfDjgBGSjbglw9B5e365AC7wzbJPcb6o4bHU4a9yjj45PQsbsShJXfb+FMQ5Gc18jAMT
Pozxqg9uq9uPDld+Jo25HPk2Z13URocYJMlui1tPbvFC2os2wqmsq0hR2fMewpY5aTNSRi/f+Y9Q
ohyUHhYft4X5HViOxeafUID+6bb18Pni9VJHgdckMEYeKKS7IEfXz4krAhu3fPKc7LIUFQzdSAVJ
9T7fQZTQ0YraiC5I4VZ66fY4L0ePHApZYAYAZNqO18XKjeJ+60xNN5z5Wv9mC10zXRonHWLKbEBX
VwiC0k2LuyhVM2ZkAkqUFlHsxF2F9a1HCqGTBMZR4twX84GgfpdOUeQYH9rALqOWofOFivOaeMXD
NOhfkGib3Cy8jesq9xidJ8Dl82Qy40Ox8O6uHjBi5HTXbVwXC0Q9BUUQIJf2/wXv3NPWj99eX/ry
0l8IP/8CdY0T1T7fgzwSInivNqIe9FAM9+UmGjezbhNuIkRYe8iIROjLaS9rG5aCiZ+6ZVk2tisi
gvhx60V56Md9WsbdXdyEt6auL4bqpcOxAthw2HlL1h6L1+uUJiZ4pGp3y7Nsuk0vQN3Fi6vLXScg
cFhRbwftsVuJhNnQLuCvCh8DwnFecXbqWpkBkeq2cRvdNccxrgzt4hzsQ/8NTfNNBPGNzOTKedvg
rqIq/XCQ2HUo+Nt9a06Lf4uW/9rSlhud9qJSuqqDPJRdfNjWXqd957nhCJg9XCaLamVNpIMc1HXf
/No7jCT6/foDvbbxy7//4UQhFR7HfQ2uojkBUQnoHFTaldF+cFvd8qLLEuxAAHdRPvnqnySWuOUA
ubnlCzZ8S88ijhektznaAVsqmrJMa8Dq3F6+zbYZ80mvsbdEOYaBdQom4h/71n51OxbLi+49K4cx
WaO8a9nvYCC/eR9/dlraRm8NdceTeqF+rgeQs6YVieQXFfHFrcb4F36ADN1Skj7Ix7KL06gjb0Qy
uT1PGxs2BJwOiIsCeFByoEqQTFaVG2aO2dCwblprUpQqzONC/orQcpHS7QX9BQxbxs6PwC+fkz16
5w/Tm8SH4qHb17QC6GBZm6LsVz+fon09skWirlvyws3v29Aw1Sd1YqLBz4WUWWTaz02jbzSUr5gV
GxfWAXAgQr/H0lH8X1JWH9ouunM7Eyt6VgEafQDnBzkFN0IGa/ifnh0rn3+ReQ7DUoerCXK/mcix
7fjdAp0zt7JqaL166COUDbRowrxS6nO4tyXoj6Z/nA7FRoPpcKDeMmGOshs3mW4DfadRhnYzhTYe
zHQbh2q3DHLWUfUjFKT6WPrVf247t4rNF70303RzkA+e2e7DVbzvps2xa/GXbHIBlfpy8f3c9J65
C8feO/DVbf6E2YCwKIT0YIOJ9nzS6tPCejAeTU70c5TZUKpK1y1qLJOfL6UYshKkm+nuA5rhdubW
Eyr3om0mjaRWiu73Vq54QdDfcFvbCmqXKWnp3gQkr5s2PjGvnbKQY8LNbXXrDZUjxJoqX5O83RVk
Q4InL2p+OC1tA5sqyLHpQEkCa7jnVcy/LO3qNMTBbK7NdQj6fouLPRcb6IEzTMpGn6d5Kz69vvMr
SZYNbWqnCFTvKyH5vE5Ve2DN0KGEWYTevyWkZW7Ucq4wHDAb3wSg7CLVXpI8bOu4yKJQyw+StODY
3DuZ8X3W6RYps6ZIvP0AFAug5dw8mNHdK83PWFfV8fU/92Xfgs7685CVtEInfdTuOQfv6ol79Fs/
8+WGkb52lpd//yMe7vaoCuekMLlu+q3PxmFmAuKfPgcbScHV5ubEbMCV3kLKRpLsuTJqO5l+pVnr
HHbbWCuli0mPI+5ba9bfCRAoWSRuSenQl5NWG2qlliQxbPP3nCWA8UdNIL9Bgio4GtLGj/PQNbHb
U7chVwTnUdYB21Eli803VsdD5ieBf6sdcLFHLyTfNmGr3pe+5k2950mYLEcMsDT/1T2nPz2g+B4g
VlXhs5N+OHbL7h9oDDaaiPkeqNH2xkl9F5RX1kUug6EaFwljtke/GExxOpDasbZgo4hLf5s6NE9I
7m9dnLWgxA9rMdy4vf/jNn7h8Gy6ztXzmcaw7p6bkZT3uwQBxhbX8dNUme5QNLw+xRqDgevWqqyI
dj+VSaMy4XfgK4MmRUpHyEENmAKvUj544dEYiV5qtYCSKqqMOTWahO2hUEPrlIiiy/z8Wa9L2wWj
FFsO5br5OCboa+/EuIXpIOZ5vrquNb1MoWN1VVYpOvPLHYv46rj3y0v8wyQRb2gLssntgqLBPKeR
acVLN3dNbTCXDABDHne+5qtAZ0rJNfW32rFabIP4gLiF3puBHfJ88DEXzX2H/7iZBxuTl5h9quqk
2/MlMv/2spbAk8ZuNSgbb6UiytfSV3sOgrHvy7tdND9dXBezqVUnDJtAgnCEYVZtDwJRqNhDpwnU
n05XhdmAK0l2iYnuas+joOVv+Kp1Fg3zLQLvlx0vs+lV52JRWhd6z2k0BSlI/NTRQODL8YNaoR10
B4Ou77E6yPKLlFY9SZdYOEVg1MYVepgDMJWkJu+hd/ypGX3zjo6j57R1agMLO2gDtIHHTa6qTh6l
wTxqEk1uM3PUhhZ6jYw65fdLDlWPH4E/NIeu9t1YKqkNvSpFAxhdv2Fuol2abFxlcQJusbzhKC7m
9W8/QW3sFSKaMFDVtOU+Fexug5SsPCQ1YU9SxM33+CLmurESSIJkmhz/IhuHVfBw1UtUz/lWwdj0
A2a9iXGqmIAD6LkpRjGj7qOxnHNgFeaHIvT9uxiDwm6BrY27CqNVUgjvTnkw+GDcrBk7+ehRO65u
uZFV+wbwDTrmQkX3cvoIeLwT8ArEAM9PZQyTYNq7aMxHUfwi9e8aDIFuL8tGXUXtxpYCmVmu4v0O
NHJDOq3kt4sxxvDi8217y45pk2Aagap9w8SmU4Cv6hv7vnj+Fy6+TYRp1NDEGNEb80QPw12szXQE
4CO8D8Fz/qiWIvjOyuXW1PrLdpnaxJhy8ZEUV/hDIInup3GbLO+3cWz+dTsmyy7LZNLbPoUDZnLm
/QH49iWdltYNrATE9/OPYGhXYg6rHXIQpv+3FiSPMS/ttHEbBxUq4Y8di/oc0zJfYm/7t048N2dF
bSDUJJYEYkW48mocu7wJqD5czI7bU7VJjbrYCwvPW4YcUt/ZEhOSJlvtRleBNvjzE1dNNUP6EFuH
LWvesB1QEulpJ353Sm2kUzgKbyunFYRxzd4cDJkxCLFN792+qPViAZaDEBwo5HMtpjsPynkpeDzd
Zs9Qc3t+LgypPh0X2ufQofXuxyZpT0aOjm/UBlGFnl8WFPLzuVLBRwwhZO22fX/9VK5UZpBIPt/5
/3N2Jktu48wWfqHLCIIYSGwpqSZSVeW23bZ7w3B7IMEBHMHp6e/Rv3KhLSsCm164IyAUiCGR+PKc
FWVO+JR9f6bBKB6yNXzolxlHR3vIaPvqEX4aZPhF5EvxVE95mTAN+Glbm1vvCFdOeRus2ooVKZ9l
7c8RqbcOJS01ux/7KPimi2JNIVCbk3ip6fJV9UXpNhVs4Ao63WzbI9mdNRnHtG2H7qQ1Gz78eUiv
7Kg2c2UwblWEUPcMU8n6OHvTp652uwMIYZ3D/mJKMtZTdx713ysSHHE76uXGsXOt39baDlsOjw7N
2jN0UI8DmVAZcSvvc63py7//cgvd4OAHPYsKQ7JE7+8I/uM21NaaHrow2sp6Qbso+IHYfhUzj7kV
qwqbtOro6Eku1u6Mba6/C6FWeqKEZQe3rl9SS78MScXb7H/B+dmEGYm7vIkH1Jg6Nm4t6goaa6b2
SHteDpX2w3jctOPhZXNWYBUmxCe0PQ+Fr1PRD3MatG51tsKGrJqgH4tI8eY8KvK4z9PHZp1vpKCv
TEEbsQrg4FLCBUGfSxH9gzK0PO4X9ZfTt7QJq0o0GWiQrT2zKPgwe2tacsTgbm1bqxJW1YGv8C53
9pgo67jpyjyFkIBy2wptxkquhvl1IOpztJr+oOCJdYDRuuOxaONVRdRumQ6kPjOZffVUtsdmGt3W
vk1XBWVQqCKiNebKSE479cZjRdSr26hbq7PNJoaix8uoD/4Drih/D3Af/XPTlw/3m+jehqsUZQoe
SFt9RqWD+NxGHj/yHe8EY5YJpwd0YRNW0PfZaJa12MmZ92EIYcdBped2X7MRKy+kQbmKvT6zdY6O
XjjkQES1m6SgsCkrvxGG5CTX50jP2yFs+qcd+vQ3ltKVkbdFsvhUiFV7bXeGlMP4bmLBcgyzqE/q
DNS+08e1YauLCD1qClV7DnYsp32cyoPo2+KkVn93QhaFLZjV5fO+RFOJNSXa87xND7C2uZFxubJH
2nJZRevvuCFXzXkNGnXe2jk7lStdb4zNtdaDtydeWU0rfJ/H7txAjLjqMglntOVvt3G31mukKDSE
vLY5F36zP+YLj9KuW7Pj0Ay3HkWu3MqZdaYuEAHxZ541Z+J1/ntvWWoV02oZE1VG4I29Upy2IhA3
dokrg2V7To5lNw49BOXOm95ehPoXPtNuB6FtOQlVBvjpwT79POz8b+m172hF3Zq2+TF/yAOwaVF7
HsOxPk1DuveBm6K7sAEvr5b1hrw04o62DeOmnJ8IXN/cpqYNeE3Kn3u50OY8tQUUILy5ivPeyT4U
AuJWzB6FPiS6IAVz5uTnFoE2nJVwTB7b2l/VMHdjsKjuXG0Z0lsyqB5HM9+y+bz08DdHlc14TUFI
R+X19XkCAhM9sYAX5QHU5KLhcsLzHzXv3DQyhM18DQDV5q3TNURw/ftwmt93c/bxz3vDlaVkC4Et
YxRUtF30uWqqr8imfe48SAD9ue0rR4rNfLULAOmuRRBSyKLuD7WAp2g15iiPLKGK6RbN2+xXY+oq
IwQx2jou8yGq9+eJZreUka6Mjg1/IRJBGcwW1GdCmTwQYZpTFw3ixvhc2TRt+ospj8tmGnGey75P
liWDVWLYNtHlNb6cDyQIu/utqcmNDejK57DlwfjY+svezxpvb6SF6cESAJNDESOpnew3cSe0FjPL
OalRo4oj0qviKIB3RcBzN10CYUNh7ZiNxmRofGkZSxti7ntR3tKJuTY2lwnwy4VTL6NcJ/g+niuo
uZxk0X+H9616qoKgvvGxr00l+vYXGhnSZhlJc66D5TBmcB9ga/PhzwvtWttW8DDJZVNeM9bnWeQ/
Cq/7OHr9jYDqyhy12S3Te+Oeb0tz7vky/SWAWX7qUe2Zw/+XD3Grev3ss8iNJRY2zjU3czbg4Ryf
gStyL9ZeHWXGCretwqa55kjvAgl3bBXl+EMF4wOBSrTbIWkzXLNYy27fuhoZ60If14K+iGrSJ6fv
Sy6z9pfZueoaVXMVOl6HQXSUogtPFdRW3LL5NjFlFAxJAmnqM1/LZ4o7SyyH6atbz61ZbwpGCkAs
9bldxWM7iiLOZe54H7KBKaV3P2yzrjovDF5x/vLUTMbt5m8jUmYzJUITUp51X0DSrG/XmIzTndug
WMGyF0hmqnApz7D0aQ6gfbxDTna3K6iNPiEdt05mJ+o86OzvCvfEvZ5uNH1lL7DJJ2/KVDeiPPEs
ptVHNlp12SPrhulp8Vvymnse+dFkdfXFaZRsEkpCgUnDDE2d28jIhwCuJQfkM7Mb6/XKhm8DNMWY
14JXuzobON39s2zTcJcHZHuaCk/f2Dqv7Mo2R8OzcsvVOqmzVhnKc+AWe6h7wo5uw3P51V/2hCmr
Iyjb5midb49zuxantRej2wXLpmlgIL92YyNy1HTMLx03D9m4u5n9CJukIWKdMlbT/FyCeDzUuaCx
p5gbgC1skqZC5ayewy0/L9J8rormbgiL924jbi3b0NQmDED+ge3mH7NxeG6o/uzSNLfB24zl3RSp
Gk0v0YOp209B7X1za9oCKwaxw/477/OzMiP0ediOK5xww/P4f/A8uvZd1npeGtbjcWnGx5l0n9z6
bcWSgbf4yKGh6YwEH4NddHHpwRLNrXHrQO1xVs+iVPnZQ8rutAJIhuQC7H/dWreWJt6XTasC6aXc
16+KrefMODnFw8DeOk9zjeqwfA28NFJd+DJtbfiSm8zp0OM2DhWYJW+mrsjPpqXzS1Sw5dTDSdUp
78ptHmrzwoVsLc/BQ5FL9bmCTqxPbsQZvz+auI1DFQrrp6HoujLKK2Lpsf6FQ8dZQ+4/mO4NXrSP
RHq3bra/f5flNgkF9HKOiFm8tOo9xQ+r16pjm4vpZ1RP4g7JNn23db132BkvnLZkqD6+3e+JB9s6
FSov3XbT/vQibzriQpE5VR9yG5Ai60zydTT4g0j3dSzy1xAiZ06rwXIE/L8ia3kD6WCcJeIn5PXb
owp4cOMQvPYdrHXM6IhQRHv5WUcQYmpE193tZKqe6hqvQTWVcPhGWf8T3mrdEszAD99+BpEZOINO
o5fqFbM4KkfUx3ZuRb3c5qYKJmfMXuTWyNqdINH52g35jdjt0r//Zqu4jU1lcqIlOESZmnn72Czl
815uTnEOSlDeDkkxL8rTKFk4s2wL427ZPk0Zd5w81pnrLxuk5TTOXOZvTzQUPxs5uOGM3AakggC2
3gLqU6nR42O9ZU0cEOK7nTA2ImUYtJB5vmRpVTWP9ci+bKhfdVpQNiE1FiGd5px6KZjJ76RbuvuA
TG5KIdwGpGAn1/TDvsp08pufBQEvPCCf5nYw2oAUqzG3g2zAEdBBliGq539C37i9BfP/8FGy69Ww
aJlu5fYFRjPv5m757Dbi1qnLpkllq8+zVO2QCd3p/HUbeH5j6/3fm+xvlqaNR9U9ZyLHQZJCbEef
NxJOd/MUmee8NL55UrhE3PcomY8zHWb3Yc69V2xx+nGDNSW8IQezfCZyyl8DAhOjGIJG7DCtk4zi
bq6m7wxlMB/CllbfSrGzPA6KSrwzpQ7zWDcCeZxcUvNTgQ/8TH0Gtsnrqxqk4xKc6jyqD1Pkm69F
1O13eGBAUfDSNC9FQeC6u5bTAmNWBMJx58nJxAWmzLkVbD9sXhAcRB5p6CnV/hKzosDj/DKECcCL
8ssaeQXkOaOZ38EZuUrzxqvvPYjpPopl6dClRbpBc5ANfLs3dayALwSlWQrXIRXv5YinfDdnR27D
YRsfwekPMks5TFzaRbSxCbCJ/HnK/f51gdvkVxfqojKXjneoef854LL3CFvSHyps8uc8aKeHP//M
lWPBhr3GtRt4z0SWkt6/z6L6/YKQ/safcK3tS6z2yw1ViRryNzBoTzMf7zpevZ04691MY7jNetVN
JHYgE1kqDE1Vxj9Cn9AtULX9QLMZ+ZlajlFakyiLqffeI+RW6d3v0w7cVtaK2rD1sXhkmlUogZ/o
lt83oyEHPe5uBsdcWJuVaObRNH2RpZMYdSzYdi7hf+v4TYO333TZAedWnohSJGUeyV6SQzuT0u14
sAW2ghkcdFjtUTrxeTterK8OfdX2J7epboUSeasmr4Bee9qP2XfVkm9wev3rz01fuX3Y2BffJwhU
+VOWFjNrjioP5lNI4a9dRrDukdrbH3eI59/4sSvLysbAaqRlVqilZ+nalQGScPqVN6FTKpjbHBiK
y9lQKOw62yTHQy/XU76Ebsggt0GwmbMx0nxExzO/vuv87jkfMze1PW4rbaE0JYARM77urCMGKYKo
PHHRRMc/f+BrY37591+2Mt6sAqoBiIrGUWQHj/RlLPegc1tUNgg2diFsHyHalrIOz37wAJnjnZUf
3bpurdi8JOpify1ToQ1sWPzvimVuGyW3DldTrEO1NRgVqBk/RP1DG/ZutxUbA+tyuMd5O5EpjJ7O
KLGFoAcf3jkNiM1/hd6gDVsuvRYosPaz6hBGnlsJALcBsKgiu+7LXaYtfGeKzltjBk8Dt3li81+Y
djnNNJPp2spn3ZjhWPilcpviNv+lNjpCUyAP01Xpe13S+VBGhePSt8mvMSqLulK5SNWqEtpkj9Hq
GPbbxNdaKNEKXoiULvkQa7LcB4P8x22qWEdpRwoCZ4NSpNX498T0S9XObpu4rbDVQEfbD0sl0lph
tctAPPpMv7r12lqWDXYmEm0dzBEnL/Xmf2i1v3dr2TpC14w02ieXsfaEnxKv9B7WAek2p9ZtQKpu
4F02bI1IkcvjEAZY1kMVkRuB7v8erH9zy7IRKdPUK6wegL5BrBjLfdPGP6ylyB9h44Lwncvv0guL
eItWnvi8EV+xlpuHbcTeU2Q9VXFe+ctJ0InjmdFDcUGOA+1l7YKC4I26zg5b2RO3jdUGQyhkzMUi
a56uJL5M6tHp4ZHbBIjITcvLGu36QizQMWn9WJc3rrFXjkibEsuCERe8gIZYh1WCWksaB2Ho5l7O
bUps6bTkBdlEinTHN+E3XwxWo9uss1KIGlblggSSp5v2l6Pyh+WO8v1WgvLaqFiBQ1WU7UjynKf9
zN7zqitjQD9ueSCbClslgVkPOJlUNfKA+PKbXHe3hIdNhXkGFtrcYzyVuDxDhmZGtqaKHA9JmwuT
MkdkNkLUAnJ6P+YImm6Munn9chsH2+sKeuMzID/FOg+COX0L1YiblMeVgjBuA2F1QIe2njFbLhBS
PF+MKEIB26KY4Hw76Dyir3kWDB/8DIaph2ySg4rhayXv9TYtBzL1m9u0tVGrbOxn35NZcDGKe/b2
LkVllVNFP7dBK6WQXhg2w9KxoGnTtSnJcsemreUQqc0I3UU09Wewbh4Mn+lU3sLprqw1W9kLe5ry
jaZB2ilzpKK+J/vsdjMNrCB66ng3Ao4MUjyknhQvkmLlN5q+khH4D8vMFB4UJEZatJ2GTer2k468
P+5VULtdfG2muQ+UrifmBSkC6cedjE/Oq82mw9pyKX2IZAXp1GBMhP+uq6XbVLFRMIJAQK7zRlIa
ZSYOPZWQPXfb3mwQzOeq6zpCNmxvfXmUhQljKNhot5c6GwXzaBegHKnw024Nvm9Dj3cRdaPjVyaL
DYIFJmRbaPY9VYXckq65TPJpLuNZMscozKbBeL3uhemCPW1F38Qyy750pbx1j76S1bTls4Zh0CqP
+h2vZ938QbO8fFcvffGFryp/YH05ON4KbDRsR/KRSb6teAyQ71FfCVZ0cgt0bDQsCxrwkAtf0miu
twcvb9tDaEK3OhB4Vr3NNPgSjxikReuShscpGvu7WvnMbWbabNgUbnuVzyNGxTRL7E3ypUc670b4
fmVu2nTYXptq2HGJTBU2m0NDdP0wqii/n4squLFXXtnhbSQMtftGRhqVz3kLlgXCXoehDW7drq/1
3wJOPN+rg27zlzTcQrhuk65JoaqiXuaMdW7xt02EZUXVw4RjXFJa9P3D6EHGukQm++gUydraShCX
aSGRjdGhwBHiOgi+0NC4xZo2ENbXbQmrr3pF0UoJUQMZxgNsm27MnGuf1Tpdy8D0A2x71tTn7XxH
4YBz7zeoW3YbFvs67EsSdVU0pyLSx0ENL4seb2zH1zpuLda5pzLrGjOn2tteo7qIDkFuRqfJzmwm
DOm6cWKdP6T15B2N/gZfGKdHdWZLtgWMi7ne1zFlksDtU7enZa7cHpCZjYTNPZvWYPOGlHltfmB5
9M4rCzerW2Z7cPYha6LSb8e0kB8rvzG49lSu433ZF37J8Xpy9lHAgLYNa7+ofPwL1a1OK5PZGll1
1VV9XZQjuA5PxZDz7OlUOy0eZhNhRUOR/uL5iBsm6Igi8A+e6COnA4PZRNi26iYf5kvHi3k/dG32
JCYanFwWJuba2wFfqxa6IHD1SWEydq788Osmy/duTVsLc+8hl7qi3C7NIO8Sl3R6VdLt/Gc2+2V6
g2M0aobUNP6PbBYf/HpxQp6ZzXghczxUy4Sms7F+zrZ7fxqdrovM5rsMz4pOwiY6LYjJj3WnyAGe
Dbceq3+/DzIb8aphqtx3sFJNR7yCnakm4u6SwnfbCG0RLCTp2prnXpducv0QaHIuuuqD0zyxaS7m
l7DYaPMuFZvY7+rG/+7toVsxC7Nprn3v+qpEFWA65eu/AcAUM90Mtq6NuHVkhpmUet9Um67hchZD
d9iW1SnpzWycq+RFBd39VacGFoeJFHJ+9EnjJgDJbPO/DryHYWCWUoS26oDqwyNbYdTn9DltoovW
SpEAifpUQxn51LHWnMKoJ69urUdv96tsqeHQsAZ9um3ykfOUzuJGiPL792NmE116ZkGJNwydyqzy
plM/tyB7Rt+030IY274jcxE9hEu9d24ryoa8wkrC0pNMGCcm/FMWGnmoxuGr2zBZ52jAG+j4irBO
w8H71uuwiaM+a9zODBvyylA3SnZPNmk+tB8JDIqVJE7BHLPdNUXu772a2ib1QkMfzMiPdbZLp8if
2YwX35QMsmlq0pGDSZ48FAlHPjKGbkNunaTYH6OuNWWT8sbvju08oPoS8vyOrVuH6bx2RQNNbZ3u
efi1abc0M1AL/HPP/5ec+++zDLM5J/BHkUQRqk4xOuZBZF2h414P29GwpnmGspe64z3ZX4clNOep
HLdTQ1ryyLVXYu8LJ/iBqbo5XjZDGS+szsYDpBj7JCvNTE58APUV9M2G0YYa9aFmCAfaMp/PcJx1
w/2hYPt2X/ANDJt6hdVLt/D7zMh9bzanXAOz1bKKICw3Ave2dOyzuO1grskNc0vDMxuhati+9qRE
HqkOMjhw9S9Z5ehPzmyGStFoptjLtmRum4caPrg/i6Utvv950lw5/GyISu7VMhtS7omn5u/NKI9L
IN1YDGbTU4ZlPbLU1Z4UPoXsFBmhaYXqJDfLSWa/cbZrFa2RykQCCOEZHOUSl235t9uwWDGB364A
sLdmTyBQ3x9WVF3ejyFzk4VjNpwllsyLZDZtSWjWIMlYU8ZQ9DBOwAdOHWsNNVMUdQ3nyWr0/kho
qQ612je3uMDms0qZ4dE6r8LE4/OHEEmduJCZ57Y92jxWCHOiruC5gNQJ5fGCSDIuc+6mOwdHxrcD
MzV4keyF2RLw5P3dMhbV3ZK5+bbi2v+28YFDZG0MCU0WHn7JtbpjY+dWEM1sIKv0DbZyXtGkhUzr
Jj/qrHU7S21VLjwDRELoKEioxNoPi4EekFZ2uyjZLNZMRwQYMAxMvNIkmYHHth86FgUwW5Wr1CLT
uK4HCSpnt+MoQ3YsqVuKjtk0VhSFsi36MUj2ngyHtUWGIYMo7o2D+sqeaxNZkUYdN5mzNWlZUX9u
gmgZH4rdL3y3TIONZ3ioB4PGRk2TsEBtW6Tixq/cQGRmowlF2Hq4C+wYdtENMVmghHgR0nTadW00
AQZwtdh0tyb+Mq9xW4zhccAB5ba52LDaOgdweoAlV1KRXMWQzHyqo1vU6pVParNq+QJLkb32sJm3
qouXbnzo/fmj06jYqJqcN0ahCx0kPS3YnfZQBDBLJB3cWrf2rWihFbTzpjUppy04VMH0mHmjG4XM
bFZNq13sJg+DRBzqjXaxyAfHiWizao2hId8zGST5yh6glwW7zObW88u1r0nf7uVy68Oo6oVIaiM/
LFN2h5K+W8Jt19q2Iou56cIq10uYkIK+oqL4Pd9Ct4PfNoPsqK6HUss1Gby8zg9DGVwk/vkGPw63
uWJFFoJshAwhwwqCLCce8j+Vpv7k1LStL+XXOhcqw0GEdAzMSaZWwM1SKLerrq0vBSVOIGtwiEt4
gEtQjmejV7Wu5sGt79Z0KbuAUt0ikmu9YYzDLrqDOPNfbm1b0yWvoZbujSZIzDonZFoetn133G2t
m26/c7HJbQ4SCIqudx4zeMKMFt8xkWnTQ3JaAcESjHm3AfBoM1p+iELquY25DQ/1u4SIt9BrUk8h
vYsQ8p6qZq3dVpINDZJRNZAX6rdkKgiL8c6+xNpHLZfTN7XRQUgqljCDVWvSiKUE6hEMDxqPA245
I5tmmlg41UvR0sT3i2ezzE/bHLr23MpHycFvg014S8JnXz7JYpsfBFmZW8o+uGyZv7waNTMciuA3
tyTlDpeuqSrqjyEb+NFt1K1VSiTr8AhWUhwY0VFk/gmuYE6lHsxGmsYlVEyNzZaUnehjD3mdA8yP
3GzVmU014dYi+nFDx+XQB48y2ppTBqUIx4Vk7em057LMGQbd55V6JMoMSdbstyQJLxPjNykpG2oK
56WgNW5w2ATy6Y74If1eS9G8p5sZbvwBl0Dldz8RvZ01/jTUHiTFSTKEOnrJIzUcazGI09pEHs4Q
6ga3Mht0kj3MyvslJEnYFl9Y2L9mGXWL8GzKqfZmb+w1I0DhKv+FRlTH+SSEW+LLBp3mgOFapy6t
L+E7X3pNbAb/X6dFZRNOg+IdBK6WNYFrafWxqYvlZQkpdMb/3PzlG/7u21prNtyMH4KFXpLG67b3
HYGpTQxj5+5UV4F33GkzvKohR/1DUxTN33/+zfC3v0n/I3+x4qiCcJdJ2prw+83D1VV53p0PyO0T
HH2314n0yIT++ceuRIM2W7VNtN2qgWFD5fNfqAH4GkrldobZbFUvioV3GqeMXqKDacd/8253PAds
sqqEK3gP16QZaYO6OMzdjLeDyM1XhNlkFQ9rHzL+/ZwElTCPsH6bT7hr9m4xrI1WEcY6Aw2ZOZkG
iE5cHqJgyea4kG2oitYh0gTgbZKatzSOCP6Trzfm5ZWpYqts8SDrVq8n6DhZvON6IVmGsHHTemI2
TlX6IWgwH7O+yaGDs3hzbPxlfec0y22aalhhu1HDPjnBBbZ8UKGXxWbroxsvflcOAJunWscaRS5d
vSQzNNU+TAHU5uK6xDsumQpo2U2lo9QRs+W2vMnbMlRCLonagy8Tn+JsRl7bbYysaHwELVdpLeZk
ViOPoYpSgaPtP7s1bh3yXctrUL/LjCMg1zDAlefVrE5ZPmqzVTPWUlMtvUlkuNYnuJu0SFGG3106
Tm28qjEtQILZLMmQs/F+7NYIGhqwinFr/XIE/BJwwpBgESHtl6TPc3Hw97mJ/YgPjq1f5usvrbcZ
jNPxEDcnu+pNXI3Qfm9ke0tC/feRFbUtMc1oZFtDIT9BApfd+diR05y10cMmssrpBKE2agU2uljm
PB+TxaPPKAb4uRDh5uhJbdRKk7wUfYXpHnTldOLG32JUObs9s8I24e3QT42csinLpsRjW/scdHp+
qCYe3og4f78TUxu2krLwcUjtS7INXRuvgXxfKv7eaUraRNTlwBbZVM7JwvzHsvlnzt2qXKgNREWs
CgT3gyVpl609bNMexDs1rdP2RW0oCqKVtCELxoT69Xzyt0kdGWrPnFIV1IaiSDUHXi+x8frBViba
FBDDh3GQY98vS+yXhboYSsJxrtA61Mfv1D4Ohz4ana7j1MaiZCWr1fPVnPQR+QiRyedw993moQ1F
YYobXZUY8zZo9KnU2av2ve3ObSJaS4hpBWUrn06JQhH9IfcHfej1jbav7F02FtVwU4HakCaBteF6
aLqhvl+nsTqqpXTLyVGbjeKMFSqf1JSU+H93I7Ku96rmbmE7teEonWt/7fdoSiJwLann7Z/IrNsb
SPGV0bHlrvaZ4kob+muCjGhVPUDmr35X+X35OOaBuPUjV/YwG5MKTathB02mJCinB03Ypy0snKI9
CIm9XU5ma1h9MfhIWjLQeBq8Ia787Ubjv78RIsf/tnEF8WYf3sHYHxVHff0wy9OyGri2gmZ+T6ZA
H4Iu9w99hnJfp4VgY1KoyAqgRj3PydANwcEIvz75+e4mFUBtUipY+EYgFTIkpRrTlUevtNQ30mnX
5pG1ghWru8CfkDYWOmCP3tIDfTdBd+whJHQjQrj2E1bQ6keoWKtDPNhFRbD+aH1ZnhaDVRcPWt4K
o67cx21pqAhyWG0w4R4r+9J8M2Xhn8xI22OpNvKYi5E+8M2vnQJlaj9vegbfuN7zKtn29rsu+/Ik
fFy0nGaSzWdJHxqs0dDNSUOjT3m3qHjIUdPq1vhlwfxyiBWgWD1/5SNeCfkP1I0/oWjop1vTVpjc
lgxpvOlyhIHnaWOq5/rffuyImykKteGpSqiCdDJckqAO6pc8K+D6ObdO1TbUpqd02SlusnFMojVe
dq2+D3Xmf3MbmMvm+suYh/DimBsjB6Sn2k9NoN4NbbQ7fk8r9UVhFQAyYGsTo7YxHnP+2FfBjYzg
lU3UNhwspkuxac/bJM/IdKBFEvhaxXNXkbjiy4sKs/2O124vntSmnTItkFqGeFwCSk4dKCl4LKJa
Pbh9A+tqK33ZQEN6M4mhefsPEiL+w0ygiO3Uuk070U3OLdH4CiNcwF+yrcruybwWNzaEy4n43/Qm
tXGn1Wdm9iQxycQ22sbtEtFDCAeZHGAFTrImDDy32WSjT4yPEdQG/TGZL0KDLZyl4iDb9I2c2pVj
wGafhGi8uWr3IfHFlr1XGhYCdafJ3RRBAuTGb8grY2Ud/F7rabNH+ZLItSaHLURB1BZo77wEpjxW
ssjvWmSe42ghAeQdcWt1HDlrjcP43Z8qMZInvmbdaYdn9slb3fgIahNSwzwH/brP5MnLCxpnOwfP
7FhJQm1CaqkZnhY5Gq+LWseQ92t55HYi2HyUGKjoKEHTUkD3JJp0E0/Au9zWnLWi9bbPcxsGcyL3
BaEEhVBz0lfheuOx7spktTGgTSmRhwxYcz0XJov7sS3SXIc0adaI3ohSL5PjNwvbxoEqL+j8tUF+
fBXqJ96KDmqCusWfh+d/CfzfNW4dx0UzwNM7H4cEyGshMfCgmLfL20EBt9ETqgS7hyyvhsdlK5vD
lHfNnT832Ym2TfPjz1249udZEX5Y1Y1Z8JUS3kAlNYq+iqz/6ta0tcyrYF0nvY1z4pEVXk5/laGb
ajO1gaGy32GayCZEMU31CqEPOrvRgtR2M1w4kEkt8WDBufcOuc+vLHczo6P/0bbSRYaaqgFrwVc/
RYha5DGq/nUbait413MGT+dt7y/u6l/H9V3gTY5L2LYwrOtFmykqyFMjGwR064k28sbt+Mrcs6nv
jNC11luOracB1hB2y4Et+pPTiNjgZCXHvWAZ2s6NAn84ahRACDemhNpwIwo+SkpaVSVG6y+04Ymi
vhuwRm16ihrf67JQ+k+F2d5L5n0MTXUjVrwSo9jolGrFovXk+U857c2DtyNyYF0XPTfG50coGu0f
3MbejncnX7d7mPlPUM2Msyp7hrr1R7emg7dh+ojUewk3SvKUSf2jHNXRwFr2xm58bTpai6j01o2L
JfKfUAPzww/Dz9uQ3VJRuNa2dRB6WSdynWNIct09903Aj/DEFSenQbEBKixPzMMAHe+b7lVFPWw0
5egmH0RtfmqAJ3DZZ9x/ksvwklPzYDY3FWpqw1OQh5NNVKHpaFWHiPKvufBvVVBdGXAbnWoHNnds
ZOg2xdOwbL95uCa5TRRbCaqiXZSriPpPIqo+6Lr7O2r1jYjmWrcv//7LNVQtARSgBnSb7uRxVvJ+
GLnb/cfWgRrgpxWq/jIixdf2/zm7juXIcWz7RYggABIAtyTTy5bKqTaMsiQAggb0/Pp3NKvXOV2j
iFy2USoFc3HNMX49q1q80zr625e+upSBq9lUUawHa+xODeni9P62k311JXluSIfM9y2S2M+B3ZK1
vY1Dxq/ln9gKxVCvsRzeFI91ZRPNq9vq2GukVLGOZQQDMHfpg6lNlFu2bCv790xW/rLa1wpQWyjF
PFrD4MJYfCzJCv20bb2xuLxGRpUlm3ngNTvHY/5qpvhV2eW2F/kaGTWqbl749HZruvyhnnUq6uC2
o30Ni3JNGffTjGOSj6jnhkJDMSyX2U1n8BoXVcWFXQuQji9et/oI9X6ejYa/Vwv/bTev3soKkPeA
OIoLH4+vU+V3SzveJprErxFJSm3aNHazQBtylXAX/mjn5bbc7RqSZDQTOSkcBSSVJMM0HrbZ3fjR
V29lbZZcq4mYC4MfUmiSpX+9aSev0UiSNS7OF3wwSB0IsE3qRnVbXnINRYqgMwlX+HE7T9HEEyP8
AqYk1Edu++JXZeJCmM0jGpvLNJp7aqqfnehuA1HxayzSEG5W6tzUF1wgAKgCQGl5Anmw4bbdvEYj
wedimm3QV5fJlttRFNxlYrq1pXMNR1oK28dRb5uLMe03z9ufXs63ifrzazBSRXJXuaXezrAiEcnK
piBhOrwtZ7vGH21dMzEj3XZ2vM1Cl3/ivHyvrfCXmHJt9tcpF3hAu+sL4fY130B77110YxkbXN3O
oFeqaZqRncdhWao08kZCbt9Mt3lLs2sMUj5pBCvqq0tOom8EehsmMLdl+OwagrRUJPC0kDUmyTk0
H9t+2XMdv0enjf61U8SuJZ7mPughZBY3l7Vtm++zDYMPvhn1SzHF/HBLIGDXQk8KGqGh2nh92eb1
W2XcPdPBTdgvKPv+M/P0rAtyCprxJW6cvg9bGZxs1I3vHPf/4Of/u9MFq5B/frwcIrMsc1VfoOzt
Mrm4bs+bcN0X1UpTFoVTWnRNkCdUD8OnTajtMOMMf5/JPHzFWKD4yvC+5xl8zfODnUrxffFocQjq
y/oAjcohhYMOzXcsiHxW6F7stz6qb8oA2DXAiZcjNAGx7mcMnzIY9tnEL5bdVEywa3zTyvUahTO0
U9W4Jca1Bzu8xwf8jy7xvy36VfpsthCGFbRpLpogBKcaaOgMyoyjPBrAZNp0gDtMlAamg/obXL+O
gLySNiUkX9IpLsJdb0N0BaPBkIxVipoElI7+I69ocMmLSR/KYgoyC1mTgwST/OvYKfkAkjqI5DqO
fZbTFRtD37Kamof08zzm5R7Cuv7eM4yXne6XE9QKm0vede/NL/499rFr0FXea2u6Hssp3C8/x5dg
vM1Ahl2DySU8Usa67RukJWHw3E3DkrAhljfNNnFM/3k/xADEomkjeu4529anXCzVYpIBxu7xTVUJ
LEv++Ruqxsajr9bgXOtpGC8+LuL43JqCfb4pNl0/l5Zj8MXXiJ9ltKt928UYHHVz/s76/CW4Xr+X
UOQLOQRKNvTz5n44cWJzCNDHyFVYC27kbTf9v17OaoQUfFTw86TC5rPw9fIl58rfFmKvn05JPRt6
Ace+cekHnxECoPMSwG/snbnav599ev10tqbkrima9Ww9Gftk7BdVJp609qYTRK+fT1gzcIg7eXbe
lF+S8g1ovoeBhZ9uqvbp9QMKO4G5COeSnaueyhS8t1omZG2IuinU0uvXs7Te87pWyznYiH7tMJG6
i6cifueJ+9vqX91g4qQP+h6Ncu4cDKBcJ302aLPe9lCA4/bP+xusMm/Dzi/nIWaVTkJY3ma6lOtt
sE96/coVkgzbSn1wps70mFi7Hg9dadxtRQy9fuhgSqryucMNroIw2kHpHgYwa7nNz7eEH3qN5O1r
FNLUNfM5tpY+sdk2edbAT17deLmu8l5ZTb4c2bSeoyofv9fQezxu6F1+uOnbXz9bkI1o+diX87kv
gvlSNhrfWyk33OYLR68RwwwC/cDcYnWirY8bYOpo8AHouuX3bV//qkCtOh76Va3LuXJzlQVWlhau
f9zfBuul16DhKRIDurl8PufADbyg2BjXnbU2crfF/evl0cM0DXGBrAHWbQ9i/mpvpBGxazB1DNcw
dOfADc5FkUF64FWR6DbqFrtelcbCyjmPiL10i3+JyxyulvlNwYxdi0taSVgFCn95ac1sk0F5c4B3
3m1SNewaSO3YIuu2aqvLRjp+v8hmgXzZjZ5n7BpLDZBwFOdlrC/CyAcRBAB6Vjd1kNh/2QUHC3cV
pDAvYCX8yIn/tNHwnQTn358Pdg2kbieYrxOt9QVL/yQJ5onSLbcZ0mMU9M+3wxndhHAR1JcCHcFk
dQCntIW5qf3PrhHU4IFRSdxMzqEh3+yAeQtYqre9euwaQV0MjqzFNpAzX/UXVjSXsLoNVw7bnX8u
iq7K0BYNGumD7839UutT57h4uiUismvkdE/WSpRqKkG46R+Q402J6dvbgEzsGjk95ksUyrAtLjUr
l2xsaxgWFdtNzUZ2DZLmdREWcA8F1ojqfAcFghW5QH1Tp55dY6RrDj9YglnoxVVk2TUsVwm42C+3
rfnVHGobWrUtuEVnzIyGU6S2LXOe3QbwYteeuWuj5mosqToPW9jdO8AijoGLbwOPs2totCtX+DzA
5PPsw2VKGxPxZCwnclNmza7hynXjqZ0hz3zuaWzTnm7Z0pW3oerZtdDjWkik62JVZ9I0KjGh/Ba1
w3BT2sWupR57DzU9CpmHsya8fMgJ/0bE0N12Gq/RymqgVaeQWJ9FaV7yhs+7Ktre4z6/5f3/0ny5
RiursvIwfsjFGZIG4V6GvDwDv9xlTctvK5jYteJj11JilzIQ52EZaUY7tn6MFx+/U9D/R6zj3/4C
/s8Aybet40FZybOXPZPfoKMgX+YqDpJy0/Q8wMQrFRySrVOX26ew9jBH7On6spbh9DzA5v3XADum
ah9G0NbOq4rvI9PPHyTLg8cQraI9LDeDT9TF9jCJLU5H+DOcQMirgZ6EM/xNMeEaLRuVEw2nzkbn
iLv2AVKh/L5vBITUbvr4a/g13DEAXM1FdA7n/GtHmheKBtFtH33VvKMER+YtlzmTiq4oubslLUT8
Xp/sb6fzKiOoVQyZ2G6JztDGchBd6MSWMuHpB6qn+rbE4BpxPbAIvpbLGGFUUKyvalTrTlble/Xk
2zP9L6fzGnHdBHAWruHqeNZApH2wXbGcDIJnkXZj3PM0aD2k/kTI3lOHFn/5fW///v9BMwA9Gqdm
66LzHKs4g6LEeijRhsogKKb3NdKUn+/s+9sW/Nsf9rZl/+8XBXSzg5mBzmDVSKeXJlTGp62vaaYq
79IGHiDJyqPmpXBREGbwa2YgmNNmxA72Hl5B8RvrhfkoPAlrwi86WoqP1q7xM4DXfZOE3cRxH10A
3OQ2A3xD4F2CpPZZBVX5aAZSHKB/OX+sIGd2Gmtf9klQ1OKCpv2nzYTFrikbe3Cgs/oqUXyih3it
10PHSf2p4g25ayoxzEkkuUmaSvdfCoZ+yDuL85e1uWqC1IOtK93l27kea+gY03rZSc3fGVX+bYev
452fPCYHVpwNbvUBMkBmH7mw2Tnr2w+9Xs07fbT/+Dr92w5fJSrl2puujls8DXAHCE6tmzvYbQGt
mMwwANwBYVx/gVBQ9xPUxGhnWfmbMhsm1K1VogFDOPTlqt4BBf6l7vgvLG3YUVuAtXPum+1XD024
JHdY2pu26xpOS7oGyrshOobhKL4tLqn64Z24/pe9ukbTclJYIyok7wGpl2SqtU+DYI4SuYUq9UF8
W+OEXQvxWeuEpnnHsFWWpyQfDrW8kS3F/gt73xcdhP8lPeMuyT+tVPnewyvix/9efPWXu3IV4sdx
hTjmSEN0rOL4swyG5cyNcHehkc2uL4pmP7dqPctQzbeNJ6/x+D6YVjHZLjwbDD/PIY5qBkfj/LaS
6hqJT8sO7cLBhecuDv1Z1zVNvKbxy/9erb/dg6tqcG0EDzC94Od6W+o68Q0ykmJW7NP//niu/jYC
vbaSxri5rTQGtucmEGURpqWBOrtPm4CTkCUxZMaCD9s8if6XxhQ5rhOzmQU6P8zMBFJ+WrEo98lm
8R60CYxlayOeCkB7pir1PR2nMh2UUADNbE2/UpsSyavw8/CfK5gMC0BMf4qxi4slwRB/3B6MsFHx
E1JCFq2ppYBtE03azZn6gem52vk1ZocCHiZk1wcNHotlGvXRQWZD7UooKXwd8s4fAKK7Y3Y1MAKu
1xzEszoK0tCVUQbxZMiy0hIPcDyAgH7siIruKij7PlMd5GEWbLqckzG35R52BX8KTbZf+ZvAXTUO
JumCePiSyyV/aIpKvLp4GR+7sg72pYQnybzlzvxZ+9U3SbWIKn/0EK/66pQKyKGERkr1KMcexyPp
kf05HHJtSGI57R5jbX3Wu8Ak0EbDHq92UpkfI4dal3d3muryl266NrGiemntFt7F+Btg11AOS4rJ
RJ4JYk1qzeiepV9gjsx8J/cttvMpgMDb9BBX+dKkeVRHj3BoyR9JLvWxGh0lyQgnjtRu0ONH93hh
7QvIUKJJShd/JQaCqkoWgmXcsU9hoYOfecj+iNU2mNNp/zmKVdEkIAMHOgV622bgT0WZa/s+8+Ew
7o0qegAwNckxypWQ8/VT335u+4rBgasq4THuy5iNx7ncWPAYkwUUuHKau/lofL7wT13TdnJHmho/
P67R8jYFDmubTlK4Y6cFPWEDGnzL2oDadmrnArJs7Yzuz5BoGOOaz3mhZuh+9jZeyx3CZmOGlNSV
qu+owo8mXDdTuvkieNKuCMK0Ap95nxeNg5P9OIcjyYZ+borTYCtdPtbL6Pca5/2uWuE/PPK2h8Gs
bGVW95onEYqSOqsr59tnaVUV7KO+k8G+xlRQ7E20xD7PWrehJ5BghN20j7Uko7qPurwrP9ddJ4LH
RtFtEEmOzDFI67K2ncU36SpyQPOQbXWqawA5ziKsx2rP1n72e8hXFPz7NEx6eyJ5DVc2DdJc+xWz
ATvDl7PhbO4SBrzAlNh2muo7xoKK3y2AheifeiuovqO6x//qsCbRMzzkApKs2IxoX+qoFnve+1gd
5zr3Kq2DHPDupA3gYZdO/Rqr+7yWcfEqwUzxe/DMoIqnGvxAtrmGQBJoXsIhf4YDE8Q0QbUS877s
2lD/hsRmDyQNirOpeGw5DuJBjdMkzk3TGnistk6j39AWIzBmA+zdpyerxmJnPMkBqeqKbpJJH8+z
+FJxztvXboVx87MKXYSMJVC4nuFIW37c6lAufwwryQStg1l3sFNZSHHiDkJIGS2NKU+DKNvhN4+9
4fcqMHZ4tT5e1BF0CE0+FS5skUA2vVwU8JCGh6mSc5t/xk/V41PbRVsgk5kTVT9oGfTjAYLHYtyF
rg/qj5UMl/FeUpxriPI7IncdE2v7BeqWY4RKsypxjmFSFR9aO8bd/caLoTzGxrjua7Ap5u7XsO0L
mk6+C8YigUUmFycJAaD6l8/NG5uzAafzYCiUwY7V4tbi0oLwQI+ijJG5g0W1VNtpid00F6mNokZn
Q7CEb9F1pGT6Um+iGfbt2LX8jiEardGu0U1uzlaD0PxlCoWA/p6oY8GSup7zsEhAZAdotkKscKcF
f5N59mD+Nrs8zvvoBLmQqHqt87WX5xImz3vty6g6VDP+f1iAbE2+gxa36p5zBoPIKjHUsuaINGad
XRbVU1AdQffXS73fYgVDk7XCxjwQEQKLA3/30YkDHiKw9mis9XCam3Guf0t4bIsjayBMkGjIRhVJ
74X3Wdvbiv7a/ETGg6OQjjWJ93JaE1FGJCt6qolLA9d04/eGySV4qqva1iZBpNEFVB5p0BVoUwm0
kfoqNsGWbLTBAxVHTuc/oKMxkw+yo3Q819DFWw6hq6S6o5ZO6qdpGKWfBggK1nsj+JB/5dTP7N7J
sBs+hAaH9M/EyCRPJcBTXZC0hNHwB9TBBn/kW0iCS19PS51E4Nt1v+U0TWuZ8AmTrC+S6Z7uGw3S
0r0dArHczR1HcZRUU6Hs93EY8/hB0aovXxdchKlMQjn3+Se16pzsTT4zsWdyXYo7DfoeSTu+0qjM
HAs5hG/JTA7Wj110mYEh09/RO2JVB+7wRE2f5ZrF6LMEeEyCn/ChDXSGX+Sszd4uR7+mOXTv1zlh
NfOB3DFBI3unGQVHPt2ghzX92lzX2++mjszwfdg0kSjPVrN+Uo2y5UfeAKP5e6w0X5vMKyLGaC80
Rz9pNwwtVXfQb3X+mRkS9OXRQY1WzSmUHIbuOJbdwotjG+d6/e1AFsPzoCMe5jvILsROJ6oSbbQk
YnM6ErAlgOZHmAysJdMdU53OkzrOQ4nXNs97yNALP/iI7oDKE6rPSl5HTXiQIxArr72GjF10mOFH
BDHsNQRO/ZsZo25YUzFOgKq5NQcNO1FrXUwiETUlagIJVy+HvFJNbw85BAsKmmkRK1Kf0Z4f+TOb
IN07p3yJRffduHps24RbWupzU75JOqahppXbkkrN0oI5PLWbyNQ01LJMYyCCgoOpCZwMoRXLTXSC
xPNqj5LUdPoTBa2Qh5lp0h5KtJ5UFm3Cz2kvnUHCtOi+jPSeNjIvKgxlJlHvhJm29VCJ2bJXkpd1
v1tGFf4xm6zpb+kmbo/tAru0gYUsrQZdPzGyREEiLDXhoUK6oS5xwYIFNqqRWtZjtFF+VvCcWPFe
z87uc0+m4FPNbbHtREzyyBwKtlhyt/Zkoj+VY8ExDGloDgou8WYH/4s+mtJ4gkfuvS4Dyu6bZYVS
X4ouHQOWFxifp8IVNTRb3DR1oB/y9URGX++KeYRYfDtCX3iCgs8hRhrlvwFEBdg4/mQAAk7exnMX
J2W9xHKnuALuONlgSlSfZmSWiBra6DGJoT/9rICArrsEWdUc1ofVDox9oJtYCrLnMuiWsxONNs+E
9hCQhckEQ7qGq0uhkCV5HZc/CsI7f1RaninQPaeSQd4RETZuXuc2hjZo129WZ0auTJ0i2nuF/9bX
pE8IunD6h11zsB+3qSTlGZm14F8Hj5frERB7xz7k7RbY0zQoHEABdCAGG4OJBndYPOnwTZQNt/GI
/Vvs8yYiuI33Tv/C0AmPocm3YwFz4z9S9iWAO/NUT+0ThyvGeCfbcjWPHKTg6HFd0Nx9WTlIMEew
BJwuk6kqI5hDVHxd9zBE6pvfMaUk2lfFEKjXcJTj/BKNoFm95IXz+U+D74p8x0q5ld/yQRIRgK6z
leJxc7FpIFxQVUOAvywQdVIGlQa1sQ9X3F/fTwtN0bHVa9IEoSxOCv3tvVka4I2hntjqA7OT7BEr
FmseczEWBBllFcBjGqBCHTsANneTUsx/jEQAh+U00M6Tl7HpdDvvMJjIo/ZYVaY6xFLhqR5kruIy
9XFNOJKzLZK/cgig8i4VUzsHD2KaI31iyxY1CYPLxGFzoXmRxhUtUn2JOm7fmCbUKpmDMXD3ofJ1
WybWKNc9sNxWDU1GsY4C7zPxrMfGkcJs99ALL8cmNe26Jvj3BNDmKirH5x4PBMIfaCw54E9Fr+uM
r35pf0X5Sp7FFqJ6dxC5vdRI04cNEY35Df26kBQfcWqhPi4hKj2feoUkOgGRew0e6NApDGPzOIqL
OwEr3hApw9SocYcPro4WMkLLx1K28bzcdzFtu6e5yVeZVWNVBc9IFHQAIQO7DsWeuEDID2OMbGVf
ezGqZx+35XzoR5nfhWqAaEccFQekXIUF8TOwsTuAAMXp44Y00O1ahnPV7DwUPvruNEVN1HbIqN/6
eyWdyL0eTTf96WczyB8zhI4+z4Kp3yhOEcz28eog8z+xfBmzFkLfv1YYJKYao8T90EPpLU+9youw
ThF8+LTuzAz6bHcIR3REu1Ph2qbbocCPrcrCkbv5Y9mWxTxkmMgOXZGRcFMcPjyjZ+NTFPcze4KV
PHnV3awAVi1QGaiUr7W26jMqY6h5jbaFgy/8H+EML1NDvCDQbERrNYyyMqwHSGcO8XBfLjz43nPR
lW26GGJYnrGpJVQmzoCH97WjIZkzwpd6tInd5ny675bZwC5tyJHJjhh3BRXb9UuRt9+UbtW8s7gR
0QeFP2I8x52coyrFyGfITNeuI2BbqqkSR8SbcWwNTXqGcretpu8Njyg9rOrNDy+VC/HkM4KsEx61
K7HrbithSjYnsWdLGCVdC1njg7BlVN6vi+f8OMMDfPw9KQialclQOIxb+g2TiegF3nrW3zmIUrMY
GrwjXtI84In0tsHziB7BWVRvnuEhdJF3ah6jrOYFZ5m3wfKqZ0UOkrHwsR5XQjKy4J/Re+e/O2ia
tPvBdOYeZ0VcQmVjDKGGlaTD1PKT4+v00SyieRllZJcEaqIxyjU0MoeEYlq0JgGnsok/ijBcMIao
29/cAOOD1jogJwC6bclSxOJZTSixkJJABJaiLDxoRFoAwbcQBPrZPvXcI8Iv+cbPunH+gtvV07SB
kR0a3fF2shC2SgGvHZB9z9MxCgYkKIuPgCxULgWHyR9MOxUZBTLq2PMoP8gin89GI0ApOjVp65ro
nlI0bGjZGiRsgKWrMPfwntmCnew9TaCIa1PF+JzCcbg5TFPYvvZTj6AFXc/M5JLuoAQpkCIA0cjV
/MUPsUVZFiJxGlByb1Uf7EqDmDEyuaV2EHOiGhiJrxwNj8GIz7ycBhw50M4QKPIdQf+EYQ1Ivh9s
4FExNcNpJcvPIWwFssYCBZuT+D66sUtKlz7H+heM9qmzQ3dRSBFQBYTjn64T9FNbIXyEmkyvVdPP
aRd68QTzVPPJcJOfYHWcn43qasSTrk846UQKgGOxWzWHdhoVrtiBs4W0qYw7cgSqcszWziClgx3V
8G1cjUraHOQlA5zIR3C2MW0SvNirnLmjbZEEAva+bGEaEZdDMhdl8wrs0QEIa3EB2qRpkwih4VA0
k4C7PedDuVvyUDmIR0bLD0AikQCjuA2fOttolP9yaX+DuhAc+5CsH0LILhyaQk4WhMMNi1boKCtM
F+wq3rU/62lWl1GI/qVYWoaTzzSGKQKd5BKHYd9FBVwvTBseI1O4HawqcNC9q4+V9uuWrvEw7x3p
bJkEXV7+LiqnH03Mi6/NbEXCJuLcjpe0+VzV+bLuLaCV4qyDxu61G8SY0bCqX6KiaJ/bsIq+57TV
f+CmSmDsKJCYxUp92hpC+D1sg8rHydf5aWZlTJIFuk8ZZGGQA6x2bA4aQ6DvA+JgdxQb2lyZKYv8
YKIcfsNhWwVluul8PeYxLcpdExAyJzKwhmZt00RobvXT6tE6MmOdWTxfu3zLV/rauwXvcqIBG7/Q
UG7DZxYNMLyJo4noXYU6pt+hWg/DpN/i8oFvsrjnVNgR1umyQhPJrT+DYHWvAniDe0EgtYq9Q4mI
snJCPwHvJNkNUvkXaJhCYduPMBr7k2tj2zRADvVQGLYIEDqGsEyk3fqngiLFHDYznteRwW+zpqor
HjANa+3DhvS32NkhLB5DFtdxthXdWzlSIb9IFZ7670Is8gScX7Nngvg/+RD4DT3POT+DWVPKpEau
GqU4HaZIqwDeoSkD5euRyxnXaJ7ebEQljSDBU3kyR3u2RNInXsYxZNl72TqoKBjenSqJ12/nHO/e
LEFajQzSRc8l63pxT/ygfgVS12UqYCyJGs8s7jVoQ4lTjAlAsAMgBmmKxK42u0qtwzfkeP0XmK7m
v5vO8yihihQsFXOI1Lgc6wlcrAVVZrpO8TTisvTBV93M4wOCAv3uu3L+7TGWe5oVqPtJEFicSTJv
w/08x+I8l0X5U1RD9AMpm/xSB06iJivqiVxWeI/8KXPkbwDZh6vJCuRJD9PWl1saLjy+0KJnCOZD
zz7YAdlbEuD8l8k2VcWFIQMp087UrN/nS7/V+6IPp+YkaOPOHX1rgUj8sjjBR9QD8k6HpkbVlVXK
wUOUX7QqwiorohE0HwaKX5SOMxyAH4YosFDqli3o4E/9IhHZVIj497RtY06+LsjqzpFfhp2FtKzI
tmBBxxXKgzbeAeAxvECkGB42QbioCEZweRE/b5i1HtHxQG2GoBjkaAypqrnrhiDoUlmvBLyYDvGi
bDrBvpRFGz9ubGk+NhSantkmh9ynIfz2APfu8n4b8RwsffdSiXD7OQyQQV0C1Yc7srr6Ax9C8o00
Th4arwZ9GTuO9C/qQtsf11nrz2LTfMoC1LPPM6Ssf5vNVvYIiN02pn5Ba28vHEQTQEes3GsFMtIj
qM/1QyvBmd3lUVP6HXoWYkpr1CDFuUBXfjziJ+IzA8SoPnBJhclC4RvsU6C7Il1U4NudEGD4pGUg
S9QcwHwM2eBD/hzPKzYUn112iSzr7TFwYA4lDR4LWGnxBU9WA6nq+jIXZv6uo773SbdWmGeILlSH
IPQDGijriiQ87GdwgCZtZ4nmbFFmJVvJttN8KZqz3ircVAuoBjth3Qqxi/hgTjrGhG+uBxqcGJbu
OxlntN4rJCb3MQcvcJ8Hbb+epLVNeKrjUH71YzPZJyk0q5PRbjUuBF420Z3QPCjtzks0yI4bWSaR
hqNTl7xcVvA64RKGtraYJvqI3GsdUCVMQ5mqaQk0SjgzzRnoCW/vL8ubOD4WQ2G/hDoo2+d4oCV5
litla4oEvVkOpG/hkGJXSZ/GqTbf7bChkI70inYmBNUsZis0pD+rUiID4Srqix0dWlCgAhAUxvsQ
+PgBNe0ULJnutHxsDZl++GHU0Me0TbxDhYfGCoi1bQUbxrL6Hk2GZ3IbDcNRX6cyqwUyA4/CrNmr
eC4PHmIHMrE6Ij+3Scp7dCSUOKy8W09vttHmJ2998GHyhUMt5HN31waj655k+X8cncdu5LgWhp9I
gBIVtgoVbJfzuMNGcCcqU1Smnv5+vrsBejq4SiLP+aNnX4Egn8t2854cqqDvyGXlk1VGkWwwukUI
2Nh3pXfupx3Jal8t8scQt6ZObMdbr10w137qVrs8Hy79Md9n6oByW08jA77aHga/9tnSt73XmdiF
tM9W6Azf9DC5ccbUOyqcY2oZztqsDVfywmKWDI0b5QqgMk465VDPtfrlcHOdqJ6TicmyS3yvm1/L
nrglTpetOyunPf6U3gIr3JbEqz8O7jrOeRwTtnEnNEc/KG/EdCGqfvpK7LMY1mxXE/eVzKLyy2wP
DrXmrh/H9aUJ7ChIQUe97kQYYrdlvR1UcbpJYnSCaQvgPEyALyOoQGwSx944UT2/jx9FZO2p5UfV
791rmpUdo7LXU22PKqSTeWfmsY08BW4f14kV00TG5kAEbiJL1c3Xox+Mznplyihp21V1WaeRsFGg
MjTXcPGCJ3BrkdWtJx+jwuc5cavwI5hd8KqINTcheKroPqQ100rQ7HHLqFfH/y/F9OsmE9CNXz8K
IpBkixepk83x5jOOmcNOuslr812I7kexlPPJ3RaW/nLq4FnWeHxdRmV+CnsR5Np0EAjpNjJy50tV
cRKgLo/s55Jul/f2OBoSMIuhebUayhAfdUSZG8v6RsyWgpowuSisHXQUifJwVjsobsqLF/bJNNDd
kkClmVcltVkyMH3uAXcB/0vmwR7mqy3b8FPGZdP/O7xhqxPWS9ACe1B8SD0t9ffF6NVu2vd+jx63
KK3jWQeyaM6jslbNhDzHD2j15+diIbo0D/oqirIK0dqc7WHcHOlYaPm646tcU0PC0TvM2vh3cEJD
ZVnt1BfROvWZe56bSerurgMXw2LM1vjFLKzlU7XxTBEVa1pxX+qtnO5MFQYDhBo4w2WRcbfnbW3a
Tw3YnUtVVN83P1h/EMhu/hgWmzsAeJ46z+zvZCfifmuxykanptD+08Jqc+XVqrbMeL5u037ELsx2
04YewYGeNb07yp+Dc9Cpdrh+SeRNCjmwPfY+uoB7CKw+/mn2w4GNG5m+OTDG7u8wjOb3eJSuPG32
6rzXEnZMVtq5olwI7pfNKaj3HsR03o+iYkKHjPk7ByNPgYx2B/mMN4QQw4Fm7y3oSRcBwN+KU/M9
2rYntxB+1gm/WS8MCCqpXVMyU+j5T6z2ab3Rdd67eR/I477xA/caaW98mLdOnEs7OoYUWK4UYL50
GWa66Par4osGICXF/tqFExcc01w1Jd3uj8AOwKVUKGOUOCOvd/+UGlIlWS3IGbxa678V923FUb82
iZJV8WFavYc8XlOoMmmNKwfPpuebsPbqX+fHDMECG5ygyciHZQlltd2GudfqouaoedutEpITy/Z/
O1cbl/F0VACYuw8RrKP+ruhi59VYHvnEpWXn6+Cq3LHhymrOGA46j8nQi8owJ75G3h3D0p82j7/e
sefyNFUKzC/G7LR0kDxJH0blCVh4kMkWrpXO8DLq16aJ2cQIuYZ6H+3iNlSKkXdt9vlzrRudFaMQ
3CpW2yVD5B6noiJfF85KFqlaY/eyhf36Ee7L0qbzyBmC4yS8bV04XDxT9D7cThU8sYHBd0OapX0r
RkCAQno/prZaT3Mn5QvKgSibg3DL9kFs3xZrMpkL5fyqQ6t96igrS4E51aUMC+uDtx25qE2DTQIa
5pyXYrTzbQJA4C6U59bD04Xuo2AtiagjTbuu4r3sjp4RzuD3CLby03E04QciUqxu1fI4dug9o4K5
N3Wgti7uBAZgj7K6LV7vJkCiOyvnTFTxPvpjQr8kjQex72Wm068rqpDM9TAyiz0Ul04V+8V3IGP7
3pgHlg1z2nkjnldhVRckSeLatio6zVZ3nMn8ah/mVsR5r+vfPUbylN+KJXoYiypZVEPRuVGVyVS8
x89NLeyPrVJuBjFpPwHqto9D1Tm/edi97PBLlXreWhTZrmxYDunKRHmlnRT9UeRFs9afngQz9Dpb
XqbKKbNQHhOnuGV9IjcrADSrT8cE3ZnS8ui0RuixeC78PyHG/6XMD4pJZFYHYftShtV8ApGGFi32
PfPGcDmHswmtpCrWXwTdAs3Uy3HVyv/DwP1Xyy14JSTDZAuhPo97DWe1gdO/29IOz9C+blZZe3yN
4tF6nDb9GQxqyBtdwq7IIqZfG2qPFaTmtqxD/x1kYToDWjV3tsAyjuhQc5Gb+q/rz+oCDhm8tOP8
PoVt9dHaAaWoCzMADqWpIBy1ae7JLY9enbYKs2MEjzhZQdwlTTnGbqKU6RIzh3ZW9M5vXN0Tn+cq
siMeO/QrpQnCvCczY0xRsvRJvIl1S0vUEyWXPdaFTDfImvQ+y+cdF6lbk+H5WW69t5PTHdp94OeS
ZuV0KY+y887bvHARNoEFH/OsTW3Lh26ZXM86mQBrFajUPMtD8AJ0Yv22HvHeXxjbzP4GlForyCoz
+vF/5bT6v0VjVPlkl3uoc+VEZvxXGe+Ym2TfGjFk5VRq93bElBl8RpW21R0fN2ExwkVJAM09DuWT
S1GL93CMXZP5cu3cb8ZzDn3nNk4H3ejNW6lfYyxlI9fe6nBL2q12tv9wjpf6b2RtgTZJP1TOiJyX
X2DaIG56S+h+WMp08WsJpmuc+Ocyt8zQfhjJR+jPxsnHtS/+nwVQ5244z+/ltlRdsk3RaOXFqmuT
AuqGjJb+jHScG5GKdzSkg3LLT6MbH86rsPygfaxkoT9YKAdmpJbjpkur9jAfNs0c40tcRVt5IlbS
sdO41cMNUMVFztAUzfBvRb3Xvw+1MP2rQ93OmMYVF/9O99Y21knFy1o/qGnQXRo75Fuzd0Jj+QnX
ct8/9fN88EnLA7Q2aQyAddpuzgjV4PlIZu7i2PPNA2kLhfw+W8pET0xbdvVhNnEMybH4w/ZR9ZqH
yXWhnpzcM5v7A+I1cp4bQBb5ryR8998SosQm4BWhepWtwo7YZhUIw1WNi+OlIE2H9czoM8t8ikrr
Pd54Skif95tS2wgTqhBjvNRC6ERaS9XTpzpX4MazWOlVSKMyWva3uYScyaoJ1ZOVhAqhL1paNe8d
tK9d2Ms/ZxtQ8OXwecoXD3tbUtY3BQXSB+79eczjwrGW742w+u1vDKQUucTWjvvYM4+RpL6nmmsd
TJnrqYL8m/ZBfvNqC0acdC4vsq7dUE5Rl9UDcrO71kVy1EDGU/Vzi43onAt6n9Fcp9GaOpWFUxe1
j9M+7vE5LOto0FfKGyVjEZX3x09/XTqZbjbmd0RoC0xT1nVk0P9XAm15LzuFRIPO9ilcgoKoKkGk
XhI4h3ikRiteIK1dFBq2zye0JqJAMDAkliX3h8mh46G7Zydl2016l6jSP8IIIaaTtwbVgfynVEAW
98RqSDWe9moFA1tsGbQ3DR/W/obA6o9vEweW+Fc7sw0xGVTtVtkXGxuo3zErhGjl4LYafvZsdrsq
cvLDCfqe3amcrZn88MOxQBvOHV+mbK+cJyxwlMwq9/huyzUcMm+ao6p5hSwwm3qMbDfs7IzsL338
ChwZ7J9tuJQNDLcJ2l87iMCiT5XnyfI0RNWuh3RyxaFv8oDApu0hINNjBx7ozsdXcs3rcND0CwG/
zjqFD5VsRoQ525hCa/wJCbnF7j/w/ibMefvaaM2i2Yw3VOltf3MEq5k6cZeGUZsUi2A/MR7nBJ90
1w6/eJlr/2bPbqUTvXmbf3LqueTtbyhIT1dnikj/muN/srSrz5X5Z5/huUoRTSm91XEnz4Mvj/a1
CCau68PuxmcOk6C+Qm514q2JqqV42ux2nW/WgDr1jpgoukuLaewyNOsir3ncmE1WHf0p47qJk92r
Na+oZKxgZNSz9dFxZqucn79d8gppdEt6TeTlTmAfy2PhA+h8CnkEw08UX+4f7e1HBLQAgQqsvUX+
g4CkZueA2vDORTAiuHJU3L5GQxXT37kHdhBka2u7I2E+fvu9RGSzPMWsFyaFGA31DTd4VJ2Mx/ub
DzEkcOIt+zG4qS6xBn5sat68PHbsfUrYH44no9R2qGTF4HGkdQ3++myhehEnKGZq0WpCOgwDya7v
tauXPS2KtigvJLaWsJKloa2Olwc3p3L3Vy2tzf9mb4G9f9p95DqZWVjIAUdX87G7zjoyHBOa/GN1
YnWeNxRrngzCa+zNwH4CbWnqNi31epFr8yoBZNS86FUIgh3TYZXG3GNHphQqgEQcZUiBDQ+A+140
ApRoaK0Wr3rdPk9+pIOniWmXoaWclx22sO7umqYKj2tAwswV+XrwW8S7XeYINuzvWMnWN8k3S/Dv
pg2J6V2AGjS0x9cRjUD4JwCb/1UUvC2Xvem3PiOFCGQwtBkFryHsu3+HKGF98SvfAPJ3fUTVobDX
x62x6ua+bkrFtOF1y6c/xN7+aO/x8BMub//TFWHXpPFQlH6iFt+H1ZP4RCzUq+kWF2uU1mtddlwc
9JgBM/KfC5MwVBNflkyqw2pvQxsFeS+79SyicK9petmAIeyvF1m5MWyIGcaf5UZsTDpBp3NXrIMM
gULd5sOdVvW3hSj8Q/+AOt4OX+ifxsJ28FJTRFjcj2NjkfBvrDU+FTDkY45w8hiyuJ86BpPNK/tH
YaqNx7YCRDnh+aqt1wB9B2avoxl/Qcl96Yy/4Pop2Xe1gOjv5QBl10h7LGBiZO2lW7WggBPGixUF
mpHXcKEKu3gCwMXrlaB3baZ/NDtKJy+RsjBs2fESN1kvTOecrWG03O+2KpT+4K0Kty//AwDXpqnv
foqBsceEL64L/07x0PyqHKUdnqFjKU+kYA/BPRoyrupqwvcVxI0O08Ny3AsCpZpslBJgYZ7U8LIG
rgbcHJEqVM/SVb58BagKXoFgG/knmNgp7KVevyuSk1+wmO596gScD1imlomz31pa61Vydr34xS7D
NAxXEeXBXjbITkNt+dX91g5e+63xh57jUpaWuGwsYOEljoCMTmEAPHJC4VUtGeEPSFQ6E+HdEVKj
8Qnb2jZvml/dx4S2N59zKfT7yEw53T+EXXlSave92wF393PrdoeXNRj3nuVMh0/uo0riuTq6rUtL
KuKBZzc3RriSUMsSqqfSNGXxsxVtLR4AhNYiSoOhiPwEEOnQuaeDUNwiyWj8RDPkeO1U5fmQ0KPm
XFrqeLqbI7O9D9Ohy8QS7lQmse5gHRQU57kzi7yGHSf9ZTXLtFGFjIAPgoNz6H4w0+HeIx+1mzfF
rYSovfcNP54cACq/i2NRfr7FZJ7k3rqtY7YdFT9FUJE/HixF/xbvW/hux0H8zdU8ySllqrb1z+xD
yX+Lvvjrzt74M7LXUJ12GKyVwKBhl3l7AB2nFmNZ8Nvl7LPKZInJ+HqNtkAc+dqVk/7wcfZbp5Zk
seJPz5gRfjsGsb6M0m3vLUad12mINBoUMmUuXVsIA8ewLGFiW349ARyHhpyNZGl7XT77um/tp9VB
h/rQFrP1MHQoWrg5e/M4WIxVqLPrpnnUcwmngvITw1VXtm0uQosgjbCdDwFb7kjvvUc3d1XOHMjn
vhvLdGNLSAaW6TXZRBBfxh5959pb+jvlfVOctNItnwaH4LtnwalYZkc9qx9sJhIBgPaZuhQgTn9r
unak8ZM+wRbdUlOXqR35O4dY78aEsnm7yxkVlcePwDgqRbY8LV9yefe5nSZbvnRrPaq3iDrt+jqW
rf6a/XlVksN4wEtm9cTrHswV2msXgd+5ZPrv5iQszIH2BazyjY0kVrke3fXRd3txk0OhrzHzAkKL
2HK9VxQtu5+xbE3Tx9G6yCvDLeja92oo7D6v5I5ix4GDARHcikk+2rRBPzWO3QsYhmZqTnIruujS
D6uoHhDx1QDEq56Lf1AK9fxDx+2g3gvvgBVikJr5Bo5uuhUAsv4JDfwcAT2uC784zUqfibdC9y9L
OKZLrOZ1u7Yoe1/rxW3c0+AORZtBDRv57BwFVHdpIcZ87CDDiHfrHHbzxFOuvb0e1sJjPzRynnFJ
cPOJGwQ3P0RfuQgVa94qnPJiCpK+OGZ98yis6S5+c5QHBMuMlhOM/DhPyupOLRqfq944KpIav8Wa
MqjOj5M1LXdjRCBer5R8icNJ3c2rS7d9bAWogSyDemqEaxG5oFv8JuG/UrVY9FjrsfC870wUJkhD
y1fe1T/E8a8eeIvet6Otbu3u6p8TlhOZ1Ip+0ZR1fTO3eY4D9BVcHXMKEYvybzC2U98vsENb3mlr
um5kDPPP1Cp8FsVXEL21eMujaYfq1xgHwzncZxt/0uzt9gUJvxhP8XaEZPseDMlp/4Xy3IFlFuA4
RXmcferE179RLESY+uvm9OlSzf0VGcL4qpXll8ybxjdxJhRXV4oMbCuf1+VAhcCbOLOqhfY/pBNd
2s3KbXL+cu1DN+jAu/e0NcTXqdNjm2EHo122aNjBf/NULz/lYeYcnRd2BD8o1JgPTsdu77edu55c
OQ0MhNb+JPQanWpZNyZdl4VAztnhsMqUtuezPib1hwmryVfRbA/Cd7oTjskl2xnvHhYJrqnwHPzc
YlXzQA4NMYTHoDJ/mrtnpy6G7txWpnmCGukupbN3T9qqvJyzzIVz3M16GpmFkjo+4osYavPMpzwv
OSNhO6AmCew5ZcNFXeoN8rRI+IKXgctm5AskhOrN3mno8+NhyZBUEKW+ywWxqj/GKLpVE47AgsfG
fTFNPpyIGm++OOQPMfi7+189OrPjnzdcRO73cawrKn/qrX1wJ1u8uWUQfStQvskUj1GxJpEFSRxi
Xp2SsavdvzvqqCOx43W7lUJtl9ZrEMF0BwRtP37BBnSX3FNfEkk++9H77akmUCfIVbwD0Nttl649
xTBXeaCf6BxXDhe7ELHHSOCSF2lL/4FvjDFgHwuEVY2jaRWw/cciqoBIg8G35pPAnfO0l2a+8Yd8
R7ZFsAlBBMcb3kNMrU00Nk5alIt9OQRqo1y2jaXSEb3cQSYid0V0TPIqN2tPBtavC/Lx6U01o1eA
KQWreQ2jHqDhIBdXJc0YWuYRwSy6cIY+679g9aDDt3H9uusPdXZcEc1niC6z5z1Xov3XtheXjiSU
Tk0KMIHGcPO89shm9lzzBC6MWI2DRYshtw6n2+h6cLgrDow96kz2nG9lGna0fIVcorVwsWIWiwRy
TzNY1nZsxXdFXRYjYp+W7ShGcSTuw3mBITVc0BeOQYRZcz8ULJibWp/Z5/3PeJgCLEf+Wu5Ja/ny
I0DcdmeHln4WZGn6uX+Mynlk3FyKzFFI5L/ZVWMBC9pWlIfbzrTMQxtdNM8EcxsDdpkK1kdoMYe2
zgxT12KSLgzU+Hz0W1kA5u2OBvmeZIGiA23tG5PKuvB7K4klo1X9OyHhoXW3DWx8+RQ7+j/fV3vG
gSLfaW9itCXWtmL8ro44oCAVSqpM0GlzEAAncorbkACPZNMydMHKrznfsfNps5jk5eILceKqRKsg
kQ3BeTVM0sm4NShPNoPC9rYysAYpt+k+PVAFo+uTgwjEPDuLnhxIE8rnTl/nMK1z0JJ2lIgWFUOK
l8Qpc3nUQfC87XjDkyEY9uAp7kR4PCHkK7cruoiv3iCbt+pW86p2d2soJv9i5FCx+9n75p9jVTjl
XxfLAWm9VgXUUUK4bondFNGPWEV+8EzH/eTzUluli9NItTILSpvC2GUvmiCdORT6dBxmbCaJRvum
X8zM3cvRL1tEWClZyXafkl9WQEYsxYyaMzUeYtuHeNGjQEQLmG39x/+7+tcd2zG19F700I1KFTdn
9Noi3/pdfnhLX35iDwPu9kuxhdk4GgF8G/t+tHzAxvr9fbeFkD7AlMg2kbNqdNmenk6DzQadrFim
XHBVNABZgzoesGia/nMx7Qynbgor+9xH4fpXlgPxhcExDZfZY19IqCU3pxDVp4SdWZZHrealOx2r
icbX/lgaC9FLJalpKsphLPM17pvfFiT+9NiXMppy34/NOQitzSSbaksrqb9cBszLnTyZoqowj2BW
ToM9iP6gM/NfdTFUD6UKYUCj0mWzjbYKsclxzOY0MkrsKS4Ze3iHt+Wjt2Rog8JTtlAnsl294rKo
oSsePeuwv9yec+8hKLdRi9184oH7H2qbqqe+70OTLCYQ72Kg/Jsd3Y7qB1fgmrxtE+TEX9mE+LyO
vgzfxi8ZFwQdHPKdD6LdndxaHNBR1n7ceJAcJulmOy7TJIrn9kBa+daxsD/7XLpoCPDVZYWY9uPB
rasmPEXQ3D8Ztki0dXtO0SpB53x8s2cRj3gBR5TXkfFWoP6l8pPGPQQPjtI/plj32Qjz8zeQtmFU
IU32Yq1b+a3cpv6dtxniUhTuZYHl/a0rcbztuwge3H46fpmqbk9kItUPoR0G9FmhaYB9QGBYjfVv
gi6GPm1dYTBdi/3BQpg3pcuod1g/OX7vMDSwmg5L+NjhDOWG4O50rL7DmdgAkYfuPPyIq8CCTmuP
D0SM+9MB+3htrRDvYFfEVV5TJHNv7ap6dNqVzfgoLNCvUBONwyrmhijM5XLSjruekY7MP9GVWU9b
WcGwo8S8x1iq4xxDW/8HaZSd4pgBrZ826z0qt/FVmWH/pBNjf3Awqzzv4X7X8CCdmZX0m71q7i47
HJcz4nN5F63jeFWWi7raapgxif+yc0esv8ElcONMZf2AKgwXmLs7VKfF4gfC4YEUnz3+uhg7RDl0
r6vrIYV9cbfe3EJOYQQnnfqmJKJai2/kd7lW6l/fBphZ9tl631ENvZJnsD00675cfUQgD55Xj38a
41lXwL7tyh/FZsNYXd6ioIkf5Pql6JsKp0VJ6GDzHJmL23UYM06yCODR6SVkmG1yOFNYSATZAnhs
R3MT13CTuOhxwcglGF7JZNpXJGCRpRNWz+7FdRE4is3qc3eutu/d2gG5Am6VcWYIdbxM5T6zFtMY
k441S9/q+VU2hJ3LlWojOqUWfiLzRoBwp7KNkUfMw7igAQy1vE2WRoowFqpN7cb5nJrQulIPVdwV
0R7+2C3fA5SLxA0OZP5lamtBtGHXH5sTwrosm/sAwbJdrfVY7jHC9FkRj1EuiUe+Gxaryqxa7h/Q
osSgR/aezEy+X+5D5+yxvJIEvp8wSH2G6Gsv8xGvF5ZZ7zPSw3w/HUK9ABqCvnoTszbJdak1hGsL
3WL7HHmVdUYb22BNsOPTjgmTOO3i+H04OM1qzODfgrkff0kcNC9Q4xieN4jKwWrXMxWpMzckjxHq
43HJALDcKTV9eHzw/CJa0Sr6r4DfajJ3teU/0/RWDhHAzgpn/ejwzkHeLoU9M5Xa/W0yjXBS4fnO
m7SE3qHm7e7OyGZgka5398YWZt8NEJ5cNpQhIGKGtaHyyJnQFVTiozTjnDZ6kVVCwScW6WhjgnCP
KWvcBREQqIp5m61liE5+Y9pvUeCDwgLB5exDaOXCdaqf0YSB6gAUWFczxN1FeXCAlORiHOKM7hMm
/ybDc7f8Dvqg+o4/Y4L0CDeCxvzmNsiye40nE6iXzsdFUJZD933qaYlPYkNaS1LOfsSCgy8aR12L
osidm8eh8ZBwISw7t6Ku75auAPYuvHmHA9zNXTX49j0O7fFswb10ObNv874zFKL/w+WGGcNqYRip
ARXu4H3rVPOzjwKN73heuAiXoKaTh5AUiMnAc1NnQ1x9qc2ISJcsUxhoXNsZU8WaBWAKyIeW7uzX
Rny6iPIeJ7wkmRv13LR8rQG3yMYKVMJNpEzFTcpTtn/YiMyWBGoM/11AJ99V2Dticj2xoZdWX502
1BD42uEbwjv8kN6L2oLxRR6HuWina1bY5XJB1aSdf019dHdY1G30/J2F7jD2WcAQZen4rwZZlYn5
sv6ljkcZvOsvzY0EnDm8h9ytBdZ8VsMLEnWDugltUZ0w7PRFsmFKuzAKRjddjkUOGIycZBy8tKOi
5xe+NohklGBzbk96/q/Ag+l8I8ogftkdg1BD6mpp6yTwNjyAmFGWU9jNzrUbkepg+VxOZpV4vkrd
FUu62nN4p1tJKp+KVb/fOWQTMJrNTn+ep90hm94ejmcRMLQ38bCuWRi0x7ciKIu0K0lFPzfE8fyU
Kpj+MlSIi2GlOh2itXPsM+rdPSLn/fBW5++gcK+IJSq4lw4ov81r5c9yXN0SeY/rP5RdP+dksSMz
Bs8RTeLh3AOA2whjjyvLuUNxsYFDztbPOcaMB8AcNv/prfOv3VxZn0AMfn8xOKDvMZcR0d501XWz
9XgT0uoRecZKPzTWyrNBg99jafjZYsFsyxsFJEVGfImHadriBPRr/+cH1ZTjOBD8m2zxvtF7UyVQ
3vByqHffyAArbjbilUfpDf0ZuG3Aj6TNaQY+8BNLrkOZE7+n3lalWdbqFiimrD31aKpe/eorq3+2
4sC6iFAf7xr1F/5PwKgjneNlqPG61CCVQRCf3KVpX45j807OdgjABxX/DfAnEWBw2F9i7Ka5zKQY
UUw+x8/eGFUPTWG2jy9JzKMLs/9fGPrr97Zk+sBPdfwZnQmx+LyyOyQssO0dEJpJvXGZ7iz0/y9f
JkNsLxYPRapje73tU4eZZnaP36Xtea8hUusrIePdc+0eyy9v9DYP80bQKE57qAaUvqCsxKw1kAAs
dRMWCIeD0A+X4uTvxfqIko+QQ2LV+jr1pxowG3FEgDJKRuq/aMUzm3PTmCc5L3WfT7T5vgU210SD
v/XXvvhIi/YYIvrRxotVf1aFA8/kGFTiMdjJPxulYe6PS3v8rYgiO02zv0RP0eqgK5qtdnkYJb6L
O3oL7Y9pAqbKS2FrJIDzENbXUqIxUYDCcm6yYqrR4FQ10XhnnNdR90bUSuzkkynVDaWw9Z87AEKf
4t7X5UmFMNhpg95RnjATiT9DWQTqbDROmaSMuL8JQ3I7+6NxgsA5jzSjuqlp+RII1FjXYwxQ/fW4
svfFKu4ms+6xTgeuAXLrjHAKk7LwbfoBlZ2hrDcesVMBJ9WrwPNTLoYdFJP0yV8srwYPQGazn8Z5
FlcrNNr92UHIp3NbOOsrl2A4v29bJMvrodzNfyFa7diTRlu8uSxz3n1o/i8vnwrzhPQrah+6wmpJ
c2OQrqdHMel6n8HhnONEUgeS8H2s/CizBr1a6uSJQGeI0F0q7MbQHgb+V3LeFzszZWhvPxDnf9GF
bLoWlqNBRcSaEBLz0JK/53308EnxO9xsozgZ28Z8G0oQ2Oo2BJOHpqHXm5PbHVGC5jwdhn0XWrYR
N9JS3C0F3fkfaWfWFbeWZtu/UuO8K0tb0lZTo04+RKeIIGgMGAMvGmBz1Pe9fv2dcuWtMjIJVeTI
zAcnNoqQtLvvW2uuEm0kzPG8ux6amGNQbCJ+ST3VKIZ1JI26OqeNZtu4TVJZ+ejILNR3K+ln1XRW
tI6eXU8VyrtL1VQRf6+xG07VlW5zbkflLKVzq2YqqOihM9rhRLVtfJK5gxhkhU+m3eUBfU5nVXnI
2dhQW9LsCJXEvAK0AIo+Yor8i4cAB9sQSb2P5mDjz6BAOOhr+mfhdcoe5Z4+YXnkEdY3jow9ygiK
gVnDksZzSb/70ce0cmxLA5W+6EE45FlKVcmhY/bMcKEwXkGq4bRZXQaiCde5RGEo7QoJSt+YuCkw
8D1kepNxTnSS8zEo7FtWBcc1ioaFKYxZezW7did0q5wRqIFvODEbD2ai6gW+BvBqK5QMYh1VsyqG
smO6TmwOWpuQmgnJSXm2MxOk7HUdJZK6qZcYGxRI2lWc+PKsqbr8iLItv0ZK/ywKJ8S2F9UPbBuj
Xa2Z0Xb0GRqOkYob1S6aKxDpye3Qdt6XGnCAXKMiVs/NysJ/r9Z1593Ec/l8bSqd323KSWGloW+Z
70Q7AjyYSj++Nxyv7O96L7QK14moE0AqYbYHyVb5LHuGMDpUmgb0B7tH37xh1eiI8sqHLHADyUzM
jjysip0ZDSysnYdeEYKBTZn9Z2U07bVe7OnC2194HlGynQZbOBd5ZOuAORpk/Zs4sYP8RwDsw9uF
kFvMCzRD6bgmG69Kz61sCKOdFkxl6Uoa18wMg6WcJ7hX0GZhXX002wmvb5mHT7WGDG6L9EK/Ur1y
YH9pQo6neaPozgOYJbrSGgKbYlfGLUN5cKD0HEzPmpoDvTvqDn2V1U89QvvwgLUqUTC4DUQhCvy0
DribCK2ihaQuOWZm0T+VvdUht0AqYVCPKG11pVcqrjdsx1W879KMaQGJRa1dTaTwtVem7UeNW0lt
tG4t1G4nrRmLcDuOgED2FI86mvd1GzdrpC1NuvWlr03bZNTC9FqjqsChG4ETBgpEHfl9nE5jdyoz
rOabLoha9tEyF2KVIgLkkMNeoDgRYM+WyVJpim1jqgjroU+H7ipTLT5lHBVKtim8fJK7wpJdgYwm
rqcVBjKNw03Umn/pScqSwhJj3bVaUe+bIYwfbao1ci7TdczapnNQWVukt0L3a7YYUGPpnVsd1oqH
UnVw76gDjYvrWqpadKpIe1ZXY4tHiFSIsKuvxoAOf5iG4qY2MLBtcDGPboOFqkKgmtnFSvPQtFDc
wne2zQeyGdba4GcaEmIqHjuKNIRKqDxYRCa+SisY9dgQXeJCKR7NugDo2BVGy1YIxuGw6gE80Dnz
K2aauiM+is1AN91mU+Q/RnHdMz1aGXVGFEAmFBwRFjjPcfYMpyBKrPuxDwy5jklUCg8t8TTbSBsy
5WQUcVy7zUwgcVFYJsUKkKM/uILSp/ICGL2L1nXoV7M+x4n87wmDrScRr9NG1OcCMOuTIp0C7So4
niy+Hh0vZSi1TQxuoPWMwPjRhVGZ/tWkFh1+CvtxchgBF7BF8QbgOEGVBN3G0aoM8Z1tVzg6piAJ
/bMxIFviEeeyZbE6WJksrp1MDYxgbXB86o6J0feWi5O3rTEw5bV09bC3qj24geyaTopzXRWiu236
YtC2FQ8l3bAeD+m50qRtf0bNJPqSESf7berMMVmbNpKonW6mvbdLANXs88IozsIspv7KsZ+GCwgK
cRx479ZBXNp3YVPhODHYsH4PNW/0jnrO7uIhAghk4owAO4pObxyfRuq2JQllff2E2BuEWteyxTyT
leNZLgVn6W1LpKrnfizCpwEz0o2ujMa3hr0PDXLkLkxKMgiNYwtUYVxVRauCQGKna9/QPejLm8jL
14hBKDelrKOF7Zx5sAW2dtTibrOxZQxbGGuo+ZGXNNc55dud1kzqxQiU4JxGokQJovgNPEeIRnDP
KLV8RcAQIVCNfW83i6rQf0VIdzifyXCdtrI9RJ6Q7arvNWRGapI9+slcvJw6u3+iDB3dBO2QvAwD
Pc81IwzFXMMmaMMElu4p3Xg7YrdJ3qC5V9y14MjczgrMs9QDIGE4mnLh+Cw7bUHt2fVF3yOtVejE
pfzmC6exLc1Npqa+qOFSYdGsPes0mKhmIkero23gsbtcx2oc3zqtIu4zJ9Wh/GqtOHCSjTis+9Gw
7XU/VzfU6SX9JyT9LBGTEqHaocDmGp4uN44t6KcXo5WD4MCEspqKVGCGShvFoz1bhZTxIvwdcQ2c
oCotla7ZNB4kxkMgOKUxuR5HjxXc4e6ptIoeq33cOP2hdUZrV7H93Mkqyi7RQwHiQeaSHPOIpDk6
fP1FksbzTsELLrI88hDUNPpXK1VEfIySFG93S4/iwm5Kx9UjR9lU0vkyqoY4GjB4aM95sXPkLFz8
aOiY7K1oqM2rrPSc+pxm5Vef48s2srR8U44DbClHCZiZaJgxrMvpC59Cno8aBwIK9zVQ2b4BFYZw
ARRLesS3arA/zeSh5qDXXCZAZjCtwQn2QRPY6IC9MEhfFGjNZ/lQxkcMZ/16Mj3cfXHtf0c62tzb
YVah+8OkD06gBili2txeCZBvJTqK0rQaKjytpBHGJ973xk2geWyTpK05L+AXnU8GcwOnbyvsniYq
541n6JJPQOrHFu/GNygVcm3qxY9UK8RFkwHWY4bBaBx0qZs5k7xtQ7X+ng52RUejcQ5VGOs3OdoW
+MYcKn2GgkBjY1vIOGxRuLpCUYzCDH15MsNKthq4Hc0VVIPxTK+Hnj0HO7cVY0wYlAsNo0FQmVUe
RcGU4lKRxxRfzSk4R0tqH9OuHPgziMRpjZczuxtKUWw9+C2noDDspyLu6+ccTNFpNGcmjTmigqKR
vMfOJxB80R451iZoEEsz/AujT8xrVtZukwoqq6Aw5A2nFOVkJn17KkWQNBuDp58dEQCKo2mQf8vg
BymSY0+dZQCtc5ehrxfrgTU5PBlJUjyVVSX2RWBzWyWagq1vNNE+BRB7FnttP1u5m37fEXN7oB/c
bjy/0Z7ZHoy3qqfR6raHMq8oVfnlFturuet7QojMKHL2GmGK+KG8hC0X+O6HWpZo9kvsQyuJktil
aspwJOipGLcGh1V/b+dxeWtXor8jjcJHspYpEPAK1AKDxouJTIEHiFSmWHV1x/anxiw8sRW8hpQo
T7b4qZPotZI9l8KkSrtWK1Zpo2YXbOUadGeSQoA3oSRPgqrcj0mdncvA8baN4TVnQ0RjHXWvdzRK
Rf1aUT+saHQpWBfymQW3qkv1R1FyvOsTvCDCFME1i3p8aZpBufE1s7hT4zbZI1Ewz2mk1rtRG5gD
Cuq8blQ2zoZaWnxkYqNdYwZh9qAjtem2TTqZUCvZdXio6+Z2EGOV9vODKkb5ra9bZacMRnTOqQmz
tGiTraUjv/RzuwPWBiXpR4zl+3ma59vR0uJLzmpi3NhhOpyLNseL2U5NtAUUIfC+5JzTIGnB7OzJ
WgghphqHRANBNe4cIhIiIAshbPTnKMq14hSxqAW4kXpZ1mTVILFPVkDD2DGvKsWS3oUasGmjek44
XXuNyDI0IjbFRUrdM4KEA4VRDxw7ResJLQztE4qg9MrknC7huHhBw8SamsVUX1D25nzB0aVJ40vW
YdzNq9xM0Fie014nm3s3gRjxX8YU4PTOnlC7XStIzPKX95mp/wzJugBhN36PCMfyxZHd3IWDpLLE
z/65X71g48JxSK1+LLQjN+ehrIdjVqkfUKT/yafWHXC8v+C7w9oQVpJk4ohFEkuYWyfNJ1N59Jn0
+8uvVgTqlJht9HFoRo5uk7mq1b74HKtZXwBwfcWj9lHF2tGv20uOO99Y+j4AXv+zW7JAp48ekxiy
PO0I5g6ztn+jxAi+P/Uk9cVLYvYqWhENm0Sees9GMz5avOqf/N3z9/nlftNlQOeiW+0Rik3CXC0O
ofLJ7Al9CRvXsWVqVL2PAZr6jR5qOggau/rkw1wQxpHP25FUQSGwpcTkFO8QP32O6q8vcgnSsgDM
EMriCBV4ld/r0fjB3Z6f2BtUdH0xJisW0IAzWXE00V4o6wQdHPIZRDghANlP5qxoi9FpWBLjRV5x
ERH/pRfpJV7gzafeRG0xOgeKA6zxWXFMHPsxrvIrKhl/fe5XL8dmqTdxasXjkQX1UjW2eFw/l/aj
LYbmULYVDaVwPKqA6O3hSo7x58Dy2mJgAp0LcUr749EnUXhjiDldhcPF517wn5klvwxNqxBqqdXK
wLC39UvUEuUBxWX7yUe5GJxBjba4ttv+aPbdWS18V82jT+UUaj/p4L98cJ7kVMKn746Z1myJb3qo
reaTd3wxMm0dAGAj6u7oEUS9RWgjt1Y5ap+844vhCQ8LtzvinaMYI++iGjjigq0PP7dqisW4jIE3
lFJHq1rPPvGiNV88T37uk4vFwIwcdAx9BTFWBnT+HSXnsJAa8QfT1j9Z3MRibFZKWnipNjVQJa0G
QTY1JS8Qn3ukYjE8bacOYqilKfkvFmJ9/1QZ+ee2QGIxPhW/tuPOr8ojMgok9gm26lIA9PrUjCXm
u/XLa274gwRBDbmcCRxIhOJ/jYao/9wS9DNX45dfTo71pMm4LY6eELMdzWIzG4NS+txHX6ydtkBK
Mll5fvSzyQaU0V1QlM/Xn/vlizGawUCKRMhHxwwSryCD7AQm10/+8sUQbZM6TNuOxS1Uk1voLvRi
sjb64LbInwvxGwu0uhijWLhUfYwkNwaP7K2mRG5utHd0ESGmFeQswqXJZ8GydSis6Tjk1Xqss+kk
bSeddvAk/DsMjfEhkuTZWF7tcNap8vV80KFNW/+QAwoXJFztTJyv1rS6v3gVp10YDahJFLyl1Ygm
sUVlKEdNHssRvHvffbcG0Ki4F1cUA+yrPnPiy0RFvYhybbjAjREeLWBSqyBQDklr3ISVcxmRUNX2
3bdhDIbtMMUUyTjmTRmXLaxM6W/tLIt3jan6W2Q1zi6unLmrWnyJsZdsE78V6IGD7iAQCEokCrDT
x7NhsPzdlMu2/koAwF5Pqj5fYetSfoAAtqgcyA4FBDTeDigKIh7dLeixn3Ci5hShIkCyQXjplJ53
CQ9zq/p190B6MA7HxtwQ/qtv0fOfCbu6n2jXHow2uVSyjuZDUCq3VpUPT4PDzsBUz9IshiTjFdZe
KAB58FQCJbDDmfRriQ6ww9AhwFTqYSX0DAEKXt0Mg46xosRwCv0WwWZ+JorkwKE1uxlsz3OlAvza
RMZ+AboMa9uIxK+DCGhoV53Urzpb9jsOgSmmUWvAzYUhfJ15SrPVo75dm5GTfItCZFVho7gCichV
DOAKBtsFzapsk+bR1ylJ7TW7s2zcTYWyh1dyWyhjT1kECyX7zY1DR2zcwFe+MnDhrBGFAjuqhnEP
NwCUfRzYJ6iMPSqD8aTgtcT7JtfC9zyCdKG4K7q08O6bg+tBFt2busBkkFk79Ff1HVVG5AgdHWWY
/1QrrdR0oNUkqBjXGvCtNWATdWf2imaucdbiRTO16szWIdRDszFKCMv07Rq9loeiHJuT5zQXOS/j
DKfd2g6YPteu2GXB0enlOu3GfduYp97PvvbN6IrYbrNt3mFuMhwzua7p1J9GqZ5HkCi3NbTgdWA5
WJYE6MwOzuwZ7qZm3ZTqV4EiZKdCweZFi5x0Le00PloTzVgLXb1p4/Q1fBdgPr3Heu7r2tzQov3L
ie1xk1r4sS2KT4cWS9SmNDBI+qadkmgxwQVu1ZfJmL40DbFTV45v1WDM6wq2kBhOkO9GeM7ERIfm
ha2hoqHxMpyPhKHBQhnLCX8k/SLsgk2nH31yKu6NtsUFWdnqDVgK8yT7HCMB7Nr0Ww/thZtg9GsC
r5zxBnjNuaSuoX318pagg/wQ66Z6CkG63tdlre5azbkqlajYTz3dISvYgDE6mDp9fWfodvXca8be
JralrFatQf3SRoPl2qEPHwdeAbwE3un1bO3BAzN8iSEB7dI+PDaxfgbH7NnyO/tCRBr0pqZiZI9T
Md1PYZKARQhD6YL+19Z5T820K4Njqur0vNJ6BDEB4paUCQcBuSmtcNqVXaifpGZF/kZrB3UHr/lc
ho5mb2CPI0yDxrVFVeEpm2ws5p3VYxAQagHlJFnLyMxfhJcpFM7j8i4MaXmLOqu2AX7PUzd5d0lo
zv6wqUsvDUo/Oy3Nj/TgGRvAd512rmHlBqpBRPMruDlMM56xx2XwhEFS3DkKhzgk6yTC0j0tNwoV
TjSAyGf5c6deSkAX26EfFfrwxSxusipF2dq4Yb4GuKW2dl1ZG5v4dz6CX/EsAsx1Y6hmp3pMLhHW
eOfENlwqTOFFRgVQ1xXE2WhoyBLpQYwxHQgQ4g/CLPZZXO15wZRLH8vOzrMCoMc0GOwBnVZepagD
ZAlFC6Mfw9krpx9FhjAqrvX4BgGXhpqw9++F4vQ3kWqY91XWKudqjvJx3beN4zzSHG+/K8B3K6g6
WXnrVe0LwjXlDPYdWsmRR4nCtT36Cki6kSe6KRtrumZTMe2aNCimDRJgJAB0yb53RsV5ujPJY1Mw
oKgpDqDRSB4pjI9EmnYx5rlC2zpTVW4Cp8ogtldXTY8RL26I2tONxkdnUg08GSM3HdDgziMlRX+v
NmX4DUlAkx87xejGdYMC7xT1nWOtdad5qGp0oDog8WOX9sjp4toeaeSYzVOL/mGdOc2ELMOQt44+
i0kaDIgejYMNeBMcZTCKcX+AoBGgQ9Z1UVR7pytsd4pz/0TjBOSzqI74gAO81aVxhcQi3ei0Gw+K
o9Jy0IqtLoFJr8fUv6LuSEDRZLR9D8pHD2ipDn/RvjWtMwVqePlo0d5Zx0Plu7KwwHk51W0XJOKb
yiNF15fitgJHkRuFLL7CbprajV1Wub6xI826TzqHTlupqvZFmU57eMzj3pBofwbiH9wymjC5Kkb8
5MeBmW4opGcIzvS/wGrY13lFx7RJwh+6SqsOVZ3I79sxU8+KzvHvu7lDXuLv3SRMyHAm8sCKVuxp
knUQtg22jxDuRZSI7lJp8VO3Xgqdymps/QDU/RaHljj4qAWxmVrBV6ssxkslSg13bnOgCDYGsXU0
TGgA6OgyAfu7jJpuujLUiYOHLo9MaD7IxAQC/a6oEysixQJRx9qij1uuUzWpWLJyHS22I2h6pEVW
n6EmBFdFMFP7pcf0eJtHXX2yrS77ilmq3TZS9++QpRZsENDDNztSgcY93f8hP8aCFCBIfIEkbaqm
TdcGGXNQlOSrvuDwrEwGBg4jUDYI17ehV8LSN0d90+fGeQ8od4VlmlmtT74atdcTVeB9KdFwC8xL
VeJqrKTs62DV6C1XiH96S8Lyq8dGbI2WLLsa/Ygnl1rK5zIx1cVJrsmRtIEKM45NbpTxOtJKibK9
RkXzwVFxPle9tcVdHOawmjZABkYdZgnK3xWQBO68Bg4HmLgGwHns+8+d7NTFyS4K8LcH7HKOrDDs
ItsaCyflVwAXPw8a//59+A//Jb/6rw9d//0/+fP3vBgrHCjN4o9/v81T/vuf87/577/z+l/83X3J
L57Sl3r5l179G37vP667eWqeXv1hm9FMH7+0L9V4/VK3SfPz9/MJ57/5v/3hv738/C23Y/Hy5x/f
8zZr5t/mh3n2xz9+dPjx5x9zrefff/31//jZ/Pn//GP1koTTy/LvvzzVzZ9/KLb1N9pWus3uTbMd
1ZyLUv3Lf/3I+RtGAMC8KpZUmov8BAx/E/z5h7D5R6CKHHh6EqOa5FHVefvzR/Jvto0jF9uKcGbM
7x///3O9ejD/86D+LWvTqzzMmvrPP7jCL++clMAjHVt1NE23+V3qMuocQbYvCKGbNSHBAVDPhlbt
0WcB+uV2/OOyv15mfoX/59X+x2Wgkzjo0qVE1PT6ZD5OpeNo01i7raKc5Y26S8ZnT/+hD8FVYsQf
DNSfdZvfriZVriRt3TGcxdVivpLwUOKz/7UufAE4Myz7+1DhpAUYwFlXRrEdYpS3YKPYHAZXUac8
Ci+9ySwEilNwGKprUP/klvj1s+o4t02t3L1/Q37Wf377jLaBc0/n5otl4jknMVw8ZIy4nkMzklie
tV5AtilUYULTVG4CUd7i1tmjYbsGPloyKxblSomGKyNyTqo2HGKFkNRCAnsPyrxd0Z/84KFp89F9
+Rl5x+bag6ma9jLHGAVRTk5fWQPwRW3ugeEShKOBEYlo4NFYMfJ7g0UfNpK/Jjbw3A84K+il5eL7
2KOwB3mstA+0WB/7LLuZfFQ2MPJXsN8+qg/OVYDfPqk+v8GMNPRoiwqHIi3dSizupq8ZqVukM6ki
9Ggd00OFXmvtOWbUiCkRbE54oN9/lnNZ6beLm6pB1IVhWtoy6Fxt7cLEDVW7iETczPQYR8rD+5dY
DlOpqkLV5vfZ1E2hL0MuTdsGCEtSgZuqkOPHeh/K2BW5+UFBXiyf+M/roLhAD0/wDbiF1+PUbMCd
IN+v3cqpXnxEbed1HIZArJNsI1MrwSrAqSIcqXRMIXrU2ev+/jc1mdhe3c35I1C1VJn+0BXyn9cf
gS0NnUxQMW5sOPEpDqN+W6VF92z3qIWaNK+Uo9/047ewAM0KXk08+DHpTnXS2idMa9h3QDSEL3CK
4wKrTW6vZaoPB4AC/R4bbYr8k8LCI/5rlDPOBVCF9FxyfOIw2B2mCCJNYIiVim8PR0chXNGal21B
sBjQE3XDFvgSaeyOLoP3Nc8bEJ6Rf3JUTd/zMU7w4LrtGCOe8gQByEYDinOwIVv0lE5Whpdf2oVm
bY2QLr+MMTj1FXK3Wg1OqO6TbW/lhwZsAbwU4pVMy18HTax8o4MZ71THJ93IIHwgxZQiZhujpypb
s9uT/aeBK4EjK51g+/7j+NlZ+/Xlnh+HNJi4DaQmJuvF68eRY3VPurSu3ISsga0WwQJqI05XTA3X
FrNW1ofXDVRXtxzsAY1mEYBtzCrjEJS6+tJilGpbvb/sW92h/kSqnkF73UUVA1yEKEf48fjZcHT4
BDSWK76y8g3N6Lgia2QG5Aj/0Y+yOZKp3bOIkKKglxOnffuv97/nWwNMWlIXhsE31pZ9QHJKB7I4
sAj4NHi+Jn7YwCarb8s2eXn/QvNu8bf7ydKtqxr/g0H2+n72Ah4l63zlkq4Y7znqYTfAb63gdFKZ
tZK2b7ZdnTwAtFU/KqK+cWlT0w3BwNYthvfrS6t6XokCG6HLNjN+KWv7PDAH8eCR2PbBlZbLPbfQ
mAuzDhZuAZBtcSVCumSTUAx0qW7ivgfTUyTGjc82w5iMq9ArfvyfbyrmU4ppQgNOyGHn9TcDg0JI
E5kkrtogqq51Cw/URCSc2Wy8Qpwb8BJAM3zwJd94ZbiopaqWoArN03x9USVHFz+E+OTg2hCLakYn
ow/GlWaQ5ff+13trWjY1jQdnqVJojJLXl8JHajtlXFauZhUvhMc+EQ4xuY6kPuJU/kb2w4GSw1+w
MjB3pPH39y//5hfVcZLDa8cBsXxlzdKmCuPw3lQ6SGMpz01o3HU5fPAt33hpTA0/vcou2eA1XXxJ
pyXB3fOyys2nmWMyZXdEU25wHicrMxG3hcic9ftf7GdDaDEYTXB1rNlo5i1yiV7fV5C91TSQleZq
jSO/mX6yRjp+CEKH2XdMrsdxCMhhMouD2fva1taq6MGuiy3+i5wSfD8dgrEwPzibvf2wHY2TAjW6
33evZqsUBCoFPGyPHB6rdQj3HJ8K53s1ZIgIp0HZGmpLIhU0tL6x6w92fW8+BsfUDU2qwrJN7fU9
oeYfoV6G9ib76BoBq+ul40kzs4tR858jjHeb9x/C/FiXzwASI3F2HGo4JC2G0WgqPiuQLNH4khdR
5t/KqPvgOb/1lXRmBd5f09HEcoPmm7i1kfsBsKsCyEpNl601pRp3vRjvfdU/a5UPLvjbCYQJ0Pzl
itZiAoQHnwEmHecAocLbRp7SXRaEG23SrHuqJXUXJOpZ5JJiAby+r/eSrVxrxg9drV2QXUkyrKRn
YNVP4HLP/VJBzorYbx9Z4cv7d/+tsY0MgpXdFPMhcLFxHtGOqBhbShdJ+Z2VDOe9Xl7IKPjyr11m
8VLFLew7s+1K10Q8uVGaGFM7wBWPfIwPZpE3to/mr19o8TrlSeWE08AXgpX6HRoLPFnlMmnNuyYd
PnrKb+yWzZ/r3GwYQ46/eMq9pWqBgY7SxRRK/do4xS2cAOg8F7Utz1U7OSgxMbch2Bs6I9fv39K3
xo3J+qpa0sCmLhdftB/CsFcLXjGsnvj9TLt7JjmpuP/XrrKYlPMG3EHAzgyc5BytJ3B1JR8cOt7Y
EdmqTgOODgTCNnXxbgyYury61Au3aofzLu8fnGG6xuB6ZQXejVqmyYb4sY92KG/OsrbhcOe4qhTL
vnJmog6cCoxk3jTAfQQCQ6bhNb4kUpQtJj/yoNaqWYt9lCX6wRPG7fs3VswjaznvsZ7zvYWusfFc
nHPgdXiDNqQ8v0I85mXyDewe3bO4pxibfkVK/2CQy9VoSYagmoJoiqDp/Y/gvDH4OSsDwsWqyhHf
XLy/IF4NMy7mzAtZUXKskpdwEtddRvpAJYnrBUw+riVs9rKv9GMKjNEF47bFnWJtB86pM/I4/lIT
huACv0fDaUbrvO6SHW61DXboAWR5HB8SY1xXGdScKp8uSPEinrFTbuoqqAlz6u9AXEA6HiS9bCd2
GwCZmxJLtGvpXojtHjJwg4KTyu50T7YHZzoyEtZEpEJH4ImZyjRuTEVkyMLh21v4X0iwi296WIYQ
BoyrorIOUZAHx8CR/UZaBoXkPj3P/KI5EUhJJ3oKt23jwzhIOjwb+nGohpNvh7oL3poOEq7WNdJs
klOUWN0Y1BaQ8kw4y4Gn7DqlvDHDUduNim8evEm/DAbACzXluG0Q99mDmOC/AxQ9K9EDYXUFv4vv
6dTlMtkhKqdnV7T0mAT5F8DVxDGGITIXKv5KpfUc1vGFTopuiN+HGGuQ2iKv5FmL6OGQ+8b/feW3
cY2gNdGEyoK8GOtelOlOCrfabXpc3VOPQ4Scri9qDaPUia75Vx/M1W+syzYHLtthFpXzWWGx1Zh5
Y1jHCzfDJLOGPutDsFe3Hr4XguxD3NzZB1/xt5IWC7OtkYpIUZW9FZ7P15c0KH+PcU1XJ59KsjtQ
Hm4pfEU3eWbR5s7CJ3ywuWt2JHcVjvySpmSR5M2Jj5ad+wSSrbwiSA6CiKiNDIfxUmJ0ejaARe5a
YdbQlxII8u8P07dmCpuwDVZp1Zld5YsJksjIeHQcH8dWkdKDKY7toDTHKQ0ubb2o15VNRoJHkM7G
KaFiK/aNUfUfiRLfmCpsfI9s/jmCUKCZH+Uv6iejL3UIbBZIcFCIMmmIeMBlHEyW/cG3nV+yxbRI
6NE8Hzp8ZUrGry+k0yNs+xz2uBanj2Ykdxw4PthhL4uF8zvAhMdhwzbA5i53uFQryhZ4ae7GvXZX
Y9CALZrdJXmwpy5DVgq7H9B4X6xa1h98ubeWOnNeclQpdVv/bdGJo4Q2qZq7s0AotuVLUni3sk7x
lmZXBJqOILu78/dfn/mN/u2GSl7i+ThBzWjx5Oge25PaCL5tLBFHedNNiTvKCmMiMLz+g4u9dWtp
JFAPnrsdv1U3WkI0kaA4hZtI80qJUFUZbQo23TwrrPwMFv+NXpo3WLcf3/+Sb91YuhemrZnCYkO0
eGtkbwYQN0XhdmJFpReOB377JIduXJTEDBBcx7Ys/vb+RX+eSBe3liIlUjICpCmRqfOg+WVQxF2d
1pKFzSVCIz4gbjoJwXHNqOUzmdtQ/fzRxBiVPodmQyh6vcmICSENBZZNTUhzbDnllqIq6M0eY5hf
6dJeNZYut0rOdA84zDAKaoFz3qWCIzozdcRFdXVjxfLZiZsHq6AnXUziqx4jxkHGcjFZsUL2iRMQ
5Ro8FToEXarGOLpi+4w6TTcrU2blShzASSltHOKVtktjPIWE99y8f3u0eV767fZQSuMQ6egaWUiv
b49MDLNwBo8Oep2ymQLnipqOA1gB2QqypDwaY4stylOP47w7CCCGPSZjhsIimW6w/m4auuxbK08x
WZJlR24vpEmlNNaouh5MOyLKwQ+dXQ4x8INx+sbC5HDytW2dMoROy+r1J298GQZxVbBKEPW+JhIZ
i3M2iU2PnuGER3R2Z9n2B2PnjUOjoM9CT8gxYRGwNXx91STBi10hzHOrnsjFFmkfjGYqEAXrMiWQ
AmD3BMqEqBRsuklIMLrgZBFFpBY5nv5V2vJ56Js7EAuwSNXpC8Hf4OTLpNyiSlE+WEnfWJXmTYKu
A+O2dLJJFkOuqBu/tFrSHVVkilUT3erow1ZhjgKzVLGU83/zMUliFEnR0Ygp0/3MV/hoD/vbOyaE
wV7F4abRqlrOqENUFsKz+8xVxvgM3vaFSupsXI9bOK7Im5wTADEEarge33+5fz8/6KwiqmVQ5MSi
zLvy+mHJaggRG4e5CyMKCI8gwDPAjz029lr1nysvuOEtxV3fnuPGfP/av63Fi0svSvLlnLOEaoMl
shn3sTccEJSc+qL74Al/cJllSdyG1RuAF2QQON15lrQUV2tXyz+qN/224M/fRhiU4eZHqJvzz3+Z
RH01NVs94kb2GJ8OnlnmZyBl0+379+zt56XZ6twyx5q19JwgWWxNW0Q5fYoYQ7xxE5jGhRkGz53j
XLU++kOaWmdE9+611v7UxVnwNcsS7DuXfjFILfhDiUVwy0I5Zq3+pfWiHyPANPAxT2VDGD3+cISl
t5DkDh988d/OmfP9/eXaix1vpAA1A4iUE5/X7qRDDqg5d2o59I3mJuu629KI7gcbgmJdECUkPxgo
v02l8+VxH9K3pMJK12PxeEnGnvrYydzOfg6wBFepf9aXl8Dn9xZh4+9/2d/2OouLLWoik+IrHKCt
zE2zat0REGTCbOlB46Yy+RcvtXht8S2WRG7bmVsT2JWTEeAz+4Fl0ijKf+ZLSYGA0xSGaS5mGp1A
ydIUDJCW4J5tQcD53CoaOMpO4wVW2+4z34xWM4UlRLTWsiSY0pFElcg3G52q3YVa7K+qLil2XpVq
m3bQ/x91Z5YcN7Jt2am8CSANDkf7i2jZk+oo6gemhoKj79tJ1SBqYrUg3brJCMZjlPJVmdWz+3HN
pBSdABxw93P2Xjs9M0NPPrQX4x3NEGKuQWRkPLQoLO8dMdw0NZJZt13pxjkv6OmhaC9Iix3xqz5K
PFEdTuMg34kIJUDpmrdeAzk7RWVZJ+ea6a/2pMtkpK9A8VrnkHv83BqNCDTPW65rMkGogGyCQXOL
uhIDOnjbFD2CJj++PVder8p07qkH2r9a6IZ+XE03a4hoLQlQu6kDGTUZ2roJ1Le2yjYiLC8AUF0T
PAIwOiWNp3Xep3195nB1YtU4+AWO3gsix8xBH3nfqwjZTWrvTToUqTu8e/tCT6waTBlOcJSsaR78
Oue/WDVSAsvsaOTmNkKoS/bmRI9huj8zNRFcHe8v6NEiWmJfxk5Q/JJhvVydmnbms52wh7UN7Qtq
6OCdGRNAy44A9iNgu0FXD7Bxh80kp+8TCQ+bnpIfCNAINe+ov0+06qdblATCu5B3HTeuLwgScnxy
4gBeGTaxMfV+MpqrqpA3YEcfprwEBRzZ40UvVL8dIksDLFcNfkcs9Io9vrYKjPIj9anmeipCb9dS
7t6GdW5eBeAXF8kLqXhwdwryCALmOc1yRJ1gXaJd02fuzwI66h4Kj3Vd9NGe2A4yCUgcg7RqrQt7
9lbeoF+KTrrruZdXAXGB277xOpDn2gZVMLCoWhi73OHq4Tr9KNvEvK0C83NIfWs90vNFAB/68Cr7
nWtqH2WcpqSaiS9Wao/vW07HBLQhRzVkOe/HsEbuSbrnnnBGvDZWSspaD69W01pMOhXxDfMImidN
AdpCT3LSrnpQMSHfXe4EdyZwsR0qObLxbDQWpsWpyRbtOlTQeAjCeyqb7sOgBcTl5cadE5AeK8qp
pLdnWNu6gWCDnMd5Uoy7isiRuc4c2VLw06abKdGHtUrm4EEFFsHmUVxf0ix3V/gotUtV67BAluIh
+d7JswYI/NI2pvJWr9l6dm0AOCqEeRm31sYmV+Eaqkax0uFcAj+wNsCJ9YshD6+FJun9ZOigI1P0
xE6L93IKv8JUQh88vI/wr15GAqcZUOICMEnyPTfT8haU3TeO2QQf2cAkqJ8jbp7bHRD+eDPoxX5A
W0AKz0gYAfYVfxH67EHaEIUUiz3y65VnSG9le5PchMBD1rSN5V6z8zsq7zw7ooPVLhpb7ENdYX2e
SgwiwI3i7gpxDolAeD63adzOOVrYgmyNWl0SrdF8FIhcIPSDgvUAGe8E8FoCws3i0uyaEZRIqJZc
XAJxw+Jz4TbpNpRxshoI5H1w2z7gdCi7C60hL9ae9MdBC61L8LvJPdQgqW2KLgaE5I3oYc3g2nY1
EwiMOXyx8jrewfJrmg2cGhibfW7r1b4fhXZjI9itKR/XwA1hLwIUxGbiEELXy7l56PLO2GFkSPg4
28kq7a1xRT03J9CpLK8yWhUXELpwQDXxLi4KsqyN4pOjt3syDYqvVmcXF0FsveMcnXyit6kbfo8C
8qLqEccrbN4wt6hh+/nUDM+WUgaBFSbcrkvPqAYwi5MG3zjuPkST2CPFpgiMUbQNxk2pDasM7f02
Va19ORrWk6NGcVXpAt0dDn4cfGD4EQXWxH9rW8zUNZlgHSfkqunqteg4sfnFFBDGDJ55l4pqCb7S
huEamPHXltiPTdCyvmbSiiWQpnC+a0vkZbvQnZAXcuy5dTJSTUuAohCmxETGrsxmY6vDmVxbJDPB
NjIaJEpLDNROc0izWQFvcvSNExflnYZF7MbJsBs3gncGKxhOo4w00vfRpIkLMy3wwQJ9JZG8CO4c
RbDe3Dc2ZiQzgmYb6A9aT3sVoD1fsoloousgxikwNLcSFxXR3PkPq4OxvypVFG5KIjDqlRZZ1CQJ
VrIvRGOFzY68i+HWyq13CQzqpuUEDUC9vUoACqFwD0wiKEbo2eZd0sX3SBUfBmFuyWp6LOv4Rz2V
ZFR62pWVprduqO+daLg05xIAT2STDekogkdr8ajNM2UZHQkGNnwqyWl6OSGz2ZGucuXaMF/1iUpM
VOcbCIDpmvPHZ/QIzdrO7Xab6OLRsVgxiBguV1Mo792GY8jYd2I3qvaemt2PzGVejM00rPshvBAK
uxJLzicj5Y+91vnJQOTiIWVrq/4KIPvHvDPXg3zs2xklZt09Nnb2qHTO5D25ADtNL98NXktGobzR
cOzBbC6u3cjZDJqJ6Kl617fmN9NBDzTYwyaYJ5rS0T7kzojJe9BgiujBJ6+rG1+z9Q35FlvX7W7I
yb4kUsTyhTcIX1CLWsMuwtVTq2vIUaugzZ7jnhvofVKwCSu8PDmQZmrdF4WpfgZxuIsziGipulJW
txnd7hnG2Md+MNdqEMPlDB+EYim7eHjQeizfO0Ij03IkWLnbTVijKJ7fyvAJDnzKa64e+xLwTgKb
h4lZrYYkvzfkvPdsvgXEJufvNMGbnszZJ9kTmzC5O2EVd/SKV3bfWrSiNODyZMMkNqwlAUYgEk/Y
eB7MZCwu+M74net+4Z36kmCXAVe3aUeRf/Mo+MHjxtxTu7vQe2cH9hYPlPsVQvYNHhxYsyIlhI/p
ONQa0CEMBYEl9pI/GGVQ3MehgohsWuOavECMDQSwsCFZ47CJ1+ZkE2vkEjpUNRiExudhwnJf0btv
L9NmIHBzp+w+aj7jLe2jBysz8xpCKTEPZEZo/CZhlMyXVDB/vr0NO3WsXoTtEhW547LxO6pZBWPg
dBrBtLvYqK+dnlhR6MuF+2QMd5Oh36HG/RSaw75zo3Nn6hMHS3rulHt1C6kMXavDgyWA515jGhU7
Ap5WnnL3aQslVntfwFPzAvteltpFoNNRbYhISOxnEVmXU+08tMK5mpuveqqtYRa+fTteb35R6UI1
X4pCy/Hi6Kg2mIUWhvgqd2HQrwaj8+eMDA3UoG8P83pTKrhofJlo+XQ2qEd77CQxAhId05yJ3+IS
JR0IB+Q4v+sHwO69WhPxdOZM+PrCdNQzpu4YlLrQiix//2K7beqqQhtM9WSw7AtX9Cs227iRrfXb
F3bifMZhSfdMkw6khA5+OIyKMfLROoV4B5Qh9KxdpjTUkPUW7saZKzo1c5eDGZsffE/Cdo6qaLjg
hrh1GMshwte2g609fTXyT2ZTziuZNzSFpAnqWOeYeK7vufzog8L4ckj7e+hjeWSR1UEetdxNqN1X
YUT/gIAHlv7yYsCfP88siJ1yLnvTPXOeOX1//33Nx+8M6BKtzgZV7GTgfRCQyay83HZVfmuM7RlM
wqkZQwnB5Q3l+IQo//BR4kEmizKn7IS5etnYPnBEWRVud/f2jDnxFbAsQQYVqkie43ELJiRhx55p
7++6ofOXVMZ0oOUk96pJNonmnJGqnJo0Lj6IxcZD1ZnD5+FVwR50oIW3vAdTc2nr/WVW9Nq+dpNv
M0nnSx515geT/Bhi0bVxIr99sSfuKYPSuXZN3D+OaxyOnqg0gYte8PjmjI5AOyXb2LGjVd0BIXx7
qNefGB3v0VKvM5AE4HE5HGoqAeuN5JPuVD9bV6UFTCEjXo7mwxDtEwsRFxi2cePOrX2mbXTiZP9i
ZKEf9xU0IjZ0SBg7p3EBDmSrwDV3b1/ciddgqQHxGD2+01izDi+O4OQqnbEg76ypvcrtvSsJNDLX
QBXODHRidiIuQllDaJ1hAuk/HAhDf00iDd8YHMufjepdPSU/CtLGqia8IgTkzNt9anoQnUcVHZcI
Pcmjr+esuWOdsLve0TJbQePf1oXhh+O5u3fiAS3nQwMNuWnScj1aC+oonSdD8cohSfgCiWZTW+bD
2w/o5BC0BCjW487iY3l438Y0n/VSZ4gxmm7sLKt8XLYf/mtjLJPkxZIWwkO2lccHKsa8TtvRh3a1
eXuIEw/EM1DAU2zk/81fDdIXQ6B6GWCFsO9uPf2TW0Q/ADzvFbkyf/5d4OcvfkAOqmiGj25XPxLc
otuMs6Th9Fn8rZe58lGN/6Pr+Xuco1sG87WvrJLaHlIdiJvkqAyu+6Giov/2fTv9+P8eZ3mtXtw3
wswkGjyuB4vfg+7IBy2DkvEPxrCwFy1+Ks86tgx0k13bZJCwPjkBmSrGnhzYfzQEnUkKiA4fm6Nu
BMBb8iIKLgMAyWXc5tegN/dvX8WJLxmlRkQd2AgtruXoY6mTB5fyKciRM6U/zaC7mTL1rWqy69k7
184/+VAc+nNsa6V41acTdUB2ZGXlO7LmG1/NXFL/x1oVJDGoY6Rt8PDhOi+/w4sHT5x74vWJne/Q
Id3CzKr83u23ZhWt9Ng9U6g+dT3L5g9LnYONwzlaTO0BKLtX6IzV6g9z8w5MyYe3H86p19/EHuIs
eQZ0qI8eTiHqwg6tnoczZdfLqbIIEkqM0Rnty6lhkKB46F/AtsvjRnyKgMQNAxYZCVWAdElKlJx6
ZH3mbPOLUni0a2W5dNid0z0RaOkPH85MLdwNUiYARei7YqKaqLaGcPyyJCektLZajALNc9ZtbV1Y
lHNEaOyG5imxCciyhR9VULq/Z0R8elDyzSrz5yV6qCjX7Icv88F8nxfzRnOSfS07IEG3vWWdWSBP
LMcHV3C07jeqQQlANMgubSXV5W+taexivbgxzHpjGvXu7cd/cjQLKZsukRjTCTq8X6HXkfBbMpmj
Olrr850Gv1kjKGcsfkbeuSbhqUnATuPfgx19mrMR+54bMZiuqNUC2lXkgjv24z+5JEkjko0hKsqj
HQbxeW1DviLfALLBf3F9dLUj0hYR8WrJLHx7tNPX9PdoR29o31NzLgtGmwtn68gJINQnZZzZbp4e
BB2HsajjsDkfPqWgd6o0K5GxuNq00fIH3SvWSX0O63bqO82O/d+jLHPlxYeNBBC9cWyDthx4d927
mlvgOJR6hflfvJyjKV4iju4nyUC9LNZu9j01nqzKOPMpODmzUSpJF48Qxf+jwwFrnduT6bvsA5qd
NvyUdrUrNGdNuWulVd6ZQ9fJe/f3aMdeGrQLUdcQr81EazZj6K1n/KCTazDF/1h8yvoDLsYRyETo
Kx5PBrvSS6mTBrHDpLbCirDNXOfMvTs5314McTQTQO64eq+NzATHWFNVdotureQ/mm8Ydtl8srih
8T+cb/RzooDuRs45FbI5cZ5hsSl1TsXnTJAnHw4LnMvSA9vh+JgfmpOT2w6raLsEYDj2ZhJAwozc
N7Mzq+nrkaitCU6/iy7PeFWCyo3S0+OIrU5u2Vspq4umoUNSdXcxB++3PzzL3Tlc6RgKuxhScfnL
qXt493qjVKLD8rYLNPJkq+kT8oedEuqWSJZdJokSvyKA9sygrycGg1Jjs3UdoS5amcNBE0KcbLKz
2S0k80Z3Hr0ivYXcdmb6vX51GcViPbIpVC52y8NRPEF4gpPxvIZ43mApoQGYbRL9MeoNqgr2mWd2
8po4NlMRxRH8SrleYSqzwor3qdWSNZTiXarRLxzGzdvP68QwgnIaLyy1Q0SJRxdFFzJNVDxlbLQM
wnoIQrANv+ryMx+i5cccTQuBR5zZjm0IFdnya7z4iOszCt8ocbNdCKPeXrul3n5wYzs+pxI/dTn4
yRzPQWxvo7Y/HIdsvjRqwVXtssJ8b1rlWgzWPeaWP94AL/J6iReCczz6lKNvhJiTVKaOzFCQLqGj
FhrJSLPOrEcn5pslXAA2yFrRgx/LJFs37suxnbOd4U0byyiuM9277qdqY8BgAYP97e2ZcG64o2vi
aD0E9G2zXTVMW1oSd4RwES0RrrwqWtdF8/QPhoM4Ar+HYjUikcMnlatCN3qbiJGqrFcQdnYB0EOV
Sz+NiDOmN/j2cCe+S0he+ALaOCM47x9NjAkw71Dr8C4HwKOjCL9ac7VB3gfC8jaa4DtOzl4Lz238
T3x4D0Y92oZ1dpnME+F0O9QIqzICutiPm6mJdmTL/36R/29zo26i7zyr4md7DI46YE39d6JLLZXB
/xwv9f7rt68HcKnlP/8XXcqWf7H0OgtMgk8fnScmxb/oUstfsTAvdCd3IUgtH6z/jZdy/uLDYjh8
lPknC6Phb7wUf8VavnywydqiPOL8CV/qFeeIcw9bKYgacK7AVh3PWYEI3ZkD11jPraftpsTZyyr3
FnbiT2MmwW34YJdhs4rl8L0JxQVMVFQXc4ntLXPXxVxfp3lv3HDG2pKMZ95Y7e9X+I+m3P/ZfLrr
n+u2q5//4+Zr2fzHliT0ry2UsOM5+P8hvEwsZ/n/fHpdPefTwfz69d//nl+m+IteB0pcB48qMt7l
1P97eknJ33jwtTgLCsNmSfz37LL+Wggqi6OPfwchY5mT/4KXaeZfnIJoXbJWC9tc+AZ/NL0Y5MWa
7OB7pvuLs0EanqA3clyUAKIaTVkuvlljHgjj8yhicI2+BAY8fIZJWFrvvGCxj2p9Fz8vodgO6V7U
Yq6DQguGdUdPXfN2SGG7KVwlgWinM0vE4WL++xf89Q6w52eBOG6QL+m9ZZB0P0Zli2JDrBQEShRf
5FmLsSud3YsHd/97M/KSs3a4RXHx5bG1Yb9FhW7x9bpHx78emkVNRnWM9UiEa7OZ00/lmJQPfz6K
RAZk8cHxcG4vq/CLjZBSUyKVkcd+OEH+SrK4uUhzpz+zP1l+17+3W7+vBR4PXy8+Q0s18HAUF9NK
6KABRIGUxWQjDvqtN6pun9sWmVRK8za6Kp/NJpzOXN7hI/vXwNS4oFEs+9bj7WRVeX1DKz/2pyFM
dxMRoag+IDCJqa7OrOiHa+u/hloOTpCVhEUZ8vAa53wsrYqwTt8SMXrNRbWj5urroM0/dZmd6zu/
ujB8FrzblFhtyoXiuO9FOEYqYl0oP5nCx9asCPg2m+fJFvOZy1p+7YNH59K2ocX2q4EjMdseXlZM
GF9NmjIhWziVYbVGGXu9wdxUpKysLH3Ir7yaUOI/nJWQfzg7LYJritSveDyBSfLkmEYR6NDayTbz
AHJadACrzhzUXr1jyzhLU8phmaRUcLTp69GQA/thnNlUxWcrkIVPDz8+s5P95f8/uodLA/bX/zDI
/GpFv3jJrBgOe2u4yjdjfCKqxMIYe72JSj75UNbmTRoW6zQ2dw2hc1VV75ku+8QGYUZBc/K6zKf8
fCvt+f7P7zKbec6QbBzc34LpF79WH1l5oYgQZHtr5RfCIokn6YNzE+jETKXHaDl81AXtmWNepD7H
GcR67nE21AOpqaIYTR8hJqkFJMMn3ZlH+uo1XKBRJgdiop9ZTo5zkcgVJjotDhR8RQSVg+l+Eb17
BcSD/MMiPPONPj0YfVp8shzEj5NBrMIRjglMzR/MLN9nmHMfcHeY9mIHMDaBUVXnptLr1xF1BMdj
/KPLYez4EBZYY1wPJB74vTdUt7FyPzfCvfSKYVisuQDBd1r7OfImlIbs00glXMsEZVsP/QBRVeOb
Ib/tlMeflEYU3p/OJ7aG0kJUxOM26ZMffipsujNUrkld7cKOhIJh0FeGzKaLt0d5PZ8YBVER2DNW
LU5sh6MIQipdRgKu21DfuyIXLBzXfZwGA1KtKD7XXDyyYTBnqRwxnYC5geviOR99AOUQ6FVuQS0p
9brJLvvettNVMavkp1kXJimhwAQ/UxuBAKjVTYgiQLrao75I29d1MBRnrKWvP1mc8mFIsOFCVvWK
qdh2eeji61E+Vt+u2Q/93I37cZLhn7U8f1/3y4GO1rMC1rM1KAbKqzjdF2wTNkIgF377ab7aGSwA
B9emaGGA08WYcfg0jXag604UpZ/nPTbPOpeEeLRE1nwaxriL9q0RDdMF+ZXkKAdVoc59Lk7NJukt
VS3arnycjp5uQSD8RE+XddTR5jXuS2+bhU679krEQG9fKn0VLuZgHVhWAZ6ZoHziMdryOXnxwdUb
SaK6BLmah0NT7aGEB51PRByl3AwPgb7uItf7AHUOzHtQNE5P6vQETWSmK+n9EIFwP0YZQH/Xl+TV
A6xUZTFPo19ovVt8Y39f5d9rFXY0XGtQJPAPlJIjjoMBVXISz1Xw1JZTJy61tCkEEzoZAkTIxpg8
aIMgHbur8d2+U2PEwpMPVYMEKmxnTFZ6XVqkjoQubMu1mKwZGl+hz7eqHEMTiiS/00qboaNjp+kq
nDOj3SIpqEe5y1xP01ZlF0c/Qi302nXewFe5koU3h8ioAZ3zK7RJsmu8kqjeNsuR5xtyQsOrR0WA
5l8f2wyKqUvWEO+59YUNkcyukzqtjV1mO1EHqBbEyuSbEtkkPbPUAVNPXCxHioV7EhlDcINHxAnT
B6X1U+1d6SBXIMDFZS5CRPipSnoPRk7We+Z+8sSoERuD+HdyYfSHdXfhFEH71axke08OZvTguCVZ
TQ3oy34d11QyV1VklhOZ8mJ+n3hJReJXXOrOqivz5EtPrvyPutYW73SCbWXdTE6MoWMIvPtkdoKn
KIsJ8W66Asxtx9sWXRqqtN0LkSJH2yAFiux1NEoVrc3B65GjBTJ66tFt11dzziYKaX070SXu2QfW
n/XBrMCXhKn21MiUWM21y22zcZ5gN+cGK/JGArJD8PA7gWYChIly5xKmTdj65E528borxxh0MS3i
3TylRenHOZHxPlKC8GuVkFThB2aQpX6RaEIB8Umj8kr15fTJtDK32waVmfXYCwmLCKuoJhpBFhk5
MaIYKl7xJBMoMWVJqETn2gV+BtWN7xThrBkRJRPIe7fyHjLPGa3tnOhz0rK8hmOzrgcEe4XvDGU0
3sTOkk6NwlKDpcd2yg0bBk7RUOwyh2zwkNZ2tsrbtnwAwdBDJ5V2fd00phet2Q8J50Mu51F/N2Qx
GvgMAj22b1PMKe6CNuzJ9R0bkBMibHF+uaNdb1wj18SOkyhk00sTfXDuXuW93WjRRcxSFV1wokGB
lpFTm64G1aXZboxd/d7R9PjbIOJW3RRj5NU4ddMIn5OWurdKNEROOxwSUJwDrolXfPqrdNWEc176
1jRgeCLKWT1b4Dgg6atm9DZpzhnLH0er0dcxPqDUR809o9X2ejwqfB/sYA3vFrm+hyCi26pqdmbf
znPo1HboLj8SE/fgx0tqNRNOYHIy5GiOxCFlY7In0tkw10bjztexNjaFD/HbUuueMmYNo4LYZ85y
BVQdp5qxARVQ0vzKEUyIRgcptrQ+Ar/NQ7ME2ZmWyZoe1oBKP4uI5Q5UTmXfHiNkR1nUzl8Fkc6P
6STMYTOqPr2IQijb6z4vY/oMulY+qWEYvKdkrubm0QziVK1bI0i+V6kreAvm2jZ2Nrkp3lVRFxbx
SLVTOhAmnKze1nbDARpTqPzSB20qtlU5s9ZIb6y0dWDr8Xflemm/yxAH7w1OHfmmjOsw5nISGxOE
Cdfbb+q4qrbsAhx7ERKTGObwQk8rDiWLJSRuMrkq7ai6bURhfk69Lv5ZtDZJOUPTzd0qrCpH+ioT
2efEI5AWuwxNKRw7OV8JqWSjNkRJ9SCKg2BMVrjlsnZXqMR6F3Z5ijfRlgmB2DOZw6M/xIVc9RP2
gqsccs+EC08khli5WVuZO8NQeVnyI1Qttk1S6/WmI62BsAYQc3fa7IgQNEkezcmnwfZClzwYi+wK
B9tKV5c8RciEXds+O3Fg1U/ElixGHIFJEBaqNdW8YR17+e5+7ENSPZq5+DKEsWhWIwFQMdHZFVnI
ioCFnC9OOqIVjgo9ghUGIQOHTi2zwbbWHESG0CT8Z9KT6vfe8P9FBbB8zt+39fNzSwnwv0Hdj8rJ
i93GEopwkFrwQX39n/8j/Zr/eD4oLi//6HfxD5fBX5w/YYHCS1iaDuw9fhf/POcvSXmJU+mvbIIX
lWVD/4uaso0fxINYZVMB+Hftjx8mSGtE04l8ix2ybfxJ6e9wE7aAST249Mt5Dd8JSIWjfZHVpBWH
xLjZ95nW3sSGyAwS6XkB2SxhpHtxY07U1Q7PbL8Go6DBr4+slvbsMWwxyrXI4HRR4WJU7VrjkLbX
ohEIejuH+8HUunN8wlMDIjRHZQtdZZEOH+76YgK7pVtH9d7wNFHg74y0WxjE+MixRt2P9iDPnMMO
99S/rhB/B4UGtpkuiv2jPXUhCpVTPuEKuyJm95iQqqMrN79vCNxcFUvqSmd05Y/QSs7hWQ9PJwyN
ct+gLGUuqnoe5FFBxVNakJOsyi2NZbyKMcxS61fnRnk1XxiFC+NuIvRB+Hd0RzM5m5gSGKUa+/Yy
cirrUxZqxrauoiw8czOXn/X3nv33FdFQ1c0FN0Kvnfr3yz17UBZWPrdDtR+GYtOlpLS3ffO+k0Cp
iNZ8N+TBmdrXqYujRC84P/8q8C1P98UhQeIom+cwq/aYFklqUErt9XGg3+JY399+Exb4+/HVLajk
RYLBEyMd4vjIHkVzG9pe0RMGMPQ3RsKeEW9uPq8S1c4PVRanvd8HjtyQAwY7kbP2uo2p7/pebGo/
NM/TvuRTX/+o4xmik5cmbAi0ms/9NhJeVBOfNHfD1sqSMfA1/E/K75upf6+MJtJWo0jVvDFFJd6H
VTPeGrNBJHRXRdPnoQ841+iEFbQEH2I5Saom7vw20uT7BQxuYfdOZeNPuFYxyOYiK9lNpDnyRRJU
+nXimXlwnbC9CvdpLJ3Q79tmNnFiz8aDUKGhMhY7uy5CNrFpy+9lRJoZjH6Er15dzrmhEbno8bsS
URcLF8V/UAx7jU3AuJWO0SaPhjISNsUTJe/Sb+TM3mXN+alo8VI3c63uKkfzpgwgnVUOj91gVxYG
eZkEw1UfR2hjOea6KmNbZWfxWks8Nqb006on14midjMLo89BflHCVut0AIjwlMdpGGu+1ZdVs51y
GKsrIyaE73rQzUa70+NJ768L6almKwPlRJedYWgfqjQwpW+XWTf7hNo55pZed3dvcC+jNWDIsN24
buuqjRVD/L+02AB9qQLd6hT79rnAyx/1qTFvoxb4p297TZ5dacaUDVupx3O0ciiYVtvJKkWzIAYy
oKeJ0/Z+PVLSXOt6bpcb6uWVvQokioFVpIe1/l7PF4lrxAlr9mHCGtKPez3pPhujiD4WXuN0n4hP
NcqtwwkWIAR03ManYZ73V4rDnnvTYas2F6wn0d55rbUaWIEBfFZmq7DeOgQ8TN9MlaAIpNyl2dEl
P9i877WQU1SmZ8aEVjXqIYYkapwfPLcIrI9TWJf9OgcG2m8S7OrZlbDmydm4XSrYpgPtdLwvQg0G
x6iqlr13rQZdkt4AgydYzZZZdbu+cpR3qQfAUX0FEDe8ZX/odn4ZSKur+SM1ur5Kgzpfx0qMoENo
vxjxKpclyXlrdmVG7YPKLSPA1v3MHbejxntIFIar6zrssQznlugI1asM77ZrU/aghjbN9bsU7Exz
z8EZt2wSWvnHuozCaJVVmcQZFg2D3LRp2T1K9Ek2Eh4Di6dJcJ56dJWZ3JRjszRo0sDJ92aVa+pd
74T6vB55PbKV1LvBvDAzKW9InarJcsugzm0jGMCYoUc7rT4w272PYath9y4Tvf1YRKEuNpqaOWoU
njUOVHDysLHD5bQmnF3q6epH5eZJh3mbD+IteYBOehWYOM+JlmiH2c9SVOoPtl3KwQ+rshH4PEVQ
+vpkmDM4suUQuZek2REqSr65Jv1pTJq10WdmujW7oOcgga7ttuUYUHJWSnC3120+ZFD0hBbvAzEk
xpryd6KtYgChwYYcNqdbkcY4dLeSYgil6njInqdWjbse/nSzErUbf8v1KpxXZuhQsSeIJKh2vO0d
gNqwLLZRE7Xfc2kH3/RY69z16BZTutINwgV8B0d2vG4ct+XDFo8igS/SdA+lFhOvRoVHe7aKYCh3
nVTzY6nirLsk42Sma0CFL1+HYoouJ7oipV/wQar9iJiTZkuyiPuAc0QZq4CPEgAEM+/uG62lgJMk
oe5spD4PvZ+qsHThOligidMmkBc0haPAH6SW5KtRy5gRESngBAuyNskbJ68UEsBcBR/1rh3fkzgW
GLugUHW67XqVa7d5lGgFln+vvlMeAHviHz0v8a1u9BCYkMH0KLsitFeFEYnvNiCNrxzYhnCrF5ND
TmNjVu87tkym3zvKYKtCnGe+zlmSypuwadVmNLIk8KWmJMqYfsH1Vq5ZXkRWqnc7NZO1RjFlxkvu
zLa8cNKA6yj6tqt8F8LS10p3VcJ0yA21ko0+gOIooxIvb4mQaoU7zbypDUppKwBp83U+2zmgDE0b
P0LpzZ7nuEi/FaURE8TXjk+ePZY71r7ss1U082fReLBMoFggA3YQCS3PbGDRyhqA7xeysFNz1cpu
cHg9BU9bNDOwijiQ/b6ijf1z1Bv3jr03ionIGaMniyT6p1TW9YeWjgWtmIJEnlWhAT8hIzYhkdaI
pvb7kGmBWoWZTUmvyaL4YYn/jLmVBcrTjB7rsyFyDvSlGwIjlkVTfiI9ydJ9EsGs93MzlF8mYoll
1BbUeVp3M/dBSBpULOtvaSSTa3py2wRCOi30ooE+mJXuxzKvkg8ahoErFH949XNwLCPotTRaB5ky
/Lg15FMWVdS9a89+bGeLKkDZ3Whl3Di+OSTNddsQItm78bjujASbd40+svPHSqnrViuHTa112TtU
hvNVZs43hoGWNmuM4gZdrGf5Xm3M9xHG5b2VziQnBJq3KoPY2VLSko9GJjaDVO9KynL3mTt5Lnnk
o/Wzmoz4rg1EdqkXAshEhjfXdx2Kl93sEU7pEGma6clHJgVVVltm7geZCmetTxb1p6G7hORimiti
M6/iwr7iEsJLSaDrEnDrPCFtsW4KM+NnUrQ0LzWnVZTKqFGXlBxQnxCjY3zXtMR8NjpDBFtn6l3W
s/ExGpyfcdH3YBRmed/kqb7PyGNcm6wgVHoUvJqhiSe4LgRgZivDqUkgLrsaIxiwc6b2JKhWaq14
LINSv41LaiJWbbWXmjuTkhUNsxuCrhHEIHtOs5mlVZZEqOjTB0mapIIv0IXPUdoVCW5Gz35wuC+3
BY2dd/qovmexbvFhMcP2KkvH8KYEszLf12XtXZvF/L/YO7PduJWlS79L3/OA8wA0+oJkFVWSbEmW
ZUn7hrBlm/OUnJJ8+v7of2hXSb8KOtcNbBxgw2c7K5M5RKxYsdaw18EUCZS6jRpclovxuRNE47xH
SYYsQZHs4gzX2QvEYAxwobHCYXjR9CbGAkg3GzwkB+RnTLXB6Gw0u1ZFoxpQZ2e1VssJdkFeAc/0
3bzW6107ZRxUhJgrbV+WdqaRpi1LSpss0qv+oOlQ5IoGUXWfkoFlh17h3FgiKyqERT3rqaVoR+m/
bqZrs5bjU1vkvftMECQe3aaZ6/uiKrQf1dA24qIv5Dzvh1KXLbAcGj/Y24vpLrE7sO1qXcv8xukc
gROyWXjZAYPVcXrWBLSHn8id9sZhaQ35JAp60J8aqrbIdWpgIxBUcMV1Clog/RWHVRm0U5KD7xNh
79tcH+6B1Rw/UfJM+JOhFw7+DQ5R16xW2ZOrtRPImW71RmAZiifDeGBS1AWy6hktHbH6M8FJWE3d
hPtoo3e/K9DLT3lqGJfEOu0XgE2hfQEq5XHPDLP8LRMoXgj/pEa9Q3fEdIK6yatbtV+8J73wkiQ0
0JF/jOOqQd3MTo1gLMzxQVjk4oFOtTMH5kPCKSgmWRF7z4PA1QV5tMR32Vx1YJZiA5vjPHtBhmu8
6/p6uvCK7XFZMCEApa2qq7inCE6Rk9HjuOD4V930rTDz5aWf8SbF4tQpr7Gci2/WVi+4AU2PT625
bSyvKtotwKXGLM6/063ZDmFmCbvwvUXLb9w8V77aYkkkIkspd6Jciq6+AT0thkiZjOSJE0u0K6ph
fJSD4oZpqRffO/jhgO9U4G+bWONeUdd7K3Ua4thsNK7hkWhg6nREfGlc2Xt+gb3ww+ICnoJ0Tgjd
xuZ4NdjCCzRzQMnbLOYZd1htjjIjlYeq9qq7laydI43ESjUgDaIqdRtkmR1f2UX+SPWWBErPl29d
Nm3OrWNxPWYEmo2C0hGYJJnYnFb6g5Jjg7ygcvAD6SA8RjVYnSCn/eaNPNvfRAV2znO292Yd8WRH
dL9lLWzWgfznYtQIeWGqdP6opcMjEF/6YKxlBJGqO6yieVa1+MrocaF2K/2Qx9nekk7FPY7AjIKZ
cEtyGKKwdJVgo/C7LNSDltnEs3D545ikr1wnn/J7ZCXaTb2WXDseT6pTJ49FXSZBM+iaX7SDQJ5H
3XtLR4WqcT4rA9i9hNrsm0uO7hcWhNIZ0WmrvhGpm+EE7p6ouASjatQHINhYlqu3K00RvpWYDUHQ
nH/vPK3wEdi6sgrzK8JJ6QP97r2vQUn00ZMuEXIh+ifo6g6Z7t4i2I9MfNk0ro8nPJpSIMjfxmlB
NCYhuo7X9iYVxRXvRO93GaJXHV0EfkJ4j0iObu30mr6pcUZkrGRxgmSS85dioGMi79ILETvWQRHW
HCljcd8RdvlVnQJNY+oLPozX0zzrF2Y/dxRCum9Imu3dnP8W0SOMgBxR74e2lD7crPs+5WDnI1Ge
31Xa+uw53WeNNspwLufkhb9+2WlU85C3oMJiivaXpuZXso9Reet7bwg0p8DinKqmMWhBpzdAzGXv
XSLjqe8hQyM20qQ/7BWbZvBby8/UJdvX5RzTk4PQi7E0aIq1/Z1az/dJpoi9dJxPi6sNnwbMZ++H
kjJJoHiNcjDRvdqNolC/ltTnDJwvLTNnHzeQhZTROKiwAuxwEUo6+AXpCGdcNenFyIb5MatWjMVQ
j0ofK7GU3DBlkvixZ3wu6O1EjtihmEhYBImkXX+4WvFLRS8OqKHvk0MNVcr3CPsXZUCjO473/WSS
LPZu98/oWcUnSVqNx+EEfG0Uu7yLrX05eAWSXcoSomRUrPMTdxSl2IzqipnhVD04C0kcwi1BJbqb
ta4Uf6Sv6ZNTKtU17EQ9FCAMu06ZlV/oaXEL23OLZHf1m6N23VTLF3xkBpz1qk9aTRirdYfBdg6A
g/dk3187tXSuvaZ6QLEKIW8Dwd9iyDw/GS2NFARUsFUeByoDZT6O36pRRTM7LrL2QNMFaXRrPOZj
XATcZr8RQZJh46KdvZS6P6LYfhMrXXOvzXp5WVR4eFcL5yQZS4oQ9VTs7VgU1CHFF7vT+QYaEnH+
poL2E6kK+9YZJyI5nPsmM42vELvtvm4aovsxSS6youdi7FAQDWIKLndSH8yAgpLuW05yX/TNfZcW
xjckyx88O3Opc2nGpdPJK/TVJp9ud4pWde/eOalZP4MY1S91kR6SWLSfy27ggsHplbRGvaJO/GUs
k3+wLC3DcvOgjoeYJ9cZtc3b1Xtq9NzRfMWQ5T+McRB1kYRTP6ovvW05+5mgFxVQ9AEv2LF9VGyy
isQIxZ4X2QSCUuP5ociq6UC1s/5RqLhKfrKHUYod2zX2wAdi1wmRbMPJ1V61fQGApfuljv58oYIP
49g532hDgY5U7M1F2Np4hseuW/1j5fxVcuysiyIRxd045dUn4n43GIbyfhyMlY+gNcMPqNH2Z80b
bBY1r7+WjTfaFJQwxY6TDSReCPhv2rmv8WEHG4ft0evMSTrxsgOT1/aJh9XUYBvyxZmXiaA64UvX
jn1Z60JcpC3KZVmp0qHb50N/uZSTuoRln8+PE83x0idOs247HC9kgMZkRRl6uUcBjstnsavrsSCQ
CGxdS9b9XCra5OMunaFDmqRhutReFnA8qdYuiLA6O1U0IuzqKt0ba6beDY0EXLNpRnoAZ7OeK20Y
Pydwo7pAbdLlNxzMNezXZbwHYpmpbNl1x8vuWeOel62rd7xO7hg4ttqNF8mgq9OV2XbD945s4LlS
h6UOJoTM7wz8ajX271oVwVCwv/0GpwAlpD6ZXjtNMoqgVTZdZlpU1C+brH8cmKC566W18SqD0U7U
bKfmVXnfU6tEldMxeofHTXoNXAYb23l0/k2dC9s1Jx86sAeARvDa+kqdlDuqaLXpw47QnT1KCmZG
E2PfQ4NvjFzzKQTk1zAn7HIHt3DwQiSiKVHid1BuZ6KqDjO16GkPNZFmHeyBxG85eDknJJt7m8a4
ibSiT2adHFZqXqDYjXbTytrq/KWZ5joopdc/6Tjv/NMlGvGkli9YyulxJQFnSb4Sshi9+pI1U1OT
Ac/FTHSZUHMfXIAqPx8h+Pud2im5r6Ch1wd2vdVdLbX3nhtq4hb7fZaPCI6N5YWJMuld37KteHA9
avC9NaEpOeqWIg5TbcG6SrF/sfeFW1pUF2ai/r2RjbRW2ZMKsQRDIqKUfkybW8Os1hettdspWNoU
Y61sbk11r1ppEeH7uxj0PBc5qp1xrO2GLrX+sdJ8VihcOmt5AMadkaZPhd5BTOpV2suXWS3Rhc+d
aUc/pmHwp077Y+mt9pPZS8Q2E1baCdYWA1bfgMHd+GXfDj+KLAaLcgsre1jx/vNC0x6JbqQ61dtq
4BNPFACK45cxd4UvW9Trw7nC0pDEI166YOi6CX22yp2JvDswGn5EvgbOXDo3jQZOuqPEi2MDsx6J
QQxwwwegRHE3GyNcWrCOrGTrZu2CdGyeRRi/0EJvdAAQOF8Y42M3IfDNhoYAs4UfzbpvBoGLQVZ1
9URXAz1sFy61gQf6XLOa5AeOj9/01frUdOwVnyzemA8qF/jLin5FuSvFoN+04AG/OHSm4itY62JH
3ejpZTEKsYROYjIDtzIHN0Rrc/gKyd28bPRJQ+2gd3m5FSMtYV207mMnhHNV90i1ApQ386G1q+Yf
D/wvwED5cV6yvvOLzomRtgQXcXy0bpdne7bai8QeqAlNtrkxvuIGys7Cl2tDAm7wpnzKxs+rqQ/K
ZzQf1taX8wZJ1WNiWzuiNiBaCz8QE320zNZDzXbXHxC8YFfMIv7Z9q1uE8M1cvT1LvE0v9QGMpdl
M+ny9alcnvFLnn7gYjBnoSZrl2e8x0GIo7zVFYoV9lMgm8kVUGVyfAAmVXFjTr501f00S03btV7p
vBAh2oOvDk51R+du0eIt0aH3W9Te/MVWGwttSrObUBpV7Wk/Gc7UIA7s9WzKuYUg4uLDRHSamKp9
i1Rvn0YxljJlkGYFqXKXVnkcGHLOcmg7sgKE0BqNh1bahbvrVSV/HEWuV5c2GOFTCaz7pbNNXAnN
ztJvLDDmyY8TOGxBonpZC6y7CiLV2IPflqWoGRCCOZBQ5DL0Lx4+NocmzrdxS9bXd9yRYxgvzpL7
eqtkzUVj57W284xpbYI+trNrnnSiyHHsCpMEm/fFV5AQ/tVbWAuFAmlu8kP0NVsIirl2WLVe/+20
g4kwsDaP4y9njG3rIFJpycvYy5wLpZi9NWTXW6TyuRx/C8z4RgRgW5kGclm5vkpD7W6F6NQnkODx
Byc7RsB2KayfA66MgAmOGCH620uW3JBWZWgwu/Q0eDxAXFuFVn91a6V5SrlHkLDIKqRWk1atfgJn
xxhLFBsBglkVV0UllDpIxoJACewFMl5SO2yQaayam6Z0jTLUlRZwIx6dpfdrtZU/bNhKdVhl7bT6
A5X2NkggE32piS3yEOuPGhbNajgdGK+KaLdGUvq7MPLhWxon4qFwzSrjNk4t8EM9tb82WcyjiM7G
9CjyTGuCZrahUCe6YurBMAHl+U7bJs+l7vDOGfTmOn4nW0QwBj2xbqw8Yechf4r2HRbao+rD3HSf
TQq3L0pnQNZAOmOdAxhHKWkGaSc2ceuSjmFJw4QROUthV3sLUyGSNDP5XuaLJfYoOWnXNlWzOHLy
1j0wISjHrWVMv4y57O6TAoWkYKa+/YuYboL9u5RZhXyt634H2/eubaCY2m9rXNxDa5KIJ3k4VdUX
BCIJoH6bQCGC+9VtIuNa5Mwu4c+sQaUmQG06ai6NqjyukgcvpPBhgTNv9Z9ILy2yiRoPdSoJ07ho
PJFukYWoTVUGDpUjBzer2773HVT6qGW4SgYPzmjq8mGdTfE0mYn1wu6ql4Ced/FYk8t8qeOOlwbF
r5XD57bzlVSRUQtTh5rirkoKaV9anUEoVsVJdSMGlwunsAZtBZN0AZxkMrDDvBl7j9vMlRuuMg3J
CzYq3dM0D1tgLvV53dtaR9Is0qZVgHjk8GjmMH/BN0j6bhOqwfP3ou2Sb8CCLIQ9YuS3k1AzXpKS
tOC+N3s352VtgIxnoavzboKnTnGp1/ADaup26qMkd8x07/SlYey7KUaDZ9UcYm1hTjysTW0kxt4V
vflMeigVrI2Wyf6EtryGsr6XyazfCcqbLe5CjtIGtVYuRBo2CCVBd84kRdnN5dWy5JMBXYjs6Mbr
tP4HqueltUc2v3minNA1e3rylniHOdLUAT3xlh14JBaHfV7q9iV5cW2BxjAsyQJvCNUO1PF2A7vj
ny7V4bIPlbHlLH1CibLTe8KnrNPnT05qwSUlJE40f00BWwmXaVC+XeyRGWSzFg+7pJLlV/iHzlM1
OLO9n6uYjI96MNUJVrOrL2ggGx49nBGb60KfcQ6pUSQk3ELOvAoTS0y1D6Q5WeEK2dw7kInqcQg1
19XCfBEam2J2ZXOzWdj8HIxpmr8glLx6+96Z+gxro0x5tvXUlXv05QjVwFzzwge4WZS9zdb6kSKm
/KjxECrEkMJOvlAA4Jz3eeN4X3EicYnyJQ04Uaam6w3ufhNgthtvTHh2xuhXaNA2wWQBSYfmEI9E
8Crm7fCtsktIehp+1uzuyzj11h+Jrg9GSHHEehBul7f7uq0W4eOlBjREcqiW/jh4tIV11lyaPtVX
lecosdIr0aZ9fsPyWlpgDADDc0NV1J9ddOGrLnWLgE4o8IhGCuM7wadKeRQBeZY6wWY7UOWU33az
BUIYJx6Js6Rbj5q2ay5tkKOFzIVCnfVADNCvgacRIIZW0ce1byR2iZKHsPWrvFQVGTKj9rouFbyv
dDsv7hPeEMfPqxlghmqx5vodQLm2F54WY8Cco3yeLpn9xfBaWPpVXIqHScnNOIRYqL8kKeAL2f56
zqfwFf0HWgVpECoD+E9tSnvHfA5LUyx7bBuytXG2nm11XB6LbpCPwiWfqDI1T84QnGBlHTNWkBGj
RRc7PBTvIZqf0H8qClbCQXX/woy18XuqDgM62ZRdlTZUBKyoa4S4ZMbakvpEWW2A0tSQVc+5Sr3i
sfAzUJmFQEZ7DIpmJ/M2mhELgzQbL9RWm76yy5WwHV0MrIy0/lBPBBwdOhc38RqdvE93HW37KX9R
Ziph2AvRxYANTW33UNbj/A7srzxD4H/9JQ1ta9YHHyctc07FHLAzqqDJIxo/6bxRXY5nQNJ4yHxn
WCVMWZae6Zp8vYKMRw8TZD0CXUhrx9Pimh0opGbDhYozZUjpVX/os1r4Nh4N385QgTYa0xHNiSXU
Ca5YSphO+unckAF1nExfhgvY6xaGy4uKiVPf7zsIXYw4e/EOBK2+chacDZF2WUNdm/pLobfO/fs/
5a1VxgyEXgx+D9Hvyccs8eqUVIHHi6rKD6rV/ErxEY7LLNm36r+xbwzbQ1fHgNyFCtbxAlM3XRMn
cYcLPYnzCwwvrAulsrQPaY38x+6EO0nbh405MV1bx6MIk4iM/pUBMAr6FCdtvHJqTZyZy1vLhnQA
PC6L/u5XbUppnhP4jOlwscjYiCOBEWB/u3gAtFcJ8FwTKhYO87v3v9XpDoW1CQd66w21NyE574Tu
Z7cqOWgr1YicZvjt4NGK9nEt02LXLkr8/P5gfzoF/96j22gwTjdFbly6kVU5Xkh3TArhur2MqPpV
39F1znjcHTXfDa6qHjx1JjCiKedB73vrpU1mornKNi7iusiRLZbttU78+OXMjzo9OH9+FGEqly39
2jTKn/woFb4jeIyMksW1g74U4t6YCmB+fV2gvMOUaVNzujEbiCBOSW19qDHTG5fs3BF+41tsBjdc
tdy4VB1P7ltrXXPHyvo1smSfRFoWN7+rPJ/v1MG2P9Q46oAMQdWjtXJj/269zidDSYSiZjhua+RS
4giaftQPJTJbH5Kd/o9R+NCoeHEBqo57srnmgRINbQ0yymwVOHKaMpfYq/KWJFrID84pRb21fttg
XO/4W75q0i30FT6iNi3RGmebkw32FISfn9wEC/H398wpSZbls22H5k06gtnQp3Rn6Sm14tArGuk0
xvqdoYIDaJXcvz/KG/PBYIxDyVu1qfydXG6VRuxPOjpE5lDOv4WdYxyTqPKn3VA/fH+otyaEwhFc
am4BJONO9oNBf0bVm9RXVVNdAxCyJwNp692HB3FU6DVomfC+WKdE3KFZa0IYr4+6tf2VZ7W3W8xh
/Pin2VrB7W3DISp96kFpDfoCH9Dpo1UB5axNM72sS0+cCSTeWC/4bEhCcXZgSevbXf5XvOICEeG1
YE4R5Lg8XN2ivtQARz6+AfDHRnvKQhWGYU5uppL3u1VEukT90uh3mVaJLOh1W7nOIQ98zGnuz2FF
QxDBM33TdEMo5nhKRk2jkZEJGRHNT+BIkBDVUKfVR14m4zLdF52ozzkUv7GMJC+8OhwiutdP9WjY
3YWAeyJRvbKXzxhpzlG+mO45Xby3hrFQArB5vImO/oip/vW11qypQH6p5dIApXZ3mJTiGjbhFah+
kPnNvbBdrTo6tjxvNGkcr2FTeaAXHn3Mji2nf2bVGn5qpIcv2eSsZ2SZX18OKFkjs8bOQGyIGOh4
KBBukEAQUbozLSMyjEUNpnrASJKerjPpyOvlIxNBLog4gb5w1Tq5HDovlhMVMS/yZjvH1AIKbeml
za/3b4fXE9IRjADPph0AHfjT1trMg2XSOYsWxaOao7ZWyyu9s+2gMKv+8d8ZikuCK4/O5VMbzEGO
a9Fi9xKZSjuGXlZRJMb4MHS2Pq33h9qO6HHEw6wQWsLxm/0H7HP8mUAvxlQ1cw3fVsDfcdJGGXpO
qX8XKUT03dQMX+sV8kJMseLM7fH6s5EEcJqRvdkSg1MdBQj0dh7rsRYJbN/uvTVewK9U/cM3IRxL
HkJvy9sAy072IWVP1UL9zKEDL+svapphr3WMpc8s4xtz2S502oz+jHM6iiltqBM44EYVPr+hXhTD
TqWT4MNREc8f0bdJIEiEeiomAr+UzyVVhxXLMOxSZ5t2xwkxw4+2vzjI2RDnUcq22BPuqbQppF58
gkpFjdLey0OxmEVoStSQ8K+rP/x9eDg2Dxc0HbZn8aT7pZ2byanNxdpqv0kozKzeq6O6fDh+QG2U
y3O7IByab09CFcrvLYL4worMrTSZLAPMjtQ4J3X7ehfQDoUkLCpE205zTq5XTa2g23mDFY1aPu/I
W37Gaa6G75/Y1/cQiAsybGR7ztZgdvLoKgWV8cSrrQjW6nCTGLV7bXgYey1VObUfXzaTsjMJEdce
R/Tk49DO21KRccxI3WiggU3kgjKiYUwf3thoyKHizlsLNMArf3wLZZiQw9Cc6S+t0L1eHQsiF0TT
M4d0+1uO7zoCOzgmIDkO5Tr75J0wkmoEDmmZzeJaV72pJGDV6N1S0KsvGhXHzPe/1BvbAacZZKHs
LZwkczuelYG6Fo0qqhkpvJJ06bjrBVX8+Mw3ej0r9MyQTQVCRpEG0+rjUbjWeP+8HFKnqJvsMKMj
UAcwcGI1gG6/TDuop0NxJnPafvrxUgK3WebGjOaOIKY4GVQfJ5cKvBXpctTEl6JfR4D8cXSqCzOH
b+Lj+9djdx4b9LS5gOrmbbU20znx0+2Lnf4MAjQd8V00CGnpOP4ZY4mzozO2WD/Zor+Er6XdWEoT
75dCyjtTm+RNZ3Qff7cAIug64ZCjog+idTxoV7jUVYvSQg0ezRsLPnqg1fO4e3/z6NvLezw3FykP
zsUmQcPduO2uv4NCRCzyLlN7FOFniJvCsVpJy7XcWnxqN/7s9k2BJEZmYk+YZRSREBdQi5dFuNgm
2s4Eh8auW70NrNSaRNioTbeE7eBI87BUcvg2DJmUwVqYdrKzjK1pxkvmWg+Ek9OwMVkr8lAaAOw5
PZTX34yOQB4v/gFPJRM+nlcx9J2VT+ZAQ2AvQnoLrpKKiFo6i3og9XaDMVmyM8Ho6zPCmJv6Ci8A
DavmyfW/ZLKzWzo5I6/K1y/E8gpGjIv3XaPZ/KcrRuODUBlHgiCRzwZOAiL3arwGlyl9UfpoJOcP
R9rD9lMTK7sFobBLFw7l/fub5fWbwHjMkMmBzFEgPV7TTJpVUZZmj75XXh1gjC9+CT8ZXmV8DpB7
vZS0GfP+bArKm3LRye4npKdNFHWXKOvE8LtEU8anITH5HBMfhVlinzMteX2Jghtvpigcb9sEzzie
2uhMFIFjVUR0+tuX9LzYEZJ+yTls5q1h0CgjrHc8laLGybRKsPw1y2YRWYMsHyVNNUHhJvmZa/PV
KLZO+qBphCI83Wz/48mUbSoLHeJ2pPZNckXIAmIicLb84G5gFEJeYAYcCkwqJMej0JGzFX97zFyX
El2lLEkvPHw70XOY7Oj9od6aEOUK7gGSV5v+h+OhyjURtpZiVo1Ag/5QVA56rF3VhB8fxTaJe01U
QonlT/dAD02WLs8pilU4Xu44md8kajLnRNXfmgzlHcBN1M9AGU5eUhgto9Mq7hhBAzIxD8joC5Hx
x4TBwTH4OghvopirbiIB2skemJpilOizTJGdNGC1cTeF7gDL4eNL5pAkmIyjb85bJx8GeniOsOoI
ab5J7qHrJ/4wL+d0B99aMbbxJmzIx+EGOh5lMRfYkvDHAYPTDtKW6PWbJJPl/sOT2V54a4tw8Ks/
dfqJV4WoTmZThIKobC7rurLldZI5VfvxgVCJ4A4gIwVhOq2kNkO8Ih8qxmg13ATTWyn2uXTkmWj3
Vc4Nik/ZDXQOiik3wen5VGkUcqtmjBQi7hxj61TLd2lVt/UnmTT6bZmok/Np7vE1DvTCas9pCr7x
1bZsH5yJdhCMoLY//yuyQNcLyjxt5BGSLM1n3aI7senlOTT1j+bkUQCzFSs2OztepD/v7vEw9FBL
aS9MsymN/FJPzOxbgb7RuF9Tkd6luqS4abnpU4N6xE6I2NtZReadWetX0cZWHdZtwCFgJqL7kzM9
TQX4jJ3NkRWvzee075s9xLn4gCLZ1k7kdvOtQ9PLOeeEVw8ywwJJEZOC3/BInhwM5h1zMvHTRnQu
uS5osgpVa1I+DbQuBe8fjreGYp1Jb/mocEFOsgyr8lyaitQpSi3qVzBd5v5loY/1uq+S8lzs+9Zy
glJiH7XtHCw0j79pvRQtJSZtijrPzS9WHuLrWiyIFOiD1u7brOND92r58/0pvrFh2UZAYRtMpPF+
Ho/qwuukQj9NwJaVdpfH47yrvV5+sIq6EQlIqj1kb4FWmOTxKE6RSMMSyRwNxQzvqFX7q5Qm6TOf
a/vyJ6cC8Ia/H+yfTPQ0/OUsjFkhBNe/7JYLIgU3p09L6I1vtrDEw1qps98fXz7YOyqABKomnPrj
iUlj6eglWqdI7eLigYqlHtJpYD/9O6MQZTMAufWpCM1AuQG9Ax7phV7jg7eaXZiUZXImLXprK1Bs
+u9RTtCPrEK/kcawKWrj2KDpH8LPOOte+NG5GCpCRtZ2dVF0ON0KEkoSHMxsjKi2Nru1NWCzaqN+
ZpTXJ5ciKluBYAOLEIDy4+9S8jroojOmSHjJHt6uGy41SgZFUnwYx6EMiAE0mSR6NgRL2y/568Zv
C8S71ELybQYUjstyHA74AFkX76/a63cNeW9Oj84bukltnlwOpVis3okLpF7kaptQPJGIDGmI7ehW
zsb6yY3V27iaYho0ymb+cMCDijmSrXwv0hIeneMpulVl4uZOjOD0dE8nCkoN4zK3Z7bfn6vm+Pge
D3NysSOzTHHQSqbIpZWaQiSKxqkLujNWsgmTJLd2qKYKeJIDrmrrmtJBA7F4RT3j+f3Ffn0QSItI
v7mwoCYRHR3PNxMJmzeLx6iIW5rgvNK8wwPRfnh/lNf3PaPQdkZeRDBJ8eN4FLeVnlCLZYzAc+bi
s94oKBwsnTs/87rIq3xBF3QnLMjLZ97tN6ZH9R/T0y3Z3PbU8cC9qKvBNcYhmuaku7GHWAkNAz+I
96e3LdLJ1/yjOsbs4CRxHx+PMqd5XKlNv0VCEm/XlL6cUlZ1BL9VnNk5bw1FRQOOHsgZBaSToYZy
Neep4N5HwYp+BWWoAIjh/otJcz+KdoAbUa/cPPcMB37eyTmMPTGNYG5TNKTJp6yAaK9I7VdDqIn0
mH5mXm98KMB7uAaEOphxatuf/3W1zFAmgW70MZK4M+7LuKUfqhvT/tv7X+qNu4V6JZHUlmcAE5+c
O5q5kBs1yc2WVUcJIE/7HQxaOzQnxXxMl4S0sHWmS2WsszM10zcmaNm4RYAYA65Qpj2eIEi7XXu0
FESIdbS7qaqXZyPPkXV6f4Jv7A9yQsibLCOlttNUqixXeHAouUX0+C/ZQVdgVO90Oq+7sKGv54wN
6LZcJxufWh+8NK6OP2f7eFJWJbyppEUm6hOjCnqxYlbgOB0+nfMfprycsvicQ+PrMQHBtzocdxb1
4FMuXK33ueJR0IwmAV0UsEdgmeb+bGQ/X5qy0M4EWq+/G/EwBAh03DQIZJvq4N8bMy1b5Hw7cMbU
akGrVqe5bMCuwvc/2xtZDgYCW6kMUyzmdeopn6FfKnAgHyPPLSLUzr6rUuQBIge/ksTemXP2w/Qm
2hFJ+bZW9Oj94d+a5GaPgq4h9F8AmONJWoqSzMQo3M/0QP4Wnt5fo8K0PH58FIrR6GST01Aa3F6J
v844Yk60XEwcgZyCbWAPudz1Joz3j49ibzUM4iFA79NSdN0PTS+QKsJc00iuEJXwLspZO3M3vj5m
HGbiIGT2QDApmxxPZRZehrlyJSIYA2nQ5Y31s89LuY9zM797fz5v7HeGImshfuTznMJJ2aCWlpOP
IqpXkfVBW8jqK7LOqnFh6ZPzpepE+/39Ed+cnMc9SciKyZF1shuyXpUNJWERJa2T33sZah00F4xL
G9IE0Q9ntv4bo3F9UNdCWJ0i8WnEpdHCu1Zq30fCtMROqosI7bxBubk38g+/01Rtieoo3/IPAc/x
V2sRrHARnxMR7haYWtha/gAnVB6GOOnOzOp1xAOZjRcaX4XtXJ3WcMdOIG8sge4nSigoy1b1IG5R
wB2zPR1HXX5TS139OatxuZ4hY79xlQALUgTFLwQUnwDyeJZdp+VdYhJsaU4rblW1G6/nPMTHNpuK
JKAJyg7RamqDrp9C+pCTD+e/DO+ywAy9BZbbE/zXKddTTRfliuoVcqIpnm2xGmVpfubheb1ptkGw
ewEGpwp0yjgfqM2nvT0ivZFSJRxoqNmNuUdPdXeuLvr6amQkcBGUX/lftGSPp6O5My3q9oqIF3JZ
+6QHa+9aOlA+euRAJgBDSN+g0FinWB5tlUZVtIQ/i65tjZRbm2Lee4GXT/mZq+uNCcEAphYCbLwZ
XWx//tf3EYbS653D+wmxqvgny0brgBh9tfszof8vcPy/tmfrf/Y1i77/aOq/pY23//t/Khub/6Jh
Hw7gH+6pQdb1X8rG7r+2OjCEeH2jam0Fxv+2NdP/RebExuAwU3P842r0X65meKERM3C9uI670V7I
Bf7P/8aNMPnV3P5HkNaf/PvfLl4nJwpGNvU+YjmbXhzi01OfJrN0na5HJilFxuHObJo+bLNNr6fX
jTMX1PFIFBgNg2DR0zYYgY4Gb3vw/tqAQ+sscUU2AZqJKGdXo+wyrTrs8/hcsnS81f9zJHIYSMws
FBD58Ugu1YRKWgam8V2MI5SJRoVcZPjX9/3PhfyfF+7PIODCfDMov0QDp60FYM9wO2kss5D3vUDc
IrnpF+wlXD3FzevMUO4WV/y/gJvBTDSxuYQIE2mAeoWOoaiSjqgh74yYBi5/bIYu/uR1VVbsOlm6
yNijcABssfb2rkwmY7zyTBelni5bDeRbYhTv0UCUgx62CFyiPZgMaPgb2F/QAFrAXL73xkw1dvFi
VBOC+bWuf07SvrgpZgOvevqFk5dOiz1K/TT8oC/ROM2jZ8X0qiazrLXPSjfzh3rS2b+zes1pClTx
qtgbzWT9ztZMcQL+CkKkpeoYWMsU7aepyCzZUa9DPUWZZ8sKirb03EtE8+w2GHVDzJ/VorYfxmHi
70YfElzL06qJXlQxOC8Owk0luogxFydofOkFReEsz7JXp6cUPQWi6DxGkU6UUz74LuYCtNRiQXs5
pVY372NH7X/VBV2Wu1KVy/9l7zyWI0e2BPsvvcczaLHoDUQoMoJkUCY3MJKZ6dDa4QC+vk+8eWOt
zOYLZlFmZZWVmWQQcL/ynO8ZuP37our6L/4M59y3pcpBImTyuiz+VuxKYQoO59bOtCgYc+eDFozd
sUvYat+j7L3XlCb6azo5ww1NhwklNCVuBkordSE/4C5UzBszAjx9gGOQD5vf8kk3ftl9knw0V3MQ
laAMror7WjNYUlS2t+XhBCHpY3Cq8rsZ8/ybt4aFuTVw4ERurWtFaWsi7eAWG79Y+92q295s+65r
Iu/DStQ1AhMUVoo/uFe/TN5LZl18yvvR5ln+L6a/rItpQW8dALcWfJgsTAIlmMv3xfSBX1nlAt5M
ZRA05VQ+N3Jgz6Epa/uN4RhNCw259t8ANaf3Ja3UG3TE1A9zFtx/HKscn0dK8tWOpS11Hkq14HyC
w6pDMBDLvR/AGYuNuQJfhaRF/6Mzw/Uzi7ZCMXEzooX6PIgnU5i9jKXNOEs4OP5c7m9p7qlHlmnh
wci1+8qsmFUq2Z82oiWY0hYEBkzWSWeeKIIqYKVQj1cgzEaL7Tj0t63enpZNicemNubPUnnZtwBa
4V1hoIsP6ea3hdUpa5po6H1of6sm2bPupa6gBU5muyVzXzLvMk8D+/1LYXQ/Yz8itlC5Jz+MjtYc
W/nK+oH7h4IOQl2F3AIiHBhGrwUqDHS1vGibzm4FHgb0FdWy1dfG8rP7tLRBpDLPADTM8scacYhf
rp/wmG3gqD3yqpAuA3t9XVrxllX8jVVisMx+G8TWnRCkV4EQSWrKjjN2rl+HYt5ey9u8ZjzobvZb
2pWChTJm3q/a6t0nk2kPOwJmBzWPL6bcwmYIhidd0pC/W1MnAycOmKhLqkXn+dfBkNgoNqxFwYmv
nV8jdpEff3TrRzKFAspXyyouuA2BTyEvIHuE9ElrE0xRmg2APJb5Y4PlxN4679/PwgN0tQrzow1S
flrAcBSSimX941NA8CFtQ967CTlauMMlsyglChJ5k2GznlwigNLiPl3st4Ej83OgGoDsSlqqZywI
KsIxcNPmK69v67uja6U8UWIdaJiynt1GVmo1eZhlXcGiL4GdDdLLWs9t3U83lo6mHvh99SvkAv4H
kGVLfTvTFhatRWb93QwelSVYrCIMWnfsY1YsKRmzikFlKWdw4sncnKpK4Emqq+AbKHczppjI79w5
dgeAfrFN8uHtRtdW+Gd8TCc7y8nBMjSrX/r7eXSKJZoLE7Cwm8/oiFxD/TJAdYM3haoKINj3VRV1
3WRymFVt+egA57UPpt6WCUQN3Y9t4JhtCCuzPk0Vu/hh3hoDyRx8DbimSwlvg23xv16axjOO+1X6
g5XMBrtT4agWPQiNtXceh7lukSuShP7YPK2gIk0JCbxi8bmOi1KiQWoFPB3oQkH2q+pEvp7AAMHv
RMNkJ4JprUe7qos5BhHYmZGvA+qVrs36CkvV/ZrUBZnbASxJsITW0jJ4lls0GqKS/c2fFAMVwE12
N8ChMgCjRUCDjUPQCDNgcb7J+7jzBhsiAsijcPTgsGW5pv+RadsD/jBsHdKj5x4sf83ckCCo1kPQ
zdZB28z+WNqNjxrJcLN7qkpOCDXfvlulU73oZRV8a70zfBr+jYGNjl2M+KImcUYhNF4mS+8sCr2i
nZPWz3vol1mWQ+4eqvwVRIn+rdp8udqGGuqI210r9xSK88e6SXPg0as5/HSlMt5FNoPkBbebFlFK
fshCezEPJfAnr//WOduSSvpWA5M2bb8bkHpP7aBbsV0PxiPXgncZu0FXkbaYO1PzvB9w/zmwXIYq
zEiBDBsOgPP9h5XVhttC+8Al0xcO6h7lNeNLOtbZNaDTvu4Gxk5+l3ZqupHRVa4RexBtuXY9zq/Q
NrrhpOUMR0eCiW8RgTTi9hlMoBLRZGQDqbShffd8GlNE7aSF9Wh528EzwZyEtRhAoAej87AYGFcS
MFT6wWkM3sg5C8ByzJ73lff96EXpNqtzZ0PwAIloTk5iTUykcfeOzGjiN8K4VWzvPJvGVxvcAEHs
xHGBsFrKcpdlzDxOelNXXeh3xfQLWrMo4xXeCkahAbA/Pl57efDsya7vWyRh3CnmWthRB9PjF2wL
XlOQldUTQBD/LziL7iK5KHiOePsAtaCB+zSn2/tR2BbVYwNSvBdhgGjePd/IP91izDjYZ0c72J1w
drlVpyM77ZayI3xCHcslwcztoBiKeaXyZk+R3tD4ZNrOhlZVD4uEJ79Ksw4xcvJ9KaLJAO6PGO7X
wZohcmgW2z4cZ7rBZzpN3MrJPG1BZoRC6fNTUzlt+WT0djXfjUbfl9axF479ZHq9UqFOc11EN/7+
SCAnKvZPU6f/pjwQVtqmGQw0DMz+LVs1twiasnyJlG76JRYpS7nQcDi3eHBaA1C7yufHAkpDu5c+
2ri7ZQ3oDS7K06YIqs1Gidbzhhcc7vMCc9iwqF8C1nycFKDJxK/94dA1jFEkuORGPAk4SJtwkDY/
ecael+9GUyY0RopHJ6imsGFVBo4KbKnMrAer4I3jItHMJ3M0J7FrZ8o74bh4hfk4mS4x0div3F36
Zvr3Q6d7M3oA9+YME8y8XTKvq9Z4hTha7ORiuNWl7t3layjaHoQR92IVw5HysrgomPAcTKqVoZ9N
gPHtyZogT9o4F7jkb18zeAgf1Fcws1ostglm8tKOv+U2r+jt3Jbl9BJiXh0Zg82FI8ZhVNHAIhUa
pNF1cRNNnMHgxvWjqiptiGsFYzjUKDv3TxvwyvE8zVYRJAE49ADSnz4fqrnOkLVmCNvKmKk8G3wO
Yr9vTxmjl5jbUNpJWgUmsLfBGQvrATWCuZOBZm7Hep1LXozM5Qba8qk5WUGxaENSSn2qd3kKG5kj
x5ztA/CxKcUFx7YAtDtLbHXcElO4XwZI1DZMU5IQ7mVdNO732HmwDsOMRg/cLMFyzhkOusbXlVbd
h5EWwmB6dSz0N4STS/eV48HsH0t77L3HzsRtS2QhuIOJ69zyz/8vSUzr8fe//xv9gv+SSP4v59Id
XdyM7Gqcvv5baeKfv+3/1CZ8/R+myUoQg4TU7m4S9f9bm3CDf1DFo90IYf+mK73tJDWM+mf//m+2
xS/90+pM0+5fv/Sv4oQV/IPUns1UEI+3wi6l1v9Ri/h/1SZovd/aY/+Z+N5U3PQLdDBN9NDIf//n
5s2qNWXXwWE7jMPQLKGXb1vC8pLGGp1pHqxudGDxVLZ2WaZNHkqSxiOcCCfhTdYOam26OwUO9DeB
h/ZQiTF/NNLy2c2MDfiirfXJVPTGkbdDWeHsStxORTn87ZcNZ105GGnsNJX9Z54rDJgO8qedlLX9
UjbQPMCpZbOI6qUf9vVivfX+2jHM3KX5o7c0BKijQ68gDNLG/hBYf3+MPtBOBdg2UOcsI4MWnrX0
gSTE4Dx3sEXMOljlVhx0Y/R3sqouHjhK1BSTY77j3rD/GHku9qPK2HEy65YhtGA59os3VJGbQRnY
Rs99qjOPxCg3t2QAiPfOSMN4dHLd//Bd9ZeS9CBvupTuQGXenuLSEjrBhdSzF8drKjD0FnHipPqf
sa7deEBYQEyWPazZ5kUBYUseI/472NP0nQ8mUvYK6NGGCCFmCy/fea0V2qPLoeoV97rFMo6PqSS7
bfMWwn2fNDKl+sH3Fw1uTyU/tYrabQE3j/u6nhjFEZ/Iz51Lvp0N3IyD+0dNk06fxbiuafdJW+Kj
m1Iv0kyIoy4XpJuZG+jYnMP45iZcfDfZYBqGDcODLAIN34oifCbdsAdLHHb4En7lOcT/jTWHvZ/l
Z6ezhsQBGldijRncdnr2yn59syd5LAMHwhINCbEd3NriU1SJra+HyqXZqPv5KcPqxzSp+K3UhOCX
wLUkbcJn8mkUTGSuGEMrX7vvi9u6GMMkYcaKeFT5f9q1BnU+PElzbA+T73zJjiWQ3vZDmHWkKQyj
RJaVBqGs10Opsg/6DG+Z48LD6zUeQ2R9/iGlXuNmqRGRoKijDRcOapthgrPJRi1RAGfCBZIcjIet
MH86BuRRTqfBioBG5xF4gkUMAk9Z+4Km2fEm92EUmEBXTnnc0hOM69UYksK8JQ42/sF9SuD7wnRe
ngBj9kLXLq8bmqKdMc58YD3Ze5XpbuiojrCmLzS866bcaU4KtzwdcutOOfKau5YI9dVCgOAHM0DV
qUOlVmczAAznrAb72VXm+kEpddkjZDnmAQjttQW/7bj90Unz6eKbvGLbWKdvku7z++RcnYxFYW+Y
ir2o3OB5rjYZ3npra1z7+YD0ZCoSou3+aNmlZYda7dMQ0ebhdXOJTaDmxbZOum+wg7mb3E6ehsIw
yItmcSzASkndk4fWH8WDnumwjLEoRMaUE7VMZfHU6X13Is8juVOB9aV5RRNr3XK3mMa9KZ3mUI71
FfBXFfVesB7TsXfPYK3Fzkm7Q8V8Z+Qtw9lpKwZKi0l/RZukhUXdj18om0Mg1VFV3iyHIOlMS1KI
CS6DDgfHmYESkrr1gbiUqyZ4SxqWpcouwC/7UDX131HjXrVEv/H0O5w20DGFrl6LlVU15gI4ctYj
X+lyVkH7TohAEusXD1XRUxji26mH+TSq/NmQfJACU00BERWY8ylb/WMjm6Sq7tmHfVpUcanW5TRK
L7FE9sZ0FuDWWqWX1bgVAbJP7HVBpDKf+LXC9kEqaLnVaXKbP1rGNk+Y5W55DpZtO1RrDxaYw/mm
n+oD/Zfr9uIOz3JxtQj+ZmXwunuTRjRVxJOunVMCsfsZVvidNlC7nmw/qcp2n27SgpK8jdgpS554
FoRmUZ+nrUsQlsQreETi9qzeA16PlV+i1NgQKJk+knQsItGkg/vbFsxm+gvw9/xgSH3jNMhPGA0+
Ol3r42Yq5Z41giYcV+dDz+W725RML1ZdzEwvNYMAVmClZ7Fml/md1rjAtOT4C0/YLzjgfTRytsTA
aC+Fz9SeBSM5snJ7ROMmrkjJV3BvN7K3J+7askwy9LORYCuEiHp8r4uyu/ec4WnRP1hY40Bkkmuc
bqVAn+ybFd+UvJTZhjOamMgaNK6ZwH0o5o4qawlt23ZEvPKX7DpXFhd7ltOp7nmF6AyZlcp55/qE
fiXCYCZyPuH0gm73jb8Ih6zPRTPcEH7o0e2dMtLH+QN+GU6xEvFxTWiv4YPBAq5/dO7dcPN+LW5N
TcjA9cBOugqakzv9RUszvvF2cBBSL7wsntnGQ6GaPQKMo4fHZO+M+NL1IOVu6y82G4Ab6P2m7lLs
W9arBx79OHZYCkzoazFgP+891dXdNpakv7l4z5R25y5NglsMsPDKmkTayxmKbKd2Y9eb0djmzisp
l/1okQ4+boPBUB41tVRLx8Se1p1azRL71vQBWq40ifwne5+l3hG/epLZ1XT74Z1F6pVRG4DyMYH8
22QAQ46xbTzkvWfAzs6mfTX6t/JkQGEipRymQ9c3RF3C0PP2fte9E6ire9RpV+sGUx1W6841mSkD
ivFddjdCvIp7jKrkyt0Nx1duOwRiF4rfMJyth1WzMBKU1couSLYvvJFqnmP8nUofxQ+jjFm3Zonn
zjZ/lx8XwJLRutVGnJbGUw8wDFqiNlMT6F87ozhQsZZhQ1R+BrRgPruDCaKRVRZk05WM22HW7w1O
28gtDGoOjXkVQCnvU+ytQM0mvFGp2xy2Re/eeqvf9lkmE7dbw0lQQcX4djDrIYRPvCYdIAk2Z4sd
uXEiqKAkrsypLEKafaC4ivtMgfwL5pNr10nAvlMYaOV2aI16b2oaXQ6Fe5mKjjZI6qcqIxzoDYZf
ZxuciEj3C4oCqoUQycttjO1Jf+8cxNFQHvcmRgWm2ozd4nIzmX53se38JZWbDay1O2vBzEcooBPS
6/YjaIeQqtuJ2S2XUhFndTRu6QQKQIsmOq0wDKenPKvQbMAN5RavYhsKFA2HapfZaZWAxU59USb4
xVXiBemxguuM7InTuOqRv6RbGdmj/jxoy73rlB6UeeNiCibEjKYP7jvIX6Eo9XcEQVXYsE4SDoZe
HRjTaRLgvOtZuERN0rtQ1wv9PDggHxFHTxEsKLn6IXNtL2nDlVWr+nMm2j+O2uyE2E6uVWYm3iZt
AFy0zEJ8EzU9M6Efbz25iJ2aIG6qkSKVgPW6tMMb78yBKc94riu4xoMq/qDimQD2AshFppDG7oqV
L8vNb+m17XXL+qcRohtZu/KSm5fPYO6f+5fD1/NCX3smICUbTuWIeDAP7RKwuMj+tpo0nrSaCt8y
N3gcMH+AZVU2wniom/8Me8AXTNq60+tq2BmsXu0gXB21rP5Dy35KcGUfzE1+1pPp36UODcaFfGGH
Vjn7UvQMd3J2DSwSLdUGk5LswYW8hcFI3z5HE3AzfOJ0nwtrumMMZ73XNgK2SfFYbX5jvAa9+0Mj
DtCPM+khpWCPCLLJo2LQFx4RTUzP+pBaWWgFzfoAI/uXQz9SMctcGZ82OmN6hojUfbvsHnPKi4fC
3fYEYMfJ6J89b73P81VL7Lnon2vq/glDas5vWdCFwR/d3GNi3MixjSIuqe8mYyd6sMjjdnBWY2Mo
ojf/UDRDQrcGbDVTgjits/F39K0fY0Na1XfibqzKOE37Twd//WOLAjvBGAZ9IrDaQ+X8tRS3RmZb
j76/vk9C96Otr+2D07Zv9S03cRtqguWN/c+HPe8q2/zOxhp607LdqqN7j5jaozQcsYqLIbR07xoN
0x57eHXSo9KlcqJTJsgvrkKx1dTWnwycaNhM42Gx8+Go+1jfNemgIXycAytD71LflBdV8VSUKB3M
jOffWa9+br1IPu4zCy780336+lcAOdf25G8sfMZjJR2wxuX6thXjN1q8K/OKF6MXDc+6sTym9NNg
0VNWLDrKaa6HRKa3Ydenq2hEiHpvuVsNR50sopjHzZfbAy2kLTHgRt7BmbcOhUds33ltHw9+rV+k
wuCt+r90SqPKaM71Btraz7oEMByRGve5oKAY20Mmb3+HlYgqa89KpurDSn0tqjINEqVzQ4e3eYC5
0pF/afGkL2zhGVdnbtRvK+8qGkS+upidbkoOA7eif5Wa91lqyS7Bv5UmK75sIq+5+8hW2e8Zu7N+
cta47yoLznlGQS2eO+2pqybzuOXlrh2qYCeAU2P6+Ot29EtsBCWlw4+gNKu3TNfyfclKOKdG9wts
dCS1dItpOHDX3ez2ddHRQwiko4VVsR0t4e/RvWwhBE8V192aR9jSd9NaVgef2tI9ssMj6oki4q2T
l1kX3c5WbheLHn9UwenZpNI4ePn4M9kb9E9DxmbAnyddGWp98brlhoomy7ppgkaln7fZuEBcP9Lq
HPedVkM+FgCbzVREEM0JTYI5AZM2xc6QjecukGd0ejtf0WpDiZdQrvzVYKMpQkdz+4cgLYOT7aqk
U5b97qvimdXC+mjL0iLvU8ZR1et3nfEeUs5rfpfp8Oz0y87rLS7rAlUWvxVjKO1j1GoXDHgkBsdC
HpCSRm15dLXqTLfyuDKA+qUCVD1OZrxng3+wsvlCirpFWzX8GepgByAr8ibzllhSCGjAgi+LB0fY
WBNleGyGeal717bCjElB+1g2g0V7dkzg+dM06Tfnzq6zJQL8soyhqfs7R9ZRtXYPdCZ3FZ/mc+dS
QKlN9yB9GzPhVh8bt76jZ5SHaruxzzPNiQZNT98dU9fCWVHcZHgDn11LH5Ie6GQ9LqtvRcYs/JM1
sQ1A4BycC0mmWaL820/p+jR6lvo9NtRfe89p46ULjOegwYrIUik5givADe6U2Q6JQJgZGnTln4Og
a3SEQ16VUL0CV92b3UtNxfueUcEMprhQ+Y6V4exqpr2blFumdmST7V4FZXP0K1sdynaj+cuEfBr6
hZI/IzbfDtwlPJLyCy6vk1LdZNFoMDwFjn6an7th8++E4Q5HR58IUiza11nWJoKeEPzo8t1y5sep
69eokqtxpoE8PDNUdT9bGUEv73DIQjYJx6JDwdc8Fdw5c3+aJay+Tne2Y7m03V5bW3pmcip2OgB4
CvdG/pauZNxm22p7ND7zbxucSZZ0FIK9xfoUONI44vm8CQLIXFmZfncrgCdR75ZdzNiEDuO1+VxS
sQ9SO2z8biEIlSfPHQQJOSXdbZYAWEat3UlDphGtE3GqlyWIhV2Ze22r/be1X9+zhUANj117UERi
MS0RDkipfS4dNw3g3pd2ne4ms2xYeaAwc2ubsqvYns2NN5NJ8RP0LPjcC32sdMDcQZKq7XBX5IBh
Ca+G3uRabaqzFL9n1+IyEnOTQJ5sjjrDi7TyqJIwLfmqy86Oea7Z8fRBzlPCXI+6EbDVykWAcNeM
tM6kzUPVG8VJEeyNdCwJ3+zmHrv4x5iJebcCzyHrkHroGb21R6Fxb3LdmEUAi93G4C7d4NK6uGPH
vP5eKr3egRmGvCQIpAqvPGljgKtDyibcnPzcKe1HpM1Tqo1/JJuRiARfvK7I3gYUTrHRa0YENFrR
Kc3NJ30RjxXDmm/+7HLd07e7VcEw/WqmA3k603636F33jEu/et5ihG19U1jr3k4U/p0Fvm3DoBgT
0dOlsEs0h0EdMXpMrCPEszGbD3W7nPMqyxI5Glfi1CzsDEe/61z/jXEubbfkpMWWuEdyF9fszsZ5
5z+yUPzRj8u1WNYjNz9y3pFBL3fn9G1MFf4wsh0FE7/Fr2AiuC0PnqtewFAzUuCxb7gDy3v1euf2
SFEBc5tiDGcuCl7xjHzWIkQTi7gPepF9pfZC6XDqlgLnWi5+iUyusRqzNaS0InajNRKTTTWRhevk
YbVdgdZrXww1ZOdthSXMv5x6pXtQhbU3g/ronw6TTjTJ+uRM/A4o303UWyjX0vJ3vTRH0kAjFuNK
Bjbv3EI5ySCrN+xVBwoyzR8UN3x5tNwRllZiVzVYpieteaGEPkcLxvBb8JknOXNQx5UxmMviLF7U
55axr73lpaupUTbjML/zLbbH1rI/qPHy1TWCOoPnVJGmWhRzDNnvzMHP/jSrujYUISKW2YrQm7Xd
7ROJewoG4Yhc/DBt84vqKFTpA+lACagibiVTFfi9+Vmi+9whMnqw+HlToVqvoDopDGZQGZgb3JfN
8JtKTIZZjZUEy5nmhKUQaDINq+AbrLfPnuMw5LR5cSCsu2NzLbzuqZrX7oAvun/CDE5Gtdrv9bo8
aim1GnjmWpypG5l3Qe8plV1fZZ2b11zdjs8m3zOo8KvtxFny/OK60K4yzcw7D3vUk7dNp4nNQYZX
1yNezDlSKWNSaztEhcDfgEydmlfdJJkxn4Z5Shxe61f0j953p5yRIlVFnc+i2GpLLAy6Gh5oZA/U
cukSat233FIkkIwWt9LbbSn3pxmcVAWdvavzT+rHr+Bz/3LElyEZVn9pG6gIzJ6ozh7u6X5gczC6
5akxK4YGRNpj8PR6bq9O63HbMn4+FMFycEo5MRfQRnkwTGSYq3oERnGHQmCKF6FwQjpqOgYouI5K
neoyP93YOKHdaoj2Aoj0hrcRFXHYhyKl2FSm9yz3lbHnFJHDtlY8G/2nhkE9oeN+JKTVIpvuwInv
cL6kZM/OeBsZN9NbKqT8kG8QVdHcXqtpm2itNhoReq9etbRjwK/dTmJOy7vWr8WFQJExqrZ8zZjD
CzM2BGLGKbyXceCx0UrtHqTcsBs3/5DPweemKvHIsvQ+7Z1LH9hzpPXb3VqaX5k3PZrr+pedk2TJ
tyBp6vTU06EBGkQZA9Wo87dJjadxMO4mSpqB3mWRM6W7/uaOtsa/tvSCONX4XMnXx9ga9etkmw/t
pvQdsOd8B+2qSoqSWGw2sdPgs0S12lcPNypMPKL++F37dDHM9ToJEbkuu9RBYRCxr1M3hh0SpjjX
7bOrmC9fGQ5LtonjyS4bP2n7AZMggC6npH+WKxwp/dg6UZ+aByH0yEvb7aFs+Ni5VBEeKD2avF/M
ZEHp71XK3CPDRsuyqzxq5y5x6DN8qO5RZJqVIJw3krrO5EM15He63d0KXWQyRXOrepmM8NTyGdnJ
JSXUXFqK5MRRkh5MdUBW1rJvPJ4ajyEiD8yzV3Iy6fLJcx8yA36SQVt+xxIkg1PMAYW2sB61fqjv
Ahmg38ipgPSNl+TExaY2LmyumRvmXwIxuhruTuPPj6dh3DGTcB4D7UiOSpXFWf80VvHHGtBf0rd/
4r6scEKIPUCvOK8YWvUZ1lDWm5+Z+l/qaiVpg8+IqSryP77UfoHkwZzRGzaNf1fHqmPIaJyJGMp8
D93vSXNEt7ewVTIgtobdNlf7ufOOS/FQeN4Brfa9745u7FBjnyYdG57wSCCMvNmjBBLxZOTnYasa
GFu8/iH+2YPpzOm9Q/HvYDQi1/fBOowUnT6awhQnSRGHx3CxXjsyeHTjxZ3LgH5U9duu8Hv6ENPU
35Ne/LiVhQqShhof6/Ps+jFBGpLDuBSo0UQ2TdfMmGbMpiJPBrZbUn8YoizLmO8hsIHmTkgli/Sr
nlY3WfHbJn3Ag2Ya5nQwAiyImlqGN7lUFXUxZffP+irlCy1U7KPywZxy7w/p5bWvN+MsGZSoL04/
jYRyeMK+ctM5toROy62bubYAEISbXnF4uAmRJoMQqbNxSC2MN245KyvprVXQ15V2nUX/6I36j814
WbJgg6fYPx/oFLTh3NvPXTrcUZ7cOD7l3gmQY4St53xptn5BpRJhxvEbncEhXzsu6Ey4QhsaQEyl
BeRJy3eXrVuSLtuHuTXrHoTjleIsZ4GkhpvP1MKy/gp7b9x1df2IYe0ATDRMleVFPnTzpOwsFLqv
ORZ7KmNXzkQmtXrIkqMQL3jMk3opluo20zUnpj/9zv10ItezyjfHtUlY52I3yzLWJ0gzo1k/kfZB
oTMWWryCboJWPJaFwzq4Nj/Ppc1kqhRJl9a7BWuV1uGfY7LmYSUHIvU1mWdkbnArGDByxPbjE7ad
RPWDOUegsRwYsqsWRfNE7y7rWGp7Tau1Cy6D3bzl575ZgoONojG2tZb5OYpluEHk7B/LQbNiN90u
uT4P+3ax+e8ZJvMct3BYEUSFNadc7fSX1B/fdZ3CHSNwDnMe/ots6T+utosavMjXp3x0WferUybt
gsE5ZViXB2bM3/DqCOajUL6U1rxrGY6Qw2mGjjzR8Q25csxkpLwXGtvsR6vEMTkY9blMg0vnmw+l
pK6dzRCbSYiwOMf2KNNYWQjvM307GMhgGZ7EXjMPKSPAJiWqLduoJGiWFtI6sZ5TYCjxMgWnTKy8
7B7z3TaClNI2zmT3IS409+CSw3DeSDzfYjXumSH+W48mJYuFCKVq6Im4wS6VLWC5wN+yI/gChKme
7McdS4DZviVItOHiK3M3+KUNwmoxjk1KoEP7KUWNQlDPZHBdlY+4DLUY/Yv5SgP2TpTmzl2MaPSK
R67Mw8iCBA9Jvdy3QN9KyiUeg2c5OzXPYoU+Si7Ct4sFtcaA9ct0pPnsiPpj7jb16OjAKePa9sek
bAcUJxML8fs8mFXYzx3CIn810rBgjP4J8fVDxvIESYM5xcVim4+p6tbPwSV/Hzt0oL5Wv1Gx7WJC
VC3KNC+/s/Iso/ekshjl9LW0lyJe3PQLPdYFaVGsmg9+skyo3zZmmYcq1FzzJdChzeVrwdWmzCLR
b3ozWTsHIs37rb+1BORJcx36QDXzN2NDfVQtD4wCX9dx6a6MKFPQqEmXpmXP/HoSVA4DB1tY6MUv
ACiJXs2P1bY8BGtZMmI4LT2DfOJHWl/S7Wkr5+UsQuaB6G7+OPZlIZya0ZX26/bkd1QHisI6sfq7
HQKDOdCsn88+431dfspLb5dZ49kpurtF1km9ejivqXChdzR/+0avztpSlPE/v+Ry/R1sVTzbY4yM
AOFxO3Ai/Qd7Z7YbN5Lm+1dp9HXRIBkMLsCZA5xk7plSKrVYyw1hSzJ3BvftjeY55sXOj+6argWY
numLAeZi6sKAS7acygxGxPdfu+EuCLKIrbz3Szr1ei16J931ObT3xURCVIidoWRyzQ3zNfCqaF1S
wjNPCveAYwzeNuNtgH4omPMMEEDqsH1NR4uWWtrBS1W1KwTbWChS2NnMe6Uo5b6uyo1WWbdUBL/l
lgWOjZKmLtMjsija3dV9MgTu0Qo6D8moOMqS92OYAnGqBSSHqi7lDNX4E2rNSxe00pN3ViWhm7qE
akVdamsHKTsSqYqt1YsFbTpu93UqBm9NYYnF74Pi66DH9CpLLfJNwznFsqWetdi7dvY+SHEtW+oO
k6rQToV04aZSl8m+qfnHqCdD4Rkf2xkw0amwHWRRwYUT9XqC69LXknAPwdBu3FoxcFfKuXGM3Nzo
euMaNF7HgHVaNn9QcVuvmzqstwKRwuNMnBGSmlp5h6aiKXTljYN7iAkaebZI66QJ0e7DXWiY2k3/
k43IZGYnxD5OfGidm+SvCaHyz2RQh5y1yr6tLUQeu9hA7Fzl2lcLzfp1CpziJmmAFLcJPXjlKASr
VpntbSHb6Bx2tnbn9WbzmlEZcanV6H0EfVLShD0O6RmwQd8GswtlMVVdSmFbqnhdVZQfIB+DjXQi
cWoQkCPIHgPrsaFyaodhwYH7ddKNM5XIdmQ2Q5JM9o5QxfTDsimbE1RV6avKbIqdSoTLWOpFw67D
unzbiWzc6Sy7rSFi+0KjtnhB/Ahvqw/lrSMpV82dWr6PY3wehdG/A9qmqCujbQY9lOvlvhqNW0lh
1pl3qzy3hRJvujFREt633bY1hNqoGENARAk5RVQ5YmCTNKY0nXfT1LYrWU3yXrid8ZHbUt8YBSaj
cgomLnvNzrVz0H6G23OQ2fhy2q8oBujLboKtFQ80AVm99b201MHRb3RvvJmsAD7DMZK3RE7cIpw7
OeYP+Faf+9w0VyM1l7ux5NLvWeVCsNr3QQbkmPBfumr7TP9RhEN4KWiqpuN5DM5ERqS3k+5unKVa
24cGcSpE6R0Xa/2JZJpwwMGu0Q9YxYmPaKshwaJv/CmpqAgTEawD5lVUJjaTSJYTDGJMJ4SnoQ8z
5N0plNdScXQJLdrEalgeqwbOF+3Wh2XiJ2L2Rx9jIjTgIFgncJVvsck424/9wBzXtBszTcTVncAb
4nrO/bhN9l0c9qBzWrmQhvYBuN7dIHUwuPrT4PQYKbyYRNDwotmPYQPMuElg49z4M6qa9jI1htHu
h1KBcheLq4AGs+VaLddNFlmvvRx7VCEl3IG03vscmXAu8727QC3R3IdH29EKCo+XeVh3s+PQQoQ5
NZhuThvWEWmadujTaSkx7bsNrbrQ1M6kHfE45VdduHPrW7k23dZYXjawAfi7sprsY+SlKLTsyY8n
ZpxV19bFtLIpon8nFijfdFrVn5yhmbelGWe7jHKtk1H28cZtJv15nuUHx9KbI7xDFQ/yDPrAMV8J
zf6GiNo91Rk9Tz0AzQ3gng2/mcVnbQzlTddX44MCjubjJaThmlnGEwLexX5HQuG5p1/sI8F3RGKV
mwvmAbvlVK5P4dyx2xRaom5K4SDVD4LuIyFl6EHaXfcympWM1hYe9NkH3ASvp5CQhPSwDJzH0bSH
fdzV8R64Klk7YXtPL3x9xThsnCoe/MNoTOrQsi2fCmeoz15sITaSMki3osnHm5RyoA/svcmmTrvw
ux67+j42ywFOTx8Fx28bp3SHBuN9EZnVekjmvN9kzRhc6Ac3t7mWQk1QKLzSW0p0Z+QiDFrZxYj5
5NvyxuTyvGG4dr72RrjcAh3ilVMAmtwOymtdVihYbPQullMZD5ORRwfZ5i0UFfPNarTn8lIAnOy7
bMI+1PQDfkZB02VpgFkYBWq5dCgPMrGyZ/R3lW+1tcdrJpBAi2sf9XB5oxtGfaKeMnqysm5w1m6o
Yd/oogvCLH25+00KrtMJ6RkP2+G70xXlo4HM8kapafBDdYNojc/b0DWE+SK7m724fw1VrX7oZWsg
t5NZvheV2d0IxDsADXrUv8SNW8y+rXmpbxgRkHLR/Yjk1N1iedc3gLjjJqkRzMncTu5pH+lXgm63
y0jv3rXPJKNkm+bJPukM5v1wSIOriVeIWY5HW6fk9czz1dBJojsYycC8Js+2DoLq8tKPw4xPrBld
fgIvfNVaZ7opPAdZGBjJqrbr+KBH9YwUXNT+PBbd1pRWd3LpsORCGNEdTpK4H1JDvq40Z7xSRNx/
1ao4v/Kd0hOTnf1d2kOtwxPFtNJldW48oRJIQB1zS14i176LnObZSlp6clHbrjM7irnguN4+6gz3
Xgctq3eabqaXaPb6mzyZ5rc276B80zl/9fokhSoU3q2doqNwjLldUxVVXynH0be0Hua3pVI2UFgd
+sQ7gv85rTrnzBUrJfJwE1ORi1Iuje6Em0kkSGW0/9n/bcddfg0CbdwNYZ5sE6OAQZiVc2tkTXzK
ZOtthopIjqQRlNlaaN66KTo3hsu6GnvpJ1ReH40Mjg2/qBVeqrgc3kI5ggpOVYUjs2k9LJRj8JCH
Zv00hH22VlVFB2gs5Q/ChfsrOXIBtYxjNWxgvrI9jIJXrljt3h7sf7kMuW52rXnJFDIWZfaRz338
VYOg21DdjZrQq3HNkQyUeDp142nmfEu6UWGpMlD5YNUL14GhxrMwqhzIewYhlVl5mYRK/Sav+X+Y
17aDxl7vGZr5OMs+1ldJHVvUSo62YaLCRWnFTFu6N/GsrL0yxbAOKUX9UViGtZ10xW6iwOjYAnkJ
ThSW+7yI40vXj/a6iPNmHZgZAKmBcC9DdHtheI3ivQYKVa+QZjr3ocHu1eRmu01aggc2xcRVLlYg
in1EHdKxt1v2a6shUJ9l0360bl+JFcGNxqnES+T3oOCHWbOp9QiR540hYVAwCfNKFERD21nZbil1
DQ+TN3dnqw/oXa86iUUJjdNGG0r9JSg9LFdcEtuhuQpiwBBSYLZh9ayJXr1W7oMxifAiaep+nGzZ
nJtoyChNk9aiwyvy65TRCp/0hXFKYBo2bYkaz9LA5mM6lbdYwZqT0Q/RXRELsfYCLna97tILGxTV
Ps3qsl0ZowxPOb6wPXSyRv8tzE/RqeE5NkfaNQdPX8g9FE+xXnyIxHavBO/k72OJEtx3cDDNswWQ
0uT6RyIHE8AOTytVX6reakXxYxq6oqKVtMDIF2Weejd7W1tL6Nm1hQ1wbVNd/9JQXXw3ya76zvCP
UgY5YViaBz1+p8jYVwJN1DSmyQ+jVdgetH66mSq7albK9qqrgzRwWVNDujKwX9wmwV0ThwN4rCgf
vDBAcgg7rD8lkMp8NK3mPcLqoa2lzXkzYQzb23YgMcI6QfxJY2zD3d2Q80OMYtNPiVf/KAWiBMNJ
9O9gv1i0wFX8elYFKiulPccdm20WTBHiEow+o9lw13SFfZvmIXSAOdW4aU3zKcyHbhtWmXue8o5L
BQXtJ4m6YK83DQyaqlHy6JA6q6FgC4EGjwFUEgxEGj/hEV2GiQNYa+8MzZ3vQ821tx1N3IvUq2cf
qPOSmulQrkNXdJtsGrgJ5cG4GVCs2RBvLQu3Hy2OFVwtnp5cx5GyY6FX91PMJRiZUMKPjLRuPS/+
udpCK34aQizbQ+aUdwHj76puM6NZF6IDFWWFYG1NzO7BjMFEV2po5JUAf7Fp6ql70szWfrLiNt31
cwk/K6MWLGGkWHw1FeMeJXtztMq6eO8srp72hNslK5tuV5hzyrFQeU913tkfGjZwGoinnaYinDB8
w3XYjc2J+x3yfq0xwpWtAQsxJUT3eiq1pbgXyN2JebOofkOi6MoXtEvhmWFE3RvZnAN9JsuFc8zn
leaO3jV0U+2q6jjeDA7yvDBT2b3eVm9ug9R2mrnWOaGWbXj4PV8FaoRKaeNzgrn7QVkLtVnrC5Hf
lDYyLTTwzFKElIhsSF7Cxj4ag6pvmFOSsyw1+7Uv6V3v0zb+ROA1UpbLVelA4f30kNQGNayyJbpl
E4KA3iUFmieEAtiqs4CKdEc0yT6OW3WresQsmHnnHLGBHdJs2ACHcWNuzFertaP3KEh4B2In/K5N
I3BdyxhFV3KwdV1ERhaPWn20TCBNoN4hfBEViihZuPmNq9z6QJ24ziPniGgvs1A0e9IIB39k3Fvh
yWdCsiP7UikjW7tBhl+tnHTLnyNXR9IWc/phI3ka5rF808Dx7h0vqk92gxg4T+WEmpV0oFVbcO0a
x8p9NEpgJi02oAv4KkYBz8suSZA1UOc1JIoLcP2YweOMEDSG0x87TGsm+BmVxM0w5htavBDsVWFY
7ERM4ruPYAGSJRmM7KkLw1es+3W1nSkKfUUWC6yjEsbvmWo6Dm8zd9epmox97qQ0CSk7kmcWu/dV
kvJ1N+Yl9laNWZOwgZw5xG0NUGva8VAkB5Q+t2ZtHfvebp4CfvQThphuZVVZ+wKYnKLu6hAaCzSa
66IagV/xqzyIOF28fYh0qX8YAQuceFcN+YNrthdTasGpG2JBZ3cwn2iVzZ/LWQZ+1Cp+cQAKm8R0
1kPI2MmwmiJjK8pvXVJ1ym8nd+HwzWRf67LZGGOc0OiNOisF93nMpBX5naSKNbCjcj1qgbwYrRYf
CkTDpynmW0/RhDFtRo0dkf1JKgHWRH5teLzLWBsfQy7Sp9IgaiBvhPlkeSWh6sBtd3jugnNXeuoB
j3L+Qc4EZ0yu9/ENsaxQvQ0Koo3lFvZCQVlonuZQfxNIlC55HUxIPDgxlpSBa2JYxARksf6WNEN/
tqycQ3Dq9IsbUiPDGs8vwmuLO3rckmeRhO22QVxz9oo8vgzcLY7Q96DOZB9pK8HExtkBqx66erwB
IKCjO5XOxRuckQ5uM3ysuFg9lyUINp7S4NyH5bRNKtv9IHQiebXQHH8OhdsTbU0Znj3j/DUJlth6
GZ6jJdHBvhVT47xhIcenaaUp5pgp9hL0LSrau4kTPcVhvvhaA3BhjUKO+0k2hQ/rIA4gwsGr7iXZ
NaSre1fWSfwy22m+LpRD43YlFKIGqz0l2uDsm2IRW1lzOAEt9/qq0wAS9ZgXrkktec+Rqz5KN+vO
fWnUx0mJ8kjyB7cAwWlIAhYeGxoG1vg4RqTyBd3Z4BifQzQmp8HqkvehJ9x3TGtEQJaUJB7NXcye
Tu1buplFwsDdocn7nteCtmzqMPEFeCCGJWfaNyPz4o86Tu+5AI77hszBJcFUvSNKb05pl6SHIHbs
BmkfzymnrKtXZEX10Te3UgRde2xkXuOqLRBde3SBk3y2UxjqAENBg+3FL1pkjak9igNW3f6Nq3z0
6aFqfKKWU0Q7LffkUXdDDiivgmlYPEkegr48fAyTAf6+NTRvL5zRWk8O/yLh2y7E4DDuGNLVzWhi
thnrmXQup7Mx1tiOYhySB21KayLXirndMIg4D0aVwOFhNQvFYHxrTM/6Whp2u6c0R2DEjqNHI1aM
/2MjgSlTwJlKRSjOyrDnDe2s8W6RevPA91OK3KEfV10s58WsWuS0J08D80NwZKM34dHN4BIjfvyh
uRUoCabuDLZxwGhUVTFr2xjndvIpPIk+YllYe6Jd3C0O0wA+xiv2RhJSFcMjxGXbs8djxQPKLajL
00O9zFgAK9NR1lX/Hnhm8BRGspCgtDB2o+NWH7U1O1sZoVAzx5o3Q5+M+zkjEzeigtQv67G+/KJ6
+NWpmr1dK/LkMji9GHy8LPO6Ak19dDrK+yKg7z3Y+QdxZCRTOmxk4CsmF8qAGIlVoMdetJm1Pt+b
iU7NqIksBf1fFVRHDiDzSgYHX5NGbD3ZVZe9cH9x/Up36/UvcNZerfQo3HdEpO7zUrQ/khn1Dbpm
NkrSYBDSlRpSE4M2H1PHMK51wbzpqrHwQVW0XRGFzYEYF7DrxlRgW/NnDb1/a3sFcs0B46+x6ugH
r4lIIo8BV0L22MGDZpsUNgKXYAFDnLdWCfEL7WOuiEIxz7rssv2Uata5HpY5Ok2HYxZOxT5pRcyo
HUK+uGRqP89OCXfJKoSx4lp05SZx47ZxR4BLOm5Jvak3dKBHj3GLKHlTOjDt5FtQWC9IkssrxPY0
XOjrvuABadowfshH7cXOuEm2BFociVGLjiqum6dxjkYcG7l1DbEKHYvaUmuH1Ictpvbo+otoe2Zy
y4n3zWykvqg0b1uSKrelvSVexSUa38R44nyCjW8Xm0MbxIi4ajkzbWhV+x6GAfkTRopbQpT5PK3C
ghXmOGb9xu5QbBhd5q0qJ0F1Tm6Wq18sGbsYFYWHLQaHPWeXcRUwlmdTRu5NpAX9M6r/8ilEKLP+
JUZ8Myp9sHcJtx9ifSPEIA2D8S9tE9luJLJoPyLJu0sC9MeaPaUbw0qGXcwgQ2MPgOL/+pd/9S//
I/fy/6u77wRYfhZt/Pc//TfTsoY32SUxVSKQJc+XDI+/J6oxmHwheYKaUkY5wnApkPi7bdkwv9jm
0oBIoqbhsKBIW+OsXhzNfMkyXB278VLdvSSx/TO25T91b/GybFoG0MrRBcN3Q5n1x/wxzU3aydEw
lRWDkV+lPqQ2M2uIZp2L2SE3hvxgIwt47FxUmISsdHRi5w67hDanj3FT9kc9zrN1WOsbkhx4fimg
Mi5YgAlEJ3dSHmsVIJ4n4/feHNzioXeX08xcUjP+25Ze/1mTJvL5l5tvZfOXbVd8fGvJYPo/S3Dg
O88a0UlR+3//+Fus4L/mCi7W9T/8ZvPzU792n/V0/9mguvx3F/nyJ/+rX/x17TxO5ee//PVddURt
8t1CXtbvl9VSLfsPcv26uPi3f/38y7/9a9V9axnJvmXED/y2KJe//WvMn8EaMlhejvvTtr5E+Q6f
Tfsvf5VfWA9E/Hn44ZdwZuO3mD/x5eef5ksE4pEkp/+2JjW+HyuVv4Y3HyP9EkH57+/CfyHnTyyL
7jcnvSN0IUnV5wlwcAdQvPenULx4hMxpignhLJj1BmdSb+9cMZc2buK4eNE6DTrIU6ryma0IBKQS
l9L4vEA1cUOqj4OQ3xaOXJlymJEbI2ZxNkFvpy9F4zSxLwcdfxIZE907VVvaN1lJPUPaFTUl3h4d
OcXMqIEiSrPcR72YAhvx2ADpmsRRfQms1AOaN91u5QToJjdaZpRoO61oPFgLGHLuHE1w90TQ1x1+
94H++k79PsjvT9ngSwIiHxuxsASLCsv8c9BuaM2jLCFXUQ4OPHiKDC+jyw9jNkfnLNGMXeIlMloF
WPOf//G//MecQj4S/mVPJ/rTJo+TT/hPiYiR0SHZcrTVRNaz39llezuNRvmflMm5f/7gyRdl0bG1
0LzGJif/lOc+DRXacpt7WYeOzhc/k2DiOZVXXTMmAmK4tRWQQq2sAH56QmQSrYhw1Eda16WbZpjB
zdck06QEz0CIDWrVLIE0JCJxnUh/5tQgqRX5qsvMvtyCRpNlY/zMtYmGJePGksTjGT+Tb9qa4MHV
rI2jBbAMELdGIIXwpuU8XXNNtR7SUlkfU5nBk+kR2WHDfTo72X03GONrXTnRbRpF5g8oYTtmGNAn
lHA8d98EIdqpH5lTX69MY8Jso1w8Y9NUld892tk+ywLdh6/rnqiO+ZJFuAam0KB+YCWSm9EW3ry2
cB0qZr6+CNl49eo1TZB3kavg1p+u3U+tj5vQNfEaBHHFTN9wOXHCLGh9NQHw7RnDm+kasNrvPJw9
gFAmwTQbWCfjxWzgtvwAZ1uEBLVXn/lS7rfvB4izmXJya5eXqMzQoicRaGVixCjtKOBLT2lgL0E8
P0N5nJ8BPVC5oQlJFa7oTau+Y+Ylysf0lliff7xAfxY0/LZpwKGQNsmuxjnLvkYY6Z9WKGLYOM2a
D+VG6iirWrsSIikJMnCNcT1AkM7VYsHhB34lnmdcUXtymxeZvh4qwhozg8vyzxf0v/GyfzUF0Sf/
8Tn0iNTs9+fOzz/+68HzZYluF5wTywOu68vO/reDR9O/0H0Bpbb8R4y4aS9to7+muBjGF0N41Esa
NEpAICxVjL9eh+wvnDaC5Fk+cYNzg43pnzh5zJ+p6L+tItYQ5VJ8f6bcn5HKfz56sFVO0kl+ODFt
oTtCzLQzmnxruuk6svOQjnj1/A0T3XQrsKkb56gZEyA1RrVbzTTyHw5lXyksoR3cgbUGXwnF09+i
IS2fVFxE+sY0uyVUQiIeXuFeNYsNYqf2m9JMuBNt4IZO8lWES9IzKmjPVPbdBdYimBlVo9bx0cyQ
0hRYlroTGefL3qxqvWQYqsSrwQ42vRfYc4xnA1FotKvRwEa7kGNrvLHddOkqqnJWfGLY1VNhlDCP
voaF6EloFHlvAK/crYUxDcsdKX10ojutXSVweCUxWvhdJm9FzovWHezJ6MtdUnlqsSaj5L9vwKst
ZGEQy0EHcXXWQ0IMwpKMmm3iqNYipGtyIYujpv6uJeNcbV3i9Tv8wiq9KGmJ3QDrHN/1DCgRqW2B
UWcbrx1FPm8HEtGmS90tfTdS4BTy22pG3jt3UeyipkllcJ7isgh8q3K6RwiKNPY9k8C87VxNelMg
2Ml79oYgJ3zC0OzyCQCT7BZqnzu5bQh1qDj5zRCdsxDGhxfCpvo69sofFo2fJzQRmNKS2ho2VVu6
xGPgElbbsjdkvoKv/bCCJa3EdmRDoGGPDJFglMxwt2i+OvIjC/TZboozaIcTk6SCulIBIT5xiiZF
Mz2Ehx5SWkTiSVKd25mIkVXYlylJnnqqZb5EL/OjC+AfV13asgrqKcP0bEsNmMTmyIfrqebqo+Fy
HeEpk6TdNC05nCtHj5yO3ReGadVUjfeUwAOvejXFGjBcDls/J+FgwydVwUuToa7wzSyxvjnSPcXe
WJQ7nkgLD1LQpQ9Vr/jBmpQ8ILTY2axYnk5260lNfzZd1ahTmvVN5PeyyZBIicF5wjcFyjJMiGDw
rDkcM9B4+YddIRJYm5jrqYug07n0TZfhf0OgiX0LwxJ/zugrHXInYnU14xzEVzWz+p6hzjkB/nsp
GjUc1GuRSxDMqcqKl1Ga7fckTK3ZV1HufJo96TmHafaS76GHJXYiNYe4RmdINJ+sObIFzEjTTIwV
Nji/Q9s87pXSQvmWEpaDoCWMsXTpRQIICA6CPUvWi2KSYr8LHWMWtOaYoPhPRDscktnEWwwfhK4W
cr4FgoQPABeehA/4ghux7YhgWlWtnb2hOkkh/FvFGR2nOAs44uvvxFXkFroiF92mrpBwwiM6wd5V
Zk+qQDgWtu9iJSE/3kh4qa1m2g8isciTRX7RfscM6FUbBye2AZgf1Dtv7CMJmIrMZ+cOem2iPiCt
yScLLeIwblvtiVC0SvMH8ks/M0D9ajsBGtfnedYt7PuGaAkxLsb8OndadGNlAEbrZM6SzzGycG+g
ONPIdkX4vmoRWt+HU+N1q6ZEp0aKT0/eca1n37ouqt5YMSN6ijR11b5gR/H4kYPy6DS5BQ8z4okx
vaQaFvXBaHMHK2wAcgMhIbSw/BziQTQrI+xtDHMdtxnmTMQxcYOjCd9hUTd7Z0ZcALPSI0Cyvdra
FV6UEd3Sj9FuEf3hZFUMG/99I2f5WTy09edny8z5x8nyf+SgaS4Rav/xCf+guo8/5rT9/At/O+OF
+0UCKdBhS+s1LVDL2Pm3M940vriG9CQR7nRRsRsy3vx6wpsm4W7L7Zfh0jVB2/nSrye898Uiuo2Y
SQ/oXJDhZv4zJ7z8GcP2uxOeoBGLI4LyCbpyPO4if5oxLMBePEr2S1PPnf2IMrhCmh0SZ6rX2A5g
pT9JHsJHuG6hxMv6zWoHjRQQhPkkXE0iNvSF3g62NtJBHK1VnrsG+mnLQyaza6wZp0VQCtGat2Ks
qLnbBihpEbpGi/7JzwGKmn2aA6T4Kh6WAKaAqNoEq5oV2qiCR2HeJiMpQ+W60+ICUnGi0NxJtxWN
kBzmY+Pa38MgSsDJXTXRJbMdXPzNzh6KTvTrqskcXDS2iOyNFuKY8ouRLRWteenpaucqG7JST0wS
zbednNi0fDKuB9QkaMScYwpjTE4zTmizXtchSafgl8tnedSqUsoPTESufqNkLbvtRFwphF+AxIw8
NbPJkfHMLpKjqhsRAZAniVJFJQVZP7PV5cp3VG20qKExLPuhW7Y3lQrB+F05TKQb5A1RQT+EUrQq
i1nmS9KiwAr/PelI57i1Q+Rc8KNSFigIpxpPB4HyPSXxhUGE9yqv3HJeOdbouoe2IYv6B5KxggCh
2Ay97qQ3OSOiRkB4uJrMLCVeWxjqOTBarixurfWHiGke71qokxpfZ1l111X9cmPxrO6Bj0t2T1xQ
WnGqSElKMYcWnbgZc7eL11VKktvKRMiH7gRW26+6QmsJdZkHXh7+/d6BLtLRUyFKND9k63jEIWPl
AS5nAZfrrItSqBjGtuJI0QwG5gjZ00dI8DPOzkAJ10dgHys0fCLsCMoY9GdXR6yyshKTvxlLo2zF
Np5z56qigAOoHjy0IgURlTCrestQtCqgUbBIt4v4z6iQG3DqFbP3bGS55ay1pnWoFsPLgV5jxvsL
FxZiSQb8Jw7cJQ4L0S6kDXGtFUk9Zude7DKFCeTs1sS4Tole/hiIEhl2jl3Qr3DgdjSKb8jiKvGi
lwwNDuYfrQxJu5+t3jwUnOki2fXpEAwYOWoqfLpsZqodQ2CUNXSCuBTeWAUbDjfFvS1BxYUAgxAQ
X3FIYAYiXrH2p9wrp13qahI9cMRR3xmy+bC6JUB4TtyJKDEPJt6fRKkTaDvZxG5wmoR3PLHjV1Yt
b+PAJRERz5QsHhh3aC91hACI9A4EBphaA/SKqueA23rETrwy6lcNXnAz2CEOzi3iouv2ja5m/cEJ
Zutt1gfna4ktrl71oyjOWR0qY++iBxrOXRR1Dsekyc21oX9iWJP5h9IBnRCLLSsJA1jJ2kRX6eWt
gDAi2iY+Oi0pfit3sNXBkpkaV60+9vdu7tUvmSzxYhGdhNG5dCZedRHAaa+cyO5fYcm4+jn6lA37
UrcmdeYSM2+dQWbu2xjpLS6UxhLBeMG147a+iQqM+AZzgEQh691timNrx3a3ZauCpEiUKdsHBYSY
3aDDpAIpxXyQe35YFtxGV6ZNuVRHmEKeDI1Pw60zP7cpV7V7reUuH2PeRKNKryI3v5FAkNGqrJtQ
8JhCGZl1UK0Jq6liH1kMsVrkYUTwTA7GL71fW4Nu4L7g7cjXQ68gjOLcqOyTFmpWe0iVrJobIn1c
7cRzGznHwVKFixTWq8hB0hxFxbRm6rWLM9vtC/xEmd2r8J0BLerfRq5MhHwPQVcyaSFTe4bZTswp
WmdQu70NvwgHiW/VckrjO9OrixKnSLTQzO1VKGo92XtDYodP3LXlBV67JnEvdKynQe+d7ByS3SB2
pt3X9a7MulG38xez6tnIvF4rBN0UxHxOkf5gh5wTrnWihImZL+W6/4z3AL1G35lld1/EtlEe8N4h
CsH3YEYPzAoIRBdzYg4FBvi+EgpjOJ9+2+E0CYUZbcwWZO8+zBsdB5wXtFfXILjFr7tguQXnTGPY
F2mZXVcwwrdEe5vuurB085urZ1G9zQNq3InkiPLbho5tMqzsGTlx6C1LUo+lwsnjNBV40GCTlyAr
rtikTtt2SwCKSHM/jbL0thcEmb5ZjYTGW4H5mpe2QRe2q1DRD9iFouAuUHG0GJnUMB2UVesK435b
fTa2Xb7YEPbT1iOz5KaviL4KOZuWpaHrxzzEIUGjAXKB/ZyS/r4Cy5v1Q2xD8a4U566J3JJNZetQ
G4pZvcvsxbpQ9lNEeEHbf0O9Un6EHsLRG/qJK3uLehCwKEg8Zn5TB3Va9faApItYVgY3ZA76cZhU
gopecQAwCOVNgI5PEAG7IqnMQ8Hj0cWNJtiVSESd0DjFAvXDynPk8OaCYoyrseaOug2KsqaYJXXI
TYzQGeiM+GWMRs4M0qPlhBaW9JmpfcUttt+nrdcM6PdL+TaWUUhqBbnqZbVxHaMl5VVp9YxgDh3e
PQLACNhaCLHru5hgJRbUiACGKovZr+vBfkBpUEK6jnr0YQcZRLrWtdORhorCXZc1A91WlGVf33a4
24+hCO5xryLo9fKBmc/rXQJTtan4RlBg+TiQD+1uxt4OYNJtMy7EDdkLrDESNIzpabIjbWGSKR7Y
B41pXizbYqBuCEslxJGYOHWAhmLn5/IRXdlJxKtQXRrvLejQT8mnzBuaJ8J86VvT6p4Y7D065elg
o/hC8yLz6PZWr+8Kp6+qfdESFLZKvZxt0cHkZDBX5lWpXcHOBXbOAgxxoNvPMZP/z955JMmunFl6
K201R5kDcKhpIHSk1pkTWF6R0Modekm9jd5Yf3hks969LHs09rgmnJC8kYEA4L845zvhKILlGuIn
VKh2ih9bGzgmQGtTfI+mJMJ9UfQ9p03dYpCeudYP1mCDtotGBcLV8hP15I6mQBPQ9yiLkxjk2STs
5XuBs4bXrFOWWejrgiYv8SrvM5/sVftjJkxWWfDZF9E5zCJnPRP3YVDFjDvLE9bJYU4BJq6S6EzW
PI3rJIaTz+/WiGdVddDjvDqgqIizjjrRWBroRmMbz/GuGhh1h3FX8Mdn5tKiSgFCiZog6T4Ds+7O
rrKTV2OokPsl7gxUbc4ZMBdNPVyntYN6nVuRMksGsVvtUnzK3bbihD0BxC6/BsdBau110ZeeBvEG
VUE2h3nAnk9YSg+CELBgu6mJ0LVOHQP6n+NKL8Ol00YvIh016vqgjjCKZLAGWtGUE+OSPLHep8Iq
h6fadXN2iwA4Ku9gpcDjMMDRK9j/IjBzHQX/2gKgsTNJYFzj34iSYZz553inYGid1OBL4QtkMMQv
0ZB/UZtC36deDlhOA0L7VyGd//SZ0nPoOhiGBjIQUv4Wx2jRMTGeSb2NZ+blRdqNf1hyY9rNGJl3
6+DkX8zD6bJ+/Y583jrLZLPLB7q/f56DiZFDAfxlPcf3LudtyDXud2YGKSE2unHbTSYzmL4KdkTn
DP9elKxNDCkiCpdFjm9TR5u/NVkLYOIuMdklT1BrdoHbMeuwqh9/ajr/m23Y79si+jdWURaNpgCR
S9P568+YQTFMJl7m+J6lyyrQJUZD28LClzDUn/8/n+WaBJCR/Qur4NfPIrlJEw2Bd6+n6Np22N5e
W9TfV73KwFn89Wf9sUz75f7ki0k+iN2ntB35e9KqgQkVRRHrTtpEgNmzBwtoBBF7VG3bhWUHoqeh
6t62U9aevdL2vxm+B+nTbik42X+u5458RT/afTIfmc+IFjFc/fUf+ftCcL34/MgutHN+Ala1v16Q
IQa8m49c/Kz2610/pMVRGlm0/+NT/meJ8h888H+64P8ExH+sy88i/fnLHmX9f/xtxuKsC3ybW57d
eMCiYo3C+9uMRYr/DPzA9BC/2mCj2RH/Y8bCFgXoruUFbI7ZrjCC+ceMhQU+DvA/FvjMVxzT8b1/
Z8jy+71BXb8qXcw1cY6QZ/e396tbB6Nmv2tRhc7q2x/ju6wXiA3/dEX+m+d/feb+/Jj88TG2jVIA
/wmPyW8fY6WZjmi3MGwUmb4yoF6fcGuZGAUIyU682Xv868+z5Pra+q9P9E0UK9z1bJkskDMYvrjs
fz44IiZHI7AwCGfQT0S3jTR9DBQ5/AeYzEtgyQbNVtvTKY9lA1nM103SnlPXi8hJk11Qt0lIn9jd
k7BRYtg2JxnsmbDPtU8Hm3BUhdAwcqjSA1sfYyV/ZCydt6kfxMDODZnYItpOxBNW8JrigjZ/MzZG
D+QBKRwDJqrFXppDqNjWwzDxGjL/xgue13n8bmKfHIgyZD438hpBaxyAthT2BDAb88nsLSEaUqQT
74pZVwrLNxUy9sJJCOSBG8b6AXuS9a3A6YgwlDfhcaqKmIaOsbgdvTnz2C0veAQL4H6TNm1x7HAO
+GWoOgAnByFbF5t2NyxeUK6zDLRBcPoqlJGYXozJb0JIFG4cbWomXtPCsGfCG+bTTuenYnFduRXK
ditrl0yFN9KUpOCJ0HlAOiGtyaCRxZqbEM2yzXO6mBQSNDkl96SlIfgr+8EAfpHzxSPs7TXUmtIx
i1e0i617irMgpxxuFhM4Qul4ZvyhY1HqE0fczELFU6VVf81Zp57MsqusE67S1SU8LQzK5tZOTEj+
5hiEVVv61pM0NWA70JxVv8s8N81+1HHG4soV6MIOXHMibCZKG7VvsDkl3wF4+vbPql4kvjVuM6Sw
Fg6H8tK1tsnQn7ICfJxdycH/ljPazPcsF7pkL60SJS5mzoUam77ZNsubVI6IX5SXR9FlwhNXPjSL
YdT4eCtDMSgj0KUiHy6m9bqCmtf3jwSaCBfpDG6khzmb+UD2Trm4KUYx2pfaNHFI0jISgwjhHaQe
EjGjsXekS9lI+GdrHFZTnIMiBTBBAOjR7eLWvZ3ipOlRYJZVU18wzgZsVDDZdd0JNYdQTkikXi13
09i7jdpJnBplD5XTArqzKdrCq/ek3ekFs6G9ahXJiunFQ5kDJAk7BZP2GpRTFtzZROEENyruGjAB
tZ+Xj+Q/pf2Ng4jGfJJKu2VOsV4ZJxap5XF2aScclxwD2Dr5WjLLFJcMmKaiukkHv0yvh3RmGLvY
s9OsqRVl3F4PsYTZFRYKu4MKYRaLAiYe9p1TWzq2e87cDjPMvEhmZb3XkEo16h4z8Yp1WZICzgl9
sXlAdAqAuDGxw7wHrdbjfTyQsGxvl0BVw6PKJ1kkG2G0RMahSS7yj9rJyu5iDGxPnrOY+Thvn8WM
OnCRGJQIappdZoA90RGybJeHcZgcDW1Ms9Cqh0dZSkM1j/Cs7DS44Z0FRzhUoxUXPXhA1jv9pWVq
pPxvC6U+2MfKAqj8hAlaGvNjCzkGvgX2uGnr1qpxR4ZhXpztWncR+CTqQDEI8zI3gw7jZcNIWFeC
/SUcTICkaOR5lQa3VG7pwEKLmw/5P4p0D6NGLqCtkRHVxPtFtSysPAaQ4ha5rZFRsFSGsbN150db
5Tu0jVMXF9AvMyNlQ26Ivjm5vDhwbuewMQ8VpAYUXb4XyXPeNepSxWTLbVkGSniAhplFDOilNftb
GNYdzrVlacjXOgKNQH++sZWeqJqWmkVc9h5joVPBZZgJ0Srug8pXY3QdDyV8UUC7hQfD4q/PlV+P
S04V3/YsDnFPoHFAi/lbsUy/3He2z7rf7p1Y7fAQMVhjyJL+Wxquv38OGxiknmT5Or+nbnPuiw63
OxYfYO34ktj3PoIC+Pta7JfY3j+L1H49lv9+SCJ2pfjntCQv/ddDEmiQ33oRH2Mgl3ZPC5CEVrQn
SCAosRImv/u/vnzrv/fLoeyT1WuZ0iW1mO1R8NvnRbUHzNm1uHzrTHFJKwL+FgDQ28rDkBeXMVE3
chaf5AOM/+KX+7UDWa+ooCbgLWLbXD3X/e2Xq8XMyCPnHusc8OnZmBPK0dZiL4Qat3/9Lf/5JuFL
2qv8xfc5oP8Q8v4pkpjD2ikHXEobRI7R7ZxY+RUWq/hffKF/vpbrF6HBkZ7pejRVv/52OAwK7dnw
yOS4aMb9U8OXiUrnDeZMFfrsbzbVnCXHASP8337G/yn1/4Mr+qff+p9K/Zf0//zv7n/dfJa/FPvr
/+fvoinBChQNuAhIqrdYgv5joWoKC9UUdT4qWRtBlcXP9f8WqvZ/cpNIIPWwVNGKev9V7LOfRVpL
Lr1n06Rb64L235FMccf/8gCiCmawQSuCfstxLAtFyK83jdczaYsw/R2bIokRc5htbi3PdWNnzbUe
Zme87SenUi9joydEdyxFCwn4KU8EmQeMK7mpqBc882AnTRJcEqdXPxpfLuU9QKo8OZMZ280fGJAb
4wZ+SLuSVhXJkJvAirvqCtwEumSgMkUNGCML+h2TVirKue0EHldHkLYb4cspdyJbovjsY9m/86Oh
5LDRBmaIXitz2yXF9K3NvBXnQe0bLulgjF99KoS3o04uDYAVVlzedh1Lmw0qWIpIu+ervlEwesNz
Y6ciPQAfLZE25oxa/LMFYsbb4EiibF+VnqV+EsCNmpMKJANgh6nkSyvBWnMOpQvwqHKImisXjXLO
jN+ty0OHO51D2Kii0yAy/n1vJATijIGwXec5HI+XLAIyV+D2bcg3jJh8T98w9XvEq1ANzEe01K0X
LlRzwU46EKb2U+1Nd7yFR//KMGx/ODDvE/VOJBm4LiymoggjRFkmmzKxyIeBiEJ4+FBIX1nTJMuF
VABKE6DVc8FYXRhz6NT2QM2cMP8M+6Rr+xOdiMIdy5w2RTuk1+iOaAy4yEPDkq4ZVZJcAf73aIZY
N8ew1ddoiaKejYXBvBooVku36GXo1h4Opdr36HOadFqYlaaEO4WyQBAc0oAsoJpFzvo3DhDUvBr1
0vwUDmBj4I56BNTP3oQ1YIMXHY/MTFUeRrZl/qg1Qbl708wDuC+egxJKD7XM9i07uum08L8BzjSl
bGYi7XNuoLOl0ST4qB3hemXJZzwMs4lFyVo+p6SUc7g0uZO81BPD5I3HjvUlnVEW4G7syH0QsPjK
SzJzBLaDzAkjzsb5m9nBbz8h8cXNi2iJ+CHZ5SR2kSvelTe9qTN2fgt8ur2a3Pox0RSE113QTNWP
VjIR/kmMEuFqTZLEy9406qI+VyzX5dlvDeHgiHXaxwE7abfBiCuyA6Y5Aw8eL4fvMKXq6mK1Jup4
6kFoHjeGQvH2Ismu8C9OqQt9EkGwfEb2sEz7xmoT88D2DaaYTT55AiJ/qJEVYDs3kQwBQbgdlBL4
2BXhAXcl9hFT7JGJ6BmN8JAONcgUcNzPSYCGf0t0xcpFyoW5HG06Ck3WrUMGmLNxl7JigcKpnpEs
ndQJkZeEkan5ytajBRXGHfh5N8WQGEgHNB3Ek7eCCmBo8icVBE1jQ4YZlcupxNDVB+e8rcEaRmiP
181vuvAmII6CJDE0gJZJVq9B5EjVzjGwuxRu4MWWqf+YZ32PaConJGNTLpBId3JC0PDY27P8rHBH
EuGkl2Hcou/qnce26UT1QlilfW0RhkB6JS3SeBrSpTkGXoQdrlhAHB56vHxkwkRoLtg0Dqlv7wqz
dxRWRaSkG3eaBZsnXIJqC1K/jENUnsw0FubS0dWkoIXsUokT9gwrgUKWVy5Tz8zGlBMWHboMvg5B
efuoRs8dlgTKZwemNTNYdTHVxH6KQgUHEtkN96lvV+nb0g/wBTKUlhjWS2E/LUPk48tGYS7Pll0W
gEV8hqt7zEGww4Y2U8mbInJ9/SUs4l08C5rvkfbC/tk2LgugGRzIJRKCdiwrF5iMaRp1+oCrYd3B
lSPzE9eg8WPn3bFUI6ejW/ZDQSrrxS1Mm3xYB7XIDlCH/Zm4LT+RVAEg0cqAqRbWFukZOIsROYhq
qT7pm2DgthSB2T2Wy2rY5TPbZyQOXvdcIGysto2cn7CPkruBGEAzCKPDGrsjCDhJXoEVPJdUbhSJ
cbDrkeyBiElvim546JPmFBdjfM6N9OyOLVsotRA2oQgvs+1sr9pqh7bmxRS9sSIUToiCqdwH94fJ
Lga/ekXQdlJE1yxSjTcayXwLoZG8FJg82yTPm6PjKLWt6/Qloy1CXceacxdVFZhgsjHyr6yFPmvH
7gdG2zfb747M/Es8VkNfPGY9bquETIizIWuEJIz62UDcp1X1zkDjEy9WcW04C7Gr7NN+5Cxkv2Lh
XbNlfiB6DuRK3wVXNVDtkJuT7ZMqrwkoTzc0+W/4R4lsAhsbEu4as1dzHr0WzHOVegc52IcpB7Sd
B/q1dYeb2Ot3PYOArdeQCORE05ERFiMahP8hFSrZrWV+zkRC2NEE0xtt7aasbAAVWR1WyofgF493
1trACdFf2QwTiPXtqq++JqSokupgMkDZJZUlPmoS0X6WiBroLSwzXCr8obP1PR7Ny5Ap627oW21u
NV6AjSoBCdhQ54jwcZDAOtCX2bSYfRzB+tTeqYXoumkTYtccwn5qDeKh6wABFnYV9rqqT0tglpfY
FwbY3WpqSAnWYwlzXl60qAnNlCMV8tQ6pC9V/NjC6sOhlVsFALgrJQmA7jIc2MOBVRu3itpnywvq
YE/auJ68JTvidN7qgU+Lc+uCoMU/lb2xPLQZZtE/qKcgwYDn9noPZJWllJaXmRbnpSnRFklbMB4j
S29TxVF38qMS1z4VF0OlIZ5RkORfEb58yM9QFT0x4tf36qs4GpzniHjeU2N63+chZ0ctWLn9dIfS
zkNnmJq3aXarH241oexhgTbsSB9/DMA7HQZh4IRJh+qVC5ySo0vKrrMUe2Fj3XfGUT6xyadU8NSl
NNhY86BzIJN/GVr93J6mWe2nuMvPCEcuSHYdNM4xOJMm6bdTOZifxO2S3OnwR5Us0QXTMGItQ1ED
gS37trgsEhGrAwH1Ys5y59a+DlPSBPa1azqhDcl0rzDpEj2if+YCWUaBOmTPa4gJqTvr66yKbgqf
hITWH+c9A2XGc3N6zUDxPe09onEmkKQTDI2TbHmjbWphgVewTeTPUzp1mypZTvPQINUpFkCtWWuy
bdKwuHW0fHZ0wh/FbL4ak0JK7qN/XfHZ4M9y99SJNVxBnpgAfhMU+lsBU5KInelWJ4LNvApOU9Jh
qJ7sGq6zvEsduGcwlgiZAW65aVXwLHgsj2MsSEEQzJ9wEQQcfu7XULhMLmzSq5DRMv8uyIRpJ37z
Qvc7W85XPMos+BYwD+q98k0g/iRhhCX/+s6hNtigMJjCyZi+Gt858y48czoTvI63bKvZqjko/5Y2
fmSyGB1RMS2bqM4O0SoJkMONk7rqY1wM+SOZjc8Ri9NhCtJrv4Cw7KYLKB2JTGp2Phq9QvM9EBCu
O38SViRNZLzxvDc8yMcWtHn+wJwZrsKDtJQRuNRe7UmG0yGl8QDuNUdAbAXBRtn2dZVHTL99YKeE
I2yDUnx2rfEEAtmArtZ+9mXsv1lrrrjMljt0XPYVYoR7PbsUYlSnHnkux9HjJWtlnmYYC4K0CWBN
mXHj62tZLs5V33u3UwQ6NrfQl2yE2zv3tct6fx5SMtesRm89D3qX7pgBV0b9FNfCbkNwIfGWjQ28
1SmG2lHmkMKrfIvU+mg2DZJAUlc7Qrpe2dpdr5P7sMwH9RTjKvvBHLDf5k21XHSLK2Tj8zXfo845
pp1+Hwt9gf3ccO3T6cwI295FEbzvBc3Iz9Ia2C8ETgIqup+iNGTxHb/qPHrmPH1IlYRUh3J7VcO4
EyUeoTAdeFne1jm8o0YXdWg7tYNjNzrVunzj/eSf56Yk/m+ZvmpHHM2+tzeE1+jHOTZsLBa5eXLT
gW+PKt1d9r0gsW/S7XPdtvjwYcDc2tkUXPt2EhChXQS38ZSm9zhDDA0qCTf0bhgM426SwrghXJh0
7kDcIUxSvNWkuJ/j+k1mJbpDa9hhFIn3LDzRWGojOs4RxCml/Asl3jeMqTZ4IWMGnJ/Zd/243LZG
9ESs90ugCuDqQfRqucU4HoJRTd95fd2UjFfJ3UjmyxzJDPUU751rqphiMw3poWY0/5KnMfUNpfMT
wuToi3fBeDuOhfgJY/1xiEgAmi0PN4dGy+73Mqj2iNQ26Fl+kD9/dO3uA/W+/c4kJw+ZWnsby+mH
qyYR3FFV0ra3pQQzX0t/3uXpRERZ2/QEYax5WbURbLmaySme/Ph7Bx06zKoZlMMyfo9iWV7ayC3T
dVaoPnqT4lrI7jEpqfyqxO8JB64eZhcygZEc6aR64GngbR0NH4Qsvg3pATetp5+qtruy4+EWKnhN
Hdbo55TB4W1uegZhNvZjqVbCgx5Cq+WYXhV4hzxInwIiEaC5mv6ZAN1sh68kReibsyY+5GpJD6LQ
iKeyd4pfn1KbCENozRHvsfVRn7pvXZ4+AeU1dkPnXTsW9bDvASxRmHMR9FdBSCZl8ji7rKsI0I6m
7xN2rF2Sz4yPowiii0VY4Ldcm81bPmm6slKYYVmO30gEcy6Z5djQRlpG8zgYvUOBwGXF08ZcLwHs
v+/A7dBkj5vU7errDhDJptPd+0QpdEg9+408kH3au+SbtB4+qcpMdjOhM4VlfgTlKvb2C+8AGnhP
a48irniPABUhAAcGmt3nqXdHdiby7yB7c4rhOrdFiFp5m6nyye2YtKsRB1U90dx6VcZrg7yluePF
X2BOOdQin86pOeXRhk76cWwHG5W08NXG6GOm5G4Q186lZrUT4tDCXBIsgGfJ8xhzovxq0gnAHp0K
1zw5BWl/JBtp4mGSdhe5/reh0uVjSgYD6QWyvOeFAmxTbRcvf1WAHNsgAUorvjT9LUbN6kSZJM6u
E5e8ngi0ILm2YqFXgSkxg8Mk+cuQCvKuhmPORrHmeZZog/V8TTAQGk1bv5fAR7dg/Ihe6+4Yxlth
KvOjnNvxwdBO0ZGtSc1d4b06GAkUIb9dpc5dsnxFtjb3/HznQGXA5VvwQak1I6q2J1qOQhRX2hnL
N1l2h7IbeaWu0aKucSwxwmwKnR8sLiIJHhV2qbUTbM0BwLmbCmjCakpuWsWowalMQrsBhcvhXaeL
OtsF+ZDob4dzm4J1aQK38bYmIHTUfVn53c7jM9Ld7yncnYn8MJLFJpWUG+QR3iVqTBTFnCepZ0KG
MlFEruKLrfDycZuTuXubd23zHd+P2rPGHfH7lfqC/GMI2VaiefTi2iaQ03HIdXIHFgzCdfpLOa9o
ITu+mRP41usuE/GlCkjuTafsVE56PFWSnJ19Ucc7Oc/ZBu4bGSL4DS9tb0ETlPVVBvTjBmmZ2Dap
dcnimK01Y6ubMqZrAq5C5BwC1G/RTLG/cO+/pZSqBD1743lK6+GqNedrlYEpdnnt4LWrbmJzxpIH
9+t7z3175B30wqJE/7TkHO2MUvRhsMaNsHab3gp7PtTF5J0gzWnyE1ra/Hn8g2Wp2XQbXJ5EHPDo
NQdy4T3MXhROLvTdrcke74rZYXkzj/wHtNoqFB4aY7tzPnjQ3zD6f5GS/h5x9KXU4eX0VKmc15SQ
+9wn/Slt5jOtLW/E+Bu6aOtuqsx814nylHg5nWm54zRJQyBbXymx5AoJ5RxWcbHcjmWNUJpF11U3
ZTPCTJT8CBAt+1hnrnxikhdsBx1dyUwme22Qkms4bXtupVrY2zTPyo/rQ5/3wda0o/hRqQUCLFJY
hPe9tJzNYEXG1sbtSQubkGYJkLOO4IY5VnwZO4ugENipr7YarDvslu2uGJYrkwHRlZ8s+uxgG9zN
TER2BSSpfTZF6mZy8JvMUkU7D+sT6Q0E+6S5fpvU7J1jz/vZiyLb96z6KLbyQ+F73Imk3RVIyh+j
IPK3o3K3yAnIOelifuIMCxbcTxwrGYNpsl8zyJ0pi0LSiAfdNJsmjqEWd5V6SPyxeLDAr0lADDaQ
0Hxu7D1cymzfzA3pJUvhTt1RE+/Hj4+os8k6Ql0tpo+cnVZ9qvxUX095UukwVrWxl7GP0sGYgb/G
kf+RR3V7jD2HOrwxnE3nQhLz/Ox1dsfv3WKIp0qOud4w1wl+9JhynR373uzGsZaPJDceqnyWb2Ve
JzsKxGfXag0iUOP0Lu4QC0yWD9OKVPVuIUo3bz66WDVhryByWTliBztID4PXn+RI7krPo7ExOgeR
JsVnFIq55SuAsCZ3rv1CaV3cGnne31DTyjvABOrJb8qf6SJTRmMeOgVVRSW06mq5qUeT6G6DONLQ
WdyTr63+oe7GJhxjcnrXcQcVqfOFPP+Y6YSmZqq+uYN8QHZS3HRdflMrcBM0aTGWDYeX3FQ7P9lQ
L0cdF3AIA3FJgSkzY7b3uDlMilyCBvk12xrTXFp12VOPsRnvzGwkcjt43rkD/0bGWTCld56rOCjt
VhhHG2kq0SSt7H94riachebHJa6FsQFBtGDsYVnl94M/iZ/MDPFWFinYZPIXDFbCZB6URHZJAe+4
r6yvdO7tdw4L1t3SamU4+eVwcirtEDEKomshE8MjUyP9KIFp7xy7I0DAstJt7xh5sp392OWxsou4
Pqra5FXSwg9mDoG4njqFGPDYbti0k9+JeqJ0+sbn6BwBKUpVX5KKCWped4zEhWTa2+Fn3KnVgMnP
XlKZwoSMQxIRic8mPPpm6AQkjdybS2dntjjFSitL7RDNLLiHOoW0vxlyB5NnrDuYVEWfxXdDp1+w
B7eIvY3vfjk5kicxR5ahDG5pKirjzgbTJcOEGIHHdTP50iJU+AmGBUilFWnFE4IKfMAt5Kg3qxFw
IRySYcNIgv6keje5S3npZU/4HdwLVG2D8kMs91Bd0gXCW0KJFEO5fiBHJ3pzxYwtXeIGctNm3/kG
qTTIJkb29pn/kKdBhfWJd+yuYuIGK2PUmCa1lYhTi3E5zGFA31TYLSriZ94Gy59TqMGCCVhaxIRT
MLsn9RGC5kOOb+LoDO2wr5LsIi01fdBuBMe6FSQKRcmNz+mB1LexLqrmThS5eMKvRV4ycfOZOnAn
liRGtA8SiCNy7TwiSETKZ/DtM/9RknXmTZe8yuSWUE6CfZgmx25v/MAq+5o5Otg5BsNX6ufva6k0
LQObhUZcsH7g7bU0zDIMvSb4fFjuqbtYxP1OMtkltD7H3HZzQHMEH8D0NUKLKQ26qdq/am0rO+XY
wsk6wHK1q4LghEefusKP/eA1DYJ3NcXntlHtsXMhvKFUK8gDJHqFyBnjqvdn+2AQLx8w4pJTTmVg
Dnu4dPUeEfDNUmrSxdKzVWHbAwWVhBqWH+Ht1J9ZMF+7EfuPqHnUCxh6ppbV3vUbdSSJ4DGZxJvU
zEgHk+K+ZJfFEyXTe5hiTy2W+wcUQuk7oFfGGO5SgBbFfBU0ecRVJr7mzhBFYG4EIaxPUbd4mgE3
cvmwzXzIc022piINzng1kux5stHU3UuEKfQDeBC4v5rZ4MDL3b1dJchPccJ4Lierwta3QeQ9w6dR
vXfEj6ejw2wWTJPnehx/5GDAKcTLuQEIuY58NjJA28qgprLAExNh6u14/+gVrur4H9Yc6Vcj63R5
cNPZv5ZDty6SYhetn2K1iWnLSYliavkQT5FAG7QZbmjfETn9OseA1xD97ZAaREtvVZdIFhWzP9fi
OziMeKsdt4fHewyL/7B3crZpq3rg0Phed9OCzfroxwre4MR67CVBVPnWgIK6tgaOUvDufXHUeGxI
sV6TDOGXExwKWsYPMz2JT0eP38EUEYoTKA44xmoGrWCpy+5bUaxxS+5oy+XA0Yfryqaou/VJdlx2
rZUuBHn5GPF58VN02/h/0Mgp867IdZScrI64KRDOeBP8+sSV0/dKjNNrZgaSJGdHp59QWK19BrWf
QOnanC+uFTAotQ2n+jbhZ7jjr0xHBrG86jeVJ2zilfL8qWBpWG1MudghY8Btb7njZdYMOdfMehuy
QhCgW8os0PPpYjMeVtlydPm38k2fLekOl+A3+rhz72Lc6Avt1ARKAg1CJSYY9kk87WeX7nSLC6tG
xZBYRxnr+nYkjf1kFkySwmRaeU3DPBhvkRnl13hznK+JiLZrsH9kejIh+tlzHF+4PUidSkgx83sf
H52R3XSqXzbgevsnjxwxsIQ+KFqTvGjunQUPo9TPDJRLfJe4kC+8gMNFlISVdG702vcLK82l87pH
4gCjH7EA2b4FFUjOX0JOA2Y6/He0E0swGxe4OAYCNFH630TPb3l2waMaK2m36UjpqdDyhxO71uU8
TONwtyrYMP4gx9uIrJh2KeiIe8k041uSqxO4f64ysy+C3AfnAZexc5246clsUu9ee8EYFuOU7QJW
RSbTD7PoOMId/pbJEHJr1A7EeVLr1ezMPyrCluETDcV0BQHaPqwkiTFMMI09Yw/Lv3WS3c9W2nA4
W9d5LhgVcZ3qR5H44tx3C5mgnt6y6+IsKMEts7wabP3gOxVPLQvpGybmkCUs/dkY2asWKTmJ2G6Y
jjWquM54xnfJzPYz8HAEAgohWMhM3qpmCm4Szx5OeTKy9hBlShZoaV3xwC8srltVwK+o/Oe8AaBU
zdZHB8XpJq/EFZ5s8EKLvXO1c/JNNADDdJcDc2LEGvt30aRffcDj1zl7aWAR8odgRYePePZ+jrX1
7k9Vx4GkPoN5fCpF+2Y6Gc7anrWCqTGUkr5tNjtgKoTYFa08RAhdN2ggow0Jbc2uoP2FL4CLCROl
wTDEITYCCBHUhiB4zLhLdwvOXzqdvEOMY4p3U9JTTV32UpeM/ZduwQM+kOaHSA5yf0BrT0Fgdi35
X4y+M+ojaTS4W8EeHIzSTxn0Ze3tEKh3OFfOCYHHgAnQAbKwzofw5pQtZxDEeVj1u3oyGRR2mdAU
Ja79bCzVpbb1BUu1uDFmTMqEK5v6gcaQtSfp9fZzr8BEM4L6qjhE7WuTGSucMtS9/Mt2ln2go2R/
O8yExfmExapFUm5nUeSeu3Zm/88jdjSNGNsi+i7W6jWyKFpbJ/5hj+bibRREahCuNCmcujxtVJdU
GLjNHjOTxB3pdEgGkiR6tFRJh5gA1eE8YirF9rJ7MX0jWzaDrlCcxsQMGMYaxJEX19aoeg4WShsO
E/utw1+zbWaGHgjgZ0oj402hUH3BD8e7SzDzgoqflkS1QgcO55kBpnKdXR6vqtIxidki6bINUfvx
nK5gqKHJ7hh65NRLeEc0YTy840M3Gxwc1dLjuefsZUl/66Rkx0uqYwLD0EwreyLOKk0//Dyb9lYf
O/uo9HkPBMRfYpWMXjllnNuyXIimcKP43Z4s9Wa7zM49wyXNBAUsbZUgfiW3Hki7CK7R5IIXqL3q
QVtOR0RBQ4aCcqI3PKPTuR5Mj50ByRWR9WVNHgpOeey9gaFSZJVfLPOIbhx7PV6lQY3rh36X5ZSs
ud+L5QYJxpVabZ5p4Bcnj2ePuyB+6ETez1yIvt8vnbvcThhfsbQPOWaSUkT1M36YNByN3L0d+v6l
sGT+KJqZuVSNtJj/hoZy3iSJjOR9Cwj5Cp8hvZo/mmwVKxSr9h7J7+Btde0iViBdq/B2M81VwcIQ
UkDIWCOhr8gVqhsVL90jpOTW3KTtlN84YmkjnOsZEQu6rgfWa4PmAMBG6rR3sNdi64pc2k4+0eph
Ld95k2exyMLAObFvWFXDMSrqpzaaAcoBb+x4AYJHU4fp/7J3ZjtyI9mW/ZXGfafA2chXOn2MeZb0
QkihEOfJOBjJP7rf0T/Wi5KqMhSZV4L6qRsoVKKATCnC3ek047Fz9l6bWOB93bsCt7HueUj1VaMU
bXLCnxBgGIQWtqywz5bTG8i2F515dbUg36FzAMYZipCRF2fMPRcU9VXvnhGEnJWcdU3F3GVx2h1+
UqPbptItwL9PQrtsECEVIdFR9AVZqXG+aeO8fMCJnxahVQMkG53YetZmAghylPj9Dju9fMy8igax
sksgt9EwnLuItVsiBWbrQ+M2VXlOjIN+7AQxQiFUSNp1ZPXpT4z1O3vvRcP8ElvKumqj2CLVkly3
dNPYw9Jek45lH5vFWaWas140W/IriHzVDUT7ByvzLU67g9Z+rhCgTUjubRZznWpoi7wGVQjiF0KZ
MHtXXb2VusEDjqgl/B4C2RLw3xK1jkWSybGh+UDAQjyMKA8YhCHWYRTmgw8yyEXrRiK4+I3Cf28o
p6PhoJh9hwxOCUeX+XDee5jMeQCVC1oBHhDRTjPrQQXVKNoPq8w/6GBWfeFdtPQn2WPWSZpftZs4
0gxt5w0NzZCpr+02NEgT67aGJKxoC46ILHrX4wy59kSNLwaCjfaEQbwGv1TzVQcNyVjVzoyVW+5n
4uxi8ncMDttQTDhtJUbrXTZl0oKUN4TJRuJ5mnvSdRRE27Y0qJRAbPswaipzht5eSIprhzbB10Xz
4cUPlv9+oboGGl2rtr2Yzdoka6ZV6e1gWZV3WDy94zQqTTmv2tb+mR2uPwdhjxZA6FGCEywWIJqy
MmIavSI7g9Fp468tHjj7k+7XsC5FMrlq1yoOZyvir21gFYH3XokTnhEgmSs2QwagcAPNKL6eOJu/
90WMmHYZS+UGSpQFGVOqn8geswerDdyyc7pNo8uMU5IxOP4l8I4eckpT+weuPeKhpQW9BIx4JvbX
jOMlYQY4mMUnel1JzhQUTuftrHDDbDmojwxQ6zJJ7rBop9VuGWXpPFc52+5tpzALrEqepJGfyLVN
TRqQkZYwJbCX6qboRnZo6NmeseuNapi3jhxmSUChYuLmaDYBbp3Z6+lvvI2rs+0vvbHgMlquidBR
WC5SXIxOP8sdkTCXdR/X89E5I07yIxL1b+rP/whh/wvbJCTkX6KFbutnxj3d/zpPP1XP9SD716LY
f//8D2GsBVAIB6iPXBLdt+5iAPvugkMkBHaZQy4eSsvyPRtJ6g9hrCXeYdyCEbmKVQUsICTQ3Xe0
8vpHoIFsvlSdSRG/8E+EscZqP3t9n5Cmtep14eFgj3R07819guIflRWwDk7lXzP7YdKJqCZnHOse
T9tquwZj1QjPRAGwALc3Nvvf+OPeIDGF9/YdrMLdV5rxJOpziyFofdM2EaqFCSx7HNZeFqoL7l6Z
k1d7kw4f8aNtehcxo/blz+/k+7rkn7fMq59QyxfpswQP97X/5d96SvO0efmSfnr7t9aF9Vz/4Db/
vwFqhgrz7Up990z8TfF99zJzlxfFS/f67v72Qz/8ne47/FzsLtzYrs0dyf37w9/JnyBI4G7nvl/V
4Nx1P+5sDUKzgYdT19FgG7YHheTft7Zm6PyczXQOkiJicn76T+7tN74H06CJgvkBiwB+BF18MzC/
urEqDg5mRDgCHSEUxZgXZRBHygr7tSp/dWWuv6+X124SPumrVeR9fyl4XSjV+cc11j9//VI2mTqc
lqPAi6CxCI0gtkbQJv7TVwFxLFjyXDUBbv3NWm1r8r/TluyIzLPK0JWdjdow9vZ//CqOxy/3ffYe
voXVs//qszDVj1Cps+65TsuhjCy8cX2X/sYPY7wxcXDJBAN3AT8ZGwdG3zcfxmZzwz9eJRtPzF8I
RGjp80+VTZtm2GSkX8eLOKEspYlfnDuUWgNMUCemq80OpVO0L/U1recLsSR3v/78Pz851+8S6ho+
AZ2dGaPaul+//vx90jk0g2izZyVz0rYv7+qYQBQiS1TInTTjp8VS+evX/HaD/LUNf39RsK6+4eMX
5sH95gYak0ox6YnijV9l3hFGCsl4ukmez4T2x/FIBlMuQX+c4dRx9Dn4ScO9rNDJ7F36m8fEzWh5
OrG3/fX7Wr0Zb25s38GBsSIhYJb9rYzAg4cpD8Llpqi0eaYlP+9s9MUkxmbDyhkgmQ6ADMrdNV3k
zp1MdBoc6568DMm9blvqnAhyuSeHKA4iEDMvWhoTqYb6lxYM/r34I8wy7Qwl0HLLgXZaSXNjE+Cg
s7dRt8rypLVWVL/+WH9frnwqgc2cL9m0QPz+/BUrV/RYEPRkg5t42lgWya0tc6nw16/CRvb3a+eR
WYDzC8jE6oh5fSMtuUXeX2oltKH1ZVvULlwwAofCpkaDRYCu+M0m9E/fFTemR1+R//0NGEJrncnp
5LCikkJskGZoaxvbDecZx+OvP9o/XUAsgASIsO2zWVg/fzSJFkRvWoiCwl3AsOjGyLqFE/zrVzHX
K/RmVbj4u1kQQuerst9cQWNo+iTTuYIL4qXLVOnTlfB6iRrJs/d9I7B9Gam1QwaHWIJx8RVHYnO3
uOi11cUYbZNRqGOT3/UJM9Fk7svrpGTuRyygc2jN7CPpFSlCIm3Y2QbJMkAfuzMHc8m2yDg5jnEL
87XwmHz6UfGb/e/v2x/cyfWxZLk6N8ha+72+OfQxr6chmQiCLGi5pwKtBsMzug1+gSAZwiTD5eEi
zzkd/fqi/sNX55KB4LoQLi2KzPWufbW9m1jTuxju+yaZyYbzgXhwfs7q39z7/7CJ8tglFp1aGsTC
W/CGmigYK5PT3+iZFs+rmaimiazIavRBxCqYVhEb2m9e9J+uqaDoIN3BgeZirG/q1UdrnF4feTxy
5OT0Qzcjy88138vvitFsDzI10idsEcUOOnV6/OOLynOZEkMIg+WwMkNfv3LOGlnUnKabeZjRWZD8
jdO4HX6zHv5hgfs8Fr1vDwmKqDdPJo/W+OrPZTN2gKTlpjkdRKvPYQPi7Te35xu6C7sWxRe3COwa
PLLIg97eJnNCAdI3Nj4C4+Pa+kkG3NWalu2VBFfp1t0dyKZupwECu55ldZ/gwQiE65n7inCgfdNa
w3EyC0RfXpX94eX+/uaEZ3P+ARFivvmifTR28Hx4c8vgJDdqWXAFkLf9m5Vivl0qb1/mzbcK6Mlz
l16npZasutsZSkCCN2yDMnb5nNPbOHZO1J3rQBfvsWTRdxqcMkyHZLhJkQSGeGCfJ/LbA+I1raP0
jWEH0OkDF9/bCk/FN6OP/sAUWbm1VJ7uylXuYwz+y69vzrWi/mkbpaamDgZAj1gLnpT/5nKxMQNc
bDGh9Z63xe3WfpncwkfoZKR6mIrhcx9VKfWOmTPzqkXmbFRnzHqAIH4Mmi4pPkB3J9jWZvHiezFE
vM3zkrC2traMu6LqaM3PtUOO9uD39rTJU6UQ5dpjilMB5o4dmnYHmmNAS79pVyzfrz/gmyPkerPa
ALJ0f63W2LPFunBeLfx2iUolULAF7bDCXIm0/8DHKrZTmvgnqo465BwzbhDvyi0HHHWbOgRjIbDe
wlpn3unYv9mJ/uGKQ6hB6g1AEGOe/+b52Jlt7OfrnCXy6umxcKyvAADIJWmXeOvaxfybl3tjbv12
AQgDwBBNE9hijvJmtZb4yDom+EybmZ1Mo3Geu+6wGSZkHcNQyn1OQUmWPRkxErLwts6heFv+9Jtl
+S3Z5fXz2tRZEmz61K/svjQYf/4eZi+X64nCCyyzbLZKz+P7fuDcTrk9wBStlpBmtXNhFmDYtYVM
b7iXYPLLmni0qSsZ2mfGp8Ys2T4a7DipbPug0Gz/fszHNiQy+QXCyPmvb563myrHUKgGtvktlQPP
+ptFbuALbZYIJI4rsY/5lfZcxKDr8go0w//FK9Ft4WBLaAzcgZ+vTt+iwRhbBf5Dq76WZdnuG6dS
Gz/Rtd+80nqdf/oeDMddj4omjwtbINb7+ZVmrGSGI8lNSFvDOXw8Tr7r7MhigWBL0v1vVt/f7nU4
Tiukjh4WlbTuv3kxY0mG1le49jAamnuUQcnGL+x9Dae3QHn/62v4909GVqzAvc253iBD/M3C8psW
/qVis4pc7K8E6OF4NGqwlkzv5U3uFcuZkeTZb54E307WP11QdpgVXsDVBKMAtOrnCzrZiw6Lvso3
U9WFnj7cj+V0waCHuAX/LEvVKRc2vWR1Tl33m0X1t/tz7eJaPOT4xNw6b+kNxewMs6+WZGMBUd1a
UROh3cBHIVzQQn94cXkpUGkO0A22VOPbLvNqG82ipm8FWdCbIq7McETvESRTI7ZVw7gxz/Aiqabt
d79+0TcdSPYuU9gsQS4w7jMHCuDP13ZkzOpEQ08RzKFs32IYDBFyo1hSKt6vkuwFxb3IrOaqiXv7
vMWrfGXEg3+Ucf7wm/fyMyTgx3uBtmhimDeE9XbheOnYLhPf4WbqJw3LdQcA1G8HJjBI9DZFxCCj
iUaMM+6urCg0dQZ4GGt/kzD19+cZLHTf4HhgWILb3H2zpLCw2jqe4WajUV1fs5U0F67ZYLDmuBVa
fvwld2S0TyRKBTObjCsEWN2+V8Yc0jlwnqfS2n+7MP/p9v/XupT/5wyBYJAk76WvG6DrD3zvf1r6
O8+mbb8GOa0NOcv+V//T9N+xEwJGFGsFDXnC/Kv/ab6z+G/8MXg2fW1x8mc/WvuaTUIdDSBaput2
o9P6/5P+J49+ls5f25ZD2c4bM2g88v8m+kze4Ou6KJNDqulW8zjzvL7pUKuWiNkDfML6aeq8QzIX
9inBtxQoAxWW+mB5e6ZGG8ucdizIrevcjdbdZIGR93CHzRTzZgpDAD6SGleU2W2/3KFx2OmyPNV4
fvrovB5w87hTbDxZ8ckybw3tU9G7B7OPtpZ0+3CAb/ZYG1+IpUHOfNaah0pYG6f7jMTmbMCEeyTe
lGOwIVv0uXq/k3nJELOnYM7Y9KOQw8pLBPu14iHtDRyPc8+qs3CIkPUCK4YYdpUVFhwJrPOFnQEo
d1BJXE6evHWWW5Bb5IG48V3CBDoe1Ykuycn2mC1rPq7O1gwMaiXmwn3YMjYPcP7bgcz0IEnHfYSE
UuuHvTTLUHTFPnEQbyJ8i8aPoxhlGEN03mikn5DN8gXmMjnN2YWysZuYeIiPVoTMJNZXQANk58Ua
TojU000He40QFLa8MGG239AXIvOFOCEvHBg068Q6qP6rVicY378OiYX1sN7X8sHzvySWGyyrmV0t
/u1oG5f9KjjuiOjcdxHul5wOguM+LJPrHmCuoSQnZHnnO1yVVS+Nj9oakpekUwxmXXhyiix5kT1m
qt21aRdg8T54MzIuYwYnrJmivdDTtAnSLD5p5Tnj23xy3oPDZZM0tQ9L+Tnzp1ATF8qvj6PKeVw1
PYMjw/xMNm+1L/R0OAMD010OeJ+tynmkfwhGwMHDy5fsyKCFmpHEjn7fkvcj4ujRqIrQSB2M2s4T
Xs09DuhLEHluHNiiO83Ock1UQLJPvbOqNiC3+8cihuRQxM4ZUDmAw21hXVijvZ1HtYMaQQGKSGBp
wcWR6pQNL21E1NtSyxMJUVsd7InFTdom8quBEdH3yr3tY84a0p3RwrxrbGQWGhHctKcHjNveBVTH
k0JawvAqFFCWEC+QTKwJLJM29GUfoKAxEhI5U78yLReDvuVbRlHToC+jHkNMnQxaqJh3LfnNANgw
4LCJt7zceN681xpvayLNjwSqkRxd7mjc0NTZ6N6dnaoAghMqYfRyWnfhccbUFZ5DzzmYMSgHoZ1S
lNiZFRZauqu6566+7/Cp6Y8RJgfTno70+be1HfnXht9VR5r06BUXxEjaWcPcfcjgBA4wvDE0VTcD
lDkzoZav9O2s3ObKKpFDV8l8mHR1Cztnbyz1lQ3GxqFDb9kplrAKICMmF0WCRaqdkLMFWeGElIih
j/Rpp0+XkAr5GwMMRf2syybyu75qy1OqvzcVjrMmam8UipKmXjkKg9qZ2nk1HXvnFjk9bZ7SHnb9
cGOgi9T1cmf2p8lWd0ObHZeOOOaVQSD70M2q82wqD2kyB5G4Mke8BW60GWjxw6iD84/oUOBnUzid
IlKLzBS5W8Jyz9yj1cigybXrOv+A/udrFFMcwckZxnsMrO8jtFawTyruqs+VUCtwL2iwR0s8AfP0
mcShNeZgSzsqDRwDrQ6w78gE5EBoFsu8wV05g2qZlpdI+1rldTAWmHyd29E19312k2URWwR6m9Q/
g5n43qEN4+AwGo34M2xCKITdQ+06dYgPEG15fk7QFGESp6TE2tXi+5JzcvJsdS0xk0XcLjjR6kBL
KvjOCdZ+294VsxpDOr3TLonYAJEJcWgM+vWcnt/0y5PvfSKBlGMlVzipdrWhb7nvgDPr4x6GfMSb
tw2bxIQ82ohy/Crkclo87XyZEGwek36vD7Z3A0j6Hg9ymMTyQ2OLPRKRQ25EOAjKyj0WdcseH8f+
cu4Zcm0WJJfSSftLSH/YmkhL/9w5yTVpH4RE+O01ws2PgDg2adXfoHyIA1qsHzqeNbLKp48URRkd
OGLv4rzbtmMM0oM0FRcvR9DXCUI358aULhxMx8aWqNIzvIWXMirnjz7KbL01jshvLkjpDBtHurum
T8fLum7GwKhVhvl82LU0hQ6tbcD8SWHpL3F325aJsZllz7XTRXFsFSdN6vTROcftMT2hFe32sV/I
B6syMIvzkNXxGL+MyjefDL3LD3LCzTO6nQ08wMzfS0SJ5Gw1p8jRpzBGEt5Hhb0dO8TqAB6GgA+4
s+vxQCfsuWyM+EzrZHwk/7ZBmuRDrwAMcyqQIT9EDmldHr7XnOPSjOjQGUOQ6dzwo/eUEPGXgk2C
TJQ+Yq3YOAYPf1+oG6fwWZHJBfqyh0iLtiB7Yrx7MVJ4z3j0Z66dtG+71I1XU+31uHgK+qlJLpj9
RIhgBMLAnJrd1J/FcfPV1icE97VefTYYUpxIKIAM4bkrdxMjKilDBv+e17BXAi8xHkxi5vNxOJtt
osH95akHQBItGKMx2+NrceydmU6b2XGPvmiORu+lYVfxBQtMUm2VbmnLEITuaD26+SLdwWrH3J48
6ZV6XzvmU2M24LdliqKXRJ0SEFAjd1rdPUmhKKtlErrmJEMTPegurtpDHV9NfRkWPPs7sayPl4AM
Rm4qp1XJxtawdaZFkGT4kVJSyw9rkui4DGf95HpfS8+XZ0XDwVGv++qxicgvnAGqhy1+Z9p9WocX
sSDbIiAo3ur3ttv1Nz3MybC0O/uqEKS17PI0IaNB76MBIxkuMTtL44+u3SaofSspCVVJyE3BgAGa
qKZqaEx0dOStsGmj0YYa0sxi4w6NeV2BGMJnmnUXxDaJvbRnG/RsDsO/mZLhMWpcOzm6vd3cRI4F
4rEDkAYtZ7TSA8OIHltvtc+RFEsig2KBV2th3ARzJSLCJdJq/yS0hopSDAo6y9DBAMpb1lFQJpo4
Y1V3V7nviQ/2jFHex2lwjqptzXwQnfOxQnzFcNAD3EH+pty5rTa8J80l2o64ovUwaSODQCi/GYmv
5/lKokJfwIixBbVi3h/ZE52tDVpkly8JZM/eJEvEy+d9qeXLWW/F8Y2peHD0xlxdaD2K99x+lv59
Dn3Yobx4HPDhHXtbNbs5N5g9J64FfDZSd1qXTB9s3v2lm/BAUllkhX7mi63Xde5NveD88LupvuGt
RMc0m25FEY1hSSs1JVfxMZ8N/5j5GJGccrBJXcGd+jwoM90XoDyayIEsUHrRNQ9jnaRHC+jUOi1J
lH6WN5YGZauuPlcp7KZE4Pp0VO+y9DJGqLPH61XLjGSma4aSLgHCzix5IAUKgW3T7n2D5Cbf2sLK
BaBkCS2wHK89YdqSIf6YB/DMT7B0o70fxS5LkuzJTG47AnM/imapT3FhpltZOfM9Yer1p5KAyEew
WNG2hqx+6OiLhOTSdvh10TwCL3UfVnPnTkPbDl4jMjYgZTVElyW11QwMaufn8Y2fGeBusCde2LId
UISP2a1duCRdRyeiI56I+9ul3s3Sdh+S+L6tF7XVQchdILI7KiKmKOEMcUBDd4xIGbvqI8IWbTXe
p14EFkR2A2vUT87tyb4nwxBOnt5eaJHiABQhLDUc1LokL74Au9U2VUqr28rFuUlyMDnIG6RX32rD
gwAgBINGducMrRHNps/Af1F2ZO57YxCP2YiPWU79bsyc6wgPygnz43mWfy34LsO5SG+jrMNWnvEk
jjJwYjLV8m0WL0+OZj5VUKND0qKysz5BBWrSKoPyekt6JKC5+Gz2GawWlrphSPNUjf11b3Xdqe8G
TgckPsd4avageR/m0f5Qr+cWk0NKLPKTYSKJTjE/ua7KL0Z34hjiVxyYfBgqYSK4UVya4kQt37GZ
UhRLMkCwes9BiSR6JzXzMU4neVGmtnns+8TProXfNcSY2qDcnIT0oySKjlLTxFaRxXoxRTPJappT
t0cesjTWJdLNHYu+u8jRa1/m0MH3w1hm+DXaOmdlYEwmA6gKYymGLqwLwtGLFqNh4CbjuIEqYmzL
Pl04R3k4MOalx6pe6538MqoJsTy+Yz0sub+xA9fJ565vudpWcsLx1XXnOEvSYKnseEB9LA+NJqNh
1+S4sM7cDuficnBo+L7X9AWigDbuSYl9yXB2ywFkY57UfdAY7gcOxUCAl+lTXBcjuvLY/97W+09H
5b/WptkvOio1apEX7aXXDi9y+d//Dd45rV5eN1jWn/8hnfTfkedOnCK9uH9lAfyQTjrvBEIHRj0W
5H4gvvzMD4GZ7bxj4uKs+jNbfGuw/Lu/YptARS2TweU3URqT2j9przAj+Km9IghgZqvkFzI3cta0
grddYfKXwN3aGYMx2WE8n2z88VFZeBdUM9BDgTt0H0BqxNSIDt5wEvxIc9yUbTzVQT/1Cu84PFVy
0rtBfYpp4D10iRizMMI472zqUgKvmBbFvK0fHSPeTl5PyJVjEoR0bMDFDCGSGY7czE7GJQAD0UnM
CNNqIGQc+lXnhElKIvTfaTuMBchul6fAo+Z0uIdoWsXLpnIyYRPV7FsnYWIm3sKo9x99ZMlPMk7y
c+kPeDBxRzp3REu5fDxgPAw6l6k8RqDY1TZyBHILMGrGYQVoZ9Rfvn6ibaAkFMjSW/al2ckzDwCq
FozYKLag2ORZyiz7TscIf5FyCg1d1+DXoicfLxWtnEsAdwXjxGxswCRbYwnDYljafZ9jfuHd5++j
OKaqKmtNCwAEdnSPc8W2ri/zaidtDfyvmpW1t1KjeYJHsYzOCpvrTgyihjMHvCPSD0sV0uOM0PnW
YbE7PTrPqYRGCks92tJKoeEVuQBDcdr66UeFmmMMVC/8KysBo4k2TDnE8xCIdaFlnftRk6WngkFU
43ONLflZs5tlBv+St2c95gRsRRKsegyFFpq3hyYftHyUPAjNovWhRDUJUiHy/LL0yv6yMztdC0xv
BHkhEhBAZG71UOcyosbPCd6MPppko0EdqVLz0ZSafsyzBoicwawXyohw5IaLP/SbJa8GNzBKO30Y
we21AeuiecjgxX9GQKYo0oBTewERoctT6UnKnjJuIMmK2f720jo+jiKvyKJk/ONcLyOJdiE0WdcM
K7cQ0y5G/B+dMXAEnL/UtaQoilzjLCN5kzqZaAWHR2aWYJZxkx5GFwjNTSsGQnVnPzsWkoyyYzO3
w+ciK9UlLe78czrp/SVdK4L/yjEG3akKk2LHcaO73pfUKaBiOhoEFJ2kSLRFatElSsv3anTmCryH
Nucbz632cVQv17PgSwytXAnCEpiSowwhVnVDtsUMnY806jsN+dsSQFX0ntNs1J48mqwWKPhR+8Rb
mm8qYUbjwQFAjxXQHR2mqin4kibKG+PCUoAFQLtFesazTMZ+COTMeHRaATkjH7v+3lRJOW40a5He
hgDCujtJ0x3AjKEF5FRBy6299NU0WRvKRPyBRVbDyfI1sGC5Xz2lZCI9+1EpXypltQbxDyWXbc5v
ukqp96RDqPeFbua3Fg7YeT92DCU23ZQ0al+PMEYCE7vDbTQalk/7w4DiajgTtLDJmN1yZxWe5KRa
6Zi6Ta9QN35KTzlAK2VtRO8G0hqaJ2I3l+ekE7kIBj2lmTAbOpCO1gI95ZOblXLqtW2qk9XL7LV4
HFWT2x8MMjSssEtlsfC71cpwHSXNF3z71gaPW0L3Kc79m47DO7LKRlnNRkYVfMNxEtZaugLCK1I7
uoVMO/GtRCah0FCMhu3acKBqmGeStSnB2vmc1eqwrkUzvSyaKm7IQJkxj+laj5QKrsK5qAd8lwq0
RhtkS07SiO8RFk3dAlGFWX5zpqGFl9DdDOxWhEQWwDg8Y3rqarNSge+kOqkg80D2WqOgzmBfBZWL
JcWakIRMmSY2GWPCEmiNrJ4hwFOeQ4UhwcDH3bqRoMtuaaHqL920Mpfshd5TCBeMZ8FqwmwxYS8L
ISqdL/OT8PIEk2KzdrWTtE4srP+LYeJAyup5Q0quw44ewxPCUSUViEFJvyCJY/MRIwL4p0SYrn2o
rNi7g6oMPb90MYmi1tH1S24srK+u7LPmpk0jN6OZzZe0MeLY+ErGm8mhjrTC7G5plqI4yZlcjgfX
1/jrCY8rhnFa2xtbYYreO4t9J0ac2hi+th14ZH/0lbDgmioEGDSTRS922LPMS93Nl1s8jZoRkrRJ
FUt4KBDoqiqe3MGuh0NdRzCKbLzDHCa74blPUnU18u21SPIE3frRv0qAAYxbom1KYHtdHuecOpLk
46t65Pr7eOS1lnt9av81NFmf6ijZPaSNjLIF7rs3Y3q7Ug77eFpv/D7rrteMuyNPbbJnRR9viTtx
wmL0q7M5I9ruz6dsV/+fhXDbjFD/52rv/jn59OV1cbf+9e/FnWm9I3mBrCcHs43OxIvh1b98Me+w
p64TaL6CVbv079qOn2FUTLyRb/OnJBn8NTsT72x79RXw39A2Wgzf/qS240ff3AXr20J6yi9Fk83o
/Y1EuF64K1vDPQ0abGWaUgYSIw49id+AMaXXh8u/RPZUeH2Z31t+ndyQhcrBw/MT2sMkTMIJyBf/
3jdixz64bsfIOC2tOT9bcH3qZ3VFcWKKZQHIgc3Q32V2S/1SLIsG2UPHAdnsOiSU8iFBEQZjTUvp
zHFEhO8Sgg9xOIj2oOPymbZOWp85mVRdd3QUVFFa/ovUwsnV6Q+mMViWTUGeOB0emwZ14tXVdZI2
cg+XDm/zZOv7jvCUZK80lH00jtB129UcAhwpqRs4jV5OUqv0S6Q9Blg63pV+Xrla/n4Za7885EVv
uO+9qoA33jdLCEKPalRvK/OaEXe39Wfp1/KyEc4SyiJ6GBgaQL0pIyE72ldYO7Uni18R5kKbrVs1
lIu8pCVcY5mWIFmA5fnxbVZWnSc3vNEGSEnVA1tFeSdK6rAoLglhlomX3EJ6H/AFZhEF4JeJ4OeX
FrMybRgPAP1EecXB8C5OfEYIjka81QdChep5N9Mu2jTWpL7Q8jMINIae/Dlpxfy1L2a7BZg1IJLf
yqZwr0DK64cuaiCpuVZUpruuc4YLr6yW7Ao5LIoBrSM9tP0WJLoGHiVhhptwfvBqXb1kppE3N0Xk
JoQcUfIL5js0SO9bEJAnqc0i1OmhHHTEczfVovKDmpmROT0O8aDLOsgMkZlYd7MiKJdsbGGX0y5N
2R+BjYODI0ndYC7jX0DZ8QF4VKr0oZZPEDgQyZAeQC5fECfIrWm6+GoYeQ6QK7SZe7OFFO9ZnqTT
7S+kPU2Brln90oeiihqu77cA28GxMUZPdm16Z32sEsDktjXNxxglQ7fFIuqSbJy6KLgmiH7XJrHx
wwklbpacECngkm6jfgDfkwy93GEIgE8iZN5Wx65WziP0ajRLHLuhTU/dfiQSeI0XbMS41Ru3OZ/L
MrnUSkZHaMHAzIEtgUBvxTz7pmjRLgi/ARk2wnO7m+VMG6umZjtMRj3eEPI0X2WUxaGZz5N26XXt
cKPqysDn1plYMcu4iB8NpFkHuLoO14p48GTbzaW2t8cBrakdQeo0v+UWJ7Rsjk1r2jeTKZpPBGi5
HyJuLYoHoa3kk0I1dUAyweJgnIjBHy4FMrOjA3obP1uaJ3ThLB9wHk8xcpOzNULZjZzkfppb+xJY
VhFIRMtRR0/TTAABPPQDfa/pS2JOGSkEQdTbiSg5+6BKIgt7w7ps+/GZXWGFmUQzfFM/mDKLVmIc
kmBKIGQVIMhDXb6HRT55xp5cpn5iHGioePloGmanzLOks/X+zu+y0UCY7ieuvmkI8DXhfU8QIMoj
OO1qqL82UtGy44hFFZZkIan1dBs5eGa0MgOoRKOsABGh54F5VzAKKc8ib2gNaLFuO5XkzhlTb+9k
JXUifiZL2bvGVxV585Pg4lMP6fl9FDMzWMtrQIrqkWAjQEX05gBUmQFp4oW+T1Ge4g2JGztuNy68
OghEHL6ShzqGMt8ElYkT4BMhsV316PdD5X7gVF7n9wSDKxQOxlBLmC19KqEYgT/Z+nkiDRDraqiG
a0lqJ0FSkuwhzL0KvpQ0mJNE0nE/DcypYzbpVhxKP8WKYMXITmu9/Jjw5Qac9bQAIIoVJk7RnKyx
0O48Qis2VVIA+XTLLN+5E/vCzEgrD0x+0QVefHnycte7Tao2DudxcbcytSS4V88btL0/6NVBTKr7
YFnMfEtp+gxYrWUIR0VjN8W27gXkwxN/UPrFI5WpuIr7mcJVr3V/a9adHlo4senDC/tY9YV2NbhE
Rihp5ofIrdz93MTeUW8Q1wXtPDkfIWyITa/KJCzh1YY6zfoDY9H63Gc712AZLvN9Lh3KVL9wIFZl
jhXCeEIFjjDd3JsVjG1QeibRgVB49ike6AcnL2+pkRf6BeVwagb9q2trxr1oiIFBZMJklWGGdfST
pnos5swFO8O13keW+NyDiZAfEyLBrBN9gbH9QiBZV180KYyRLW4avnDk+d3jZI5JtiHd3Zo/pKXr
1WlYVQDl4MyVdnQxSfoAX/K0yz45iHe19+405PE5s8PK20VZ9n+oO7PlOJl0a18RO4BMptOaS7Lk
QZYt+4SwJZt5hoTk6v8Hf91/qEpq1Xaf7ejuaEd8QxaQJJnvu9azDIonfOGoDTBlVhwYPYTDUTIC
vIP9+nHydE0+mgnvsxrc8pZtLSkuspQW2FecBXrHeQVOmmVG/k2ezF25sdjKc7zW/T61O71u2p5U
vShgZ98Ehf5Al1POW1EOJifHLkuDI9SJ3M22NBXEjgiCYmVYCETmQDX7XNT+d2eYzU0zSgL/TN7O
j0XXeO/CNHM/Qf7nlNVlQbS04MvpZ25gwUpEVv+gdDqbnFv7bBcao663s6MzxD0+kfNEJPc/lGvy
7A9lzGeGA1KSzY9d7MTxbZhFo7eDb9aAIUwSfS1y134HsN6BoRwRaaE9I/6tZxnpfTeX4ERWcY/s
+MPf747/dybc/2t7aGwjb22ib37kP5LuNGb1zz/yryqpFfyPjckfE+W/FGX/3kgH1E+lKQO4qeyK
/2Qo/btK6v3PoiiF945ql+Qn/pb/XyVF1YY5Ti57c4f9Aht08TdbaSqxz49TOEeWk5SJBZf/J6zr
TN5Jup1yS4U+EZpHfSBpnk5KBMohD8P08Oy2vHJye20o2/TYt3sSaTBHgBO5W9nIEgZTihRSDPKA
y+fBApa01fakLwiClzPgszPin4ta7PIUnpHriXPzapzl1UQfCyy7nAOiHIhM8BWyEc/wOkQSyv5k
gOZ4l6u2fiAh6C91qtAduKk2FXDUg5xQEBmeXilQPseuR7Pbe40x3c0B8QsE/aQ7LxPhvUPLcT+H
TfqoMju9oscCadekoGXb8yWf15mN99+/BEEj94Fj0rl6t2FrxPGex+taDlK4fq77j74bQwaN3eJo
dAVKL0jf8XUcWi1VrrK4KaErfQpHc4B3qNEC1X3Yf85coGt00Gua3GOFYjHzDmqsggvS2mUKnD04
hJqBE0A7oL5z7skkLCkHg0ROBIeSEKGjqmCP+wR/u+nkXZHnqj//9ZzEBycE9gIbQfEfb84zTTXk
zoBUSAYEyxbuStuPthzI3OvQIC/n7aHO/Ep/ngUvmI0kFRGkuxyBT+Y/MGkMAUPLrDChjqH2wXhV
mabqN72oigeYDuUW5j26KGxVBQ2DdvbvctEj9StmUb7PqDbPqyIo+pbYXjf6Opf0Eg0rtEBXUuam
cih6eeXSaidPQ4A8M/U0kDIxJTj94jSb7ZUSXltcuLCX77WHMNxFfQ8EEJS9PL0ucjNp6Sdht0eA
sCACBURqHMLrEEfLPyWY/xgLeeovWG4hQ7mY6DCbEgrtLALxZ4+rM1QQDwBY90GiaLvLyTFXVsn3
POywl8YutFVKUM6F5eSVC3QEGQCSlQS19x+J/LNRcaYSpuGn/d6eSRhLCb4BwNF1ayRGl3z3y706
eQEWPbK5rMQYdPCenV1g2SYz0121e41s76qbHPDPshIXnthro9C6CxA5eziBnOU2P7sgxC5ymEq/
wQtY258DJEiHcOQyLzytM9s8jytYOAi03xaPaYAI+3QcduRFmjZms/c7P0yPojWyJ03vayRzqFXf
Ha3qpzDTvdyM3Pl2DRrQXdABQNxWmhDL7CYdInadMsectm26qbnklLZePNvlM4otFPPwn2LX2eQN
tGpYA61yD6SKNBO2iMd67OTPFFD+YZ4pIs7Qj5A1G9GmUJjquKveIfPtceMOg3WFOkZezWVFD6mK
/Ou3l4zz5ZByr+sF/zAYBCkpy49/9pysgg66EaPoMXC4oPvoPlWqfgcqG6/gbBsXprm1TK7nk28Z
DlwIsw4kCEZWNh3PhwsGSPet6ZR7ktC2noWVUonhXqriS5vpnR8MEYIcQF+F3S4xOddT63x8+4LP
n8afX+AJXgEK8CzHZ08DP35iNg2doQXTuu0CXeyzGKkfa6C1f3uoV+4tHxneMSrKGK6DswpilzdJ
7dgoiBMEzi5pWqvYzmFMq/ba5nh+4d6eVa0XxpPrs2XjtjqUos63WcCgSy+1db63sJN2K2lMyJ8G
TvWrykfg1tOQPZidK8Q2tWv1XwwO64UnimWBau7Zh8f3J/RZfp3vBSBpAtlrjQ7QU/aVXQh3S0Gt
W1f2YP0Y3Zne69u3+XzF5sI9PqtY6ZlbGJjOloCIdBRlguvbz43v3FhunO2UbyjMQqS3z1Wiv6CT
ai9MoxeDAr7BoUNbkAaNay7Oj+cTubSUH9H9svfpaKmDYlLvZqYVb075K8yo16yiydHbt6/0xSNm
UM/0PckrK2EvnL2sYd4HHCVNew+8039HtExyaJ3BPnDUTw+6oKST5mX2OJZo898eebmck/eWkZdp
zDIGnIcPx+nljk1KRbDD2k04AO1h3uB3Tt/aF5Blr4xCIBg9T9NeUn3PoRJ2oShy+rHY+xGRLnw+
rK0hpubCXTwzVy3UDw412Nx4J8l9Zi94ejGdP6eTa6VArymJ7hDeA0AoEclhE87btXQ6MLO5ng5a
l/XRGwzrurNzwi4oSu0Ls89vEWQO+YUv2TLoyR12Arx3HCckOAhOY2ezGBKqVZQmsm+Yox3LY0XV
DgXqlJFJ/ZfPctn7Ilzh228SluMts+zZko/JFUfuHNv72Paq69xGpi3AxO7eHuXF4ueay6ZXLPMG
HtKfr+KzUZKCU1+TMIpoSlLhAiL5sI5EqKxseYCz2V4Y78XccRHjcOxj/eMQjIHx9KrY7zTJPEuM
w0DLD66FlkvXc/m36xyj4Gxmr2YKTItkEp/cu5R81QEGeg60uJqeqtly3zUAzkkK8V2yF7uovZKR
TZZkaDmX3MPnR06fsVlsOPPh5jLZT5yOzbZajaM75XunU5Tyh95Da5NaEVvTSozHrIhARFLurdYJ
wtx+5YX1vyow/3Fz/PKhLl+yZeFjyYYRdTZ1etmhYEisHDt55H8ExELPJCS7pPV9SrrIWa/enkQv
Vlku2WOrYLJlpdl3DkVKatcHOFzl+4Igg11oLyY1K3bv/MzKdwSFBQfSbfrD24O+eBP/DApgb+kA
exgtT++zxMGghdHne+13zgb3nHL4og0YM0RlNP/UtP7jHT1vM/rLU13Ubf8e7Ww7LniJXIFge9+E
QdXgBOmsp8FCYdEbdf2lcr3CukJ6rL+xAW71enSHeqH9x9mFq375aG1OH1Ky/PAH8DCnV62wjBhs
GcZ9jSmiyHy8INoVK2V1iCCyavv2PX75ti6vEeudz1rk8EE7G02YMIl6BCphMni7El3Jfigsf/P2
KC9OB75LHWgpBQWepFKydIufL3WlnWZGKtF49o7A2xPDX97JWqufExV1RCC1l1GCcNL6kA8w7jFh
0S7IyOu8Rnhv3NtW4uF4EDOBeoWZcXx4+/e9vAscZvmsYtMMWEzOp3c7wFqNae7s7Zxb7Xezj5IY
PMDbo7x4iTjLIoVk42tREoAYeXoT8IeAf68ZpfdxzQ1VTXd0Rm4DnaJZ961Lz2uwLoz54so8Vnyk
IHhPHY4V5+Q9UqXKsayTYY9+t30gC7u87Tzz0unv1VHkItiwIO/xqp5eWdaZHF5sPezDGje444Xh
zi2le2Hv8/L+Wcumh1V/cd9DLDwdhZUgNqfGHPaukY+IuPKGk5y2cSix5LO76N9jhij+dmqwvmMR
Zt3jDyDKzrYDxF1UNSnh/b63qN4UOd34gFjLzdtT45UbyKkZuAC0JNaPc2xK7iaGwX/7fW26OK1Q
XtS7kBzbT28P82JFZYGDz+IyD3kPUXqc3sFRRfC3KlWyF/CNjU7lQOPDGTZFFTW7t4d6eUULCoYr
goGGguQc5uFPpAHbodfsNfzfXR47LhGsxuN/MQisPoppKE7Ysp5ej2pnRPql2+xHJeDp6Dhc4Nbq
wtH8tUtheWDLj6SKTcXZGjk6ZRwjZGv2BT6TQ+xT7IUaLi4cZF4+G0HjYDm5od2kYXM20eLUgUjS
UQDIw8G/pqieIbr11O2g2ubCNHh5QcJf+LeIEADiAP88vW2WIXQc+WW1T6xWX+dktXzWtKQubG+X
23KykV46FxzLON8DF4W/czpKHDoNhTSPTOMIyydVGeMxG4rwCuMQ2B+/1BeWh+X1Px2P14K1FSqn
cJEknW0J8SijZB1iPpymKvZt2HqfnCokSMGtrO7KmHyyaj03Re5Iw/Ptefjy2Z0M/eJUBq+71GmO
Y62riYDMwxaPvrS2cYfU+O2hXt5VZxG+MFGAFi/wuNO76jpZScd7WSk8t3pnd4X1nUbs9MsqZ3mA
Ho4f6+0BX666wCZhgiABs1h3zw/Yi3uI9OW+p3gyu1dua6XYBznQbQFH9hBXzOIdidjJhX3JGcCI
syFlGljIi/APCCgywNPrbMI21DovWoLiG3JmcFrmD2if1XWbEXixTqMsfqAzWtJqd1nXDhMBtdOO
Tsz0eRBlE6+nIJpRFjkNDs3ZXABTBOBEB1GgWvlAEpv2dzKvWvIMK+X8QLqh4gt37uWuZykQgpgA
rAw2k4r56TXgpTJAtaSkPRlOeydp62MJyzNcn7SS7SvHt/FxZgGkekI5jS7dxb2avjipIu7PVcjl
19XAv/eKCJ8B/3yRNsOF2XQGl4NyCpbIdNj6sflj0+mdLQWYeHAZhoE4uqRadHs7zfXnsI2qXy5i
nicRwX1Af4NUCpAUgVB4jzILi/1U6xTvHniCFccCw9qath1+lPHSgw5lh/CtyxxtX7ihwn/lRQOp
tSzD1A18cb5RS0JZmnZpl3sQGy62jqz1i620s/6pAWfTr4y6qjEghMSjb1Njsh+aJJp+yVokP4uy
hyTp9S1h4CVcFzySZVo2W9mkEQVX1i/UQqXSxP06KlmRjeH1WzOP0bCFSCOCdTQ6OVERhA1c1yR9
ZWuzl4m1bkt4BOvBz6ojDIZsmw2LERrZPra0AWWaHTlfzbAjeSQgLm1XdL6xS9oI2Tf5ehQ7HGCa
KOcz08hJPJPic+Yj9iVrY04KIglsJI8J7j/86WQsDswIRGDYXedREndpOtahqdg+r3VtJx+488On
QSLUWeOqKh874nuPgaIqhWah7dLrSTlD8bGJSnPali6IMuAdiMMqTvQDSi8n+iCtIim2xmAO4rrX
7bwnSjuLthb2j4eRvJBw1SqNEWVWqp12Fcrr29wKsgAArRTFLsyTEOF7JpY4ZGuC6VaSwGtsSlPm
3cb1ZjslKbP02k0qLB0f8k7H9U2rJDnXrCpZwq6k8X+QC0JOUOHlC7RCRbWDz7aDE7qK2t6X61FG
+TeUkf014eyU4WSbNPMBTnH7fsZT0e2G0RHgNexZfvZiG22j8Kfsi0gH44cBh+KXoLxV7C3O7JAX
+j7azznhLLAG3AJ0YlTW9zk2OXeFErTMt3bSA4UIPS/Pd8KN3QcjnHTxm/wrIUNALPNg7r0kctZO
TzLDD7MOZpwaYjD8Rzclejifags2KnY7fDOTn5vvXK1878hCjp5UU8HokRGpgF5TqjKL9z0JYMIk
qKKeMCCRvt2I3pD7CCoz4XyjSyBiNPX9+7boSIjLisy+WRi3ICKxlZJ8YjVtdDDnuAjfqX4kpK9K
ajPbWD3ZDauErri/6q1BE9VlmnhCJleLO6SZyQA8UFgfTVwTPTbGIplWqkn0gw1ktsKYHk+3cgjN
O3J14nmb2F0C6aUs1B2iQxMRZpFN4QqCFDG7bpYjZLfrZLm5CVso+KMBUGmvjNqnKAyM77VZGU9x
jqNjFYb3nBxXpZxAy7TUI0HzAZpj1Y/nj4NfMr0aJ/XJtDUr913ZErvsyiUs1y6qQRzC3GnurZY0
Zm66A70u0Yn7abDYy1HwssI9ctlp3hnmSDJpGvscrNmJwAQUNFDv2sxa8ncgq7ybSTHJthDUUr1l
I4lzHgeXn2/GZIAnY5n5dMzY1bqYLCJdL4jRCGOQXc3zKmriHJe+SD8z09IPWYSJfc3nbRhWpA9S
iKo4Wv7I2jQsN6JjVq2R1FnfJwKaCakndg31EfKQte5MUowt+BUsTZETX1chrIBdlORxtJEZcifs
In5crQgltcdV5zdpvQswQd3Htt2LjVlbxgPBm/UjDDhCGT2zlUeJxqtZj04li01YFUSt4YQD5OG1
Mtx7PspBZsLyAWxcW7/vJ6Ir91ihvGljkUl8aBokWXe5O4/thsA5yTRRfYSULUgCd6/c1gX9VgA4
3qYVHIY7Fwa7j+VARDOS1aFBgje31n3lJXyMDbwlpKDKItjmpWOrXaAytHEz8phu03lUD7m700wk
WzfM1F2jSd0wfW0socIc6xUl4NC54n3V4/VEg/yrXRn9I6o16a1QSXk/vSQLMIlM7nyXmwXC6SBV
7VeJ2WnE3Nplw8qaJmSByhXFL+gIjs0rEaXtLuBpEkjqILTNagEK1AGE85hwFR5utjQvMNEXVPkG
rZ18mwUNsW4N9n0isIWaPwOdrUn5ZuqVGxWbzbzpBALgdRoPZr1peU8gd9Dce8h7HHi3iTVl0cbQ
YyTxAivX2/Ldt63NNKCyXIUWWZM0uEX+oY4VFBE1Vckt8bW1u5mwnvRrkIwVUaFUra5Hv2RrVoYG
nzDbTxv3BrjgkqcVpb29i+fY5QL8pBEHnIRh+L6asqLc2mPpeStY52DlRT1SfPeQr/EK9cK+CmrT
+uRa2nucsayT95DaEDVMNi/ZbuxihPEjgt3uvnAR930Whav01hcRc2qwOkgLoNG+sLLjrjFx/SI0
Sib1qaP+wtatJ5eQDi+RQJsUR6cgXY1oPommHH9vEZNz1E4sLeso8vngZtG0pGAmvf0bcamCugbQ
88j2Ag5Pbda5tQusJUAsCZSxsEu6Qm6ziV41KKO4eupySkvbrjZs61r2IV/KaSITZtXMsfxZO7jW
4Eyx0n0we9P8SkOk9HZBnhvWelqEi9cVQpn0AAexxLvMV15tBtUJ80ZgmSfYCGK1fIdAuZgPNu04
+8IZyrZPDzV/9mcUJiEAY6Sgp7cc5Z5V7wft9aUZzvKomT43rG6FRyuvjaFTNZCyiTunIruizdUH
vDb479h5VMMRm9QI54VyxkZONXuNkmo8DkVUF9iFgM/e6DrBH5eISlqghnLvZ2tg0wN8G0zvSw30
k0DJgK/Y24eJs5PnP5ezdHsCus+BfY4RJzQoqcqmkoCDwmHvuO10ZfSj2L09ytku8c8oNGDZeqO5
w151VmhzysCJZVO7RzNniyDHsSJAL4uBh4+XGumvDMV5DEij5CTtoi44fT7KmEZvSiL3iOqbjCfL
FxQqOzpfV45kQ//X10V9aKHrQt0UL1R1qlEgW7LCPXJ6ttfpMFp7Q7csFk56qcfx6nVxVahvAPk6
510jbdLL1VUPcB38CvstlLU5aYgIa9P4QoXt7ES7PC0HpCatKY+gKabF6S0ET93ac4MUegi97H4O
u8W+bKPUjzB87YxYpBcOPWeFgn8GFEuMAvEOXN3ZM+MziL2FestxyvUDm6dtn3X3Bo1c0hF/jxNn
skAnl8jIrw9Khge7Ds4S5zWXsSVED1mecwxNP75u5k5t4x44HqhSdztEBnvbxDTHw7BAYd6eNq+8
dARGIGcKHIpk8KdPb3AwW0sod+0cx4x54vZdu88db77war+cMUv1ErC1j+oT5OKykj1bqZQyPA95
6Xwk/ZndDvbKb0s1Zh3z/bjwHry8IMFKKBfFLOI6HuLpUJGsS8izxoSokUOTTGW783v19e279sr1
wBGgFuvBoaYcd3Y9ek7y2u5kf+yzuryN68CmilkH77teNBekkOeNcGakgJaP1I8exFJjPpuRoSmz
GiPWcFRpH1+FUWVdlSSMfm+r3oAPaUwfPB0tRk1VQQ2PgkMug+FzUGTDsZ/c/kDrz/nrl4R76yPh
RdJhU8E9K61G6N+UpcP2WEAqWBfCsB4wmg03tUPEcT578xXN6/w6z3znrycSHSnq/G6w/ABx3kCG
pxKJXtfqyMZyWs3Y0a/YJFUbf4YN8vYzfjmR0OwyyJ/uIjLUZWl6NmfrsnIyyx/k0Zxs9v1IFDZs
sy+tpX9QyM8qkzxeyP00TdFdL7qR81pWF/TY0xvefbBDzg0es2TtugYWnLSfdpS57CMFe3/N5sR+
dFvSMoIQGJ+ch+rKDIZsPVpttOfgbq3SKYbF4ozJ/TTCB3Q18Q2OgEQ21xYuGzdp1obrGFvLNLA0
vX2zXr4QvHKs1BTz+XLzbE5vFsXoJDZFIo9d65r3tTVwFO1TOJ+4hS4tJsuEf3bHFgn9ImBibaYd
i+P77OWzRGNjjcdlYc9utXb8yLprup79O13uvZR4uHDQjePt21d4Nh2oOaJIoZ9OQx02OMlYp1c4
FRUHMyNID3z7PDzURDs4JBxcuI+vjPLHIcDyRc8VNO3pKB4+nSkDaHyAgWaheeZUdUAcguHz7as5
Lz/+mXYkOkFm+ZO+Jc+2QWOTd16AF+gYI9RP9k4Tkv07twI4Y4gz54dKBuO79j3SIENR5e8FZxyi
BWbN3S09NaRrTXGSAiuf5990iMJLH+KzO7H8QAr1S7+QYjaH27OnPEV+ms6UDo5ySJtNLXKxLrUs
D2/fh9dG8elNUvhBSYyi6fR+g2gY0aPx+ctiHHgU58UG9NcljeHLUSD3sl6yhhOjRY/ydJR0qv0W
kTDhEsr/joKADm9ZCoQgb1/My5eQrd8SIklcF3RR++wlnImuUO4ciWOVduZnzi/AMWonOTRDZW/f
Huq1K6J5zH+gJ6M2Obtv0sgnip8cadAHqCMUMr1DrGRv3h7ltQsiIYmFxXRpbJxj5NtagfoulH0s
rMK5Ta1w+uDoLud03gwf3h5quTfPFhWmG5ou9s2I9mhnMNzpI+pJrxp1EFoodMbY37R+5e3kJKaD
lHF/C8cF8B+MDXit5Gz1f3+dGFSY6+jn2YWdOwLQ6fS4WTn5JH3QvCtV3mwIzdNX7uBc2u+9ckvZ
r/jLkZGix4sNtZl1cPhQ7x6zmXKasNpwpWJJuTOrrL+fI2xpfUZb/kfj8vSWeo09tnMd2Uck6OnB
gilCSnr0X8wRl+67x1rGAYrO5ekoedhIEU5AdaNyyHdcXEiyhqk2NvEiF96vVyY9QxGewuYDicF5
e802BpzQbNcw+5aULz0fk2gVThc2sK88Ib4uqGWpUtLdEme3TYL1aYMyZ9LjcbilGjWv+rEePrGW
X+oXnn1Jl0nPULzDnFBZY89PV+TlTDibe/s4uGP6EdavBULSdEZxnNwiOgSyne6TShEj/vbL9uq4
pEOg6+S5MfrpMzPzOaMz1NrHso6/tVTHV4ZK98EU/JRSkxuo/M9vD/jqPRWwv5Z1kRPW2YCTI4fA
C1Obj0lAIytIaFOhZd/WY/b3IzEbl7PUMu8BlJxemhqHvEsBHR3teLA+Nk5AKHXlDe+pCv6lPCvg
sO/yReHV4jsZOOc5Wt4Y+qhS+EICy5wQFc/dTRfMxoWF8cWzWkZB6Mu7xTgosE4vyG+hyIBSYKNQ
2hPoVt3UH3rPMLaOLEFQ5DQ7HE7jpA+9/cjOXQjstXgJKL4vh3+OxAt45Pn+27Jzr8AlTsKiUp5a
ZWjGP/tOqe7hdbXDNnM6n3KrstIDQLQILrpZif7ajxXu6b5s8Q28/YOWOXLyhaAAgaEPpwzHDipH
Z+9lxSJHCu9QHlWTQ8KFX/t5nIR5QS2w3M7zURCtYAVFJUIPc3kcz04dxhQ6bqTH6ggcPwSRlfQH
PVXhzorS+zydzAuLzSsXxWcAT6r7x3h6rr0j8E3NjpyLPwjJTVeLYZdDb/3b9x2JJhs5FAmSMoAQ
p4/y7cdAHMKLbzXlTnZSZJ8u2iu+m6f3yHcLKw0xQx+a3hFfurCgSxKb5vBrUFnzi2L6XCFdcrE0
0inp+lUhA9WtCxoCH7poNB5Gdjb3I27Q387kWsXaTKesBTA6TuDkgtTr9rEwnE1dlhLePZ7xbBM4
ij5QDeRlofib4qbTlS43GWyDT4GiUbVuxjwu13NoakrhTQlPoAKRtq5rSWk/izVMrDxZaCLjZMOe
qbCvAfuM4sLcRy5UpW07N4TgamPSP0gTpaxO/mFqbivo7M26BYFHo5Lu44+6r3V4DW04FFvyUclx
kEWM6iEwQuvJSb0h23ZDXH+Jcqwt6zSlxb9SmPAfqn7cg1MFo1q2ovd3Se4T5DmO2vlUI8AEJ9WB
T14hZnfQI1hGvgE2V2xHMDX604TKAy2m78dkv+ocVqI9RDQwlCfVHaZaP96ZidcAtnNMmGQayeFx
llQs9jpu40/lgGRhw0YvhheXVPk2Hzv2UjZNjMdi4WhkyucvD9hh4IHHqKXzEGNjT2EaMp5u7mYL
tzDxDnVWbmjbe7Soh0bcNJ6RE3yAtq9ZmWlb33VdiYXHsNLp6wwl9KMTG9LbGmm6ZJRGGhBgLd36
qYrk/DEOK3DXvGMDJFNvom/SOiUcAiouyCtoPlIbJ0MuD1e9yvTBgMGh8MyD1uqdKF8nsTHdCCz4
0QYySEfwA1v8luOS430LIk/RnMblM11lQaGg/LVoCTZsLfJ3RqaLeFfXoXc3eYZ9DyyAEk3W9cPX
YHR0uoUgaH/LZJr/AsziL2w2J/oewflzae6nY8c9Io5hUyvPWBwPFb9WYTZmbFbMFER+7x2xsVkG
tzXOvkRqtp6AaXDCQ6Tmyy1SD/WekwoIt9xlSq9BQbP7xBRcPYF0SUHhmBD2EEF46mDo1H90BJzs
2EYIspnEMLsryveoj+04kONWmWMWrsbcGoq9C3xvWmU1uFl6wsTRregUzMwq2eh87aet/ZNj9ASr
mK5zxz/UN9xJ4DkWLby6uerD2Z1XALGL60m0C1EW8OgPf+6aj2Aqkw8V3NiRYsaUORQ88ClvO3DF
YD/I1/1qLnB6yy7pfcRG1H/Ubtx8RU+AinHMIVusomGY+EXlJGuiISz9y0vnIL7WddWRHzJG2ZGm
mBpXnLNc2mpKTMHaLMboW5yYzmMVRD5NR9scf1tVXBSbrqc5Rxc5bsS6ABSPKo8v1oMRBPNPOw2b
pxJg28fETtV9wXd83KVGWn7Lqqy/mRpszytC/iaowsnkfQ3whLsbwB3YVnMQlUBqSFX95WVRREqX
NAsbkOE8f43y2EjoLUlEJtVUooSI+gC4/Dwaxdada/8IWdxMD/Au5seEeE+ySZqpyiDZJPKDnt3p
aSwFrX5URc0jRBuqePEoM7JFkua2Kh2Au5BAzPeaxNx4S1N0vnOSBsiladNO2lrjAl9porl86vA2
kC1LpEG9dwB2UxnoEQmta5eyI8IwgifMdoyBR3Xok45e7uNVrCK3FRvZFx6/PNTwDF0V1CD7ZFfT
ShySEh5f1oHzGLF7EtCQaf+9zYxuWT+drl3TQIFMUlpSv9elVR3EHBBRh0WdzAqIR+IjzV0ibxPE
Cc5uNrie68hL/EcbNnEPJ92knKClX4iVa+bMFNtpvGKroqEptrOaq2Mw6gq0FEQx61C5kquY5yZ+
igQGa/BCuHJBU7PnWFOtJ3oWQiiGaluU9he7bviXh73jf3SCSrKED220JGeEvN8xwXo7tC8s1U4z
xT8gT5mPo5/V9moOkugmiEwn3WuyO3k2oD8WHZvsxIYwQsJwq64Dy+QVaRluaxSc4J/rrGP1krP7
tRkRKBxoyxArE5jK/Wr4vBqAbUdwJ9Psl7/bLocu6/BJi1EJEdsAS8tCmUAnu/zmY9+6bgpL5Zuh
ctgMSD1nHbQUF26NYdV5eWirtnrMbY9Ibc5G4ls1loTjuEOHpDC14HTtvSK3nBXqjvk2dbX3Q6u2
SvZqsuQ2z4Mh2ShnpjMJ770l1SE1uh8tkhMgsJ3j3NeZY3xPsQ4CIooc9+BGiMXWekzTX71p8BLS
LYjKjfzD8kGZE/2ahqR5mOCYOJBdjZQmHhAFsUJzRCs0y/LWWGuzVN9QFHARPYK1aEPh0rII27MN
da28yeHDEauu/pw3sWsfqLcKYyNrowB8pfmBaxtAZQ6AtG29vTEprL5oQmaEd75s3lM3yy1c+G4X
rKJRK/PYthMKpzV5c5l95PTTB2vXa3yxrrQ1mJ/dEfDuocvmLNtkMvKfJgs1L2BYcPkAYoTiJN4b
xte0SDuxN3MF7iDVfNjWhg+PkblUhSRiIl/QU+/9kqqcfoVOFCHpaYCUr8rc60h7oikckjakCa+m
spL4qwFl4VeKGvZHm9zpB36EfsA4oT9lssl+IygIfsEmYqL1NOqvldHwQ4zKr7aDO42smHn8zUAw
8dsaCc+l+rH0lEfyE0AtArn6NYZddp9VwvmIehEW/DCB8OExmP1VDsjuAEUYmQVlSCoNQQvbYlMZ
GdFUSSyISkBxidiuN1rTX1EdEd+bctDJTZJ17R2rlOltK+UO6JJqGrXbJpn6bNOpYX7qqactkeum
qnD+tyXozK5EjRPKrAn3g5sSLZyOcT2QCESC6F7qzL7lFQ7HDf2FlJgePulPgSpdgHoW9hNws8V4
b/YRgUK9P0PWSqVXf2icPPlO4ju/MrdEiFDPXkIVyMHk0+sC6nNXmo//FyNABrjxJwpv7gAOdj1F
ohjXfYuEZ8fikn9Ku2J8V8L9emx7xIBchg6S1Vi03E9yRwrgtME0xauEhAGS7JzaX4+jPYt1OJZd
yj5weVto5LFVLCkT1ysN6Khb+XkXfWwaRyEvgTT4wWfux8QBAw5Yo0lkq2kqNGYbtoSJ2tmDCNRG
ewOJtrpbVD2L+uauH4mBoqzmVP4KFVHye+DIYB7Zuo7XfhM308FX3aM5RYB3ZURKjk45+w1mCkqI
DefnroAZvCEfgddx8p3qNiPAq14xzbybxpGQgHVqJ96G2ps5bKTfu0SrF0qE69makltYEYIC4jAQ
1jHOXj2sJVS18Qvex/i72ebmzWym1U9lGOrWYNv6ZAW5sA4Kmly3ySskQusqt8DGBnoOqzW05Dxd
p5bBU02KIocqnBqNe+hym9/uBbV8csPZ/hyhFW93jazVVZpq95YEn0Zvvbnxb6dwsNAxZilsZNSu
Pft7lDrhbkjioUADkgYPswUl7KrNKp6W8PmCbtRgkH9KHcoar4HEmvamtTsW2dGIjScdjdE68Cj6
OlWRi6uGg6/aNGlZj/eGG813YoiA/tWSHCk8ULP0VyMPBER17+GXjLra4uNl8wwnN+reJ6ZQjyFB
HEAva8D/6Jj7+kb2hKiupWo8d903DmJNeHR+tZ6gWUUrYPk1WsxUps22ztPZR+IRkNxihek7pIs2
wr8E1fK68Mz0MXPICpMIqtjysq9jVv4Aw3c3lIG3zrV9beT9t0aMhybVgBmIMALwRgSONpjucdit
HK/9UDvzzpH+1kVur3tjp3E43YeNwHc+DzoGcNK0fJObfPyBKeWmhXT4LRvalvArKOja4U95F9w5
7ATe/z/2zmQ3cizbsv/y5kyQvGyBqhoYaWYy9a275BNC8oY9eS978utr0eMBL2VSyZDzmiQQGQjR
2NzunL3XzvTMfEGiCiBvien77khD9+40BEpwxGPvGlIA5Meh3eZuTUZXdydGlkCEqDZSqSEztlQr
UKxl6lyO7gNccye0p3I3+pYKyogxF6AE5xCl2ZcIf86nJt3qFUkxUVReCxencxPlRWAjyrWQhgeQ
c1dOs3VjtgoRaO4MP4wIAJ87VfFjqSUuRzZ3PK9gkN1msU92V+8CFPPM9Hz26/PMhYispZZ722t9
D/Va1JsUIOR3z0IPJaNH4kyADKtoufT9KL+fk6oOdfWqpWHaTePdaDrXGSIwtaRnA/Pj6jenBwoF
RX8dmRLtuL8Zl/w1MhGFYoDZom4NlKMFrmq2CBGJ73EOWmKe9eV44xKW49T9vR5foSENsyx+izkl
5vlBN3q1Rg4+FjrQ86UAOgk1KVjcx4ZtomaSo5fLoAeTAKpsA+AxSITYoNSgpBxmTvq8LBfuADto
cPNNrRXxTkPXsOH4ESbTsi2Sy16HzNSJtNrSHl3CyMejKnkF1EYH9gJTd+u5RF3NRryyzYCRL1V+
oYmy3XaG/OXOHC00mkeXLvyb76z4jAQE2abaGUAOwQ0ayby3iylcHAf4U9QBTgPkz5o2+DWLgCpu
s1y+NSKHht6ngT901m2q7MsymX+lRbmEswbW0sHatfc7dV96cfqoy9S8GPpWf+vV3B0QyXmhsxC6
lo9+WMGx3Kau1wX2aN9BrZvCUsNdkhX3iSM0YqxkFYhSvBhsWIMEZTYkRuCFHAKuMJe3N7pq/J+u
W78Kinmh4RT2duFMHthNcaXKYe+xzgaFscybvkl/0E9oLmJojWDkmzNHrx9Mkd3PzAyIFUfwf84B
lNDbbKaPQn0rDfXL65ddJ4xzCXNckaLnz8beSr17ha290OMn3VsiZHz4IAaHUwyzgg/gI5Saf1a2
/CuJLgCo7ez9yBPxApr3R1KI74Kqp4neH5ipk8RwAYD/bRBlPs0Tdjwaw3Ypn0wr/um2Mv4dZ7uC
qdd0CLsq8igsxvllWorqjsYi0vf6OdbkfI1ce3qwqsS9MHJCxZzWCBi/+9xxKU0D3hvs9tAYkm1c
2ZIZN0h1L2pkyaZbdufSrc6YoFEgFLm+BHZsaRwYvd8c6ZhfbADooiRkJet2NhufjSWTXdfJHRF2
P7LUl6QG+Bubk2NEsolR/7JSx/81RF72wMhXG2A2dGeN4TniCL6bfHFViPghNwEfaXo8XUcOcFLa
pblewAROtmmG+J9t/sWkudeTaQUCKeHk1j8qq013HeFWWaC85ZZlbSdK75r0trOGLT34XOCj8bSx
q8o8uMmkQt+bjD+kbaUbf/RxvKgdSYU3fCtvc/3UVNRBlPYoYxIEpsZ66jxxE2uRi3ZKTjo/Tl6Q
KDhlYFI5KtBggK/pnBuiFue+9YPvfAmRzYuK1DuWJ6wr9gH3xJ0C+k86EIWW0PY749xUreOHMiV7
MPIE4igFCiEq45nMwFL0e7+oY0EPJlPTzmyrs6xsKpeVxvDZAetgyUudmkNgFT3VsRiGZb5jqS0O
LvEhTrDCgHUAzszBoK6S7N7Xp6K80tvM1B6sosEltkEK6+gvTGutGxiNK7RDU9RFe5MUqvteI8Xl
gU6yda4pF2bkdJawdR/nKqmpjyxSHXoqGMUWwxCO4jpC/b+nPQcjnRZtWuMidZORzCmOZJsYVP/d
UEBQ50gkJRA5GRVe9TTyJpo34UmApxMPKLT6MX2zTAJudvznTOSUy6Id5y9iGrIcYcY2yVp04141
jGg0+2kkADQRstrlgIx/Y4/Vpg06KfMMLY9BFQWNPWECDkte14Fx2A+V7L6ZpSJ3qxLpd1FlPWxH
NYxUX6hOPy/x6N6zDOCXGAerfqWuYoqAksrkbHLK+4+djnA/GEGXDpc8KMl6UYjCCizLrm7JJeCd
Iauy5kNhYq8K9b7O4huKoRF5mWPePCSEW8A1SRII68lYHMzW7znfqhoA2US5lEwOR+YEQDL3/Izc
VvGnl0nD3GFMtsEga+WDOZbpde84NumEkkmszKZrRTlj5+tSvZgYmeSZNWJ22CWthjwcVT91fa1j
n0laGyMwEPa8XMA4zdbS7jKMt3WfEPq0QNoN5lTPOWV6RtKy4qctm92+r160liC5zWKtY2BePPnM
e3QIy+16H9uBSAcUsotQb24T6QJ/kufmvJqSPayvCp1ycquhi6XZQNmJ759VMjd6Ca5WFb/dOUUz
3JgK1btRmPnV4gL5C5MO8Olva2ocCme2ICDAxMKCU66ffhZdnhibfC4opcROKW+TJUpqyE6VJJbX
qnxWcL+JHoumGF9IQYui0Bwc81dJXpIKSDWbVTDXBbjbonJ04yzVO2/Eo1Pk9+3iXsWUXF+zvhr7
G1Es6twnkWNinfRmZi7yIahTp5RSmf1SOLhjJAgC8sfiReSzuDQSMWlbfdLZn5E4Jw142hGphyhc
l/u0nLWHoUlJW+1HC3oy/dLU3Ug3Nb47/eI++FGlqp1pFAP0bLTPmzIz2hczceSTbJbywY6ctNtQ
p2dzJrpYQjJvl1VVSUzNJVY89jG1SsfiRFvlY5/DsxBKr0Y7k77KcesWnpHdkkXRHawJcizMmP5m
IcHvxFU+9qw4FaHTg5WARdEEYfi+M1Gk8zzEeqMfZk0aw56tu0OIWv3cIF3YYpEztjPxP2em9MUD
Wr/ifKQStyNiNzrR1/nQ8EQLjHpI0ENDuUYf7f0PySqvZmdcINFtkpwclmyiaFhpcrxc7MQ9cdsf
e1aE0dNLRt2J3do7biNPSWHkOfS9g6Sct4cpuzyNLCHb2bEZ+dJ2Hk+0gNae/vsmGW+Tl4lmbgV7
HutljZ7vi+Nsf/ByP2p/Gq3lvALMQ/5WSZDSG05gfh0SjTZTGCb2bdz7jJxNXINL3H/9Wz58WPSz
YPStejTomjRc3z/oXo2Dq7LIPpiDJbkMPHRySJz/VHmA0ob0cvINEEPTSFvfwL91BY0mtevZNhae
cDvs/SovLv2KttTX9/Kh1btexQS4hELXdUBxvL/K6BVKZOQjHCLlGNcux74z5YjhyUFOxHEr7nci
stMTvcFPvlSciKgHwQTCzTkGXyDssjFuusuhTX0aZaxoNI8AfiAdWU4Mik/e1arDEvBYsYd+sLbn
qQa1uveWw2SWy2+jk+I69qz2xBfx2VME9grgjaG36sreP0UvoljWLPpCzF4ubvBUOnJTDENCVntT
70rBUVKPced8/e7+ylHfjQluaCWIoOfTkVUca6VI/JsbrXGWAx2rBJAicX/uzuly8xfV2JETFBCM
fm1nTU+2GOfvM1VTZz0W+Tmls1ZMtCTGdRut59al2cQaxVyl06NsjdV29fWv/eQZIaBBjAERkuPC
sUpi8txG96cRPfhIxcsiZJBeXRE2pGqEejoh4JRIYL++5odZiib3SkVDO8rr14+NH2mBE7CmK3xI
6LC1ZkqWgMjoyyXZc0X79+uLfXaDbJRWdDMzlOMdycmUp8aUHZd+qMQM4K6OB4hsSku77egm+n2F
8+6RDDTj9evLfjKYEPF7Nr07vASAvd5/e4nlT7iJXSp3XZFfkFRQH6qS00FtnzSwf3IphC4Q5wD3
rNLG9Qn825TkzAWiTWVOB4vYyi1pkPiiBZlxh7Kq8hNakM+uxZh1CRFEoAcH8/21vGQWHkbf5eAT
ePti2sSoGoJi0qYoZv+EzveTzwQAMJwfBP6AlvyjSZA9fGK1oNsPUe04MQftAn6uV+bnMa/TYxNH
Ge/rl/bJtISFGi4jC9qKlj26YssyPenrDJhHtdpVVqFTainF/ddX+WyCAGCFlNJk5kNfcqQOHbQa
mbnBjeWAFn8ufL03uKRotXdJbX7XnEEnTBSbMIrY6s5nMb2gueu8TiUqxI0p0ukyilISCtMIMQUl
w3hP33k+8aY/exZw79j923/lL0c/sk2rWjaWthwshGlhu7R12PVdf2Iq+OwqK1iXh7DKZI/RMGM8
+9PQ+PMhWjxzX6Z0SZQRn9IWf/bV+kCPUAw6MIm8Iy13UhpdNETNcpjdRTszS2vczXRkOPYjLvn7
cv9/TOl/rULc/3dwVfha/S5fm/zfs6vW/+K/kfv2vwymQuRrqORQN65CoX+yq7x/oZE2UQJaOisC
fkO+s/8OJrXdf7Gb49+Z65aO8c9wbOu+S/73f9nWv/hzOBxgQPM/BpFX/+d/vYPItUf//O8BZu8/
D3ZZ2P18jiOMe8ale+y8qquc/llKsNRYN4JjJkGXUSfVdiZ47+zfHsrtP7uAf7/U+qX9z97g76Wg
wiB7hPJscIA/mmHyFLWQ1bdTYApOqlzO3KVzm19OUAouE9Lc92NTFk+ZbLw9XaLk8PXl/2Jgjq9P
h28VYGKj4Km/n7+ZUmdqQ3ROUyuPk1vDTIhTmrzUI+l6oGKlpeSz8ghoCQSx4VBOThJcHa4Y3J9x
5ka31Goal1SqGbkDR3DlbxZqPmoX5Vpp7MyFLvaert74R43KzQi8TIC8KI9H2pCnnQTZUOOHTxpV
/ZnImiSu0sxcg76tSh75fghzbiwVvcXuPHwfBtt80lutuvKHWWPBJjHr6esHgnvxkzeCuNFBSri+
kWNI7Cz1qHFmFEe0EYAj9OCyXgGWu+mq2CdGlb2Z9V0vTOO1aB1ThCi6kb0AMCGy3qFQ8WspR6I2
M0BKuCAL5I9tGmPrNyYCH314HFFgV5nnboo4RlVQlL34aUys2Hv4k91j1BF2Cce/KN7snqDqnTZ4
DU2+TtbPhBAJ6JRONN/bqkSw1nhk7MCB0DLiz72m+5n18/TY5m4LC4S7GK+NuU+uh6lV5nlLIdW+
SaKe8BwdjUd70MFkDNzQBMmm9CXQ9Mkxu2ZLsdyZN01jJU2YUOlyAz+vulcdX36OwGc26kPbs1Rc
LWjxtZAtKt4JQ3n5WU1tTm6TYY3ETpvJdUMjogoRVkvfPWCPjeNbSmOTGUTKS17dBqn1mUk+/bTH
j0vEJ+2o1tygFFvUNu8iQVY4HDJ2nktKMyhpKCGFAC88i4LRYjs0WQYLVIOo/N4K5mHSVYgxJxeX
gxb57kUbRa0KSAso7ikSpzo9IEi1Ifo4kn8tr2jcM/z8vvmTG3bsizmCwRagi47Tu5xsrfEqijVC
B5bUk8SpZ8NKzeSrKINcr8ziEAlR0Nce8tbcdtL0q5vMIBhzU5fY7kObMpwIi8xobkwH4WOIXXv0
wTm0HEJtlurorV+sJN1ZHepBSAHtvGzWbqgKF3pfSejmviDJriITN/RzJHRbqy/GHZFRU7rTZxrs
/6xV7+bBU5MR6QCsv4LSFOrz95NBmxFoM+gk3sa16++dxLDC1mnVTW6YxBr0YzdR2dfq3aBn9DaL
Pvrz9eB7v8H7OxlifKIvglUaRvOxerQzNHgZHnHhkry3LWcy68Js+/TctEpjX6P/PIEe++vuOZr9
KFHgMsIpycpxfMJ1VGLU0gCnN1YjgdKWg85wqshWbmpgNmpqzmgcWmEHDSqcFUISCrPirR5zEu+m
2SBaLYuK3WJr4kJoGermr5/H32P9+9/HSQz7E5gyIAQfQHlmyVFMQfEKlBbVt7U/2/teZNaWHDJE
BTG4CJRIU3JWDavQtp5MkBCdRRp9CWms7TX9xGr1fne2viDWajB3uOZZt9H6vv9AKq2tqGoRvAut
QaHCy8aYluFM4frEjX+chDkz2xbrEeRRDk1HxwoD1dGoe7MeJPU43CZFhsyC6YzuaGm17m9tqmf0
SJnt6OjYyBzj9JyyVFugI4qNQWd9DtFZjM/KXmjb9E6j9NDVoBuXMKtLtFSl3Z74zR8/Xk6x0CA5
3/Nk2IS8fzYU4Gx3iNafPCzyjbZNu4+miGAxt0oe0gUO0IlndFRq01fOGkXT1YaPg40B+/6CmpvX
qwFdDwatsL4pIsgdGtXO2AdeTGqwQx032ZdGEd9Ax8m/jWODMGSkXL77+oe8/yjYt7BzATpOPYUa
1eo5e/87ksXGxGpk9NQ8bbwrEMChazkZA3Nsi/x7GQ7ttk0sC7zXYzKlMY7SygacsjUTf4U+rPIf
wMQ496CF55+9JaMdFvnlqZTFcBnFlWkGnN0yfWNlTp7vNMOrEQ1O6jXuF7Iev34G77dx6zOAtce2
EXQmpVY84e+fgSSquLUi8sibsYwOyva07VQYyZ7Q76e4z9ENW8hoCTVNLgD2tA//+dUNj4/ABvIM
svdoE5miZYktilmBu3SE3HcF/qqamhpq3SRuw2WqtasckVwZGlIHl+Uu44+vf8H78frP/VO+p7ol
mLixLr2///W0ukq3yGMHzrYEnYwMBGm0GG9r6eBTxXdzZlIg3X592aMJcr2ujRmVjT8VAZaO45gU
oWrHbOQoibOhv7yNYMI+FTEGos0g4pxQefg8WlsbN3bpkGFaTQm5hamd5kVY28Uid46OYOvEMvp+
Jvj7o0jBWc8uq6fUPPa98Y3oeGIRoS0REh3XirtDr0/9N6uwloshabzvXz+Fddb9n1Xi7/U89oeY
Pdc9PDjA9w9fTIu5aDmrmFHhhM/RyWxzIydovfG6h1ISkIomet5FlNhOPP+PQ58piGLWP1c2jzGE
6KyqwssFONqMrWJsR/k2csm8//r+jpbpf26QIxKTHHanVd72/gZHmmSFrcAMFTIpz2JYdVcCXUig
eqN67Au3Wde6t55y6M4qW2JCiHN98rtYv8Is4Z8DmEc9Tlbtqz3Y3omxhyfj4+PHleIwATh4dajP
v/91fd0TSugjm2vleBsr4d3BuFhlX3oBcavnwbiFhMu2dAMbuGuAAORklqGdaXsvyYnidbIsv6gb
10ZqwhERzRqkckp2S+QousCd87M06y4N2sTS6lDGwOLCJDeSZyex/QwdFttnGREewoe/3Fqx/x00
YnzpsmRE21wjEIJTTOqyjNpkg7Pt7f/YiZ88E3HSEHBLTviy1W3ZxkEJEbraVWAif2pJpJJtN3oY
icEXIdMpoVyGUW5GYVPhddh63ixfLDXqN3TUPLB/iTPgwa24+EU+eEsZUAkdiOPtovQGwS5QRZRy
QBNqVHEH9sz0KAndc8YNSmv7gaiyMaJ1qTJjA9/MjDGVUwnf4DMaKjbupSBvOTW69pyQiw6yVG0U
Idtn789C/Y8srrHzn7BMoMJVHNwQvLU5GV52p5rfZkTWK83pkgBlWWjpeZW17KZjDU1FQfLK42SL
+rmI0va3Fwu1BBNiNjtE0579TgyOAAe+TWR/Al2mvZmbaXxj25bStmZH9KjDaZt2JLMUYE8LMXqb
TCfycZd5ZqRtDCBxNxhgjd+9N01vtL/XQEhtEI/cjP9taKucI0DaWlckZVQci2szSTdpWtcjm1FT
IB/SeuSowELyPDAnvcu3jovgbyNj5rDNKFdBIisD2shCivS5LBx/Dk1j5oV2epKjCIr6RuGOSPz9
4pDqF9RSEpVpVPMSELQgDlVTAJZp5r7g73GO+4XqY/lmRcynm2G0o8OkWiODATd3YKckAvJA2Rqt
cBNL5TevnvvXbOiITkYXrL+Y7Et/cYyYVdiTkvbHyd34OQFchytLn4zpMBezLTaJVolH8qbUS92P
+l1N2uIdhHC9IMBZZOclAge5ySueeWCip5moHSzTdYcPAEymFLN74L7cn9TcC3/jl27OGKstcW7n
nhPtObNwem9q0TdbU9rxcBFbA8dDzVljWNpJi+PdwEmoDUvasFE4dDnkwtlOaw6e+TShzUokCqVZ
E9xG7+mwyp28ycN0yAGjVZibOyb4hGOp4dTqFYhi1wYw1ImEpSJg8kHKWjeCQU7qj4Un/9UjwBiD
wbT0HlqI3BtQ2kCTR2NDCYon2TcIkdq4987nxlk9XwQbH4bZTLQgT8hy3XSs828RtgKkKIty5Dl3
LqfrfrZjY4+PjY1XD8+EaoycMj3sInLn0GUIzu7A0thD71F5EG3EzlvqQd45VhuChZyrfdrynWxg
2cZiV5DQzIfd1eYzB/YxC7w0Etc5H+uEALlzyjOTgnQXAhFx5DZC0mIivvHEo9+XKFndOPeva96R
F3KOphEwMLglbzDtLpVWY16IwQ2Jjcosjz9YxuZznHo5nFzbl4qzVOZ8G5EDD6FDQjlSuSrKni1R
1PPG1UgdOOTEs/yQEHaiMAPp/nNyOnmHupfcDrDyrrOHyI6OzJyj6qJZcPFtKb+497XTpAV6/Yqh
VKB0fDE14f3pkHA+l3a1PKL8Razpsldi2AkfQdK8mPxubDvV1pg0396QvMkK07qe9mJga5VBJ4iD
3kSJLW5jI13KHcugjb+G/u1VF1sSee3Co8HcUSDDlNhedqkcrHsf2aMdug2JBSE7UgVtNu/HBzmz
vGzqAe7T1pqzXt+QVdWsdqihvExTw5Z8sV0i8W3V+oUAVXg7EMf4AH+qmjeyEBBBMA1hqZrA4dRn
ftalXdDrppi2kDS0M8TSQxK0Ey1kiQhh2lEFis8MbA/DBiF7/AukNO65KZ/085Qvwgec3xjWlTFb
HKv8rvQBU0ZoveE2OWy02sLiFJq3y502mtVvHQ7nd/6C9afVon4Ms0nhYCmb0Yc8lKfoY6NUh24o
UklyM1rCUE+cGLHJyqdBS1fZ96NlJwLcLQLtHhRYdeOZsouw9ApKhXrjO/dTpOZv2MQGN+BYP30f
CBKV5zMOPXVmtf2cb22ExQMWLQ7+YSvnokDctqCmpNNNViXniOUPM6dx7ZNxTwWp9UZSHWgCpuGS
CQA+Pfq6Qz9OLhuqRsHdROdULD3CyzqXMfpdmZs3SGz68TJJnPa2QFNNu9aoSchAatniZmwmlW1k
Jcsf1bLgdKUbBjE7mKdFy8LBaKx5n6q4FFeGqoDyGlmd2WGM5ljbCnMZpmBObG8KvEESyVDr/dAF
ljQS5g3EU+eMHEeE+FuGu7y2sVHkqfNNmbN2D2946Q5LUeZX5tSyEq4kEGqsou/7vYYuuBhr7XLs
I5meWVGOsrFt7tPIEdVGDXEZLKq9Kv2q/V0WhfxuqPG2IXt2w57mHBphfUpg8Dcs9P3OlSYzTR7S
IYQhPognUCJSXkRIFdgmiTRsRWoZo1duJPAgu8l/pnbWOxANs+UmMycDr6K7bgwknl0EZprZtwGC
oVnbQCyDe7MgjPjRyAL1dadwryCI1NMqaPU5SzdUaor+xE7/k/MHB/D1p1PlxXx+HAapJkOWxeSQ
4K10dFieyPZyLn0/7KXR/dJd9WClNuaQxMibA0Ul/ae0rekxFRPV4kGvxHRqr6yLD9tRqhAAAG3a
hGt25NFmuUPRZlQ5Mg3fZ1Y+HzBpMALGWrwSeUrl1ZdoaMPC1NJvqGbiNJAIVb1VNZ99K3WB0nr0
jOHOr2o2VWOsUy9lIDtYrHMKrzetMJLfJHElZehDREWqmngN2oTMHHDg+NXMdlfTkl9j52TDNsK/
WGERMxkPsZDFGwrqyCCN0VdjkNqudtbDAmWRMEjRwBIwRw/wsoaazsscP0Z87q8tUaw4oOJe/KFK
q78US2yl4NdVX7I7iKo60EernsJksboksCIP1UQ08sWdLaNrpBdOXDpPRTr1BKxGonlJ6B49CCMv
7QBLrmqoTaekN3gxcmrRdS78Xorr2oWoM2sJUevby8Zxcvy405z/IfVcORuZshdAvE8BPSQUqCw2
baQ7l+iE3B8e8RavQ0auwBZrXokOr/V1LTSx9FL2ZW9X4hJ0M+SVsmH7xt6n3tlVWVpE5GAgKpAR
fu/9xojD3nYl7tWOmmxQtX7xI9Z6XDKRjUlbM+3B2Htum/9x2KdZBPAM1q5j08hUtAgyagTXJiwR
DX0UFM7coUN2UyT4uOEvWcK8NlC6lC0JaQkiP46x8or9KSjjCBcY6F8/qf0TVZKPB2PHgaaGBo/H
T17bUZWgiYG26W2EBB2Iz86YSxmi0GctqNDyygr34dcHx48nM2oRVE8JuPkbonZ0MivZ5thj4zEt
m5V94Xda+p3GeLkjr5U5/+trfawA2TTR0PNRrTTBnx0Nu77WfHQsNU4Doy223OlE/WNhBy5d7YKa
NuDeDvlAnmX6tYMZ90QR7uOjhf9BJ5WCA/1RtArvD6HGbBZYWXFGNomPPD+J5MoYtdYEVH3nOOmp
pPCPBR9bUORg7naFQCh0dLsS6fRImHBHSUXFzwitraAy+mnnsWF58ptsZGcYFXf/+TP26MghhdP9
1ej9/iZpCzVDNjhtQByevCz8CUtmqw/nCyLbDXjgHt9MHz3lgzS3FUf/E9XvT+4ZGyrZKDQMCDPQ
j+osWpV6lB4SLl9nGiXwztn640h6pWXPgZsYMoAwcSqORXzyYfENk0/PeFkBe0dl3twa3MKtEHaI
oh1+VatiLzCQSPjgzWXV7TqtyzN8HE0d7THfd/Ym8pP5NenMSFCX6dIqXKTZVNupW+KdMuwUe3TR
91e+WTkFrKSGU4k1emO3Q1GsvegCEHRnyuJxmUmOiJPMCnpAD9u8xksBbaM2wqqDbwznv6mdwG4x
xtOB81bfY2kV24Wghzj0aFlPQatmrPMxncN274NWpw2HaXgzoiSLtnXnRuLEMPykIoVGCJMZqg6g
MMfMxqwE4c1xYgz6psJ1lKU5nn0sQtOJ63xSc0MKg1SBsu9fVd/7T1Hjyh02pj5IO0NQZ/UszhEI
TrZ9Xd9F1sjUyza+STdmM566x49jndw3MJ8uLQAs3R+qbjEyZ2dK6JaaibH37WncItL3Aul787mW
+eOJXc4n10OchAYKxaSJDfSo66NjF1+spuyCCIgDTl2pUlrvU3TTMeLToKQXcypz7eNrpAFI0DYq
Yuo7HyJY3L7m/5fYrEdHNEHSeUgR+J7dU2Drj4OLsg2CWqRyq87jOM0e2nrbNhaztju36S1jPtv1
RCwxfzfac1+uYn824gfqksMWQ3R2+/WE9skChV0OzBYVTFqQx9tHXY+SRR9QXwwT1JceBzBmRDkF
pa7Xz19f6pOXCF2OOCz2ZqB3j2FRutfGBdMyd+ou80PSxxBt6thdwbSceewEo/R/fkGPrio3R5cK
dc77EVJ0mq4RkNAFXm5nO4/GCLxbp3zEADtfKqhmJ65nrkvO0WECRZFJO4r2EOPvaLWvq9lpHZ1v
pik5VIFYrwSHhLKsQgWwdG+0hr/s87GfHyWsVUI0lG990/AR4/t1lZ4FTp4l5LfZQ3/dTj7CBhfM
A7APe+rvM7KAMlIaZurqcw1mPxzj1jjVz/jkcwQzzafPTAGf7zh5qOwT8iwEhaWYCvB500/5TVmm
1AGUrTcbF6TA+TRqYttWmcAINC2nIL4flzgmNSxFDiJpzPbHcs6YUlpfAdIIXGD/xJKWYj/ps/wD
CdehfIDbzdGRY3z9pXwy2JlJTfJu0dLYoB7efynSd+e+bYhUmUgjInE6p9SWZMsJWvNnV0FpRZOW
sb72Et5fBUlDB7iMqzi1u9w17JACJCLyROic8cnxC0YYknnoP0zT5tFyzbhyKarAF6B88YNScnMh
W7J0dc4ah1R2KhCG5t5S/6Vg3uFpz8j4vR6qct7luhPhhBiK5lQW2HFIKodARB2Q6FYfBLom23x/
7wP8UZXmUx90GA5vPLxyZ96c1d8w6s6wEnRY5p6MSn0jszR74SOoOKn0/amz6XqZoxGKTph2HWvz
Krw8etFVF4sEaihH015ZWJNopz61eWk+qDluXfpVrfbi5ilhRXo9Tb8JlvDnW9Bcxk/2zjCC6tzz
4hMtrE++eEQNtK5pIJKafSwqbofWK13RIgHRotfKiueDaB1xrg+YoP2Uk+GI5uHEg1jv8/g52OTd
edTvaJ0da8G9QoPEFCewFKolO8RRXISGRVgOtWEVuKwF2yUb9MtkgOzw9VD75G6BE7KsCrbu/IKj
STmemJMz34fgU+f6bUJ39YYAUHA/oxMTg950b0WV1a9fX9T8eFUPGbXBnXrrOnc89Oq0JL+kRVwD
IqPxAs3uze6afQ0+NxAzvO427/olSJRPwwYMPZFOmd4uxqUyq+67S67NQMvCAuI264nZ7Cgxehb6
rR6eFdXtMaOcKY1rZGfzXZ971u+EnIqEkQY5eRPbE7AhZZXaBjio4+yTMTUn1r52viqJLTixzn5c
0hE4sKiviYYM9ePyi1YUngRI2AdaP9j7xsoh3Ztei4surQ9fP9cPl/p73ESriL8JxetxmnQewaNJ
am8JSrN7XJQ27aNmtKmOJafQtB8+WFZxSklr55q2CfHZ7+eP1Cvn0hgpc1HRJ+XXUNGhotYT6CCI
wqk1olAJ2d4Ls2p3X9/jR9kHH6sH0ZW+L8xFfsP7S1MfEHYUxQuxMIX+UGHN34iZenjjOfUZnhnn
tqhQAGoLrTwaKeK6zdr6zkgUMLwudpHUq/a6rdfp4+tf9mE9cfhl1M4Zw6vw+Ni3qGOmrrn1Jcjw
DV4lXu9c2HEuThj4CDM+nizY4SOHXvXI0JwJRnn/AOy8x1Zcm1Mw1Wj+dqnha0nQubIwty7t2WcY
JPWzPtmrKsueGvSIVTbSKhV1DEiGkh+ZP7Qpi8BPKM1sGqJkf/hT7r1BAprIuiRo2LsyOa1X2zHX
9QcNzNBN6bWd2tmpnsUYv2ZCkSIzq6EBcD6AsKE0JzlYozL7DTXcrgk0ZMx0nKg8JduJWJtmZwy9
d+VnKsLR6lLl3uh5QkFxtlK9JyCs4XCaLy3FwjTvX1rDQPZplg1qJsstV+NyPS+/e9WnTlAnBAhj
Ku6t+jxWpPtsxqZvQeBxMGsJx3AG2HtwX+aDBLRIy465XgvlKPr2DDOzckFDzE0ULjEfxB+hRvvJ
V9Pwy/bqpToDFpf5G+Yvic6wWWEpzD9S7Di40jCDG1VXYTkM3RvYQ/MHnSSgUoMWl2wt+4m6vD2U
6rYrO0z7vKgIsbOrxb9tdyVutDo5hrRmlfUzVZZZb+ZOgVEh3fTP/2XvzHrbxtYu/V/6fh9wHm5F
arDlOLYTS0luiKSScJ5n/vp+6JzGF1FqE9XXjSqkUEChtkju4d3rXQMNZ+U4DQpsUYGS194auZ1l
TjomGVpmmq33UxRn6QYHVgkGj+o3n2j86QElKBbIjjLOVkKzToxwKgQ/KjTRmtuRGZJQ4A69ajK6
VuDUpPuVtC9yiMeu3jXQWPsmm05ZkUmveaNZyHuHmWwwMRkwmTHoBm5gmZae29Z98RFnw/4fPO4H
aZvZ1fitmbxQ2ZRlkb6KtkQoHsSNhX7awD1tE3OlS1FHKxImf12fAR/D8A0O5oQIdd8qyDgkCEjV
AfDASnZxWciSq0VSSaIZTmKQGsoAQkIZY6tK7TknR4UNSZ8eV3lixjkcBRaYwqo4BuQKn3Y9DnBa
UPIPkPJSe2NQ3OD7lcbogII0m9sFaS6Ku7IpCqIQZasf4Qm1reYif5a0jez5pronkGD4UdDtVR8C
xbN3UmvU2rYdMYV8yNHeIOMPtepLxS73lBsBlj1JULYfIBxl5ygolc8t3fl8WycYE7mtmJHiXqns
FztVgs8RzsmG04PB/pBoJ/6o0cQr4NC28QUrHwvzpVLGJ4UVBp9ThPicbxCo6bpr0XIMNkNNpGhF
vrgP03S2o9RpuVbVVP7DBQA9V6yqKSlSYxfjYdfa/4CoIiauu7JBrDRldP51jRfT1Q008ao3LRwp
6AbziUeRJ04GnAgn3YIOvUFoBxiD24X9U8+N8ksyAXcjQFLxY8wUuTjKY2P/GslsZS8wAlT5Um0E
sZu3Fn4bHV5ptJc1oxCuCiMqcxtL76Rd7cPWPuJ2Gj9S/ntET4gcYh7YsK+sFFXX+/Hc7JitshGI
4UGzKLzDJk7xnwTsnePG3Ji5vS/EqlD1TftxUbsBuyBBIRsZljL/WGzHjQeNiq4lTeK2p21aMV2+
YfkibwJPWPfMpfpJSazuWGjFuE+CvPwK14A5kyeWk0gzKWxSysMwQpghoina00n+WuRCvOZ8hmrl
jLp1ehKBQxoOCQrU/ctLeA3u1tHdlZwm0Mxs5yuZ+ZoZFg2LiDbbkcZfRH6cMQwvbDzeS0l7+S4r
4/C5z/y4Pc68J4MWhVydaYNEa2KvGwUMl1xUpvw6pFjq4j5ADZpkiEJ6DMci9UdDa97Jtaz+mufB
Sgl6fQPis1Hwwlu2ZrHpEsOCRZEnwqvJNaLd6yoepH2qTiv6BSpifGwHu9zn7Wg5dIv8DwE612NH
h3flcnh9lJMiA2b3VsrMJtqLo7zIVQ5N2p1pqoh9P3oKBh3DV1VvtMeOjuHK1ebmcLQ/aEbIzNjl
Mw8dKCRuGb3TBR16ailNfwz43twhRkDaZIdrzgZX6AXvmF4LohzKNXQ/i55AzCkjpBD4ShF5Cakr
LSosfLPxQyYF/tazPfPQI+t7wQrd3FaWx9n3fkl2dc+YfwD4FkzUORBmCdDnFvbc04CYSspxGgtb
QvfUajK/65hVdlHafxkCTT+/P+b1HGZMyjLwGmwhuDBdflPif4NUqfPB8cI4ooMWFncDtBCoqCQ/
rQx144PKssL5jiwbHbk5/5a/hL2ePYpAo+nq0NQKQwdHOLxD2kozvva9bbZHE8/Mr+AOib/XIh2U
1pDC8GHyPI52Vrb2UgR+ew5FpHxqhA8rCMXJ1O47vZBfDVy68CUK9UfkT96zRKcdcTRRt4ar5hWA
gJgK6cdEdC4pSHAMMaRqmtessIPvnqT4sLO4Jx/7LrM/TGGH57SidTqEqiZKn7CeGjGTHerMdAu5
nPaDbiehG2HMZG3LKsq+j6YchNtUqMUPvabApdna4wo1ajBkGiyiCVMWqaQ4vSQCDE1Vv/sN9tyP
GyxKCK9oervyP3QweMrnLg0sjMPrBndHw+jwgisRE67BBrc+BbPM4FqLShX7kstPQeuhwZG/5EY0
JF/T1FAehpSnE10PFQuGx1oq0I3xuP4AbHLRown11iX669OTSRROcJMoYGy5QYqmeQJilkneo2Bn
c5nY0tqWeWNmq8hiwLD4v6OQWexW6LZ0IbOeYN1O0+PAgYaPoJo/wpSpv+dNEO+CvJZdbODHHZAY
WbLcqREtGV8KWxoP8NasbRdJqhuJNKpW9rabP46DHrNybttEQF2+f1H2cywxt6ISl8qzGtD0j5rO
BMHCC2flnn1jW4F1y9qG5kFvdak8aDDiC4RqMhaRtJuwLMuHop2kIyzTkn/Ng70Hv3rlAd/yjRaF
BpkpNBtnscMcJXH5hPg7BaHQecIusJFElaNheMcsNgJtV2hYDlGge364M/tEOQelQD5pe7NrVAMR
0g3CsBsfWJEcc2MEoLWp/DT+p7A8NaERGJVnKFrNJx0IbnKqWsMLbEpL6yP/TzzZweXabUc6Zbkv
iij/DTWYHiEWmo21sqVdE2i42Cuzc4o5x6zxKS+fsmPhDh4In2MZbXUiqUzfAeCm3aaQM3vre/jY
02wXjo9NB5mEKkSBWDQa0hqjfqhwbD68v8feqCL5PRbeSNy5JWkpZsGzzsPt2Ye3mRWkmmM3K3Ub
Wkf+yr0eQfICA+QuT04ngmY2D/65WF0V+lO7qPsex5ExPLSylDfbEaLs82jiDb0xMkicdL+i4PsE
AtTgNjj0JXTy1P8eDRAYNgRiBXdh5eH4p+VG+iJRW5j3RO4o0O1YmKXTmuPwDHI0nIlylyqcpUjJ
xPkVl3IIV4HnYxBnmMfYjyfNEZmR/+TmK/+KlcHkMi7p2QsS3ujBHO3gKU6gEm9Iv6u9nSVJcLSj
3ivP8lTA24pNeGwONCLjN6E/ybQbg9JnaSgRhv/vf583/PxiWcDqoxXJGU8nS0Mpfjlh/Ma0Ii8s
9NngXs5dQ6CLFQQu9LPnZQfz0JTPgHPKiyWww3P1uKvSe/jE6efIM42XuNMy/5nSo9Z2Hl229oFQ
+PR7NqKEdovYBKiw+fXt1qxLO/9kmlFpbjlRw+qP9vD/+wL8rxnW/7/7AuzCn1H4tynA/J//MQUQ
kGf+Qw2FEnMubf74AWCQ9R8Mj8CrUaVyFM07yH/9AISs/IdW2Sxb57wl4mU2X/qvIQC50P9BxWqQ
AUpNSi3KRFk4ALznCLDYp2hVaBIqeY1QJJxV6GguriolzI9GV2rthHv3eO+Lvv5COJf4kdUVmmo1
mz7GRjq6nmm1+CB36l08BKzfUkmexqaH0P/XO3v6M9//Vuou7Mzefs/cyJ11ZyodO3VxDUVsGvhS
L8yThrf6XUMLe1MnUX7UJoSgnW01GyHybDdhErpNwgTamChQXXNJ/vj+L7ncMN9+yAx4m3wcVI/s
JpfrEbNm1UN9LZ88RATbwA9qNx6nemVbXrQQ5mFoRr5tlchsaGEtTsMxMTivlM47YXjoO5AfY9dK
MQ+dAhMDRa+x9vDAj7DYJoeSsP81FFXgep5u3hkR9Bg1rpIdFqvtfkhxq+cG5N9ZveehnLWVfVOH
wKZpNxyNRAzQYEptJ0tB/Zo2BQ6PNQjhFq/5cuurir9///0pl5XMnyej/YSO02BjM9++9F+VnT42
2G1jwnUSWXYsWuHqYfWYy+FDiWN3hVWqjMG5MWLzmmN2GIQO8LertaSCD+WBen6rYX6tqPAjMvM+
TfNdFGHnmXefGl3fFMLb0+BxDPGvuqn/51fDM+YyMmecL44vhbBbtW8aCyNwozwI3N6wRyjXDLuu
Jxc3dYX1TbMQV5BlOzoFfTWsMLNOo97qjhmhqhhrcy3WbaEve3sYOhuEH4GmUuheRdciIwwUOgSQ
ycfwucX1x99z/HYdKfZJ/TzXR9JOtaLwBDW5zV1b6SsQf6ky4QxoWYlUXemnbZmUfrspJiPNtyl+
52s54jfeBhUDrQBNh9kL/nS51HCPJwvATL1TVBRia4sGwctYr1EAbi015uHs+gZkZED5vxymLyrJ
D5BXnAgew8k9D4tjqUiQ2zKd2AMcjJyCHsuWS1m9n7IBUnpTKp/sMs6+6ko4ugKOGjdUjA3GPPsZ
BrV96Idseoqw9cSBGMx8bA31gepH7FpiPdyoMOQdlU3m4qguPacYod3jbpyvqf1vvj/kuQiJ2E2U
5fvL0lBR2on3J3lJf1/h2ucY1fiDEyjeWwboe5sn3a4F/ce5Na4+ZCYwBs6d2ouIZOO+lXzhIB1d
28vno+N/Khpmn8nqJ9B8zmtnD30jdP+9AQx0M9uo8c8+JsxHtFOIXoSkHi2vzI9jheMH21r1AeXO
Gn398lL535FR9QPWyNAql33oRp1aIwwi/5xa6UMGQvfJFNEv0HZxh7hnTSB/eY36MxosRtA3Cn7O
5nkj/Ps5gftUtWOV2QmmbjYsDLftVYrQPK3doixwhw5LdeXguMSk3gY14ANByKDLKitL2pOfU2zY
uW2d0Hrojzirmg4QBpR0Lcu/mIFtbkmuPZObNO31ru9272/uV3s7TW/2E4W/6eFxSl4+coS0pm7C
gv3LJztINZJvAb59mPQDyr0/0hvuvJhFECtgMKDIBSQwFkPhBC3riR7aJ9FV7bQJytrY+5nc/+jK
NjgQB/Bg9pZ5kPvyh2VP4zMpCoepQoZEHtbvTkpLF4O3/EkNlW8t4Q0HUWpfqatMcnro8o1KjF1v
koldosW/Y80mGUKzkb5l8Csj2ERuHnrVUW/V8ySN0rZAe7QhIVvbyq0wj2GNOHu0quI4yZK3JR16
q5ntU5nY1R1eFXQo4Qh8H3Od/C5Jb+5yAp92aGiFC5UYSzMNPwNTHtd4MTdmJFDs7DRGEYl6eXGX
qE19ULtiME+ZXtk7hXDXbZp63JjLdLqfDCvfdHSTVkq3GzMSMw+LSxI8VQannv17GUQ6oji1MOyT
Sgzdw9Ah5ZHNTBxS9tK7fBx1x5/KwgXHNj96Zd+uLIgbUxLaycwCAliY45svh28Ir1VxIGSeBKqE
xbPSPBWq/yyneb5SGS4w97e1x/2MAgH0hD+XNloVgChK1MA+GeGUPUH9J00hVKXZUwblaKD3u9is
QKItXLrjLq83RtOPK/fs60IZWif0TuAriKRctxeFypByxxZ6Lk5JnmqIFs38IQWD3MdVOpASoVb3
ypSoD8oYjgcyDexdG+TBgc5t8K/cC/+8DRwakOizFMEXFt895OY56HlhniANJHuN0nSD/3D+GI36
SzNJa+D/jbkNXRe5OJWlStdjUSxEY08MUaZapyrEYrxQMw89ci49CHU09jTLlUfUND9XNiHmzmIP
4uHm/hsMbJQXi7nVJ6QKa3JvnZCTGrilZd8riAbu+4MsGHbzi5wpKBwis0Mp02qxahuzs9Ha9mg5
RNFt8qnstk2sjnd9bxgvnlnVB+DT4d5PS86zqg73gayIe1RPzWNattqWuMNibapfojlvvwljWU7I
WQjGWbOYZYmUIenIa0qLNsu2IKLdQ9T1kyvHXnJo9FEit1Idt15Yhm4ZWv193cv9vmxWYcMb831m
brK4wSmp3ZYlc44qPvXzPDyb2aysSYLmYOdF95Frq/cNNKrb4ueV7XM0Bwc9wDwz6zp5U2ZBs3//
O12XNaDjvBkIrfwWLumXG000QJ5BrBmedRGVuTs2sfwZK0euwnUS4CM7F3z0g6GGnRurzdWVA/GN
K3s5Gel7YSBEwQe+xt3xcnxtIHumw/v0jM6RUNhCUbd9nvuOpWEJRnXaH2D8decSxynHi6dsX3p2
+cmSM+scedrwALuj/obTSfExJn3gUzsCBFpNUt3XE2dhl9XpU1hb9exoh/7Q8MxNNw7VoUyIXkFc
Ju8jqLS01SWbRkfVIbfH7fv9V3xdv2kQZmEuAn7MS2LxiHKeBGMuS+m5JOvaLaqEpJlIMdy8tDsk
7mDH7493VUCDNNISmPXLcOa1q6tqRZBxYQZ80hRLWcJc6z2uhdrKCXV9HTMpymBVsb7nm+USGjVK
XEUmW83PozFaG7/U72F3KNQI07BVo3HO3YMhKCmZ+JgSbrgvw/onnD7pnyhOwjurSZNdZtXhCRa8
t/Lbrk9PbuiYT7KJc/u5qrIQiYsmVbL4rIQEMmTYlrvE76nPElSDlZd9vX5mW3yspCTaAHPj4XL+
VkTaDwqG5edpzEiAqPLiRztG9FXTot8HtRU+y0rT7kKaqWs77PVuNlvpcHqwcOZjc1FL9jgc1ZNS
J+eQPu8nH6Uh+bZz8kBjjApGG/kPpNOqQ+WY/4QQYbjoCSsHPrz8ryf4fFmjPYfgCrbqsqELVSvQ
UFdlZyGL2JE7WpJQSF1Q2mJTS6T1vD+/r7EYNkDII1Rmb20vaXFo6kqaRJmSZudQnYZzA+VhX6dS
c2zUOtroltk9l3LPQk8raRsQI7oXQ1qSbluScjQkEzmPOjcbokS2GQkV9/TCqWwiBEBE1fkfaktB
LwQxeq/DSHOjlHgye2yHo2oU1XOBL/XK81zXAOzivDp9Fp5izzWv579uXH6OJpAAnuBcD33yuY7M
aodXieWierX3nQL7DrsFa63iml/S5cYLagAvBBEyACyf7XLUNLesMPCS6MxhGT95iWze514n7SP9
m2X8qCQ8qVHSjMdoSrvHKIO19v5XvN6ldGi3IFOzWx3Y72L21o0i9XaUJmfOx8bVRtTgpA12K+/2
eidglDlUATQGk+3l3XlMJXOCWxifNQluZRkM3TGOCnOPIubf9Trn4oKhZtsjG0YxsMVyJwgMcyC8
PjknOeTH2vRKUvPU10jH3Or9V3ejtkJAQyuOXK6ZlLN0f7dDYQhMINNz75PqJYMN7OD51QezV2eb
HmHs27r9IszC2o3N2Dy1MfRSmd7JtjK0cGtndr9yhb7+muiiAAxIWJhV9sa8Tf41h1EtiEqLUn6R
V9v7FAzPmWyxdlG/Xil0upEMQl5BnQzP+XIUE6eUsZD79Nzh9PnQmZ3hFERw72rChA+21uokamr9
ykS9mkLYDNO3wNMKqT4A52LQikmVTIE1noWp/mr1Kth1daxsB79uXla+69WaZCikdBTNc7yCsWxf
SJJvNVKcT+cWktx2MOxuC5oK/O2X2b0/+TL0jgYepzq0DxlZjyAzWnr3/o+4+pJoFtnJWZRvEpDl
byC2yM8tT1POPeHELvnVxChlkbGyLq++JJ0aZX7OmZMDG3lRdgIDlZkEj+TcKVV4J2pZf5CGkXxY
2Zh2fmR5h6YsopV1c1mIUWHSaOK90i6e8WMsOy+nTyxrUJItu34lIfdBbqPnuifFMw3kU5ilv99/
jcrle/wzGHw52ULNA6K1VEGP2tikcuG3r+lE8NzGbOgAC6OK94TOmE6DSyhuBo1BWBj7A0YC2kef
AFbCF4V+xyHTHSej9l0p8ogJzZrRmZN293EKizu1wnhbtWP3IpuJDS8gjPZWNlr7Uq91p6zrYeWs
0C7nJc8CtYRAHs4nUBj+VC9fXMiSo3k7taexEOl9ivHA1meOfPASkmmtMlS2NpRTRxUkQOc+KAns
pvrQhbREND0xT42pEAapacU2s7CbsAzO0DjN4pNkJtm+LfvqkSkNL3PQrW1T9/EnQQG7tUokWdMc
tBaZIW76ivF7gKq7LzNPPeM/XTpg49E/FpR5bJeGEsp7Zsb3mtZ4R8uv/M0U6PI2TKRiRzSHSYYW
uOL7n/nqK/NmZq9LptZcBS89HZOml8cSHcmpr6NgGxmNuil6hnp/lEWtPX8AqjwmLfdp3COJOLj8
ABijpSQ3eNJp7LDFKjMIyORkam6LqPvLhB3wJp0I6y4roR889O9cgcaQsidB2cz946FOq3RXtdjr
jKpZrPy663egARNTRzBxUR4vBS6WJ6oxNXp+HLk6G00eZIeGl72yeBcKiz/vgJYz6graPxy3i304
i4JaDltdOkENbd2RPczVOjQILfZGBDFQu0EVxxddVZvC4b2U3yRFWHi/oZ1LdCnfTCTJOF5hQYVo
9fiRNsOaBPsSNJx/IvAZKL2OLS4w9jIhBZu7Dlm7kE9xBDmcmxkqqrBXeCdYHeltNhy8Ug/2rfB/
WjXL5P1ZcnlQ/RmdYorGGI3vufd0OUkK6E0iN3zllFhDdN+aQ7MJfTBK4tWblY9xtZOCV1GzohED
G5W59lwOhc3+hIFPpp64TKQ7rUVaRBlLLGeh+IRgkEP6/qMtGvtvzzaLk7nY8icAzmJAla7vwEmv
AtF72lcMDNQ7qVKLj7Zco2UARXCjkaxRGvvqnRAQZZQqxRG8jeMnogHXbAVuPT6YApw5FKomB+Xl
4wdSLEJejnoK+2J0AcAJbeYChMqt0dysNddohTe+LDMe+JubPX8tTYuR11V+XJrqiQ3eO1IXModQ
BT2ib0vX3vTlhfbPm6aNDxxJt4lqbrHMdK+10g6Pw1Nb5+bHCWDY7XrxbPS+sZ3gLj0GUiGdJTMy
d9iqywfIXYrDLXUEqKk+KzlfIfqh7usc5zyCZVMnwEtw5UC6+RtZY7Pzvw6tc3EeGSQSFJOnyae+
U7QXTc2GD9h+JduxaP2dRa93l0a56ebdtGYFcL3X6ezCs3/MLNGnY3T55bHbTEgyt2X2OkXZ9bHS
7yprqu7en+43RgHAkCgGMTsAWJjnw1/VtG5OWjyFQjtBB4bCZQGg1kGyllZ2axQIk/Da6CMbNNgu
RzGHILIDP9FPNVjlVsuzz5XWreHAN6YuRFjyQShtpRlXvxxEns0FUPToJ9kgMNmXhH/Q2jw7GlEm
Pf/7t0biEIY3MhsTFseXQ5FPDyY2MVSTBd4WX7dhk6nImN8f5cbcA7PluzD7aFYuOxVcvQI4kIN2
Cil09pNvmns8MPXnfuzj45gXw0Mu0alWiT513x9ZfttX/ufO/rY2sWayoNUBKMK5WMz7KDeaqFMN
7SQjhQi2kidGbxvh5/g9SZj1m4BDRXVQe0ZHmKXRa9UI6wXkqrw3CPL9h5K4/FDgO3qWA79C8dfJ
3neR1eLZV/XiY1MkKGAFqWeNJtFTj0ozJNSbnPMfKcEiugOtPv4+NWMmb42RPHOH1G5wAbq1xYM9
Kf5OLbuIQ6CXY9wPC6v6jmspEKQIdeuYdZa+hURLeitWDSPAsoe/YDMVc+p81ej/eKFn/rDLrlI3
NQJFnMj0hjTNIAgVwn6BMt1Eb4t8ixmoUR7JqpUTJ7QqieTzzvwptKbQt8M09Icwwlcfg6e8TPDF
ietPo9aEn1StLTR6eLn35Kn1hyCPkVY16phJd1Wjmf/gEz07hhV1v6Vg7MM9tlBAxpFcx4VLsFR0
tHUSN9Azht3kGJncPMSlR/xmCVhezSbm5texZ1pC9VesXYAJLuSfUaVWxl+6nmbpmVq7Za4mjyWV
2L6oekqYstamZtOaenVuYgsMqqQDHux6/L8yRx+87PuUwg5qaI/5hL0pvD/CS9WfyM8Buyjr2HxJ
qngsaeGFu6RoMyjAaU/id25HkQqQhbvZRp/w2zkoUut96nj9ycaIs+7kd8L4bbeJOIRqlH+cryh3
7Kpyetf5WfVTJdTd36hpkcfOIDpF2tSG174qSTRkLveS5rUoSfHYN3LTfrEGSz/g/qfLG12tzJ94
oU4PKokmdJkLEy68nEddtJmaLKZsD8fgsZRh4mxaoZeJU2iEJmrdVNCO1rLxCRubPbRYTTlAi44p
oFoPCV2KBvJLVwrFdKTUl+8TH23vZsh1PE8VEha6TaJ4JOAyH7kjy+RPT6lMirRJbGGINK+of/eI
gStXDhOcCSWcMM8Wvnov+LtM9qZCQfiAHTXhJd0YmbGrGYP1UcEl3ZFkM/gipylWJYPVGTsf/+TW
Ab6u9bt8mvKVy+Pl7fhtnXPSQwWge0Yq6BIbE8R3dMCY0Og4W17RE0BvQwwrPJwVa4h08Lq2GICE
u7UNhh1ysb/QaQfLp0NG/255K0/MuhgIxPFOhtXrH8oQ6rCdCQWbdr36XVa6BwukjbY+jTyUu23p
donmHfxU0Z4tnQR6xSJ9dyy5+7Ekrfs4V8OVk3H5ZuglsotjxQP9lNN3eddoK09RCX5qTrHehY+x
j4mb1UUmIcnYKNuxJr9QjqwBzrcGxSuA/VgCRwTduzxYEMVBwmrTjmrXjJwIDb6T+wpu3MF2tHdE
QP18/zssy8v5IUEF6VHOH0FfUo3wRSMfCH33yZvKfWVxsx/I9ob3JFdIpdfg54UjjzX33OeL29yL
BPYEWLx8vFIjK0hFBXTqp67facbUuAls1o9BHnaHiJMBxTpJRWhbKrchSuWANyNCKkKwnKiIiPKh
dY2xWmJv+eHlNqPV6AjCdbZBGNUf0JON7tSO48ppeOOjQFp4Y+XPTbUlbUFL6toO9LA/xcpo7LpU
s57kQJFZ7Jl8UMrW2wYEkayskBtfBqWHOkshaSNfSddAXvqkKbP+ZJdVeRgtIQ4dDL8NrFOMdBvc
Yv71TJg5hHPaD+wXpMaXn6aDz1+rQT2cfJ8EjUghJSn2dby97XtfG9d0qHOB9PfyZyJgXzenHs+3
eK54l6OlzRT0IFTDqa5Euw2IEHMMu1q7Ydx4hzwPYBLVO+DfG9j0V3FL4oPo46EcTlmDu2inj+l9
0xsvHAfNkSv62uK9ORzCJrArPpm87JJRrkkERSnDaYpQqcAzGbY6JOg5YPonwFO+Uh7eeIeAZLMe
CJKXRCF6+Q5z5JyoJ7Px1FtasIOinO9y05df//W84HTAP4sXKc8N9MtRMkNYXpbq40lq9O960j7Z
SvfLH4df5oCF5ftjvfWfFtMCaq/KdkRXGVuAxW3EDyxzKOCMnFIcoFwljtJNZ4oJ1Vit7UezCA49
FddGWF14R4ipt/EwzHXNIPOdOglVB3vPAC/C9sv7v2t5swBwm33EgBLRmnBSLt40Pp6iyka5PQlU
RzuyXbCfFZJ1kHKO/PeHuoIf5rFQJs8kUIkIgeU6pCWnh6FntaeWEnwDVVt8LgMveugLlP5qnUNV
UHFD0OzOdwhMHO8HrS723lQkdw2V+P7/5eewL4DU0wZCb3H5+ROCQqRcCzrwAFHeTQpHLwSN/jEN
tGEzTmBPuD2qUO9h6ineoLlpO80u/1l9CAm1X6FMXUHdb29Hn41V2aEoHha7VNHlqW82AngYfvVR
6lBY4HZIJCM0BNdQpnCjYfSwl8YEe+I07B6H0LP3pRVRy4695GBtuTWnJt3bdHAdS2DcXU/JbMiu
i8e2zpL7KVFSLO/B0yD+DW4b4IM/5+esEISWd7v5QdjYgRSIu6TVs7hftTYWIgIS6ElJpsjJcdJ8
jDWuWEHQSBsrsLHopYVw1CLt9P4XVW9NZmQZ8z7F2QIeePlFpU6tOKHz7sTWgd2uGKfPkFIpjwdT
+qR2ke1igKjver0c97UyxHvsq7+Gkac8t1NRnHM9MreCkhBbBSncgwWLjR3L+hanIazxVCHQItjM
XH0OE6gQJxplh2G7oaebCQvhV9JGrE3KYqPrRGCGHFTYCsA43KhmMG0LQ+udphqTJ6Eo9b6sx3Gl
rrveNjUIWbhXAuhA8V+SSUidgC7bh+NJx/FsN6nY+2dJqK983+u3rLFhAJDOQgVqrAX/a6xyqU9D
Yzr5eo71U4VrCOSjDOuRfi1O/MYDzSZ5uDpQq1LCL3YnyYBfoDeSdGrhce4xFCl3iZV67vvz5tYD
4U2mzGRttmd9Pvz+Okt9mrLcxGP5BOGFdBFUT5upsJ+sVG637490fYzCj4Z9S9IqdQi16eVIsWpW
9D9K0PdOPkgxukVDTp+LUb/Hflhb2W+v1yGtbVwA6dnbAHxXWzvIrlx5tXqKCSXZCJ+4tnQ0qg+S
DL7nNZF0GHMpPycSbkb/+jGh48Ghhh5JY335QieBX4hhBurJ7n3zM3ld3+VAkn6K0G5dMtX6lZ38
xvejKIFojKkdwP3SDLMmdqIp/FE9Sakku1IVmvvQIppAEUb7+v6TMSP4RJfnOM4+lEGAR3ge0ka/
/IRIU/1qRF55Ciz/WJcFkRdh1fgPTQ5YhR5EMz8PUVPHjoZ7z6e8gTWCiVgXW87UG9m9rXhwyvOR
IrRtNIpe7kDkw6iplUiOPeRZwL1eir4C1/qvlYlA41BrciW7qsb91YnsogAbx8dpU2L2jekNMV+q
44d4oYNSYA+31QRlBYeoRp6mVbXavdnH5gv0R84upbA3NZ3GU9OE0BRHPwftpVSFki4ORW3mLzgh
NC3ihEBHqlJ2L0Wf4HuMZR4BpAq4VO0aU6B8MXJZHe5MciG/BFr50utDjLGq0kQJhCGRfI20OGr3
FlKDhkgPXSeCjNyo0ikIanP8oRZ3GOeo1SZImtA1C5PrcCs1z+RE4WVGV7dTDiTsxZ9bCvWftKPF
U09wK2l/ZuG9jmNs29zfJWTSJYSte6nMKaeCoPMohYl73ehVBScfT1HPdgIwLZkjJ2m0TYmbKV0G
YgqAUmIgVyc2+uF5xBFVd/QpLGYMx4+PbdLI0Bnz+KvcjuIHuwMAHDKwgv00MQ5yPLHvK4XRk7mU
x8GwsZUo/QY/CCxmxj11B0sv8TWDAvq5KrUYUZsRKtkm4eSEEVRN9SvwbQ/zHerUJ0ka/CMmFcm+
GvG+qiVr+iabAmOzOsjkgpek4W5O330y9hZUz8hJ4KMMW6NGlvmKpX/pfdR7e/I2c0Dmo4g6I1q5
Qt3YS94iSyEqzkzFZT9DBnsuUNBgphXWGLIZxYHYBWuHZZLYjayzDY0r7BGkaGVpXx8AOuj9zKpF
xTSb3V6utjLE/38IhH0qB/imoxQb1Iir2ojrbXmWuwK8zh1RqG2LNV1okyc6UnZOlGfNPfZ09V4h
PAQ3XGLBUp3Yo/d3kesNi/Gof5F5zhc4bXHg9DkRXaHViVNhwVv28nDAtgo3P0SGu/dHulFzMxTt
LgRPmONwZl++QNlDHDpUpjiFtRkcA1uetmQXqq5kNrR2SlW4fmT7WP6GzcdGa7LfPuEnrq33WFlg
cLUmS7tkW84oyfxzMHmALjf7bMzf+6+jlk5fS5mgiFM1GaPbBGX4VFfeeI8mwCR6xSt3LP2AwGNf
v6+MApCT2e00U7iGCdyaWBA/OYW5ZdK3WRQxcibi0Fd8/9wLEbstVkGu5rXeyrK58aE5g7n0wEJC
CbGUgYFSV2GPe8pJCQL0PWoSbOtRUfZG0QyH97/0jQfCPJE8YbwxYQIur8yebmBz5rX2KUpa7Q7/
udgtAkjn74+y0Lm8fUBjhlEwPiKYAAzn8gOmdk+YV4yiR8NUYSO1YX0c0rTesQWPW8WmcWFkgbKd
fHwdatJLXSMYxdPKj7gxi2bGCManVLv0xeYz+q9ZFJF5Gat+FZy9oIPLX5uZ98AtZ0xJytNyH/LC
fEwqZETQFWmL1wkhbXHPKrBeFVsgEXn/98yb0GVJMAtdkJ0g0MewYVl2l3Ep+V6QI2o0qwnDt8r2
S9LgCz13A+GF6rZI2ka6r0vfXkviuB6aJh1nOf7LsyB9KY33SYUaiCm2TkIm0TykZ+VAVbcdnIa/
xrX6a8g1sX3/aWdU5PJpMRqwZ3sACMQcBYvrXSRayZhmdXo5jOqvBCrwrGyoyxN2TeSU+V7ZqbQQ
7CZ3DD1UYof4PvKK3v8R17Md+TLcRZivEBghTF7OACPHhzAk9eEUSYSH/2/2ziRJbmTLslspyTmi
0DeDnACwxjvzviEnELqTRA8FoOh3lOvIjeUBI34l3ehCE9b4T0JiQNIMMED16Xv3nmt2mTw3FdwH
v/+UD5o27z/mqEO02AhPspKPabyaSZXt1L7D0nHhNLp24yhlcZ1PbvtICiEhbEO3hJxYCLvP0+RQ
tzbGv35urucmc08cwY60q+tryErK1sjQGYALpq/31w+6Rlv6VFWeFN0mXcY0iytTZfpSJglhIcQz
bnIsSWGalm1QxX1BQ3eZPit6M+FFzrJQi8f4xOHzo5tF23td51B5qszE338nADXREg/TanExxl2O
JWUTrXWuQp5fIOeBkUulDbvOHb+hIPaua5P8HupE1vzJNEhUloXfee74xwsj57cfUyD2XI/F6/3X
ElGs20yYGAMNBujHrinDGiveibfiR3//6LXg5LgWKxwMEJkcbShJibsRIBo+AghQD0qzKN/1VK/n
TdpoBUTRRMuChFFyGPfGUpHQVfU7Q82gXdaJkXm+bkrvxmPce6ugFnFCWacWYWmTmm66aHJOdJs+
+rqABrgx+FvoVv8SOp4AiKlgAj4bc+4eloXxnDLn8YHVHZLCgkDGcBR5J5MoPbdmCoYEEPE5bB+i
E21TbkWj1jvVxsNs9W0WeHDQen9CqHDiRf/oqaLnDPWDaRpk92OO4OzQ6kr0yX2q5wXEXlHa9EP1
5mBiqX+Np2j4mkyt+UnERRdKraN2t+SEABS348rKwKxrCfo49Iv+TKq+voMsuAipGFvR7iIK/f2D
ZcKIVMxs8p66HCulBVs4jE0lCkADJiee4SOzxt+fRRH3o1P7I1bq/WelBHMmXr9ET7Xqlme5Dgeu
NiE84qOwN03flUEmyshvk3nZydgqd30RxdfoBkYcy7a7g5E7BpPWEjE74BKUVZKcl3Qj7ppen/2C
CuZxAIi5s7xRRRGh8i/HbrbxnB4cVVwWT79fWH9dvhmVES1kA2tEhHHcea+HRIBJTPJn8HHRfnQS
91wTp1DsvxZfq9BrDQJAd4609KhUMc0Iruyo5s/JBCYqiUsrpO/Zh63mzqfK7F83RcQ/jEV4DFgE
EOG+/330LCWZL47yZ5ILyVkkhzJUsqq9JJes26i8G3uFmupS1G0bKgTinTvRRG6j0cNSZfnaxEtp
X2O11DZuaQOWi7N4Iw0v2lmMx+5jFYjliV9gLfzfr1ccdXTkaR7CW0T5R+sVrdsirkHyP1M22gie
o7R4Kaep0aEMDyOk5tRqrtFW1M9Wz1bsq15enA2tnBDImDN5CalZb+tJJJdjNEcP1uhEiU+2WXnH
OjLRAbWW/GmA/ns7lnV+pUysQ/4y07TYVHqd3OGrAJGd5A0QX703osvMi5oy0EQH8yaWMv1Cf7NM
EF+mPCYdTXeNe2yHXpkCIuSfOHdhRhPx7A3lfWu6TQEObtbawIb/S4CnJOSNt97RFBQPQ3ddaUX/
SW1iwnVSsJKnHGwf3U5KMNZ/RKNrIf7+AQDtrxRsi9mzBbZ961llG9Z0pV7HXCQbPvtPVfireA5R
PDQoOi+rrPz95ymRzjzMVLLnVVQdGk2dhi5kpMA0W2+jz9N04iD+QeHPSHMdAOKsYAU6Vq+LSXHg
n2Ud5A6p07iZXe856Z35YRiHpNkQVOVcYejH+EuepoLkR01h9wxVQSz07x/doyTNdTH0aG4DNWGs
z4TBO3qx+RehnTXK8ExjpT2roNA+CHf0tvVYn9uYh86pP6wbbAMEzLrxWwM08jL10K+rfdueLVCI
N+rMq+ZN2kjNLOSOtmi2ycblM6ee8gQ96JdlCIEj2wNqBM5mGqk9738pF2H5VGSkX6MBgllOeysH
Fl7+UxH/m7H2H5STPz0g4Zfuy//5VtGPmA9fym//+R+7Pq3++7++KYTmyi/9z7S1H3/xX7g1A7La
2pGGYKvTdFkfmr+ha5yM/lrXbZTGMBOYn6wDq3+oa0DXbBpCtJ5WcQSDG4rHf6BrmvoX4lTsseg9
6EtZf0Jce3+KQ5NMXYNZaR10uOzGP0aDP51npyaa2Qeza4SdNvwq2RmKjwBH3UX8pU2NK+xRJZz4
5Iu0jk/+dw/4+3NRf9A2X5EV6vG8jJge0Qx1eg2x2NTE1WBJoOgQ09vx0k7LbyaxC5J9wfeM/OWn
n+jm7894x3T74KMpAHiFV9MvVfnROzxHDmzopr0eUqO9QFQG2CDzqmXrZSkxWmbjJPEVvR+xJclA
pWqxbfCR/Fn0kSe+yVqmHd0ELPMeX4aJJavUURk3ajK2zTm5Tqs40TF62HoREvYMAXLEK9b72IO1
NizQKr6OoiW6JyubCBoMZJ+a7Co3udCzFU9l27I+Ze/84MFg1oZZ6EehCabz/dpRebgQp8U7JFmv
jb5ZuFUbmkAeH+epm+aNRlol8G69q065Ud7XMz+eDDquOJ4pDJAGHOuCqDrMko7Gtcoz8Erusnid
hGcTjDGl54VWas9DaTk3iteIJ9XO4hPFyfsl859PRynGfoMbhqTP95ddqqa0LekdMno8T6k9da/Y
JhP0gieJdO8L0X8+CZUO3tZVleGtP8BPb56RJBMntegQAYh5dDXZ7LWy107snR9dzuq3WDWIHIt/
4b4KKxYxufKYLggjNuPpcUIfuekaoNK/f5g/uhyOSHDBUc5g1D1qjBWDbnWpkV/3dIMeoCI11w6x
JGe//5CPLodTLssVRl1KnaN71udWjl8+paLy5sbHilOeqWZj3mWim09A5D+6HhwCDmwN5qLe8bsp
UAFpsMavzXYB0tuhtw7KuO//lPXA+rv6cFbzMR1F6qn3T0HnjbPT5Sk3K18esrKOL2VanbKf/CBG
HC00qx0V3xmHHtabo0JgrEVcz25yLVIsVWHjNEO1rTD6BliD2hdE9t39qC+WGlZTp7PyZi7i8Lam
57KzOcqcStb84N4yFOD1oi5ZW5dHF70UNsTzwj3IjiIqjxd1Pyj5tPn9s7Je0/E1UxQT5ko+KQaJ
o1MGgeFGGzXaQdeZVWZ91PvMvZ5xYbxOXnvCz/LBBdFmX2tCW8XYfCwvQnhNGLk1HUbUfWdOH82h
asTWqe1ibRcdXRGWXh4TGM704H40Vn5aMbIqYThc6Id1RnleShLjyxYJPg8XxEpTJWk6ggSmC7T+
pHhm1otlL8oGW7dxufRKdKaTnPzQNF12j9h6SAjVaCc8n1l2Z/VedWLlWV/F4y+7nkghfhm0Ho8D
+kwGvg1K4IOtt8r1Iob61Y6t2m9nk1bhHKt7dVStu9//5B9sHewb//uZR2tQl6gThD/zkOEjUQP6
pxPmpam8qN2B8x40sMivis4ZAhhu86UtbeX291/go+eA44aFcJDOKLKO929zX5OYzKJycCJmpANB
e1cT9ocTD9tRB/bHzsFrw/ABdSJS6uNJlhRao1WdeqCuMIxNPwkdVV+ywqr1xRteLFAUn5Rayvve
m6loFqNySVCxyVslBUiJw9IA84pwHx/wqfPRRzdgPYmyOK+t+uPNe9H0rPYa88Bz7IZRK5I7MPrF
q0gyBjN5mz5ByKtCTUpjhb5Z08tUYV3Cdpnyf553k0aT9r0ou1M9hyMD7t/3jAEy0k7eHwcLzvtf
ZlhoL0lPPfRppp07idCZZOfDcC4Hae6FNaX3fSvFJ7sikqRtoV4ZsnNisPNy1oi6cvSNHbf62VRX
oJxKpX748wfHo5eOIJINgQ3u/dez616uJM2D0loVLTIPx3Tu9ieOgx+siCi0iDZj6shvdLx7xrNG
QyMeDoDZSDJqOjN5LNXM9tMl6sxtlU2nUAQf7TtMahhAUtCthNl1P/9pxarRoxO0IA+T2ncXdEh1
pkOZ+bm1Rx3UTjV59G0TeE2zOmpXZqpNe9T0w320oEE58Wh+8GTySqKLZliGjMA5KuxyYtiMxG0P
Razgg0z772CzihM1w4fXy4CKag4ZHGfAo+vtKijNeSIPJKxZwehmBX132eL1TIy7dG5Htt4ELFYZ
M3j3+9mDBbHMHV2atj0VaP7BZoHHceV/rsppmm3vb33btU6bKu1hTDgrlLr2qV76b6OrvhKsFNhw
OKVjnNqgPrrHLG84yVcshP7j9vz0c+e1a0vYewdjxM+v1G3jR5lpBTQCERuZ2hmBqCOXTYhHsTwT
unBwjP4WMvOm08TneK05/vitQmDNk8cjj2DwmBexGG4zeF118Ja4PePxrkJvtpwTV/3rRaPgBlFF
FU8FwGD//Y1WqrhFhd4cyklPHlM1lQ9agm7pT6/EY+TGtJHVAZ+HdXRSFNpclI2FQLg32zdjtPPz
xcrrE1eyftP3WzYfwoCdN5bErV8UL5XiCcWyx0Onjvp93S3dWbQsiMCzwSpPiSCOaADrgsyhhMAs
+huoBCF6vL9ts61mo5m0B6egt+ozb49vk8lKnww5EQk7YhZH5QR+R43K/mzi5PJl1vTkHOvDFaYh
qw4VZ1j1vB0WNX/s5jynay3rU0SAo+YjxRxdVWaK8J1oQq4e2PffM7esaDYi/SCyieC2buw1Rq3e
kF4wMkmrwJVWWgbEQpWGjyZL4b/dDOJSCqv4w2dg/SacExgorAIIJlNH38SYCjdp5gOSygUrJ/62
RU1PsVqPnwE+xCXrEA0laxgdq6PSfCb5V+ni/jBWbR604FWubHUix67KTo0B1y3t56ftxyet514q
GJQEx23kvi0hm/MAlFPX3i6KjQwOFa5zno6esU1hovjqbDu7dkxu22pIbiprVL51XuOd106znNh/
f6mpjr7NMU0rdTDo6KI7pKaUV2wi1U2jj/2Nqo5XjWIy6Irn5LHAu1X083Jex2LYzu6k7R14DUUg
dCWfT/zcx8Xs8Tc6ekGmeUmzNmoPy6ioUOc17WtUyOIW/CbhvbkDMIXQnk2eJ6Ov1c2frmrrp6Ov
xqCAxkH/BYvXV6nbp5Y8OKU2Bm7T6UEqrfLEgnN8RvjxISw1P3AXCLPs9090NChNC6SagqTT79Cr
Rthm5yu9nXY83m04j9X0ZyqwH68zOHVaB/RPaSIc81oLhSQ+OvgHKV0VL+io65cl8Vz30KtFzF3u
8C/pqogpD9z0LpvaVAs5NK9sCE1o3omi5Egj9/fXwa/AK81R+FcRjZFVnaUVkhNL7F0sQ0kzLx1M
m8z0THlhfSOhhqPGGRlMakDEZRn2qatuORhUN6Ksmy+/32V+WZTXH4S6BYETVRI5hkdLDP43V9hG
d+iGGceBLhL5SUO9h4CYqjILerhjV6KZZbOZaAWhS3Vq+xv65645VyC/imAx1yG+EvX9LsM7PTE1
V7Xh3Cyb/NuJ77o+/8frBwszSyKLIWXO0UrFrkF6uSgPg1PFy8YgFRX9srq4/F4jxiukMJjngzaW
SRN4Uu1ueit2vhkLMyOfX7K0w99/oeM6YL1367EMEus61jzWi7akosX2UB80BBhpUPfquLMZ/A3/
P48M0zeUvIz6bBbP9y9N4RImqafrdRsVJz5W8yzI0fdRVOXVylgtBdmSwlj8wcY1RHRHrqE7abCt
p1HMnDOqxv5P26ZcPPPAVdHByGs9k77/Ui58E31xPdiLs3cZV2ZxO2hJ8jld6vH+j2/zKnOBorSm
QbMNvv8kJ4lMYL/KlZid6cwkEm4zMcg9sUysX/fo2aLLCORuVXjRMjsqtxyK8qjX3asaEfueXL8+
rGgX3+Y5cSe+x2Rx//uL+qDKgHXqMeihAMMXdlzfVUsE7HIcrmSqyxe1rTszWFB11P7o9nAhZLJM
pLwunkaQcDYUhHOji/5aDVF32k38y8Wv1k7iq+CWMdxlRvL+DnN6Sqa+r6+MxFySIB8H1FQGc4aX
qV28F2TK4yO1HdOIBHfr9GaaAxYwhb6SvJloXRl+HJuJdQV3M5J+6TmMvZcICclZ6cVLvoNntSjP
qiKd5XxuCvVc6Q2J26nvuLd9a0HVL5YyHgKdcfpBW+r8viFl8Y15gEkOtKqV+JkXt219Z6nMMjRJ
8B02Vukor33V57dDSkKWn7AnvnVSjQ9inOY3CxabuQEoITV/TAuSW2bMNmeEtU3yqrOHadw2vVW+
zZ1RKEFHMzQLBeyRO4kDIgq8ghMGAEY96re4Ufs5WHQ9/4oWoCGGeNCUu2YZSBwYdFkNvkrxQiC6
GD/VFRqnMNWVRQQiz4smdAbD+IzBQq+JlbYYcMXL4l6nqYEFkQ9fNYuqWvXncNKIW/cmo993FdMq
xBpZQubQ3NgljZ5JY0nbebWn1RvA7oCow65N3fSty9VqCmTMLhImrcl+oo/zXG2N3FXmQHitW+7K
QZAjkw1DkhN9k7pOEfsVp2YFqZ7Ru3uSLnXritCyhBwYb0qnbdQr3nTjgQDZGZHkj3tm2/V7aUTa
9ypL1THsjDX0bFhy4qi7KB4b6Awsz75bj2XsR267HEqD7JJA7+wG759Azhq2djHxA+aFsPxI4w19
7LKx6MPMNPMHfbBaPDtohojGJR6c6KCRg6ffLLbVbIwunjOk6/w64eLFSNdKg21Ttwv91iarD7aS
nBzWwGiwcQ1bwOA3i+z7dq/x437KMxm7QacnMDgUvI0RVICO8aNS9In0HS/VvkmFXm60KNNn0WMn
PK9UMSu7GJrdm7BzuRyadK5QjSxOVxBg04l75CNChjNp36bfGZlG7kmqWQRT6fkdYQM8QTgoG+n3
Te3inPQmxwvI/BRxyCiUp5pgQakGhnRH4Y+WkU1bMePjoMtrDLqf1LRSg2Ga4aT1UOuI7fOist1g
4zCNS73os57soiz+Yna4HbexUTn3wp6nB2PWbRhfaZYMWwZeE3nX2ZQ/qJN02R9VFKMBp9bhBgvL
cKsJBnN+z9ZfQjD39K92TljdtiW/aQOibriAP1HvjELwlo6D3IvYSIyzCLBMSm4jrMNxrLNH25mJ
BY8wKj6kTaVdwvpRLho7TirfkdqS+CWgCftMKFX30KGnvZ66SFZ+mqTN6Dc0i5461a2MQJ8IZdz0
y2iyhsQNPMXaHMjY/rH6/lu/8B9wrX/aiH7RLxzS+Fv7Traw/vm/ZQua9Rf7K31aeH3ofKHi/ku1
oP4FDgrfOpMVIi6Ykq7CyH9UC7rx1yo4QRxE85fR2ToG/JdqQfsLMAFCJYa6q0gX4fQfJMUhtnm3
R68wNRCgiAfobtEPAbPyfptK22aGjic2UVzoA3P8BbZ9qy55EbBcWl8ZL2dof/tIdfZKPQ9NIGSD
FN4oRaTs6C9qS5Dkwww6WfGG4jyCsm9+BRObNjcjhtuDmiXsVlGGUi00xyZ6LmrXHf3Jnqo3a+qS
Vzll7hXtJc0FR1jUCeqJxjjv1VbEr6OOBuiS9Lzl3NU7saP6j7ZEfw/OxaxWarEFGK1OI5Ky1lms
jafmmXc2t2bdXs1dy3tlpbJ7bKvWhonDKZAU86xqFpawJC8DK66S5fu81LNzaQ80qPUcKPLezVCB
bWq6gjEu4EwhGCErElPdzQB/W8al1qB+q0iDaaptT9ip6fpVL1wHsuJYeea+ZBRpbLosmqLPbqfP
hF+ySRoHJO+GFkRDn9lQeEijt/1laA3DB3Uafe170T83+UxKMNkHbPazW6nbfhgGSbCmO9zNTjzm
gdrMJjhUGMY3eS+tKjR6pb4UwgRKMulN0/p1n0ZRiOW25/izRt62Wa3f1bAptx0lxUVkq1EadHPx
MmvkxPpC8bJDNysua+Zsl29iMMn76aYquce4bqC9yz3VH1t9CEvTyj6XRlxn/lh4fRpqBOHgIUET
eRY1UE+poHWCBJNZZaqmicg85EUi6zCl0auFZtZ/0saxk8HgLtdST0Y07t20S4VubNtEB+1BbO8b
LRWZ+5BEUs3Ptepl7rRkv/B+VWHJXvS0FKX1tbJyTwsqQB1iw1lOKbaGidYj0LIo37gQUO5Lox/U
0VeEWBCo6jH3yh6JFAzpOcfioRg6ow4tDrj957gh+eMS4O/oXlZm5041jyIwmAiumS2NL2NWlZ7m
o0liv6o5CczbtsOwGrSpzQ9LlCcMLt6LXGxVaYoH4GvZhQm2nEBP+3IQ0xWH5e+9gJLlkcjmz8SO
4glMz2Ii3IIKhwn1g9WHauN1m8ntLws5qkiBi+o1s9qHuW3bjRvHatjXKgaUyXHfxraGqz3p1BBN
JnxtGKx9Pi7utrWmHWUR+r6kAFsTT0tQJ8pTV6hPuRkZO2F2cguuKveLuS52atNfTrUXYjrPtwDz
jf1c1DtdOk+RamxEle6l6yg+gCb8mjN1M9GsiLMX9Ss6UpCr9mtjFxepYBgw2fHWHE3321KYX5Vi
AdgX3eDg1++rVgVNNC7ST0XOux+Vm6jW9dCYvSyYs6QIi9H5imOfUJ2Zw3qik3pvT2qYW3WDB1W7
XpoJ8X2kyABwFUBbAlVeB37vC/yhO7uMLz3Z8NCMlv5cYePpRHzuefFnVEj3Y2YmAcXqZ8/qorAx
S4jySn/AsRp/qpPylrnL2ZINxj7Tspa+VHu+OEUddLVyHSfRPouK5yRWYIzFCyM3D2G11NXokdOg
fSfr+tGqx09K2V2PSx7ksrtQs7jYW6K/Ig6wfGRVxwLXd+K7nWnKVoxkeuipxWIx4b09B5xxh2qx
94thEORR4mxqYzbvghNv0BamTvpUOWV+WqHsGlQQErUNdg3psY6woEi3ri1Uv9L7ep8V3WcjbYct
pPWvbtbmV82iFgeGYDdxNYyhNqBJ0yLbu5QtttvR0Qt/tqR7UCu75aBt3bVSey5GdcuIB9R/Yua3
ndftM0o63xDWmVS9Dd3bT4ltvlbeSivLYPsVBPZ2U9SxTrTRFhGCtbENmVxVaR40eRdtLFrUe9Ak
YJ8tI+zbpj23agmZNDWujNRrL+JGXzGtTFGdRK83dj5cuLm8d3p5UysZS0idJmHvLG8c+u5WkNm5
PRTtbnTGl6KIkQ4Lg9TvcWrCUeVogKlI32tRt9e1YTq4bWGEsZNi0lDVMDWay24yN4RYio3MlexT
Ohq71oxfy7E3EcKa1wXxbqLrBT0BHtOs0bx9maRumKA43ltj+yin/mtpi6s8Ty+qmuq5mfunUhif
pEujhMVGOUzd7KznI8B6Sn0Lv2EiXXh67NRpItIAt/O4XIl1oR+LHTIHPdAkRyHMSX7CG+UXTrRL
TXOX95rY24ncdoJwR9MQ5OB4YQGxJ0A8ezP0w1ehEhccNwdDa87koipnQ2Xesr6VB2fhmjsX4lyW
6rZvWfXXuZoeLbX6rsv53DaBdjV1HE5CXA7p7O1ahiPbpVJuC3WIqd1b3vVJOSsb87weZPeaDOOm
jsopKMUYB6CJs8AsCidIluZNiPkGJYoI4rp7c0AyhW6SVhcmozPfHRvhd1Lf5mp8t/Qe2WjSDsvB
+6pMy3XXFeYt3Ehkv87VorkZFhE3cstqz9aep4y+9ILlrlKtrvmuQoV/wKbPOaeJC/iSnL5UfgFv
NMytIRa868JRFfEGapVRbJs4cFS8pFu0J8gr8zYCz6J1HGp1nilo+V0zveEyWWTqF52utdVm4Vi8
+EbMRK0OvcXFkO9ro1u4zoMLRHe87Momw/mulYoVwPKxUvtWd0vhNVuVo1Mvvuta74jyrGHJAI3W
F15iq0Eks0EL0iQes5CADZMkGk2Xo36RamO8fDbVppucTcQo19V2k5p7ZOMYlTJa2S4yhD4xzO66
Sdklsaz2HnhS/ZEfTxfDYY4V9VzFb3Qzzc10i+pefW1U3qOwZq/QA+oHK5nuW8fKhbV3FLwKflkO
xhZw1xJbz/lYFXZgxDkTZL8yeYZuC533UNkIxRjV7szMRMxoiJ3XUjb2kqH0DBXVxGP8gjeMfDRX
iEe6CWOhXKeQG6R21ru5+mmqONgQ7Z6Rwr6w8Vl6tXQQC3rTxMKWZaPLvIeEqcS8Q7EZYXSziDjL
cyVusl1d5Fac8DuM+Li9bMkTZkN0AUNixNv5qtTVvtGlrxUWTISirB1oHAGmLDgMUVI7eDAEqEzf
ykvDCqRbOKwL+cJGc0iitpU3MlJbFtmW6vp2LufZ4bjYlLupi5k1xx5xPDj/288dG0H6qDGFcu4n
lPOk8OpmLV5Tpn7ZhhLqBkBYxn6y6CR5bSMoElcJwysRll47jA7bzjKSWuVnCU5eQo6GrllYCoq4
s2GlwRj+RtNnTm+w5E7dSydKtAOEj0xRmDSUZcE0cdNNM03zUMFGvzy4Md6F7SCVMbteXKOYV3ZF
64IqHb3Br9IhSnY50nTsac6QTc9Vqcu7qKRl68fS1tqN3dSFTnN8VZckWP0EXoo5HXfVBO0T8x7g
i3N6N/Y+8orG2SWRmqm83qYWwhoqy41SemygC43fiqaAlweElZAxy5te0h01gMBhPKHfGEtSuiRW
PZJohJbM14ARIKpGaokJRasr3XxKxg67dsXUF6NzuUhvM6EoEdy0wc392FgYSApaO828dF3QEhrw
QngeXhOAvb508+K87HS57Zl879qpXp71yKg/9UXWU6sZomg9siOkpe/GHK+eHykxwZ1TSaxfMnVn
XkZIAKcD5XLyHHFmE417mQ/9uF/MaSSJwWnuRMFqZ81Kb/lSrr2ZgnVzWZzLZXL1vVNYybnqsmxx
lQTcJtINnZaEUtosMt/bTcQ+toCigClUBg5Tp60BhfRBwqgJpOoWgStq80oZ6uJLlzn9eZYo2VMG
6OhS6eP2ezU3VIkONf63IlLt7229QDNVHV15dXuCMcgk1OvDZGNM0Uody1+aLyGtIU4NmnB76p5U
3yZOmW1zQ6qvM10yjDQsI/tsVjmANN3Bi5J23VdeURy4vsRxBrCwcW9gr+avnFmTTd0COGlEnu0n
jEJmAH0pPmtTddpayfyqCGs8a/Ny3uOYztIANEgcKP2UbfD82LdKnIM6Zhq5nZvBDXq9emHbKQJz
nuoXcx7iDeroMSjrKMEVV06hW3QXXi+70ChUBnN5zfHE6YnbxQIel341GMOzJ6M2bOfUCROOUIE7
2+Z+arpv0m3irbQSwWivuUEYX17GKY/9MhIzkbvs5flSZIFWOjkHMhK6Qn1szMcp7R9piCVnmYrP
GuvW1owdon3jwd7Etaqda7E3+1mTpm9APzjIOqW4Kistp42pZSENsOK+iekr6iPMsdEc6meuhBJ1
9vphJ8ph5iSZ2WcOdt/DWMr6rI9agi7yYdoZuHxCrqTLt//uxHTz2df/pBNDf+L//qvh8VEn5r//
q02Z1/3tL/l/f+WfZoz5F2Jn5oRoefAu6iqT1L8tJLhEkDWpjA5oraMxXSeM/3KQGH+t2gX2Fyar
2Ox+cpCYf8E4hYNOKwCNHg0c/U96MUTTHfViVKKDMDxCCcfL4fwy+3IKqXNGjjgMZIRx7WZ1oqIx
dKF6Z0uhzi6HlrhKYeyneXLVd07Hm0LGnzzjmOeiM6jtyg4m3W4fHCbPrHb5GI/XnrCSmOI7bfTU
j/tGdc/rTqtwLDO20QvB38hVYl0lJ1u/KVUl3ea602Z7ZzZRE9QqvO0rs+JIGoAbUgRnVZUlseyU
WfOF3XcJ7dSMSfqkaAJODp73idRE0rH9XubGFZh+5fOipDZVW0+JTi3qzFeYpePPeQatJzBKfR6C
ykZQ5xN7GuGTGHMW/tyNnXoPYikpfXoS5RIAemOZMcbMY6yNq4ABReaMnd+lSWNsjcHmHGqraS0Y
pOT2vDcZob14Tq4fzMQU2qaLi/i6XTrvS4L48kXEnfu1jsirxt2+EoWQmQ0E6vao718inY98jsFx
Wn5mAi+6mvXCK89HaKRstYItP+yxPbtnZlHN4t5YMnJFlnoZdczLiycDqEgudFwslImfWb37JIQ0
tHtLJP1yZWVtf+nZkTvxGyoFFVIq++W8wJkiryUFSnGmZ73bceDT8wswCsRYCKidL1UMgHHbeG4C
u2iYqugJWehgbkePDvxesqQzOrKbzNiQNNi8tnMlNH9pXOctsauIJrU+m09jaXWf1LRTrI3GhHfX
uw2olgQW1puMhGipUlNqL1Y8a4T6XAqT0YZVQv9z4/aCVA8FuYTdz9a2pVs2B7mZ4v1HaQJKDrgV
S+4EnDHbWdIGR902vdx3QlG+JgM8BvQCaXqhRRIPaZfK7+jCHrs0rnPA7ZjwECO5de0XmYuadKQF
wQ3KwcYVKOgDZWmxQIOvMJ51MeV0iEy1nH1ntqy73hwy3R8yos+ptYuF2RCQd4UjxCh1gnHKVSeL
9zeYmr560zsFXrlrdLTYmYUst01hW3w3TUvLrW4IZgtFxSSGylNtvyV6Gb1FY1ld04TXXlOVw8ZW
xmJCiec01RDaQ2Tl/DcdyY3T9Qayiqq3u0iN+hr+OQGRfk+u/BdTATE/GBbYALp10+KTJex2odpG
dFgQJjERSPQ0E+d61xo0TFRdpEFsScgHajQCTtLTRVteijyO3kpkoc6uLsldvLDcPq7XmNJa3lf/
w955NcdtpOH6F2GrkYFzOQFDikmiqEDdoCTKQg6N2MCvPw/odR0OOMsp+vpsbW257JV7utHhC2+I
DDQ1XCTak81A2+SjntrGfYhQ2LWOcxbRZZOJ31IOBiZTiaOwaRtS73tqR86nzun875WLIdFmqHU3
uaxys6su4zEv7iQ5V7YpUBenM5O4Kb2Wzov+Ip8U0cZupCf4hyMCKq30JsJv5AsxTFcq/zLCFfe5
yuK5/5JWefTYp8v38XO0xjcU+Dyxc6aRq08hSQ5S2FEVFTKAh1xSeiRvfC8tvgiD0fahm05f52k0
47uhaBuHfej02X2jLHpYJvy7bBcSd11YRizBDkDt7PZR46h8b6djM217WVFBNdEh4EBJp6F8klg0
g+gCEbRmPSCejeb3FAetEqnzXT2ksQgWblmPRla2zA7juWqnWXjrMN8huWk1w4QVCh2KsGD26nDn
NWboBJOrDY+acKvHwpL4ko/j4gGsSSMimlTYw2yQmyR/zfuoUxuHvPgub8vxVwsQ4KpW0Uxf07eR
AMqmWtW71rHMezas0vdTWOT+JrIsaqgJzcx8lyzYmF3NgSs3pkmBbBtavVluJ8dLx73r1nV8F8Yi
Jl7roa/OsI/vE1kMoHdwtApowXInSwTmN96Ua4jM0ycqbsLZKasrPEpRZ5NTGvV7izeo32RYMRYB
UVXn752wKH8knmRT9EmkSooTvnvfhlo4b+wam4hdDjpHsK1V8pgkIum3TVsKb0cfP3mwLKdr6Wyb
1YcQfG27zyKP0kJk1dSUuE0FtWdBVY6WrWF7m45SGxVQPddI/KKKimGVGgXaWHFY7twORB6NL1uf
tkKJ+quRVL62bfqMzTckAmm+HLngx7iLs2ibV2FC7zSd473U67jewCy1fis/EXLDW58+eja18vLS
Glt7HL+GTsGB3jhxo/8eu6K8RRovycA6ze6ljVrPcAjRyvmTKiO/tZVjfzG0ZH7Me6N5wo8optBZ
Vc5vvYVCskG2UXxVVUpoabZN9QexrPigZre6yvV5/pHoRo9guE7hJA4r09/UMm2qHfkARbVEVvr9
RE3jm2OnJMmFu7ShR/709xBaQAWf3pjvM2LxP5nWDR/oMiUJlWqrO4x4WPTbeHD9O8soEuJaIAz2
ZmgMGW/wEK+GTRcP+qXdu+yZfswcrkYODQilfkQTiPzSecioOFDpbEKXnkpodTKw0qjuARA0I4rI
diZu4lzGT63SMm+jZG1aWzsnU8VdY6mT04imZk49g/q5FuGJktFIfa6vWxlc0p90G7qYPzh3lHep
2xfq4zzDcag3BtRw7zrygd1fO5E2pLwsag7LBydPqOsDFLfYA5mrwos+0xqK/36EniQS13YuPjUY
lCGLbjV5gXba0k3IHLO+8Uh48quyi2ntuHOqP7leNI6/daQV5XWVg5EBwLV0OdRzxwN3k9Bc/uQ0
b/MpNn9FuZaOW1NMRRtyFVlht5PPHZhZdSK8bPupj7+hJa9Z+1Zry/Shm4ayopCRUhYNE+yEko3D
La/TXV+6RP5zxyie2yH8Qa2kNffiuatU/d1iGv5uOAHBWNpPzXMvCvkqfry2wPbhwT83rAa0t7oR
E1j04K/9pAunP51PYekWCXunCTrUKpsbWAxVcxM+N81iZHLpoBXEFvTT5ufmWozWm3sVZakZYSwA
A/LaGKw8+lU1Gq2NuFPACFRqFx1KEqiU7o24D8cLFfYWiLVCRab1u1cdbP7ouUGImryYt0vNRTuU
z03E8LmhKCb27kVO/8gJ5HPnkW1KF9Kc6ft/bQW6zodIuoTCbGRbfcHooKTlZtsj5UG04KX76I+6
/l2FmjIOhdeHf0QPrehQZikSdXmUYQOMey0ppTGzmXfg8/ouANTudhdl3mTTJWue9dtJDGgjIiQg
u7uUiye/gm/T/6URRt94KnR/uIDl8Bn1piwJ9KZtKdJ5gz/txzIpje2MLyfW3TYErR1VgsRj0Ybq
tvaoCO2nXhf1IjQc0c9kYouek4kzikeorTYNWNxf3AlJH9hD67HVdZFYcJPHwbvr3J5jrnu5We2R
rMkl0VqPn7MbGrLfw0YXf6QpsKLQ/YXz6GSzNPdOb0hjgxhpFu4cHbtfYpABBV4CBGvpYSpqJKFv
c+vVvJtfLAhX/KVpyQcaREkc9DQxbZDLo9WiNa0rZ1+7Sbq0EeM/peGk2TYHF1cArbGmK6xBMBZu
Cam7XVW6VrSBZk2fq5UOTjENIEHUYeKIJW5cEWOPXONM0jtRJrad2aTFtrT7jFBFZiL+aPZN1F+W
9rOmopr66soac5lupjicQEaOqLJc+GOFhSF+nLO1Gfo+K2+kahwqL7knjavMrybKeGajxfuhd4cE
aR191Chb8hVoMjiZjc3T7IHK4l+W001FxHzbWU3WYtczlT1qqe3k7sY0pkgvWn98GrQ5J4pu4+qv
qE6weJC0aNNfdV5jP7Cj2EtyMbVJPe9mR0c1bysrd/B6CqsdTgKbauh6BfbCduEMBaQdPnqqrh0Z
NgUwZWrhfppMwMFZVrruncedH36Yyy4F19/Q/vnm2qPq8SBqgMPU24bgH8EMNaYmAUJTY1iw/f8F
hP8WEByS7v9dQLj52TdJ97NMgNG+KCEsf+i/MhTWf+CXAeujkICsBDk6qI1/ZCjc/yxEXPhCsEsB
VCzMsH8AHe5/SHtBBKMd6wMLXOwX/gF0WP+hEsHf/keL4l1FhDV81gRn6QMjRaXEXNSwVwhSwH5+
NfQJ8RjYsZynkKxDib+3x5P6P9Ff1ce/EZwvtR+OMSOQTpZBAP/iKS9Qr7EW0tQLghJwUTdC8fbH
6GXxRTlhMNQmmvZB1OM5YcaT0wEk4yCqD21krXEU2bOf+5P/SG8qI0CjyH3fkdC+zwJumRAaDSbs
fmfJB3AmOJ7Q7JcqdaT93ZRAt/elKPoH6L8oBL/YSyfW7RWZbBlmQQIhbE+R4xk3/mLdDJCFnifN
73NMWTy1Q/MbEl34RPSGvvNjrQtC4vSLrJzOKdicGtjm+adDuuzBNcgnYwP2jSW+m9jW7Ey9oCsI
upLbNFtekKwwdjWBw+2kJfKMzuGafrGsLLAicEzgYF+XtKqk0oyGfJWcp0u/qMIaQ+As7WwHwAE1
cdGZpWXQ6w/dPKiQn3b3lYcK0ObthX+9YekhwahDoQrDVCjzx98X9eeadNP43qexRQskepC1FnHb
Fvq7B4KtCMUMNRP2kvlKF1jT4gnZ9O+0QSRwTxCWQ4Zlka+ic2KN5rOm8Ut0NeebEwjKGTITr/ya
UoX5CdpoMr6dJzPKt5OVxN0OkDXnhMZC8TlpRsojTZz59NqnIfzg+jAMNsLBvWfTTs5sblJnkept
uzFWu7IK01+hG9bAIhvH/FmMHV2kSO8Wg7wSq2Fkw1VW7QfOCHhQYB3exgD1am81EeXOlYmRtUvr
diCOaOYi7jZYoOtPlFMttU+HmQzMClPTAHINynOjWREuQaU0Xe2gkRC0VyFQshvPnvvrZJ4nFRR2
5iUwWfr6J1GsaZFl+2H5yaPM9c0kyHG3ualEdQEJ30ezO00HECq6OdzV0ulJSprRUxR2fAILzdOt
z85Q0s6hANvV+3oKw25bANnwtyIvqt+YzKQ2hndpPmD9ZoC5oTHnbxz6HzkUiEJzL+okai9rzPrE
FppVpbbA42oa63OVXEQAq+j4o1gAXx1Xv+HBFdlsXs1YSoEcyZLhR6yV8e9GlOSwYUOiKDYgAJ3w
p954IvrVO054Pw+21t0OPe5ydP4agMNbxOo1FvYgtDSWH+APmbH4DDIWsZPdIs2nfap6CPgpwA5V
tv68oQ8pZ8B4dpJBO9ui5J77ubsxw67TNaTi6wYghlWPuB3earONI9xjXVdJan4yZqv2CvQEIL7f
p6LR+5YaHIKwzuex8itwWj7YjYmIrc+65KrQwYfTarJSqkjRJiOUtOHHm1pUWdgwTxiZeA9FHmEL
2FG1E6EOmNZN+PgYM9KSRkVPx3rQtHaOEbnyWzgMZm9tEsul17PJZQVE+HKogVACZzdsu3vI4XJl
amOKovkzN2a/BP/CkT7V566pw2sclcp++mhTPaPlnpk1oeXBSSebtJTSpVaWX9q4SSu5s8MFdUn1
p16qPCZD0Q+jACkvfdmqDF1/KYrbGDihuBoGigCHFmTNn3GqRkoaZgNeMXai+rLSC++b2QwRgAzL
yf9K88qI/uDk2Fu37ZRTTm+wRnTvDBwG7zovT8KD4taLvyIigqyqDsLPOLgNuvgfw8oePvEs2NGd
qiNt3uiyTB9VRWfwMDTIV46bzqLtGtNoUtU3HL7q/hDPjmded04YOxfw/ZoBAJSyAF6VkZ5e6WUs
vzuZQTmD7mqZ7HViU1D5ul8aB21Ubv0LAUfVBU5kqnmnUG3j/2opUCqQM6I++j6G6UCy6Jeh9mUa
u8F80JHND++SrtfzwJugl3xPp8w2HwAOivi3X3TSeWoTaQ4ePbZJ11HX7wuj+kbNwgdDpTju/k0q
pAP4EQMLv7uBWYzEyHYQ3RiCSgeblH7B9LXJ0ScEwDE+TBjd2YTQVUTtQqMHY19rbTTzLePI2pZ6
6nycPEyYsVPXMG8pxyH/1NoOODM9EUvdx6a0tdG1wRJ7jNicpUhaG9djTrtjW+tN/glLVvURDVQM
B1TTRv6uo+2vdpYd2kvhPtH/9JIFDeAjxN62bEmCt2btklsiDQ+NsIALBSYB/dctPkxZcqjpKyeb
hG4+PA3lhFQ+cvW1VRIDD5QaOC4UEEPBEjk8Q7AMPKrm1jA8AFCxv1TaLMudFRWUKf1qbsZgSJ3E
CQwttLFwKFFT24Z2E99ElZs8tlRC0RqLU/VRhy9ibv0KYXSQaCGtVaqWAzX70i7uQJ1wtetTYn/F
PjMCmdo3yCtmWvgojLR66oH9PCh7rNIFhpX+BWtlxMC8TdofjibETS1tnHeRociiTY8YdrwfhTc9
Vnw+EiB8dxavyRYHaFev/B+2D/5rV1pNeTXjiID/RDm239oRSY2JPsIvEH5w2I2mlL+6otIUEP+x
uqxVWSUHICrjban0GZlUzRJ94KnCG3apOSe/bLewPw1yyr/o8F1+4reF597gTWW2BVuRfNazvP2B
07L1Bc2x8YkbKk33VZ8go8Ezp5MJug3kkHrwnIBiOsA7bY7dP4r+GTVRhkECV45muKtFM7IDc3wf
qU/34n42LBghQ9dQDauJFRFGsec8A94Ugutj0jR5itmnl5JzOIpN7XbTyEksgDEUPT2XXZmaEmBC
lI23Ym7Hq5lYdPo44WD+p0+y7rrVhvFzzhcYdw4Pa4l9BYyJG45OCG16NuTOsTwqDKU/gwg0NekW
O89rKEvPvJI+hVBPPZll7eJcMihK/2rOoiccPEuaH35MA8GdNO5C/CQ7RMYnu7rN25AqnpjH+lcz
2q0GNGrgu3SAhX86XiP1XeUQZgTYw9rDxpBu2e5nEeEEG0FJCw/8vxvEGTy6ZnsIc/01VJjB2RYJ
ha5AamH2nSNT6ocxLI0YC662gCmTd+CYXaO27802UfP/730jlPjcyF6EIP536npZ/q6QUWxXqevy
h/7pfuv/EYvwJtJiC6VgUeX8O3P1bf4B6oGoIqC5Q5RM/PzfxBX6ApASOIJCQDqgK02G9t/EVdP5
9wl0ekh3BXR6Qvz3tL+PMwUSaegHiFghLSLQy3uV6tmNZ4UIKNlBUXSdR9Eq6nnsZn/Mr8Zar4ug
1WKBNhRI5eJCxqLA3QOq0H9LH/8zt11xCP/+HUjjLw5BJnXghZXxMrmNsUBRNTXMYDBz1zjEWTWW
t8IZCD38RIo/sJWoO8qwy59m0+cH2RNOPCBP488vPt+JbPGYQMgPgQNE0gYPlPSXPjI1iJc/BGw3
oGbVWoEhqycNcdKnHOflR8g++r73EWV6e7hX689wLt8TlIOng2ZYcqgXyWloeFrXZcoK4s41brPU
ta4IUkAcjyI2bzWhBp+MSZt/uaVuX1Do9j69/QOOc/2/50sm7uoWLifojKxKF/ABckcCIA+sNvcD
P+/zeytqi8O/GAWQBaoZMG2BexxPE7YvLTf6poGRN9W3ysnDPcLj6RmNoOOE83kukPvAhlC3WExi
VglnxeaNYO+ZAL7b9sMowPf2AqCloh5+JuV8vWwO/jMQghbRQChGq23S+uk0V3B9g7HLsyu7aZ2r
BOneh7eX7fWEWCtgKTjjomxBy/t42cpRr/2h0YZgdNNuD+jc/UBLY6B2keWPbw/1akLwn+F4+C7E
Yf679kGRUZRpOY9RkE0FDtcVTB2havfMsr2aEBInCy/LoB5iLcIZxxMyZzRs7MoNg3YiGNs3sSRR
nFuvirdT4um/3zsnW+cEP0sm2DTgljm/OFxRmnj+4OhhkGJOCF5GwjUBx/JO+Uj2HdAlm9sYDR1E
CjnQx+MMqgGQgzt0UPtQGzxk7jaulYlv75/Ny1FWaweYWNKfbcOg12R/WWX2FAySDvHbo6y/EO+A
u6yas0CrbMtcjSJjqgVDVo6BW9TTTTRkw7afrfJrFDf15buHopZr2extFHzJpo6XjXypyNKmG4OW
HvRGRRouYA0Aju8UYMpzB/ZZ8/X/FW5Q/Rb6Ym0pmBZ1BW8tPEf1tItj0amgnM3EDGgqUASMXRwb
MnPoy68WoISUGFCk1oe0iEPjympre7jtxxzrXjPudTxN2xmKUBKKXm3Sdq6/wR+HMuLAs+vphleV
/AxElnQRdKHbbwo9Iwmy7LFG4wFU86eq0CA1NBauKJedJI/QDRBeB6uDG7ztm75RAYArvbxK6toP
LwvROoc5tv3+ULujXlyOjtb1I+AVsRhAG1n51RBDcw3EGLhC3pmaOiMK9no3YFYEFZK3EM0eVD6P
P1EPTSKlmzsGBVWkjVSmubNk4gVA5M5ZJC3/quPvs/giLcg+3v+lkH48FFQ4PHsNawwyqWtXQ8fU
w0HOQVk22kdRe9UVVGH//r1bkJ6ezmuBka/DCV7dEPDjJAjbdgqcTCNRjXqa8QIDhAvqIYjov38w
i/eJ/yCFZQrjeIYtNIKYJVbBVChqTeGoLpd12JgLmv3dQyFYB9VguWmXB3c1VEZlliLQFEyaHx/S
usgeMewrLsa8NX+8PdRxlXs5V8BsaCI/a5VR+lm9USKMAAjXcGw0kD5olOVoHI3ufJGAgr+uhKa+
+XROIfZMqfbuC4ShYdEi+7U0eNZBYwqI24W0ooKmSAUUwyqtwXe3QNe3g099YP/2TF8fBo7C8iAz
X6jD6+Gk5zdGBb0xKLva2Jux86mZY3NX4KdwZqRl2x2fBRMtMwduMMq3wGBXl7DjwT1wQn8OjN7+
3XZ2GAD7zN59thmEiXAFO0sWsNqOBOG0rcDEBFVSA0FtnO7C72PasKJ33xlkot58NNTqbFfUf6Jk
KkRQD1hiKC+uD7TCnXdvB0YhukAhEZUxqvPHm553uUAXyZuDeaIxbtpdf8hjMI0U6qoza3fiA9GE
W7wVIVsve/B4qBaK3KzLhEosqnT7sncmOvrSPnOK17kIy4b2pI9OKrGsrZuro+VDAxAt92VgpCly
OYMzUskva5H8avSp3YOG0ZIzQ57Y45aOmAvvJGqbnKzjifGaOKKQjgi81vgSaUl35ebxD8Ntm/d/
LNJOokDI8QB01uLedjG1UVb26EGVCWYYU9R/GOYuhu4dT2dO04k5EWAItgZnFjjE6jRZIJezeTYm
SAZp6F9EsVsbB2UjMrmpTDNUF29fEyf2BnkcrsgOuQFKVKuvVvSeVhWVPROn+Uu/Qj5241lNxRNb
42iQVb6ccisnpjdzQ+gxrjN+RdVIQgLXUHh7MJusPLMvVn5SyzUPdt9emtw6u5Iu/PHGKMGpy8YF
ugo+tsk3IUSzcR/aw6w2Eu8eQBcFXZbtBPSOs1ej/wQ+Ka6pObky/0wfIruykr4a94IPFf6YrKZ+
fO+6EyU5ROBLholDzbINXkT79OMSrybYCtp0jA9JW38Hvm2eyddff1z+7UtlABtqFP7X4XGjRciU
2JkKLE/IHwWtuwf+1jkdo9dfl6uFcMhGpcJjvNVi61pOLBlrI1hWMLJqVrfpVP8Oi/mPG4sz77d5
cjDiDp3Fo3/6/M9frJs+WQsCKBqDpvSiYV8lBuZVWZFW860ycPjcDDHk00Ndt0V1UU21U12rYpA3
jWg04yPg3Dq/LdzGd7ptr9GXAbtWoYiglSFofNVHYJKdxraKfS9szgFMtlpdpuyW6cIsZ2XvOsgD
xqEx7fpzJqzujs4m8PCtVsf+QyYzFPs3AKFL9QG3VdjgM3Itw2+jcWrNo8snmycSDCQTEm7SAYrq
tEiCR5nx7lsEG6nF0oHrEa+iNcYjagFF5a5FSOVZ+d6MQiTlEsvfGpY4N9TrTUbcR9LP0wL9BX3m
452MIKLG4yLHwK9KCCkoplPrx9bu7fPyquaGKpJA/Q+LgEXzhIfseBijeoaQmkPQuilU7Fn9BrJf
0JgCvZsg0HEd9VN13XYAqzRDGXelKM/+iNd3M/10So+sqM6vWIvPj1B+M1qAQ5CDQd9ECEd9AymL
VqkTJmdEO1+vKmVObjGbousy3dW9jPmqxHG1HALHQp1KULjfzdDMzlyUJybEu8mzj2q/ic796ttZ
4N/KFJB/QOYEH9Sejft5JncyUmmc0VI/PZRNgP/s+fEsMvPi4AoN4YOobhkKVbX7KE9oBJPJPtKD
Sf/NrCBQcEM4PKXPr8OLocBjAaJP6iGQtKYOKDMV32vaw7dOBF/8zL58nQjynRZ3Lix28Jcwl+/4
YizoVx4YyZ6xfH+f6EnQZ95nv8OrOzaqjZtb73MbXp62vy8+QCpLtLX2xZpdFzVrZxmwEtGOqzcH
jGSpCzAy5yK615+M+hrVQgrMPCHu2lhAJpZEFcsYgi4O0423ICwLO3b3Rf1PS+Z/ltR9luk4h/AM
6pNExJRWFlWj42X0G7ePa6mMQLQzWiKj3UiUL4mKJSQZKTVahkYFGsWYktsJ/oSxBTQyT+8syaIp
uWC7FtAM8Dx+z/GvmDvL0gyPX2HKGTWwUJtnqA5dd0mTeTizSZeNsZ4x5XRUnzjgpA+rjQPZJOrG
UpiB2zEbjAL0jdDibP/2tfn6E4Ke8WnZLOUK7ubln7/YnmWb562W1EbgT82D3+fNRVzySBM7RYe3
Rzo1H6CL3CQU42zO3fFIk93FdYOnSQDxov+YO1Cnoxx0zrtHWcRyOa2GRTtoDZ7SS9ODpdhogWVA
XIlqqNtLpfjdGaC/SHMLCJ1g/kiKjueSuGh6amMbHWj0FD23YUF/FADvWJ1ZtNefZ9FTZefzgC59
t1VgbBe1n8XIGBxautofHAxE9oDw0itnRt/t7ZV7fVExFDkMjTPUeInWjudkZRivT5CvD6CwDGtb
o7IwBVqbU7vEhk3/itBdnxwmqzg7ydc7Y2n+La828ma0O1ZPmaay0LecJDmkxGzpJi5lokgMp+q9
e4MolPiTDcgno0q2mmEW88Rlc2EEVaup/TQLgAahN7w3pl40u5fLl1tx8QRZjTIYQ5i4wKiCUjno
GsL63I7k92dS9lf3IUZ05Aeu6WJbhFbp6jQRUvpxWsKhb9usG4BDwX/bOKIT5RbphiG7pLjpI9IN
4sDZItcAaF3Z/ozqwTt3Db8DaCbRwWKaRlP4eNcMddeEkFn5HVZxTZvX3o22c5P7+kdEQfqd47fV
mRFf7RaOHFeWwPAc2j+x1mpEqgvdBNslMJUnD8PkjUGnzOiM7OyrUQBD6ib5LvUKjsQzcPLFveiU
g15C3HIOfSHxYnIlJ2IcyzM7clmdozueUdgknDomYnvG6j1J8OLpCn+2D3U/AfQCw7MdjeZ3mVfa
7u3vdGokl3IB9SSqScTjx6s2FlIvyoletFsgJElM8q1y22qbzpF3Zmcu67+eE/c7RDf+h+x1SdBe
rJzU4gbxtdw8xJUFPEmhh6qA3GxFkU6fkbwB5ikmiWBY9e7KCKu5gNbZkBSxUOc/HhnjlnRAishE
eszJSWwi72KYcJrAiCg8s5zLJF5NEu1E4rllivZqkmh3zGYvGCoe9exmwi95W9FT+hJrMkffY8ie
3v58J7Yj7lz05RY8PuOtPl+HKiA8emkekEPsds7QFntT2dWZq+u5kL6aFhfwombNjgScv7pV2kgN
oWFST+pCDT9vp85csZ88CXUS5OtkbtCBj4m+8trPAxFJ+3a2J/ltTizkityiAM/LDYvmtg4U4Kka
ZREBKhYIYaEPYPd3dt4O5zAHJ3b2EsJwHZLvc7cbx1/dNsPBog0LHBH7gkMd5vEexZnoym4RVXz/
V8BBazmtS1N5nTSjNMcGhJt/CLU+B10wdReOlonLt0c5NaGFRsDGWmAMYhVcuEbW4jUqLYo+ernp
o8KHqEaRCmem9OJfDLVcb5yaxVtgdZe2ZMRFotfWwR+Mcpeb4L7LxNQOoz++N12lasExWWpuBNDU
mo6/Ujw0jQqNwjrklTN/kBbMtAwLyTNx2amlA4BEFYAAkLh5NUqaFTG3rGYerGkcNtmIzq8t4hBi
RK6dueZWNhXkWcuMYLCw82Aeo0B3PKOp7dvRb1PrgLRFF+AF4e+7edL3SEi2e0NX5ZWWmRXWZnP6
kFbNdFfHY7VzNa49zbTnDYmZ9f5biUYBDzFrTIizNn70NH+KQsKsQ1W2yZ0Fg/gRjrO64JmJtuWs
dWceyRO34NKYYKEdg+t2LU9eGrkusyixDzqE220zw2d2NXwR9GqXJsnvt/fqqSvQdSkiGnQPAKus
rkC/93tt0CL7ENN/o8kem/eAf8MzUzq1g3DII1LB3orrZHUiErTM8HudOHx2g7D/bKOAQoX4QkMp
8sxQJya08LWQt4Xfwl+tnqsIDW+4qwzl5p1zAGXP3imhnL69bK/CetDt9BUpFQmk4NkUx9vUqtPc
1hS3SZnh41G5o9pbcVI8zKjvXiLHVF+lTnWut3giBlh6Lku1lwCYLOl4UJC8nqiazDkoFNPqXdr3
9a+en9JuxKgQek1zLxs2ajLCn8JN58e3p3ziG5KS4cxDWAra8Nk5/EUEgoWch8OURexmdFT1oeV/
BiRtHWIXi/K3h1q+0erB9IE7gpVB9XghmB1PVFXo8NcdE+Vreva+lXPhbPGpj4yrCqiOsfGzECWb
JjX6jx4iAOog6yE75158crlxdnPJOMhvvNWmjauy6qpJdw4O8hwoxeVhn+8yuAM3Qg9h8zeu7O8J
0uudq8pzVmOnVpvPiezQ0jWnwnW8BIAYZaohU3MYUFI7tE09XiCg4QQaYjZnVvvUiXk51Govt8PQ
Uatr3UOPGvNWzMrY6JFV7d7+pqdGgSbomlQPCCPXiXAyzoNZ0gQ6uGGK/I+e+6joGP72X4xCDMF/
7GXnrOaS+NBnvJxv5hfWdNmaKVLKs3fm8J+cyotBlm/34iSM5uw2yH44BztG3VLY6rOYkT95eyan
bhgogbwCC/QWPfHjQcwJjKm1YHuysbvm/kaaIpPXVMXiTTQmP60+64O3Rzw1LZ/0F5IsSDVS+eMR
DVR9mqYkOQMHnHyjtp9dj3TLznn1ntrZmE8vAFqaha9K7KUWoyyV5AyTuOqDs4geSqRZg1hUxpkZ
vR6K1xN09FLmQUR9vecifH/dSbDnyoRgYkH0Yg0KuADVit9vr93JkYhXaMYQjlFUOl47heQClBLN
PiTGKPdOibnQpEt318nyXPNg+QzHlyOTsgAjLbESwIxl47zYfTlkvFTxkh8m2JpfFGcNoVc93PW9
bgSh0yXvDpwZj5G4CHVqZWuib1413sxTymWcie5+6RDuqFqMtwOI4DN7/vUOfO5kARbygTNY676I
S1pZwPljayDrfiGggm59hI12b3+rk6P46HKRiTGz9clyZxgk7cyEUvQnLnpRDDdyHPMzjZfXbxg1
DsPkEiJtJkJYnd80FeYiu+Ac9BkheS92UVQYo+GAm8gYIMBqbkfVom7WjMbFqFNsenuSp3YJrZi/
URpU4JZFeLFL3A7ho9IduaNyyEIlcEJ4xb28CZMQ3e4pC88E7q8fS59DhhmTI3hL8CA9Hq9qCjR0
DN0+2F4DXEhVApkoP4my381A3WoHtML7BCIwvG3pOpy7U15flsvoAOaANNjE6qvR9arpPL8bOX6+
PQ2Xme8046VCRbI4hE2MogMeHM5vd2pJxd5e5xObaWnxuwRGtHv5q+N5Q2qCa0zmcTCMEt0kB4Up
oWB5vT3KietF57wjkEgWxulfnXkrzSBe5LF9aJkqGwfMiFFa+tbA0uVfDGXSEoJrwtEw7FXiP8RV
I3LbYELp6NYbt8rLS3/258/xIkr//mktxhbk/mDLGO148ZKsIBFsCgcxWxPRHi3Lr9G2c2DpoY3/
L4bCTgOID2hidujxUKVWL9jo2jnIRqgdfHYSWUl45VLfOLMlTh0FZCSo9gCPMlAVOB6qcVO/NcyG
SKdDTRFFMQRNwwgi5ehZXywsYi9kgcBYUp+9c05tRqrFRAPUI8mBVus5iTA0MPwAD2wl9r6pEE6G
cCvPzO/UKETDQCkpF6NbsFrKvHYRqKLTAcdsHvdyRF13RHvp34yCsAT6G7QXKG4cryJZRR/L3LYP
eZMmd41lFTcaQvmf394Wp+aCyATPDjudfbGay+jFFvx0YR0iJHGvbDEmOycTzZnL8cTxdUhH2Q60
jgnqzOO5lH1t+pVAMtzIXFxUdFw+XFC+bIH53cvGk0b4gZQn8S9gttUWoI2a0F1u04OPQhby63Ea
mCWq1e9cNkaxLB44nWCHq3c1CiG+wYPmxgcuJXkxulO6SLJnZ6pbr5aNUZZAdGmlgidb06wi3BzK
xp3iA4HXkCPzFXZPo4y8XZ6I9t2N4WUwmHIknTzar6ouw5jhEoDewkGGSfWEDTFV9iGGzvn2yr0u
cIGMYNXoB2JUTjK9irKr0BmgokJFVktV+Iv0UleH+Jyg4fdVMzH62hVal8o/dQ3jeKNPFbJ9+GOY
ci8rR6kLew6FFqRqcJK7yfZr+f3MD1wO1lF8SZWP8JL7g3eGXtBqs4qx6HKtZbNKVZT7wkzH8i9z
chtz57tq0JttLO1BfJk5Uk1Q19qUfp5KkZj3XamGcTtg3Ynu7Jkf9eqc4j7NTcCWBoK/xBHHJ0im
qV+gNLlQkFGf2iEDgNKrVYXhdE/B0HPuE5iuTw166hhlaOkgv9coOqHTZSRucg18NI32WozHxoc5
IS680t2qPgdyfxXxLQ7Zi78hvVDKNGvskCa9Pq5sgSRa0yHHgRelPmw9e6jVtgS6UX7UUThE04/a
3gCNgNXauTFaFmfO5mvIFsk15VquGWAOYNBXdxq+faVsiiE7VFnVNbsyYVdvPDMM88cw6pX7oCuj
Gs2NhhxDjFh5adr5z6oS8pcsQYXq+//L2Zn0uI0sW/gXEeA8bCmpJKrKQ3sq394Qvu1uzjOZHH79
+7K6gWtSekVUA/bCG4cyGZkZw4lzXv92N5EoP4dqLtcBYpNcsptAOEtUBW2+inl7a4ZcJ/Y0aEuW
UPugJdH8ru/DesdZbn2F5q18eYkoaH1vC1WAPga3dnn7PAXOhqLX8j/w9DfXM2SLmAk1gFycErpj
a48EDUn/Oc4LCqeosOiw7qO6ovYPr2/eS9y8Po2IiRFbysFbin7uxgzT5abTl2p6JgakqohAs4M6
ySCKefFRltKjizU7owuPY6hZj5TC6jyAhST5YyjrpfwwFbqxXCq48OpD5DgKI0l6PBRHvTdEc0oV
zeTTj6lawNZm9E67Fyvcngm6veyR7C7LBuLmoZjRULGtui3OiR1V3sHTohmm6wI5vUPo1sy1UER1
xElBeKE5gWjV7YNmTKay4xK3Lwl5K8giOj+U8mjwrz+WR+kZNjg1Pw/W3F7Gtvuj8aL0yqDWXiZy
x9sBM8mOKVxS8P9srvdeFYhZ1HV2hoSv+Mq0ZwxhQZF9zfTZPi5Dqew4yB1nR0/Vssl6TFx+W4he
sqKpW7QMzqkaxx/7ObSWE3pGS/72U0xtSHbtGf1kBmqzLvrPKRIpVnG2wJGcZliWIOBIs/lpSvvl
d5Fne1XJ20/Gp7I4XUROMn2WC/8lgVWgn4LMeKnODaQN7ydjVk5WTsug9Lr+zd5BT5C5cmbXaLDT
M1ibGnVkHa0lrc4DGhEnGxoM5k0ri0E/+CzfGgqCTABdQfXBgK2Okd21LQQJROQWSXVe3LLzZ3tI
Tr3FZGNPIrnzENzbwV9NybP5yw4WioLaWZuxg0vpHErYaXxn1BF7mlRrZwdvvZ5VMaPBCSdgh854
bWqaSBcqu63OmZU3B8QCr5kmYG3tFWjAM1jIX78Vb51emoMqgXEXYihv44xmV1DDaerqnPbp8ph2
TBOQoXY74eedh3RtZnNrDAsxxRTxrSavjY/dmIY/XBikjosZweBHU+5gELGNcLqn8xXR5P73Eaml
nbXe+4r0QUiOqTKQQ2zWOmfaoNBzxGGWZPiAIox+nhVVoGGLMu7r23rPFAA+jcIboT3Yo/VXnOMK
oCby2iSN6UcGXtuz1gKzFpPrPbxu6Z6/AFqUXI3MY5CtrC01KlkxRbP8vDR249duCGnp0l3hEALR
EtY/X7d2b12grckgaF9jcbOFKFhyW9dFcVZgHDqqyaxdUCAuLj0caztbeM8zfzW1cZmsj5zQRlqW
927g6p+BoRZH0cF2v3OP3NtBYKwWeFueG3tbOnG01tMLNyrOzPpGXyg0tH/10HNARdRNj1oq7J0v
Ju+ldRwCNyG0CRKWTHt1u4eLkkaMfLCHda7CsA5MPnDKsP3YeWr0JyHe8sEYhLjWSW/tFFLvbikd
CYAbuB8wq7WvTEaSToOCV7be4DwZUwLhyDRi6F98OsmyAq0BmGv67ms76KtZsQWzyHmOO+NgOiE4
1D6dd/ZROsB2H4nNKZWS+skxprWVFka3sCkcrBA0Hw3osL7MnPxPmtZqlB467bGoXfQuXj8B9/YQ
6BFRKjEQfevNeTMsNDQqYednTQFC2dLIPLWk0F9et3LvnNGQoNFPzk6wullbnpnwAmSsrUxF98Ma
8yn/AROYWn2k2g7p1Fus0fug8oC2C0BJ/uKRmwJRqiv2rJVJdW3jarj0ExkepY/6Ic+6vRni9fZJ
U5CfkMYYVJjhqdzWopwu8XJDOMUVkhUb7U09HwwihGKMd7xD7tD/vOPFEEB8UB9w90jM7sbXqRym
mgsj5nUZWtGDMM1VZIjoH2RhC4FX7QKCeesuGsAkPFwRxDWENhvPqPK+gWbbzq8Voq6wvqfVQS8A
pg2lrh1eN7W+Qv5eHFOB8g/R1k2PTEdXrg3NubhqDcRk+vyurMuDi+AsfHMWWgIuunCzjszB62bv
7Sm0rvR6IOGg8CK99pcwKO/UJMoNu7hGSUb6KdxjYufmQWvMZ0Hbdscr77iKBLmAJnw5bduWY6kS
DJSJW1ypmsXHojPiR4S13tYPeNlKuprShCzSc52s17RAxacNTLJfiy5FZFFXCYWEgzQon3Pnq91Z
EAVSixtRjplzCa9NDSKqcl0Z6qsopuljAlXpJcwUe8fKnY/EG8b/TkxMc2E7UuzOkaaYSVFfu/qh
1wSbVqaIDU2Jgh7IjkPcWZEtCaS4NeQWups3eoo7uiionl4jHehxM8TeQzzn8+fX3W590b98IrCG
ki9JoyqkbcE6o9FHbZja7NsM7xrI9gzBZi3vTgMqQ4dlUsf6kIXZLkvW+hL+x64kjAKg9EJ1u/5e
qOMNpb1o9bXNW/pwcLhAsal4RxRx9qK4OxvJdUhpXnbdJPP22pSRqtHgIkp0jRHKReCk6Y9pI8wd
17izIM4ttGjgUHkvt/VISACjcmn1+rr0WnRA/MT9XEA+doYRw94JNe6YgqWHqicXPinadmxHoAwQ
aUbdXJGl6E59NnoHREVNuCPnPVT1nb1jQtil0EreKStVm73jnhpSUTVXQymhvCpQQ/JOs9FAgvG6
H94zxONIHxqOOBa3eSanKRGpoY3NVUtgnXUUNLAURTH+hRViWflu0Vwjb18vBxERE7pQr74mqVA/
xIrkIFZmCDZOr6/m9p6ghgikgdBX3knbMZCqK4BNM3F89cI0ci7GBD7rIVH7aDzBYmKV52R2mj1C
59stBDrCCwIri8zet5M0sBVDxjhXw7XrvPwqiBXcIKqqJAteX9yt+0GlRIuIeinpF1wp601s0Rbq
ikkdrpYnUK21bWag6OUcGqA4b/5emAJiDxod3m2mJNamqLMNYznaw9W26BAJQ58eKgdu23+xIGbS
INeCCI0Gy9qKmYVOv9SRuObaSPvOWbgDu9Eyviymkuy9vLcXrolvILREbUWC+Te3kTCsFIpabbwK
uyvRnIlGz3mA9xSqCMvJh+QaaZnunee8iD6+vsx7lh2ToE3icXgkN99tIdDP52ZRLgx7MRdUZklc
nk2Y3+bDPGtR/tRCvhsedQTX9kZdbmMq3uQXuhlONmB96bq/BDeaiSCPC6E0kIeRektpLF81qGYh
FFajy9II+2NrG+0BCse3tQDlO8Mfii8cDNgO6NOvLbdG09EgyroApjHQ2nXHy4Z8+o4H3Z539pSb
i5zM4jHdluamSat7ZRm6IFOTzyItap+/313EPmyrCy+vf8fb8wfUkyYOLXvWQxy+XpKWmCYizbYI
UjRzj8kCNVJGXuGXijbtvDSbur7cPmmLEgjToSxtC7aLEr0MpUZYYDZR50DLYZVoxLrKoB6nOjGz
q1PNkN12y+KiXILQ5NMo5SM+oxPmNgfLzoXW+2Y8GeFHI536HlCghUp4Ao0sJDCREcF4PDb049B/
jH68vk8vF946TaFHyPNl8nxJzo/NuR4jsCFaU9dBhx5QfDDNtjA+moYo61Oely5sxi3cHyjZoxXn
XEM709IDpFKiOyYNLPgHJxUE3ks9M5c+DnEUnbIe0CEt3qjQ3EfwWVAi/4a8iqE/m3E3MIXSuul/
Lb4Oqnywf6MaFBlTfAQmpiH+kqap9Z4NX8ynsU6L/De96XJxjEBFR/6IYBDSlCLK6++v78M9f5Fj
UXxISgakh2t/6USpNmZrMhVoNvpJnfNnogWmH2saj2+3BKkKIBmifsm7t7aUDnVijMuQB8KxW78f
TXHOdCnXKKLl9Lqp28cOsh3wmYx8UV5lBnFtquk8j7ctLIOKh/hdXE3FEdnx/PhmKzSziI0luBVo
4eb2IFnpasctq2CYVNBZox5e9LrQzq9bufOBHMYaXvqApC/bMcpCQUTPiocmaKw4/95q+pIeUX3I
zpZeVfnON7qzcS4FOQ4FPRLAWhtvEFDyGbMWNwGKniheGXYgeOV3vs7tfQi0R74xpBT06LeTy4PQ
K6s0ojagZIwgtoMgAxJGcJoHcD+bP0OI1pudSuPtJgKaksQbkoERJuHNrVhHocmQAU9MnKfxl6k1
RxeKa29g1IjIctz5ZHcWKF8VgD+I/Uoky9r9jLFpiB31LlDiRQ4bWXbTfvYie6keohmpWCkbUO9h
P+4tEX14CQsjKKKtsDaqK7PX9F3eB3VZ1x9d+NY/5ZXbPKVztezECrdeQm+QN4ZKI5xqXBtrU7lZ
QAsWL31gdpGKCEiRuXMwtu38j9L0/0vtcGsIUJPmURtjRZQ9NkGJoiXTAAd7H0wMMUPvn3WHPjL2
Wga3nwsrciCVto9G3WPzErhFhKwggnZBGZc/Iqs5awW8y3XvHXnJ9prJ95Yk4Y+y4kHour00GhXt
XRSLocVEW/k7nDA9vbNo/PzWSwO/AyRAtxPACTXG9ReCsMsQCE0OwVgybYYEH9opkT0d66HeAyXe
WRC4M24B4nBO85ZUBMU1UVMnGIOxzpRDB6m1z1TU8OaLCeUbyWnD7Cn1iG3pflLgKNFMMQV6jsBK
hUbkBwUty53g6WYtHFo661SkSJDkjbvetnRJS0fE/RhUiVa+79UMYbyu2huDvvE3YDUcGuh5JN8A
AejaCmqwHtRT4xhkBrIGGdJ9EOslNBmVPDmPZqS/Nf6U9tg+UgqgJHQb1/ZQJvQSFBnHIJwi71Nl
i/FUjVP9k85Rdla0MNrji7gJ6DEIPRlAJ1ot5BSbqwhRG0jLPGMMrGY2QQnFl2lJvk+jhr79/IHZ
p6elMPfCi/tGOVkgCKgTbAv3ZWk0ar3YfDtVRZQbIYMkb/2uRgQ1jpOSPm73YSzGH68fNMl3v652
y7VKhgriYKgHto7ZGCmt27aagjaCS1Bo6nERSDJ3BbLaYa8on9K2RvmiLBNIYYrW/GQ3JjKwofX1
9R9yk7/xO8ga/67wUzaTz8MvSVSeImBbefYURKVpHx1zaIrfIKRBq7oPNQQtnbFUfovjmezjdcP3
vJluiSZbChQJt6P12oQYJl2OKRgGMR9EYv8Xqutza2up31fR768bu3nkWCVTbLw8VHEZ49uskpq7
PQ5JMgcxZfgPdA3DSxgrqKmH1s83W5L8FRK4Ie+d7bTnGPaGrS/DHKDpXV7Hqp3OGiCOYBK6fXrd
1O2tgyXGRXh7QHZTf1p/uiUd5rzOljnwzMl6dgYn+5G1zR684c7WAfaiJMcVDVPR1kFiDWKuuUzV
QHWH9GMJo+xjUSjhRx3GgJ344NYUvXdM8cAx6AkXznpBJJ65UXbqFIALHU9p2I5Hhvw7P4bV4s17
J2cLeUbJJ3jAt1kc5WnNmXRrClDLFp+dPBTPhHrJTkB3e7h4TPlG1Gag/aDgvl5QPapJwjjzHGhL
Mx908K5fowQVWiEM5QHuG/tSWyLaeYzu7SKICS5SBnwo5G7CEltF5XwyizlIIiQZPASNvwl23VeQ
Kvr6Vg+kI4jIGVSeBA03LK+MELWdZk6YQun4kvcV6Cizn46vW7m7IJdggZhRsnVtdlEbbINMR5sD
M3O/IICMMLbXTfAnGnvkrrcnSpc4W24JGpAIXMhf8stlmOi5A7uqMQfZ1C6HyPNC30AA6s03H58G
MAtIWQkO3HJPL3GVTwg9L0E4u5+rvg56Op9+OYN7VnTz3xjj6Er4DMvadlXbXKvccO6WAJLp2T1M
zuJ8QdFkzj8qkelePYK9Pdq925ud9fGUylhFajNsdpEZNtTexbgEk+v0yaG2W1heVUMJGk/vrrD+
zTtrvHUQWIBpk3h8Nta55flDNM+d50ZYgRuWbQBdiPkwMByGCK0370zY3zWFBAvdYgjRKfavPQT6
xzh1gZYFhWXMZzKXv+zWmE7cUO3Oom59kUUxAwsTP1xONDHWlroKMUBUOa1Ad5TkISkHM+gjKqxv
PVus5KW8T5ZE8Vh+y189foaVaDArlwRXV06iaJUfZuGFJwMA/vPrpm7dAlNkf1CoMSLHg7U2leVD
ZxXl4gZw0E4HFJ+NzM8NIzppYaz/llae8vV1g3d2ECAqGpQUDACUbFt0LWIaukFrLQDA47yLFjAM
/WKOO9XMe1YgqZIdacDKfK/1sqxWsUG8D05g9G7JLeuV5e9qluU7t/odMxRLpdPJvaOvujaTtIja
JqXpBnOeAOcf0PIq6EW/3enkRUtcxiwriOXNN0pLr7cXxLkDLVEcH3ytdxoI4Xac7s5aXuaaSM6p
rVBsW6+lYhQ+o6rnkvrN8U+rWNwPahZlO0f1vhWcG9o+xoW311CTxq3Wo9YJJcXcv3PyyjtGwGp3
Pv+dC0GGEOBHSJwps21e2wgIsFMlnRuoFSUbpAq1dyhxw886ZfrOtr08dKvSM+Ap+QxSdmAojFGN
9b7ZZYo+bGF6gUYmFHVPMQxffeMAIZkzf3C1b7nzB4w4vlpGvkirI/tyEKZR+mEKOcz8OXa6ozJ/
m90v6ox+evyuVxq6r8WXWHkOm/TieGNxbIzp91b5+fpRvD37BI7y0qSCQPq6fYUGJ0qHvMGvqlid
DgZChtex1iP0ChnkTEMR7WzV7bfHHr71Uk3j+G92ijRVEXOaYs9wp6Aey+pIZ2oP1CP9dP09gCBS
GKSuQAWNkvH6e8yN2ytduYTB0NUiICKj45BMhcNMv+F9XKI6uxp92zyhVFA+k2WNO9yhd3YVyxxW
Sq/UN7Ye7nXgjvW+iK50F+JgjkR80T0aDcRrCU9SukdJvwEFkz5RtQZG+jIgS+NmS1CEOLPuhMhc
XjM3nqe/NHcO7acI6cn5YE2MAJ0ziVi4SAlBOACAwP20rEICW2Izd09vdinwfLIOTPbI2795H5OB
AQ69yuOrWtTqUZijftVSxfbHLly+hPPeZJH0mM235koEH0z/ncbzFkrQOotN5yZuAxRUga1rrRlM
06g/ek3aXDLINi6uvYzf3rpGW9YvJY0fDRDKwmsH0+cSWSvb64O2KFqOPZJQMeoQTuIEZjvPxTGr
lm6vcU0yf7NWcjBDTh1KxJqxnRdGDoLwji5qEHVw9R+Svs/FoW27ERYqSabyJES1fEWPq3FQK1ab
9Pvi9YN9sp08+tAL6ta+O6gIjpQMPKkZ91EMspobCJgLxau66g9ZMozoCFt1YX1NljqsYCUj4HkP
9a/R+vYAw1HQdIOZ/dbOUBd+LxVaF/SyJ2v46CEn5RyHokzb42jBmf9HDou6QzMghm4uqOqhqI5x
WGTt51kH2HqakAptIEbuRHFSGXsdTl7DBMKDtajlV2Xs3fa7lcRZdsqdyPFOdjOo7tkG+Y0KtZ22
P1vVHZOHJoL/8zFDETjlZzpm5KvCc3p/Dif9ewTO5BmWxHDyk3EaPsH6NAwHbam6GaKnNNeyA/ge
Jjr0pFfV/ygmfNEXrV6Wzl9qpRbfdJNMMfPDKPfUEyJWmfacMmQ1vY8b8oifFaVmBFqLaJ6yv1AC
beMnXc47PUbLMKZ+ruXteNATu4M5T+TRtzRLY+2cFUheH2BRBp5EJYfp3keYRlw6plM6pxO2GVDI
ndOECDCswJnj1MEgnCmGZ76Kotj3CDtgHzKdrvWXhuDJB3unjR88L9c5Ct6UNYdJIAt0bqnm6mcv
rR3nwrIz9A56Nak/hkuf6V+AIZbd89DkivcwWfpSX/J0DP9slH4pnksq6X/aklzolCR1G72ra81l
Ms4owynnPOeZesiHysoPHYWq1K+Gqmt8kQyWegppBhfHsepRbFaqTlW/dgS5/RfgJJH2eaa2nHzq
46YXATjgLruUY5SHB3ymMfw4LZzhlIANbT4yxCN+X4wwLt/xhqEpGJddFB1TNUe9ug3HtDzFOZjv
45ALwLadBZXFuYePdHqcCwQPfCrNc/3Ap8bHDJ2772IsVWsf22yy42vmpNn4oLL3jg9gvHB+p5Xt
RX82kzakR220vOakdXmbHbJSLaoPsIjH1XFxoTu8MKnfZU9qrOr/SeLUzt63yG1HAdLXjRTciuHg
GmLAre+buJnUcyzyvD9UoaJ9gsXQbZ+SNOe1z0ddWO91PjttwB7l7CdHT+13th0Nqd/AVdE9RfQ+
tYfFs4XzaTabOv6aVGGRf0jQxNOOYIOa/jvqAcX7hDZY/6Vgo/pz5WiRco1FarZHWNZt7Vvptu7v
mdA6MN2FQM5VUYFJPMQ0RuZz1tqzYA7PDREtQHq2GE+GyeupBUMxCONrO7Rx8mW0lFn7YIV1MftZ
2Q7lgCSykSRwcofGrJ94Zaf2ASYIWuKUpZrwOjltPh2WJK2zd5UyNs8JNarQ8EOjSN/VmdY9TWMl
ykOO+rEUt+4NS/HdSRu/08oPp+oAv6jHnLXZL1x5x8Gp4+gTCVjETDyawbWH8rHidA+d1Zfwz0aW
UFg1c/MhpLGJUN/PObezH4bFEAYztfHnSUMo/pzmnvWNQFvoEvDI4KkWC+b8kkpBdxrHdL3jRL2y
OU6KTu2ZIYN25jhmw3TMHQ+Wy86ZYfvSXKlhzIxHmUCrMzoBUkup94gGZv2nEePmj1lsl9WPRpIU
B4rhFtl3a87Sn3psJun3LBNh+9hpk/ijKSoXRa2yR5d+VGtk1RRELczjYkWzexY8+so1mVIGilRv
iowgbvi2nyyRWNT8UxSE/FKLmvg5miwqc8hTtNOxLRZI09PK6M1AzdzQAGrnlMU7lQdzZs5rhJuQ
Xk+yHBGV68fDWEf1cnSGyTU/xEsy/gGGUjyLse/U96JwM/cEdMgREEeWs/jr9Sf1TgwDoacsLeO0
gIa24MMmxc3jajEC2I7VE/Me01FBv+8dqmtxYHQTdAgu/V01Eu07YTbDGRzIXn/yBQm9jiagyLDA
1HO5yMHCTXwKiq5tYMozAoZmoHebGGIsTsQzxX9GhMKbw8zntB+boYsKfyzIoL4YWuPU37RCmT9y
GZUNo83L4CC4vCCR7CuhljE+1OhOmcYnAwVaw4HITCmHq+tCfROjMB11P/WMszpOpTs8hF0nlBNI
msnzG5un+QEP8L7NjdHyqDspYC5/GtC2ONRDM0cPrZIpeulHGn201tcnc5SyJZFw/ihGLVyghiyN
PUqkm/gWdnJqIFwvFGgZgtmEeErm6MkiyuRaVmpmHBSe/9bn/Mbuee5rAZMplPZ7XKk3qQNGmWmW
Y0UkwrRn1jFXBLxumc05uXaMsJ8WpZlPVcXN9bob3rUCao4panQDqRKvrTT1XC6LYyRX1KPGJ7el
lJlZnRW8buUmaAWNQbYoewNArUgV1lZGMRZUISuTQE63iACaNDwocGw+WanSXQlavQBf3yPNul2b
tCoBgTAW0HTdpMTCoy7hoRAcIK4QVz44FIoVDFrs0fTeW52cQacKRwWYEvZ6dVChegpy8lYAEGQQ
J97TIfkkRq0yDjpU0OBrjLwXj6KRBMevb+ytZ2pSLpUlkndx/DZLtJhikt5oB9HCtHkxPrWt+K+X
OX/Fcajt1GTu25JlGSjW7JsWNiRqVj3QfA5arVYqPw7D7pwsquentTGfDCrV319f3J3vZwJnoOFL
fYwxxY1vepoyWzoK9gFsGPXBa7iP7LlvHnas3DEjZyo0WThD2VrdfL6xTZywKnUvgNayi08iZNrP
L3WAZQfLKtX6gACa3T5aarjkR7fqFt50RkCRMYor5bFJEj2+dIkVmccYdqhE9zMP9fmTtTSQS4RO
W86Ppt0koU/1T7iBRe1nsFF7L5Y4YNreTb71HE37QR9pqop5HIsDbc9uQaSpMbqvWpoo/VcvmaLw
XNMiHgJUZKIusKos6Q+isp3sWIAtJWIm8UMiRMB356tt5KoHIFdFz+/Jlflaa4tIDvnUKPXFCpN0
Oal1Hj7XtgKLBxS009vm3UjS4Y+TQBGa9wBgQC6tj0UaxybUFqoXiNyFbMdGsDbj6FvaDjbq9vth
h9qDLBcCTt2ieaJJ04cG+ppAs7s08Horf8xN5W0KC/+sBjAAZU/iIGgg1qtBfS5nAMHzgq5op0se
u8nBNIa983xTxZN7BmmQrONSYNtmvE3bxuT8+CKIpPK5iQvrZCZh/1tlePHOnXy7bTLuQJGTUvEL
kHS9oIk9Q+Bgia+1UeZfdV0004OTxP2wUx+Rn3kVYqAkDWEapUmgG6C75O/4pbI/m+MA04kC0QNd
mvxA+K6UR8LGegZnYy6z3zLrhnaZowy2n2dFvzNBfnttMdeDcxBh4Ry0Cdf2DavK7bKl5ActKXoV
Sl8emTG5uMbw1c3F3nt6+wERKaJC8qIIajFVvbaW16IroXANg7BpfmhqPj6UTAn5iwUafefeutlX
IkE471Aeo3tMv2ltyY7CbKaTS5SfJ5TaiuJPqxzfDFvif0b+iGI//QmAbJv3xYHoR28TRaGol5DW
iIkAuhFvHm/Dyks1GcpJm0La5qYY4FRunHyOrvDx5P8FTlBdJyt/m1ibPMEU+ykGoZEMWIF/rTcs
BWdBwu5EVzXLqVOXVegFcWc3by3E0yWTEFTqvhJaszUTze3QIc0eX5UyNn+zIJ4MLAeSVVck+vF1
F7jjbCAHgO0QUr0AIzYr6vNhgWo3vuaDOh5UWuwPnden72GXrXe87cVx18fYlSo2pjzIcCC84Ih+
Ocat0SVhrDEVO6aVKY6DZ9bCb8uaKze3BorbwJXb/Edbaqlm+5qWZoTIUunatyAtdL4vFkQ9Tz2o
g/yxWaJEe7CXEtrZUoFyNjDGTMQ7VenbC07ypUp2PBtyoJsuBUDjqu9rLb0OJjXEi0Zd2rgMS0va
+fpnuDUkoxQADnDpEhtsaTdts1jaNovya+t2FTlCkX20vETdsXJ7j8ntp+NGGkLjZZsPZJnppYTQ
+XXI1eh9NSlG5WedUI+KxmStP7fhHgP4vXWBS4HFDpwszZLN4TdLt0qhAGRod1iU4jBEIoFQKzXf
fslAQfGCM8aJQbtvDibUgnpvJE55tajPX6n+BYwVNDvPwO1ZoS/C+ArxsqSL2sLrWq9xtMocqqs+
kVwfWndKOz8b9OE3Ffxsu/PoyYRmfVp4aGSkQOjq0N7S1yczc5Z5SHpmg91qNt/XTCMsVMrhbnio
kzbMfQ00df7feEQTG3QffCaksGFa7lxFdz6gTLhQwUBWRUKa1r/CUcKOnIGCvdPZkW8tufI0orLy
5c3uz0sEOgC8lIyi5c7/cjOggtMUoW2FQRNl2juGTnrfmMNi5/vJKPzXHZW9RpjLGFznQaK9vdlR
iKrUIhyZIG9iCgFnj7mq+YLivch8N+mW8RK7Tln7lRXuCsmtTx6BK2EsyTgr45MyprfJXqH5UJsk
dvPzaOv5V6tT8kvmWe1DGFbds16k+s5dKz/L/5b6Yg+tezQNJJMv+gabpWoFmPE2SvMzonVq8bkp
5qp+VqAlYHI+bxca7oJKUdCJpYx/9HVa70Ht1n7zzw+A0UHqjoLz3sLFYH3iKZ2H/Fy5s31V065+
b5bV3jLvWaHwBUEeaH9aaJsAJsqUjJrgUpyZbPhBIFg8gEZ7s2gexxAYJCEuAuBkd5tvZ2QSXVXp
0M7UNHwORujqV7jkwmrnwK+vl7+3jCRHZ0KKMgr1lPUhqAx4JGMU5M6Z2uWHSZ/1xyzRPb+jm/Km
wP0fU8QWFOdA5ABRXJuCyU9x4m4szpFjoJ2TVtU0HBqqiXsAvrsfiAtC3mAcuq0y0zSXtWumUIl0
VROelKiM3qF1LH57y/Xx93Ik2BrQAoLmZAnr5TCLm8+oakEtg2bIoY/TWobMe4Tt99YCYl0Hfsud
DEp+bQV0ZFcaKtQ5iSji91aEICCdvnHs3vRK/7MaGv3cUzJY2s5gN+h10v1VyzP0wt2xUM1GHBPT
rONDNNXQtQFLVPbwGPfWZtALZiqN1/Pmmje7xh2zGoqsTtFVhJyT8ZQlmfnw9u/Efy9Zqah0UXNa
7+BkJRRQ4Oo7qwJCS0WHL20stT1SjZdTv738oDNm/pPxN+KOjZnFyKpxiPry3DrD0+wU80ExPVR/
xs961H9R+u5xEOa1MqzLMs/ZoaV2uPMJ724ndB14PqS6TGWsF5p2U0ezZinPhlH0J7FQdupjiiav
b+e9CwNIEKBzRv3IRzavJlijQfUY1DznLPiBuZbufd0gW1DZ6Z4U1r0FcbRgECEFphK7uWgtfUoZ
u2rLczrWtj+0tuNPcfRmznJuWmYl5LgOeS9pwnrbWn2Y01k0eH6XudYhNsKkf19F8xA+Uscr/3x9
++6uCSCpVHfF3LaiPGdqRj+shHIFEiq/Fkn7VDP6t/MS3/1I/7NyU17V7RpcMRx3jVmJh0XTp1Nu
TdSyhmnvzV3HN39fHKCqJJOzjIG3AEijKMktzJzGvHC090XS9JNfOWHIBEjo+hXNn88ci73hp3tW
kd4DLMH4A1n+xtfz2ciWJFPKc22gD33qpz7tvlQiX77ZS+H9PsMoSho3qFrzL2592g2M7aKdBi3Q
xjBmMoWPxvdLmbVK0IIQ/mA5/d4ozz0/AbkCGQFWEFXZeKUXZ0s/Oei6tk0yH/Ms6k4ohu5lMHdv
La4LwlJO8m2HCLBZpjiGqGhNFtpH4CLlKSyM5gBA3P6igJYAkDWqQV4r43/MGELGaqH01Lu9swM4
u/tBf/khm+vTiNUGoTjwHcUsvkfRWAAEVT5lSvsMk0rt07D+9vaDyJCJhDwTZaGMuT72XAYixYGq
s1k38XHsVOFbXbMn/3bvM6IVQvmVJFvGPmsrYRI3dq3hp5AIT1ByZf8BELE3JXHvtP9qZOOTNgpS
8EZFFZPJSXgaTdAKGlxxl9bR9opEd9cDUo+2Gw8dcybr9VDhShJb42IxbMX7Csdl5ht6mO5cknd4
zknIfjEjveWX1Cwym7AGkVOdxTD+0BZoMVz9s6cmvztqd2qU6Knvhg/x1Puh3r/PjfFYKn9V9h55
4N19lcEQDBKySbVxEVuZgeFpFfHJPIaPqSeqQBNZfR1Ev0ceJPdtGz1QHsEfoXAB4L156lTQOQos
2MU5N/q/VEMofqqKQCunb2kTpztn7a4xkJdUSMA9UoJd764GMquMWwq7i9N0MIBNldIEIwwr5UFQ
0xAXsDbZv4kbiC+B4tlkoyAI1kadVgApqmdJbrksBwfF9kNXzNEpGtW9MfB7Tipfc/SIwdlBvLM2
Ffe5XpsC3uhiqjukUZdqgMXEKXcZ9+45iKT3I9qCMR3y/7Wh2UbZNrfS8jwRM/zWmaNxYoanOjAB
0+58s7trohbMjKwUldu28sPG0WMaz+W5750I+EmkgL7LrZ2W1L0F8bZRa6KtTe18k8G3sdeLSe/K
cyYImMU0xYdEDO2pK95I7/N33ABpMgMuwE9pHW0+UlrNfV4tdYnGUFOaftQgyneIRAPdPOAI6L7f
fN2zadSUKKVLNPvmU6lZE8eGO0Ctk4Xc+bM+H9zRXHZS3Dv7R0ZoEZTgECSHm+tRG5fRcdEcgVDb
9hLfGsYKnpOhMvSD2k7Z3kGWP3pzazA6T4tQNpkJvTa3xiRiqwDgkZ4XqrjKO7eDGcWPo6ytD3YT
Gvn7qvbs/NJkEH9cwOa53fn1Xb23XqoUXCL0x6A/3fyAyEIjO9WN9KwW8/Cxb+cpYO7BvehEXt9e
N3XnAJAIvFQqUFenkbk+a6UGwEtBOfNMI7aIg6a0qmfujnhPOu/OkmhMMLlBCYvq+3aGcrS6wnAy
LT/3INJODvTCZxcapAOwp7fxaL0cAUyR/XLUUHfZ4i/oy9p5kpv5mUFKViSm4lJ505sFB2nM4o8E
eFLM7kaMudDt/+PszJrkNnYs/IsYwX15JWtpdbVau2T7hSHLNvedye3Xz5e6c2dULEYxymG/tlCZ
RCKRwME5lQnxRg6Uri6CITOsAA2tvQbw1udhuBystZytuKE5M8XUSoJ5rKAt9QNh2yKwYPD6574T
bH0cOmCyQs3riYvk2glSYQu1V6CiDQsv/QT9Pz0RgLTiDUCB6MN9W9KhVoeLpI3cEDuyPb86yzP5
HFwBSQ6mr6tf4rLljVvxJU+NN4QA2HkaGoZXip1X/MYSJcEkFzN5OXTyq7g4MgCmekkGuzUI36BL
6zQAGIY+hDGNh/srXEH5fjogSHT5xWBeB4CwWiKEY4wepGHOI0P7U9FitDVq+/tQtr+5I1MYC0Tl
r1pg7lwyG65CeZYxAHaV4L+ekfJEk9AqnSjPlYNzWmxFP9qA5nZ6CPK333w+Eg7q7x5trnUt2Iuh
d4BGPj8nMMf56lKV/ugtb5KRAprB5NfOZ9talCwIw0IKoSUIhWvPdIQzwFWkZ2dwydV7B9hYAgrQ
9Kbj/W+2aUeSxckEHAzE6h4bkX9xTXSq4XGPhI+SUvUG9Yt+J67vWVlVHRXVhLECdc2zWlfGkxuG
2cWws/GhAbP/uJ+slZEE0OOiUnu9Z0Xc1QVAcEJtzVs66+baTyzRHe7v2NaB+tXKascGe+Knazkx
Q4RDYCeVHaTTWBz1aNmbFb7dNkIFNRB48JEWuJm/H+YyUZ3cNtAfn6jcR43ztTQm98f9BW1ZYVaJ
DofMA6Fmud62eujjaB47/RwVuEC6GN0xSZO9OLQRHCAzl8BHXFoO0RjXZkCNj9moJNo5Uk263fN7
Oy9Pc9/2APBrGMTSt46ZPXV2cUaLaidbuz28TJ1S9kaWBDZwhk+vbStRXKEPh2h8rriOgEjPyL4a
hYJCPWIz5TOjKZG14yYbuyqFuyhqckfalHeuTeqm4PkVYdIVXv9UFNl0BOjW7ySIK/Y76fPUrOTA
G9AlqeK18nnXSyPh6QmNwCZFAsuTWVmQR0AvznFUlPHBslEqOU/wyqTnPhWiPRiZCFvfGo089UF+
K7OvxiAUnqscSNJTPFSZCuxez9onMMXkQ6ggdp6fONnQXtJEbb4nYDn/GbS5Lg6RMvH3hamFnU/+
285B3JZx7BeULrKgCPW8O3nMBWXHrjKyH7WFrtm7++77c3bwOjLT2YVTFt5CZplJSq53WpC6Ccp3
lHro1qVBXNlV9EZpLOh/4CJkaCRD/WqEuHRM3vU/h53GcWEkLdNtpigs0PYHRxvz9ADGOusPXSOE
4VOCjLRLOFROAgc5QPodj7yNIvJHg1YlG4DvZS2VAy7PSKLQo6I6q86li8fEL4chPqmayHZM3Xoi
pnAPMgAplLgu/Vk9Km1lb1Rnx2jqA1AZEbQMlu/cj9tW6FXAT0R3eN34y4G21VOrVGcbQPrZ1Iz+
NQ7rPfDHphUgJjzz4I/h3rr+1t4w8JhL3OqcR4X3MnvARZFjCHcQM5sfB359ajXo4vCNrq0Yaa16
7cJaSrhCgqoq44Ae8+IX1PgO9733NiuUsAQ46AHKocNnrUzlblM2Yqnqc9LnzDdMqvapa1NxjKwR
OgON0Y0k6cqdVFT+ozcnhjoG3SvuFTTirtdXF82sI/tQn4dx0j/ZXM5PXVdFr4UTQdKgKt1JVPQg
PTDVT/eXu1EglppGhGBEqaCaXhfaG8/plBBV3rMe5nnNoGaVRQHtb2opY990v5lWaP1exJyYp3FQ
YauYc4jLj9OiMtvY0YLYI+25vRrkoC4zlZCs0Wpb58e96cQTqg7VWWsnYFhwLQAD1sr+C4Wy/DTW
+fTH/S3YM7jK7FQtDqHcwLlUJ/sghtJ6F4Xj8FG1svk1CveYcTetSX0niL3xs/VIcq2HVtsKlhdn
Zf+RyUXxwVRL+/OgimOYj2Ln+26dTyg08WfZyabNdu1Z2mLGJUOm1dkdqvBb1wuGi7Jk+HF/C7fO
J0nRTz4OIFP2yn/VdDbcUCXMaHQJj8mUKZ+yyejezpMS/Xbf1Nb+wRqlklZ6dA7XcKkwqU2Eo1xM
tfX4F+OX5ZMSg/Vnw92zC0XsDrxna2n08iDVoajJbSY3+JdKtdegvdlETXWuCzt/W4eOHpR5BYey
mu4No2wtTWJrJIOPfLGtvpWShINiudTeY7oa4rCYizedBSrIk197g8SHVoqX7tzWWw5CPZp0RcrS
ASC/Xl8cKnrWF7T3CmPoOignnbZmbE6dy8+PfziSDEKqwVzXDXenUszjLLKiPrtKWASZHUWfrRh6
VwWOJia78mVnYVu7CaqW69z92WRbfbh0WZpw0DloLbXUoKBL1ASlZleHgiHM53mG/mDniXhrkdsc
v4TBEyArxCqrrZyXafYgOD4TrTo/bCDIQ2r5h7DnLwIR1J0sYssaNKgEbgb1JMPGtbV2auLeGLvm
PCx6CXd/O1mHwZudvywlc79MTPq/v/8Bb08C3iEblqBUGJ5YnzxG0Gt2Mm3PRqeYR7NTu49dPbaH
GOH6L/dNba0N+lPGDRjs1xBFvl6bbXQmIdmqz0x+Z5/CfOoZ/A5Vs/J1bsQ3Tpa2xc7Huz0HkN6B
bZP8d2AS1mDBpl0cNWn4eLaSJUdrMrPDMi17iNytPaSuRa1ODtCRBF4vjEyeIcp0qs8RE1vDWRmn
+XvRKLB4h4aR7nywrSUx9wX0QYo70Ua/NlZaRT4MdD/PcRk6QQhb86H1svjhPBOo1y9WVufMseOh
TZWqORt9Hx9KMzEO6ZTlO5/nNi3DiinhohRfcIrV2ZrMJWmbacLbjSZ9w4CB9k1AyX4crbb6MCta
OwL6CaedGLK5gwxNUIpBo+UGaBaPyBYoedmcGfxuGl8bLFsEFiIj4nDf4bf8Qk5n/NfQKvRXRmRk
Zl8056IPUVvqLOUo4PT76vWmu7OTt7kmO8mLgAwLCosbULgjMtuyBrs+W/BRF8cqq7Vg0jrzUGoK
vRnTFe5J5GZ2doZijwZ28ytCkcjjn//poFx7pD0gmWZEaXMuEwjCDPXvCL5jf5r7c9OmpyTaIxHd
/H6/2FudACEcb0ngHznbYS1g+0mYltfDPf3pTSvUFVB5gD+Omsr1qoay4j+HjzcMbRlQRxYg+Azt
9LiLgGLgg4GVorMrf8UviQhk3jq0QGZ9LksRPdEtJFQxgPuppfr26b6prQX9amoVpQQI/rmwcRFR
RKkVGCA3BFo3Zvj5X9hhTIRsmAwLdOr1kjSrdcAxAZrOeZj/DsASKg1lhOzseN/O1nVC6sEEF1Aw
WoOrq1IRE+IQJiFKrZr5hwIrKLW73KXOYjcO6gGzsReuts4zGQVdJiZ8DRS3r1cWafaYDzou4SL0
+GSUrfVkVtF00Tvd+vjw4ui4wxhFnJdV49XinCQ0EMWc2nNl1j2a8OrQvdRCg8yePnP/o6nC/vFe
qxxbYfIV+hvUMNbwfaEmOT0icHtFMdnfyxlyGd81GSvaCVUbJUrSKRB7MmfkKbR+jDuqIBKZU3lW
MuF91Go7ObZu0lxMtQlfwBq4X7OuSU/mZLtnYHfeV2tWEmfnV2x8S0oBvI2pcPCOWj9uIsOYwbcC
u7RzIJ2xYIJzHqI4gVPAmR5+bbDg/7e15l4oQ5tRGiiyz8VoKMHsZTZ5JBQDS4ty832/2VzWz86J
RB3fUHkaZdE5WdxVaN5QD22tvnujR0n4JYzrdGdVG/EEKizZxiY+kpKvAqRRIU6xQJd/FonekMKF
1cep9uKHuw2wEvxiZXW5wHYzO0khpCZ0aj9NTjVBijS4O8dtcy34Iq0gOZO9Zp2cFiczzIy1WM4w
+ow5Gke4UMad5H7L8yGwA0yD0zMFuxbaMAs+Ta3jdOYgPs+W0n5AASOg9xDD6TA+N+14GjUE2zVb
CRaj7R8uG1DPk0OPpPkg09eXDUpT7dx3+CEz2EnnJ/UIv0su6r0By43ITEbHsIV8U2hAh67j5NjP
te0iPncG/xWfPXdpjkgyuj7IceNN2OaPy7gyp8YTBgkO9pR0f2VvoMjMCGYJblvLvk+pp35U58U5
3D9aGz5yZWV1r6lh77StHZZQDYX1UYz1EPRF+8/jRtBE1DhSDHbwma6XIvJJsarIKc96A+97qQ72
EWfIH8/uSTmYa6JRzdDNuiHfFCPcXCWhXgOJchnyPn6xxGTvJBwbOSlQcz4Jjy+KyWsi0nBZbAgb
gGijwqL9maXp8Jum594fQx817UenMpQ2SJfMvZDZjt75/kZu+SBz7ZLdnhIWT6XrjQzNwbHGtKCE
7RkXyAqjoC6nV10Xv8FNlu8Y23INiGRhyZPyHtTMro050GIBzQOVmhRZfSki23wuOy3d0/XbCO5U
r0mtJHM3oHe54b8ki0xODTW0RBRRy3j+Y2wVM2jUPDvEauI9/kaibMSnAx9nU/RYmfK8QWSdirNX
S1T8wfiPBvWvvSclsrUgFwwNcD9WxcvlekFKYeVFCvn5Wet15SUcW+swFoPxWgj3MWpM2cGjDkZy
Q4lDo7LiyU/4y941tUYZ0cCU2VTFoRgLJLay3QxRljCuS/5Yof7L7LIE7qzlSuKwGiH980qGzFxY
3D00qGAkgtfune20f/OqTuGyo+/lzfnjUAZpWordyjkP2A+uF+ghQ67FNV+s7ro2aLVB/0MRUbFz
prc8/Vcrq22MFjR68pYF5pOVxjComcnFTIs94YLNfSQ9lLPthCdLOs4vX6tsZuAHdUbRtKxH4AXq
3PpjXkenJBbTe1OJ41ebjs0z5GXkjaYt9mg2N2KXLOdTXWdHISta/YDeFtocxwxwTVniva0iLT0O
qqJ+mNvRfotURnx0nco588de9HhmClcfhW04KJH9WJcA4wRupE4Bntp7TvuqMzT2W6FN1h9VYovH
4xbREQQzqHB6u2soG/rSTdMrCZhR1KKPCcwZr2qq21/uh+INn7mysoolXZTFhpYBgl3qNrtEahNZ
T7YH4+HpX9gh+BKvGOkCxXXtNJ5Ihi5rWE0xwvpkMPTR+tkcz3u1lo2oxdMMai6VTwTYa3XS6ho+
w4lGz1n01TGfa/Pojum3uqkeRw3R5iWxkYghYCNrbgcoBTScAUOIS3qXuGvehYzr7yTYW6tBOliq
GUDMdjPp7JIGJGJhZNVQOUp9Ld7Zi42MtUjnv+5/H5kgrYIjM80Q1ssiMI+/1fepUEXWq07DUjME
oWDaKDAq1Thmou9FkGtuCclrWU9v7pvdcj9qsxLHiFoRQIxrt4BIQRBLkuKc2hMMrVqdHUy9cIPH
rTAyRbySQ3a0sq6t5IuXFYoDet1KizRoDH08Jc5uBrC1Fu4y8LQ6XBOUIlZWBNgU+CiLsxs5IexG
ono/GlH2/f5aNqIv5RRqoygdetBZrNbS23ldg+nAipcPL8rcq9bRYjj4tygTVRBB3/hFsaIssOJI
KXy3SfcYpjd8ksK2jlg3PRApmXm9TKVdNF7kANqXhVmDQjADlxkDnKONGHei7caOXpla5YmV5aVG
GjMAyuyfc3Bb57vBDf6vjIBRgscexOba80Vh1nlPt+iM1EYDlr37PiAa/3T/q22uxKEsBVIJ5qh1
AlBrnV6MEXdmqcYAlUZuC40s/3jfytangccJcgSaRvKauv40RoE0VpSyX10elZXvJb0SDFbevySt
Mn65b2trRf+ZO+dQMbS3egwlRmN2o8Zzue8b+orQtPuKGtWPpzTc0g6YPIqJaFuskvdGmdsaMAbO
Nqbw1Gpmk5+zWV3+vL+YjUMF8I/XNxBAhnfWY7Fqb051mgzkumk/v1/m2BYN9IAjA6tmZbedX6ix
mA+e6JrmmMWxuAwiHKFBuv8ztvaUSEjXA0VJkOWrCFJ3NUIsY1iclyn6c04T7dXVkmLnfbm1Vjqm
hEEmNkHLrba06FTwjQYXlyeM2C+nwQ0iZ/hqWf2HWDdejHR4O/Q6VHHasoNS3nJPbjIOGusDdbPK
NUaGqAetKDjOteUceI6px6ivwIA3Wb5zEjYX+RPwTc9F0qNfnwQG/Jdas5nHCq3+ryafDrA9tSfH
C39bnOWkJNM7Qxi/F2a+cyo2UtOfPQkaBrxvKUVf2+1FGEGZzdBZWHYN5KdWtPxuNHr3yW2V1vkU
92qKPjpDOu2RYsK87FwOmzvMNQoKmnoLKKNr85CBKJCGe8WZ6RLbB3qpDLCs5cPRAoHymBbfz1cb
GwvCU/a2SE5W0SYxq6xxDHJhLVGtg62WRsvM0WD4kcnT3sksa686vXU+5PGQhQOe2mu4xhya+pKP
uO5USbqGWbGGQxGqRu8/fg55zNNegjselsvVNjKCJpRZcYvzoHnlp8IelsAFq/h4jdYBA8YLiFc2
rF0rK6aoDZYD2LeCLBQm2bp+idJJ2zkJW3smzxzJMPc12eq1S5gL/MZ6j0tIoclDntTR2TUz5+P9
HdtyvF+tyF/xy5sws6E5dwajOHudl/5V1ZBPoFsc/ZGHo/r4uwipScpHwH41KI1WpqxCETV1XD6O
6LzD2NQoVwPYffy94gBL1fFrXrPgRq8XpIZuXpUW20ZHN/vLrovQt2Gp/vv+tslwsMq6sUJezzQR
n2etWE3VI164XIszwJk/GLD8qA2dF+StAh/5tIeE2EjxMUYpzJJJ1Q1rBxMBqovqd3Geh+41duvw
rVLY8wcuRPsTkwKAPIxh50LbcgsqEnCfIKlDBX/l4sVYOwpUq+WZjhYM0iK3/DrWlkAijv37W7m1
OioSHvUAucp1xyPWsqGJoIM+u4kQnxKtLXO/1y148cMl/NarSB3CJvLY6eI8SZ4VmQoDK4QWel3d
LrQSTffWTF/YcRQBYiU/jEu0F2mvt/F/rXChYITFIbV77YwJesiaGVnpSz910xGsBoSwg6mdFbPZ
k/jaMsXp4vZgDJLQtzJlxNWs50T2lzh3tOx5sh054WGTMjyVDTy1O1/t+gD8Z2W8l+QsGN38mzsE
qF24KEqbvZSdXdn+0kHMpLSW8Rp1uQtP84yEx30/uY6H/7UIpyqPQeqa60lmyPtQ1WhG1Auo+p26
0ptRdezjnXx/axtpIv2flVV2TM9DUQetz160DOanRreTA6qOsJM0yV6qs2dqdcYYNK/aJF5YkFX3
L+7S6u8MWNrfz84sHio8/+/eUffiaqSHRJ5x7YelUxcJEmbZyxQJzY/S0fE7pY8O97/Qpk9wKVKn
lWy0axCVQi06rRAsfhlSlaH9xDtPvfOiJfZb0UL+fN/Y5u5Rd5ChQ7a9V0mMQpURTjMjexkTxhy8
YpiPYSiSZzcd9z7U5rrkGwZ6Jta27mpXExNM3JLZS2IsrznDFsZUPotYY3h0CPfafNeJ6H8+FUGB
2h5ADlmpvP5UYpgLp6yy7KWCb/ab03UA6/RuhAk81brR8IdyLnJ4CgZUHZbcafcum619hcxCrhUO
FPKca/s1WG7NKPLspW0U8rPa7ls0W9wRmupe2xsw3jjT4OghdtOADEig8rWxvoWmpk05071pZK91
BPi6TsrwfN9VNq1QqUJqyqLmt84+7di1J7rqfL9x8g5JZSZPUz/s1RU3No60QyKO6FTAPLVySGNW
9T7VNAJwlYtDEjrLs2qGLpNTzh5BzM/O+f+nHz+dRAIvefeC94APbeUkcWUWeZTP+cvQzJ5+1Io6
+pPKH/JN8+BVUyDqqlWD0gHncWrQS/qnbKNYC7QCmMghtbUFXRNr+Ue0pfdapa6nkCMx2rYzirK1
78hBe4SCn53rVdRZGHwXSh5mL9ncWd+t3m2O46iIP+9/3Y3TSSWXGoDUf6cVL7/LLxlsOinM0Kpu
9jIr9pfMgBVaqEiQZNZzlMH1dN/Y1pIkrRnuSiEPusxrYxAnFCjxlPlLDFz6RKUwQfBmnkG4/As7
0lmZSCKJXQ8c2jgqki9N/tIoYY7+FOSisZPsMfJsuSyDjXLbqAi52splm3iEeEvU+UtSG6+TqSjn
iCqhP8xR9i/2zaGMC7xLSmavi04UBClkDWb+oizZeCg8Zz5BrzydHt81MLwgrmVNUF8TBOZlDc4b
gvKXEi7CQzFTZ51Gw/z+L6xwvRAcoae5KdZxgxoxGgr5y7xU1Wl0s/ZoCmtPTHXL0xiP/K+VG6wa
dyiihkr+QmsmCcahI0vt58cKtf8JJBSlUf6m8g3JkPwVvxweJ2KJcY2VHnGDoBoynUgAKPP+jm34
GYhFXhLyMcGk0ioQjFapwNqbzc9zEbXVIW/JTd+iwlJ8nmkfix0v2LQmgw63tUTtrm4wJ04S007i
+bljQrTyXbToAyRtjEOXmOrvj69MTgZT52Qw5EYfO7aY8ArhvHzW0W8817FEc+vs5+9aHg8715j8
3augz3A47xHqf3BLrDODWh0R2K2t5TlOW2UJTKRi+5fBHdX6mNkhAO9MyRsVhTYPIbX7y7x1RuIq
s0oMYrFaEN7XbrLkC3zhNbSrZjXO36yxHg+pZVRvHrWC8iX0BPgKzzP6jddWsnZq2c88fNYjeznp
Iaor0BbUD7XmpMtjhVwAshGPmLfOhRWtbJfIFOGzWyzG+6qKEd1Qau3UTsbePX37xXiC6yAXfjad
gbFcLyhyl3GeQJ0+N3nhoE9qF3/qSmO+E2bkHjSg+D/swdgjl7q9DzEKjxCdJqmNvKat1jWopCbG
pJ+N3E0W3xaeOOgzny8YEtMKnIFR3Z3zvblOlCVtJkFJsdbrpCIxj1o3YBKCPD+anPhUF1V1QNCk
OY1M6PupbX9+2FnILagmSXChyVTF9d4ijWbpwAakwJg9viC8KN5xESc7le9bx/8Jb5GiMmSnCINf
WwHVGzlFoWIlVhiCtxMd7iC1Od9fy89BzeujjfYoAu5ckHSZgNWtzSSlGilZdMk7mjOfaO3nJTCQ
qu0+F5HlJm9wa230i6TqBz9sjZHZxCU19di3GjVC/E2LijDotFn+mdQ4fPUSa7Yu9Kyc0YeZpc2P
JgJGtO51Bo9PdQj6M0hqDRT5/aXcBl9WgiNAwgSumbnD65XAghdVpsNKuoaGRGD3kfmP1TlNF3SM
ue89VvSN7yNfSpJFgN4ZsvTX5rxQlF5slfFlsSbAFrBPVs2TpzJ2whxDp2kvw8iQ7mXQTOF9jcam
jN7wCwsqMEvixU+uhvzZ2wX9viYw5jIzC98K5yU6EcPHz7pwhBK4sxGWbxPRQq/XZ6g3Bm2nTuof
iV0U4Rsb5NPYAul2tK8jUojDjgPe7idPQFJ8XtTcnIg2XC/QmtulUTs1u2QMVb4V/ZycSi/KXztw
B8f7n+42cHBpGpILD1SETGyuTdllCdde2uaX3kMlMFeW/Ni2ruprCt4TVssejdvG0mD3oV0mOUQp
/K7Ollt7mRpSSL+gJ9gWiAaGuXvonTn/qOuptTcDuGKbkHEfOA5tb5o7VJ8ZKLteXmjXrtYg/3Qp
zBRuYn8RjSEg95ki9F8zB/4fvy8TzzkgkqolqLWmnRUFI3xf9Xsjhibiglxp8t1o7YrZb6Pu7FOW
RprxEk9NoflWEXnlVy9J0QCsI0f/WzHssHjXDVZZn6rIUOKjjZhA+SXXeYydFGMRCRS+PO1frXLw
/qbe1KS+zu/xLouY1e6cD1M37Hzjm/PiAB6WsxaAbKjqruPZUEBoMVdlehmm3vRnR0kPKEsZO0Fg
Bclmr6mK46+UZbjQ0cZZuVJX98AAzXS6tF5dHOdW6y6qVVqntA0Ln4EA3TdyZmb00houWV7EsEou
yUNdGvkbQAoCHZF0TlLsfvUbgOuXpLfAb2Dw1N9oY9h90uK4+3T/0Nw4scOJkbIM6IZQiVqTmgoP
VsxR89pLr4f1YXbnOkihDjlbalzu3LK33467lY8GfITpilukT2V0Bejf9lLn+nfE6M0DypPzjhEZ
n69uItbDq5NSNN06WiirVD0r4tqNlqW9cBQy81gvHNFDaCaWcVCaDn08Bqst+zhS6vjLWNIMAajO
UPZuEflt1r8CxCXmYV9kpauoh+BL1zj23F2KpqperQRavyktxvMQo4YWNEjAn0t0hv/ORlt9iOLg
p9sA0CFE0I6Ae2wNcZ6poZpIanWXMBbfhswU70LRfbUA2SOiEOc7J0XGuNVCIeoAJCihQQAlVk46
Ll1oKknSXxT0fZ/oiC71sU6rPPSTqgi7YB7Lgfdy6y578fAm2sseKdPsIJ5lW3/NnNSL1lIZIBsu
RZs20ZvRyVhuo2vxaWgGJILakDHOnehz+1mxKdshZMSI0qwLxKJo6rRPw+nSLQNZS16OivoWoS34
IQ+d2rjd2yHs5+pdXcfZ1wqVvvn06GklT+DFTt7GVAPFs+s7oDTsWRsne7iktWZ9y5DHfmOqS/Ri
Iw23c3HfnlbAeIRaABtkqSAnr00RGfUaea/xkuvJ+NkE+PcOQZVk5zGzsaOy2CEnDn7S5KwWRA9L
adWcKGrPmaUEIRMqva/QuCuOJdBAFA/t3gk/tDwSB1+l0rrH+XDrRiRezJ3jweAnbgSahNDMLq/m
+eKkriILIXSUgyqyiwRKLJfeYev08fDwZ5SPDJ42zJ9LQvBVkukl7jg2WrdcomyoDpEYPd9Tw/kQ
WfXXRx2G6EMRnJkRMMOAX66/YrRMDET2mko4tOyneam7o9Fo0VmrJ/PNfVO3oYBBKcmtDKZAJxuS
O/1LKUYyZZXZ3GgXJ7fCg9cLvfOVYdYhPtGTj4Y2lK8jvIQ7R/L2/sIqzzZGjDmXN41sS+Tku2hX
Xryxc5+8kFc3BONN+yGuBnXnSNw6K5P6bKfKZhLq1iHHSSOyS1SlL0tBId0vLS3mmR83dX9q6AT0
gCAzAVJWK8bfo7HS9jqIG2vlZfJz+ILQR+PoeoedUM8kOUR0MadmeGPOoXYIi3R6UyZGuHMuYezj
H7uO7D/rDDzrwL3A6beK7NrQo8obTcWlhhurfFeh5i78qLPiRfPtnlnX56gdmDyNUDXp3hAuVSfQ
0c5SvuRlkkafG0aLi4vpFf1n5AhjrQ5Ge0HO3R/NMu0OvRsuydHxQA2dEg+x9K92aEt93NzvSh6o
MV701U1KhoFIdgNwaabjC1PJTmVcFc8Zl7t7yqam+zRGigLHSJPwx9EfrhkPfpYYiKUng5Nrfkl6
6Pjm0IigyoEk+l3WFlVQMO9/6Oz5ryazqre0Mp3svWYmmnGpyiF9LXtnevKsHIWj3grTA2xaJ0fx
lu4olcRF4Cw9vGwVgaPz7TakWquiXpA2/PjWfd8iwdgGhddETNkbU1W5Qad4zrNlzNz+Wj+/FECB
50CIWfmn7Qfy9Ijpnu9j0wJ/nhLNey3d/pSM9iUao67xXaHln9Bp533nLsOCpjgXqh8tTXw2isoR
Ae9ZcFcoVH8vQ80Af6DComGP1tElZZx8uJnV+TCBUPfn0FgAXFj1IXEijombjyOEGzaylFM6i6Cv
7JPBnKjfmaUK9DWslMByhyI5l6kehz8Ef/DdnJs6C7p2zkwfCrysDIDLxukxQ3cQlW27tEfIo0Rd
+0O2eM5TrvfQ3tkFoLhzEi2FJMIzmvrYl02kPVFlCn8z1SluD3wcwQkuhZj4qfGC0FTcWVUN/ZSq
9G+EFpXzSZ2LpduJXjdnC2VBACqUQFHaom69uogWYU31rJigidEypPUE7uCTnnap6Y/w1H++Hypv
7lZJW83dCioKMCSx5Poge3Gt6aMpzItC1fJopeJbXhZ7qlM3mTC8NJBAUUOmDQMPxCoHjew5Vfkm
LvE46fqjQWkmCiAa6ljSkrsf1NmtwsA1h5ZvXStZ+V4pa3WPMEEu5SqMyF+BMAM/gNHFG7qzymWg
j+ale5lMlw53pNLz89rurVWnMPPA7Hq4v7W335EElzE4BkxlZc1ZPcrHUfSJkgiXkgmDpQcnmpIf
cKJ49YFC+2MCIuTaxEX6g5D4grAHr7cKyGrTN8BzmcIY9DILnNRuDlNZ1TtPmhtvgcoSExIPhh3u
8mtvoZZsRREB49JVqUcoayIUop0xLPdm/W/2jrlcXoJMwjlY5J1wbcio8iEMi8q6KLnW2gHEINHX
YTDav3v0Zt4/+J0kOIAHvK4De2aqabWo2aqGeEhc49LqXQPK0XM7+82c5rp2cMJS3xv0W6lQ8KmA
SFHqQHeRbJZ0YXUaUEanblQISopRPQhKiiiz+2pWiPGdF8ZTdZjTwvsIxCRJnvQG7Y1na3GL4dmC
d7A/tGMz2HLgq1ueocOukkefURLLSsmBTgyHhI253nm3heedi9+6uBSDj3WkxW/bVp3KwFIqCj6T
U78tWsNudjzr5nDKdz8OLPFIP/Fk12YnemeRri/2ZZ5i51y0Xj7+Fk1N7pxFDf3mkbf88mhPnbxF
VjOkTAAgm7UzN/CBdqmIKuLskIWnzHSUZ/r+zEXe96+bXI30iE4qnoUWDgSrqx0VZhm7Q5jOl6LU
wmPSG42fjsNfXp15nx1j9g5WFZofItSKd/b09rSSS0nhAHybX7Ae1DPSLHPGpFYuQ2/al64f0+dC
aR6uPVKpgXwPLmQm9i3i6/WXE1biQlCZehepXYAfW/1XRzTh6+IhLX1/J2/yeqnkA3QTiWcpD7Cm
J/AK0fWl03g8BLP8oxCOy/xl754QfOsOTq+Gf9uZ9eO+zVvHBFAjXywIWIA7XGOHRd8n9UyH6GIa
sfHKaynXyNg0Jz+43azM51hpC29nnTceQ3VV8n7Ia4psdT1XV9KsKE1r9C6WptXf+mVynoykLdCM
d6MGadRcii/k2Z912Ws7yceGz2CaNhAj7wYY0pWzFs1IIXYwvUuYhfoxIWM9etlk/BsrdNSo9rGj
8ERe+4y2OAlEbpZ3KShc+6MSmn7n2Q9fwGwj3w05Gia0KI+vXpyTOvSZ0iveZdLDKhhGzT3A3ti+
2BU18vtesrVtGOB5QnUUgs3V9evUkzfAJuBeuiLV/qS2WL8tyyL+576VLb+QtPrQ6mr0ttaPdSeu
qn7xpP9TA1++O3nYvzOWrhy/53PsdoHikP+eTGRVHL9StOL7ffNbiyTOcgxkJkVouf5qc10JtRKR
x0UZJsjsjNNRXcTeANBNsshX45wbdCLZS0aBrq0wr7qMk2K6lxzRCfNgx04Hdi5bYvitctVL/SQy
tT+Num8WepWW5oESQFjoeH+tG78CvAhs62gkS2XRm6jGU0nhmXXpxOBaR11M5TuhLrPqx+bovRid
iD0/T/VlOcR2FevfzCJWqp27eGPDpXoazVJKQnAd69dboSkV0UF03sWbk/JohtB60Bnpd6xsRDhC
G1mW1BxlTmh15OETGmu9dTmM7lD6aVj/XoVa4mtG9bs2O49f9PTgIMSSmlRE8nWiOifQ3s5QA11g
8FNf4eyEVWwW/SvarcnJMcN0J9TcZpK07wBCkM1AGuWZq+yuzqKYslsaXoaSNk0Wu9ZLOiae77T2
stMm+blTVy8MLkCZGMNrDOEX8Nbr7xVNamrQ+IpfusldukPGnVn7Zokwsh9lpfFhcrIwR+g91v8Z
Kjuq39le7MLo1Gn5tzzWhyGIDbuLDoM21sO3qsy65qu6ZGTa8RjnhY8A7ewc1MiLrHc12zu906qi
jM6L6UzfSesYCCmGUqSH4X84O7MduW1tDT+RAM3DrWquLrcdD4mzb4Qk3tE8ULP09Odj+wDHUhVK
6GMEuUrMIkUuLq71D1Af1VuXt265T6eAFt2op2G37+xG9OcclsDoG0MDoVTvOct+L+r2dWiV0Nxp
zpxofup1YfLJ7AoHXIxV2zFCtFE17jBzddp9D2bS3Wd5YCCF2IzFP5mT4PU7h7WBbWFm9uXOUzTr
ey9iW/pjtKbYq2lE3ZQzkojzZNhz6QvPDjufXU9w1lJUTK9D4XTxzqnIzDb2+H3k5PUJgEm+jyRF
YfUW62u1A4qe2S9uqN4Gp9d3dpPhGJ9rTbdLKqDiEpjzgSZ2uVG+epCzSOI6aSatM4gyq0BCsgtI
tOJ04Vs5HaoWAQ5ak2r6oevi7pC6xvxJC1IMlp7HrwehAxwDTRd8vWTNbLXt00EANI5a5UWtvbj+
XbWGjk046Eq+kUXfryyQLQKHBNjJhvBqZYWohkir+/AWuYH4nIs+iPcWCkvZua0DN8V2i55l61uF
K5zfetcdxEYp9MFMefZicwTfj/bWml9jh57TOyIMXuyuS34vJ9U8GGVvb3zGR6MgZyr92GQwWRss
jKlt1yZH+WWYTLwQIhjfptm8u6mC4KeUDOT2w4WIssEygHie4MHSaMFLg6bjgGZZNp9LVR3DnSKK
eIPJcL8zucKZj4Z+g7zm5JR/qZJncWEOaM2EtyYcu1ufu/a+H9mTWW5EFwpQ5fdMHcvze/cldFsU
tGmbkyfd8V/refSyEj+xm8Z7cue1dUhitumPeR/0AbKgckBlC5ot3eTl1FI6DHUf2SGk71C7mLnb
fPPobfiRPlB2fT6jB8tIRkYz2WRmKmnmciwKzyFIIyO8mem8K+32H9QAmx3wootNFWvvKhsH7uHc
aNoA/uQKxadtOV7sZkjHB2l08wZXDf0Qr68dXULzdw+vu4253acGXGV0jaEISRj+etdD1ldmUYvw
ZrUOLZR5/J4I7Udgq70PC2uLvvYGJ13en1S+pA0b8gBUs9a5weiEiV3VgfIyuEJLdp18Nr/YVh+q
XBaxov4ZYCCYfogQ60x3IXCl2B8AleHnGYye6jdRppknDdJte2jpufwZ0H7W9u2gl8O+L1tX2dnm
VFY/nm+ABx8E9i8FJJaKt9q6F2PnaeIYjbBfHCMYXuiw/0gAT12RUtjIv+9DLRUjuApEc4PM9K5Q
5XE99ogzvrRAFmxYhGX/mSRhHHaR4hof+zrtXsZc2J+EGTX/PJ/kMv4BO6EWR9kKJAhgUgApq103
J/0YDU5TnB23qT4aKSDMEsrM4f2jII2DgSM4T7LDVUji6VGrU2fm5841xuxVr4Z2/uTYQbaVWS+/
2c/pILkFegmwNu/s1QNU6TF6aWLe0ZyeGjNKM/Lb2Cv9JG22iIsPVk7qK1N/obeMpMEqFjWxog+J
7WbnJOg81weBlkiArP7f50u3PKpyRsjMSktZ4L4Ouc7qHiZCtQaWw+mZznJ0LQYr+HNM2mYXAhaC
dqTZ1f75gPdLSFiQ0ZXQwI21XsKoa0Zr7ERytqKo/uwp6vBPIIbugsWRtxHy7u1CqJ2RTktsPcIU
aPMsY15hTW0PVDs5ayN2nsZoDS99ok8f+0nt/qxLwz2oSsczqR+al6Jq03PZFPGnEC3yjUnff0xJ
TKLULpl/Ul1p+UP63GoCK8+Z9JC3V7VNy2OcJNrGKMsrRX5LzIBknooyBZyStSJQH41Ueis3Pteq
ruADPrqfB6+fdmE8d3/Xozp9KoeZttrzD/pobhxtYj1Zo1SoWs7NJWghEDTFZ7Wb6i+doY6fawDZ
G9X2R6MwO3Cm2KzciywpQwKt3II3JsKUZqloO1+gTLSxgvenAQ4GTz5bcgkYbRWuqK9XWjhY8Tkd
nPxTbZCc0n6NzAxfGzH81zLxgXi+eiv87M+PBm8K4RJ2KVtjdQDjvO/o6VXJedZTLf7dg9Hb+7ZW
G8ZHBXm4+ezOlZHTnbRyqMtO7/41mvRr97bTq8FBrdK6fdF5jCsng09s7uq87VJ/Dvox8zuiot6h
ypeU+Ue1cxNV+IM+FcqXwPTa4FUbvAF4DA9N+wrjVonh88Z9/a6n9NsMf/KFWU/6MutIBl+vnlUj
Uk6KHQ3lDgv59C8PHDC+Gk7S/Pl8PZeXnRwMcQMOmCSLcreuOYDRYFThDHoNu/GqOtLkrl7mwq0/
umXT38wsUH9MqL0jDOdtkUPud6gFaJe+3c+6y7oDYg9alTS2Gp81JXMPdlOg8pzUWxDE+zMOnAmy
C01egicQpuVps6Ck2Vpjc8ZDb25fUILRARRYqOv4OPhowFYcr0vPws6Qy3++tHcThFZJTYQzyPnj
dMja1y+Jf27wZPICJTx7ih2oftor+j4buGw3Ht13NwQPMow0pMwCKQvVtOU48ajEtlXP8dnoU/cT
aP0KXHDs6se2b4FrPJ/U3YlnMOSCpH8TdF/qh8vBBAgnpzK6+KyM2j+z0uLdNmmvg6d8nJV6Y28+
mhj7E8ESEgiD0ZZj1d7clUppR+dSD+pDmwX2mdAsXgLL2sJn3W0T9M0oxMNBQa2T3Gu1TYKSd07e
ZgSyKdGSD80QW9bnIdXdvwqnj6Jd3Snh7IMRyTdehw/mSNeIoiM4Q7BG64GxJdHz0Yzic9/02s6u
idN966a70R23/KYf7EewDhwFbh1LSkislnMcIknfhG6a5BPkhqr2A0DGG7v+0YSkQgXZJbI5VMeW
o1RdZbpzmCbnbkijQwZHZDcaanKY03LLkud+Qiwa0H8oNSR+sMyWQw3KPJcedYJzlY/9YZ5c7XPm
1Vs+BvcTAh0i2+OUhxEfW8s85rYI59qN9FPWpunfMJTCV8+okm8hFZ+Nk3y/CyU48K3pRrig/7Cc
UEGeB5s917marK95HV6rLv5cFNp/xFS8NnX17vNlStV2Gf0lFnzdhFJjJNywLtJgAbbuOejGeZdY
enXNgvLdNq7gXujsUQeRdDmqLsuZ1Vpl85pmKLVwvs5uOl8wlEkharTR6XmAevC5AHeivShfAYTF
1Rp22K9hPqppp2zKjd1kVt3Ormz15DqIqT8f6j4W8uBgB9KKosBOO2o5qaKessF2S/1UhkABO5yu
tCz9x02UfY3U38ZgDzY74RZRc2CkFnTK1WC2Eepqg2r8qYF7/VEFYH5r1XI6PJ/Sw1Fg48Hr4vVJ
bWc5JQ2zjArjLu3UgpR7haVuH9Qo2ZKyefiNEAOQOEMJzVilwBUmrT0AYe3kFZiE+RhzouclvCD+
Rwgb2Znnc3o8GqkG/QlqVWvlI5q5OLxVjnYS5uDs4D7Ux9nyqmNWbRbEHi2f5CDA2cFN7k5dujHM
QoGQo53cqLZeYlEk52Kq9Y0t/nAU+TCir0s9eF0Ka2LPTb3EYvnoYFzoYXfHgPrRxgtCHpT/qxKR
GVJthvlu4lxJu5XX53IrRIEYXeCtOhZkzoB/Yq7mzXF2rPymB2Oh+X2etrkfqE4ybWz1+w8G3p5q
GJ0yYBWE99XIbqPESW1OOOjSBc1xYvbb0XOv0Vxt6QncL6Us8VEn5Y1ExWftZquMY+B05oj5Z42I
r+a21k5zp/dxmN6WkiueDQFJA8WoNUIEXwdV9IY3nfIwG3wnbis/y6etqvajuYCckJ9Kl2Cu1Qer
EHqYrC6aT0YbDTse+Pq+at2t2tHdgwGXVwmJpqANV4mn3/LjKJXiek02jqe+N40XNyjsf81Oqw6F
W8Z/1vPs7pvIK75nZbtl9HO/LYgYmNFKjAh2pmucgaoOOJVibnWikF7TXQtn0jJHHPIqcTdCxv0k
GYq7igilyy24ukSyoHaGCNrpqXFb7HWplbg+IrjZZWoasZvjzjnKH5Pv2jHRvj8PV/efEc0JsnQJ
AeASW7+pTb2coRjFNheYFvyIMUfbhXorfrx7FOlmDUQTTBYoTfkrfnmcOGri9EHRWacko4DvRyDf
vkH2M7fK9g8+mkRk2URfycV/Kzn9Mk7m5Ukk8tA4FU2kHrC47Pf1NOX7GAHvjY+2WjhuRym5T4tF
Rg95syynpHTlhCJMJGAGRQG6MkYfhjtQ0FtKcw/HATRBQ0eehXWNNq0JvSWK6RdjotQNQ888RFgl
bQTBVfj9ORvZpaLMCI1jXe6uynkeo4RR6iLp/sG8zUlPSRD29V7N9elf+kipcYkn18o3Bn44vV8G
Xh3wkOsF4W+7ulSKrnzJKIV8pZv6Tinkt+mZ7GOpr0gTYq2BU8JQSUarEJfC4TFXtLl3jmpl+utd
u/xulNVcFEdUZZPn4mKZ3fwhKl3vU4JP9vvAFsDI2XkIwVNDQaVdqvMtd54+wDVup1Rckqi/2e3w
pWBmO6vrZn+EnPi+AuLbaFINAgwUlBTq0MvR3DAL5qTN2wuNK3PcIzpfIeExQbXYGOjRFiS7JRIy
FlWMVTKISHtrOGXaXrSiQS29QBkpQduzHKffok70xQc1iMLqYBS6OZ2ffzg5h1+SDzlHaCioXUhS
I4zcVQBGuyM1qcJ1kDEq8BC9iv7z0RnzDjf1NjCsv9M8gxb3/gmzGTFGktBcCsOrF3Jpa2K2uFIu
GcQfP7Xs4OSQIcRo6ZkqiiwieXEVs3kf3Ptt+4BQNtAz4nFE5rgadh4BAw/ZzLC6Mug+nPz4JY9m
/fPzNX1wsAE4sTulCBDo6NUwXlcAhY2j+mIFTdAhgEhO8i2Kp3DL8PzhQIAFKOCDxaXcsNygKb0Q
s49tznbvwBgPh2Kn9OO0f/d0JJpKVvGlcZshf8UvN0s9VTpFmbS+GHp5GxWnO1vavCXEtkoE2Idg
jWSc4hRQrl+f7LRz9EBMjbiMVpu+OFXzdycE9ebQzV/cTJ+rT0EYWNE+K/QyefcZAGbBA53KBkZQ
3NPLCZae3gAVmqtLUg3N56rKCnrD2jAJP3OcCdn9sCm3esP3R54XMzeo1HUmu1u/0y07V52BLuvF
LElEdoJi/ucqx9/qUGXDdDEdoPEInLZ/P/+W98ddCtvw2JAtaSkftpxqrbQxlHW9vqB30NcndZyw
h8hN0jBcnbNY97uiNKeN8/BgrqRXSEgRYHi/r+eKO6QGzpeLbkrG+rXyYIb+Vjhpkn1QPKBRPnoA
SnzmIvbqP55P9/6AyJItyg5y+1K5Wh0Q6Pk2Qgl5eQnbIH8JlDyng1G90w5N7l1qtZLLC7kLP9ZV
DMUDsLanYSgvnRjTk6IL8WloxVar7sGnYxSSch4eknK2+nRgstwiyTKEj1BLebHzwvsX0Zd+z7Oy
yFEEz7dkNB8uHmoNQJolumVdMXXNDPMdXS8vdTiku6ju4lMUh/VGdFnlrT8Xj+SEwCJhNOs3KO5T
ltnC1b2U9lRKenDn6wG6/EYZbJWRHk7IRbSXShxRZh2XaxX+Hu5XrOBgdUe3G4qLkY1bWcPDCdGq
ecPZojUnf8Uv4ZILNdJQSC4vQUI+FMb1DL6wHz4Pddwcn2/vh1uC7yOVJSnFrUtVIrGcBlhcedGj
YUYDKKj1Y1+NuCtrk4W8alDp76ui//xaVLUlPISsYY3+08OSPNWzystopM5/LB1RoVJ14s/I9qUb
G+PR1yI+si+AGXLBrZKiNGzcyVYR+ip1rT840WiDTO63xIoffS0UDvHpJfsiMK7eMg2MIWM0w+oC
0rb7lmS1/bkPveYaCnXLYvbRUMjAcaA4qlJaYbkxeqW1RZ0xVMSTexc2aXeY2sLaT12xJVX8aO1+
HWq9ByMxC1p+5cUzElHuqXTbyb4iEdy4Th6NAwKEI8UNSjFk9Y20Qpu1UQvLi50b4zGNLPsEqnCr
Wv9o4UBLIAJLT0UWM5cLVwp0hYVIStLjqgpuGIcW4HrTrgW9WLjhVjb+cDhoCTTa2eToBC6HS9Sh
dQtnZuNNXbU3Q8SgEl3k/gRJZ+MAP1o/csSfFoOyt7gcCnsmHLsRSbiwavO+NNDirqtW7J+HiQcT
kl1RrkFZ1oGDsBylLVuPcQSHtoVgAAm6a38Hpa/3H6joaFtSzw9ueyBIJNjQo0CYujJo/RL/ksQK
C73wiK2Bo56h/kFw0Cd/Cl0/zUASpmaYvjeBoyELWI37XRqsAFhYDhkr2CKphV1cnFxRP9nJa1Xt
KnVu9xAvtoofdzFXjkV7inuERhWlzOVYvYn+V+2y5d05ImtSsq5GxKmo+WpNmBifasUZNoLu3S7h
EcHDkPSUdoHUN18OWWVWZAY0cC7qFE8fMirDu6xtut/euUtIFGQ7h3YihRDGWY6iBKOZuW3GKCWk
eb1uzVdI+MU58cS0ETbuNiRDgTGFMkHxHon4VSSMh1ItXOhEl3GUKpxhVB8rGdrbJA430NSPhpKg
AIu3LVf+XeutgD+czU14EXlmnQNF9V71zsludWur7002ZQGfW1/2dGj7rhfQgOFdOpMVXsLEifaT
In5HtGOLen63/SwaU6SyCPNgYUHtbvmVsiIL4Jr1zlm35tdc065xMLi+aJKvvRK8sz9ATKc5RIOK
tzJIUGRxloMFnIMCacDykpDeH+w2iDLfRdV0L/jf3qc3KyUCJKGA/qgBu1zijpaDmVobNhPU60ti
Jfq+iGbPn41iCyj5VpxfFDx4YeKEQHvqTUpl3csG+D+UHiYWFxfhhB6hoa6pdlEX5+Y5s9ymvLaY
lI8vYxhlsOu43fxiiKNXEWmttcGvufuW8rFLwEIGFD4twWs5Y2uGQsy7heWdCk/susBTz+D+rD/d
pB4/NLjDb0l43Y9IUKZqKzNG/qzxqJXqwJ0RbXaJW7v+3jhacMPkM0+vLjJ3+R74TKz5z8PKXfBC
w4+anSw/emjyrC0vvbZ1rboys0vdNDUylbm2cxEs2Kil3h1zmz4MgZ8nBLkVDOjlUkYNm3gMrP4y
THRjyFQ6H+fteodSfrox1NttstxBvNl1yi4IWfIsWs/IhSWnoRzSXqIuHD+Y2pSfYhE1ISOqyQ2i
tzigLQsRPsCMu9KL4sa7zflrCC3Hj9FL25JYvV9hamkWCZIEIbK5VzcSjk0ASEVeX4qirf8ER6j7
tdemG5v10ShAKWGBkUboAKCWK6zC4phHL2wuuJR00WG0DeXa9XgWbyzvgy8pQSDk4tI8h1tiOc4c
xE7URE17cRWt/YhkQnacjCb9M6tnff/erflGoZLVQCZGN3k5FN4/QzYofXEpkyINfXtWrM+Nro5f
nw9zPyMyV/AEtJClVuwaWDxlwiDRmxmmtc0dGUyD8ysv3HhOtmSM7s43pQFmgmgT8qpMSn7EX3Kv
aXYFZoflfEEeR/gQ1EI/TYx0T7Oyvnp9+ec7ZwZaDDQv9x6dE5Bqq53XmAIQl2d0l3RO0GyrWm0f
DTYGdG6xBSG+W0SOt9zmb1FbWuYsZya6UHUna+ovEHanvcNMX7tcEy9lFby7aCTR0PSPqcRDs+ax
uxwqagq7c7xEv3Q5tsPllFdYrdn5RmJylybT18L8hx4afBRgJquH52xXXiW0TOc12IZHKCDOeZ7S
+K/enNGmKCr9BvPB2zpd8ossYpcclUIcTWXIHdb6bWOMhofx0Khf1N4IDnVU14e5deOjJ7LhVZvb
/sUpzPy1trPgB+bdWwWLuyBCgQdkHFmzSUdPXbd7zbJKIF1400WpbXXfdfWI6nDz7gcco7yxBLlf
mau1WloQmW6WapyCphiL/dTbyAwLfT+gHvbOCEJ6xEOR1hB0BADgayWvAPfeLB0b9Yr9lvJx4Jxf
K8PcauGtt8rbKFQWUfLjH6qMyw05ktbmCNvN1wDBWQlv/Vqbw2868Aa/jaz/gGI+Pj/X6zAiByQ7
p1hL0sx9uhpQj0UyOS1y8lluj37oRPZeypj46ET/juDYl+ejrTcFo0nSxZuckqxsrp43tbAq20nF
eO3w792btRLs2rh9n8AkiSUPX1U24inQEozX/XGkBAwN+N2A9UdR/rBKDY3Uce5PowiycyAa43uW
JMWxLTdTdrndfj1zcmSNoExIpsXB7l9+vtYIRG45yXA1UTHbjw1Mal00zZ6fMx3d3Ck/NejL+4Go
vW/PV3YdNOXI5EWSfoGEA7XI5ch1NlazMQz9NW0L9QAUX9nFIQjpIpjfG591Eg8OAmU0Kp9STXk5
1Ag/UNe7or121Wx/xc8Ye1ehRV8rZ9yy8Xv7u5YLSsmJAjinzpQPyFWA9tpMjeJe666jYScqmoRz
Hl0TpbH7b1yOWbxH0iBPvrpDHYbnqTei2W/GPHFftd7D6sZTQQldSShD5TBBCQ33lplzM7937VF8
eEOocWndU3wG0xwGfRy7KzwqcB9x31Uf+wRnGK/LtqBC99+Z3aXSSsUbnbxpnchYPV4zjd511zi3
y11HKe025EPEWarGjS11f1gZCkg6UhLc/WBnl98Z9QGtgI/Ilkqr5ovntvq3KUvc0/PFezCKlO+U
8maSgLIGLahIZTVuaDfXvvOCXZzZ2S60zS2hiLu3IJuWFwnvaG57HuzrYfRCDwAYZ+11No3yL7VP
q3/HcJT2x0l7SCt7eonsrD3Sj1YPonWjixUN7kbt6sG3g+bGieH5ggOmtrqs0O2bx8RVm2uaqMWr
FVTJB+TkR0pZ+bjhEvxgKBIa0jX4iIT2daBFlT6p3HLyrlk/p1c9AUojLKU72e27sS1wJABnSqER
ijws8Coc6HPeYvqQu1c1q3CVq5vkGIZVsHFPrbMZOQrXOxFONqgJcsvNyCYFGEQaf42cLjwKr3GB
JCXlORnRv2pQwfpmkvBcvRwFwGqy041deh/YeQtBbJNvQd7p607PnBfov1qBcxXgAT9ga3gTZNwX
3jbzkWxBHOde0z4a8Bz2z4/H/f3Mx5MensDypez3as/oQdtY1py4V9PJvkdirE4aetu72cjQ3A7V
rfzj/jRy2JHUJYrJ9v/66rRHu055fTpXJU6NQwfx/Npw4RyeT0qXL7tlWKc6wK7BfAXy+Z3mELV9
AZBH0a+6MXgzaMPI6q/kqfiSOaCYCdzeGP23sY1S2ymDcMuPKHka9SXP6zIGJcnNQ8u81bWPaV47
8QWEevDHEAtb9yd37JRzU5fBhzlDqUTzYUlYoZ+BCwh9CC/Nljjj/d4ANfwmh0ezB5jL6hNRkZx4
BVnalY4PLBM0S1Rjp+ZjNnzUqLgMx0JpLAAGQqHk5NpTpW1wTO/3CG90mhfsT2prvHGXZ2MI5ra2
rFC/Zloc2z462q37LSzc6Q93dJx5F7Eu3UaAudsoUp8DqDRMMFuiOWUA+uX5qZAYwGptk2s9Z+Mp
hc9+bABBnJ9vlEej8LqVmEqeuMSx5SiTGZQWHaD0alZKFFzMQHTVDj/kaUuB/cFAMIKlxjxkZNl6
Wg4EAaxFx2VIr5lbwZ5Ti/Ygwjr6+u7pUI2zAEG5UrN6jXyp47pVxijOruAyoMRak9glqFjvn49y
F/up+UFGomTMXwPuRM71l09T1bFljkMQX8sBlRw7qfQPpY4HtqFnw7ukRci034aiMCbxXRCTVhUc
PGYyY7CT5AqaaMYaYAx2ils576wrvo0icR3gLSgsrjXlEAOOSro08ZXBBE8TLSvFLh2jciv6ycfO
IiwxHW5oieClysF3Wq5c4fZZ4eVFfMUU2P2tTWfzkCXCOo2mGn4YHEWcaI1q76wOyNnJfIBCrVQO
XUPMqYCLMZmH+BqprfIXNI7pr8zto1vk9MkXYdjDp8TO5409IvfAaqZv1SM+moR8rIuoqtVPppaa
qCoiq3MMRIxYL1nn+z8ce4I/PP/pNK1ZIt7sUpQ14/TqJLFxMEMzfgk0cwtc+2C/s8/J78B308dd
X5FRhF44dqnpVejDkJyapjTno5E2UYh4dL4JX3s0HNU9autS4w10yXKTOHh+u4YyVFdRh8F1GLny
3QbDBMBGxUaQvbtZKPMSZLmJgcDyOF8F2XLqq6YVlbgGnjFUew8gRvYRQoSd78Au646PfVGlk27N
XX8KjcrdYvrezxVBE4Br1Kxklrdu8PaVbnVIjIur0VuoxUXRD5Wrexf189YZvz96jMSCEkdoXRNO
lqsahnWhuUUrrn3jBR8qRTFPae84v5GLG/t0tLyz5cxbvgkPpof4kylbeFxjd+3/qAfJbMVtycNt
Hk8QHpudGMEC9iLd0v98NJSUgaBai+MEOcFyfgEmR56GNvtVaN1Ey3DU52Q36EPTHDTUP5WNfPXB
ctJxJVWGGMW5W29SEAKBW3vkG7YRDUcNP40bAJvpkwPr8ZM9Z9onzS77f55fPHc5Oi9SohlcHCnI
zXNrOcfQs/u0QJj26vAkeB2rxDg4/VheoNhpIQpwUZd8mXPhha9VpljNqc1z591xjUckmrhwtmUj
c/0TJijvxtC7yqUY+xjRe8f1uTy2Oov30VPnyiNUe1IYlmLdcqJi0mm6xHVwmUUYfYJd9zs81uS9
tTKub9l5krVw7vO103mqz60lcELEmCDPjsWUtTsjjYuNjXK/Lw1paCHtCbmBMKBZTiUlpES6WYTX
SUPTYh7b9lrmsDojS9myabsfiqBJ2Ug+93kwrqHvHqyYwjKG8ppDCRt39jgKw/csxYrR4xmyLVDZ
/W7kCcPWR4tM2visjwAumP1k1252rdJM3+eZYVyzFGMdIxzHD7gahEfNiZx91YTDYQiH6vD8MNzP
ltcqVwTsbwIylZTlwuaZvHeVDqXrcc6UfWkawEZMqh04sHjetOVOfr8lGY5iDfxIVhdIz3K4DH57
3DrlfM2zyTxHlefuTaWI/x+TIkQD3pRkFpLY5SgtOcOAXut8DQObfkltIK3ltTl9oEBU4Vb179ES
ctPCZ5Em5Ji8L0eL27EpM8WZrpoqmpNl99WpEOzSxpq0359/rfvl445DnwoTZHAxdOqXQ3lxMcyp
O/aUwQ2BMpmTJPCDTBDhz8e5n5K8S00Uw3Egp3Un4/YvuTm+a4LHqN5fjaBX/VhM5TlDn+DYItB6
fj7UoynxRONl+lbfXyvxeM0cixn8yNVRuvysekV3DBVnK2WWC7NMJOXfzwMQKyXgget7rRqV0YC9
ol0dFTA9wl5GoRy6KE5inCuHsT+SrKvvYx/DX2FSNAa5uHl202hd5elVBznOcjoMP3OcRiE7ebt2
UE6emtcb4XFVN/w5lAR8k8byhtHWhR9beibZXTze2OCjtQ+m6rck+1PPXLr+RZWM3ylHjc1OPrnJ
G9BU8C2cAzca8mun97cJUweHPkktiKtnde7UwHTLHG2lm943aYzEqdcdYP97Hyw9t25xqP2nMnRE
7eJyjL8nkKYi1f1qh2aU+qnbHD0d6nwVmvAuY4GE6kaav4y0P9eI5Jv3H/+GA6MvN3U3JaFtpep4
y4NOt65W1fXWTmTMxc+sadb92Kq/6gKMBDEpG2KIurjBbuTKj34E8DKKESDb6IYYyx8RWw62m0o7
3tg89bi3XZRj0ZkILloy2zgjpN1OhOq/tVNn/xmoZW+xnpcH4ecisCMxUifxQfFkdbLRcq+Fms3j
Le6qi9ln4ytdu2CX65V5lin888MtQ9//Hbv/Hc1lLyB1jqaOuToBeYWvDDFqutV51FxUEVSUzUVE
9cecwldXzStfFtZvNC2DrVT9rSe4GpzKjwOGS4pgAe9bLnUQw/ero2K6kQrmxyZNrd1suzhGJUr1
SQnglhmthVuPEKZw/bCoyy+e2mA6lHhdo3MVivJmzENzCrNuOOi1/VdRzuXOKKotUYRlDHxbJrI0
Ki0SmAQZfRXWXWVodMyFppvHtzl2tdEAPDTNjSDxYOvRBZPxiPOJm8CqCmJUvVaVkL5ueGpGr4qu
10ekpTRcTCggINkyIeloic99l9Z/Z07c/fF8L7yVjdbfg2oFtR4UhymSrWaZO8bkVVj63KawG0/z
4IYHXY0Un2K6daAQ2n1BNin9GhJSd66VdTs3VCo/ymLziNCRs3cmxwC0a2k7NATHg1s3/f75T5Sb
f/0LUeQhVUYYFvTbars2MZwyHMamG1bD80sxTPOX0RsgzEVGXYcnUw+a71mmbYBp13YlMmzKmEQx
G7g/3fRVAlGLtmj7fppug+JVO6urU7+PhvEjv/Mzexef2aosDk4ZeHvTAd6UVWr/VVTWeO0BIPtR
4WwxkB+cW0lGBBPBvpQstOXRaYZUmYI4mm/eaCatrw69sH1P6bSOjQmjSNROczSyHGcBV0m/vf8r
SEkVOu9sEnOtUUr9uKt1dGJujar1/50M9O8dAw/pRiDTXWVe9CHLUu//8xFIDGQpEuDnfTdezJmB
5eB0c51OvSEoxFFHKkxVT2mhq4i1W9wevh7FKqaT2Rh9UwAGFZd00GILf5G0bnx4nO7vZTRU358v
yIOYDYxc8rh4mJAqrb6GB/nWiVSiaOiZMfbkyQiKSsM07TDNdfhhNMa22bgrH0UkPGgki0dWkNZN
VUyk1UKxeI7PDbY9ypjZn+duzjfqsm99mvWBwyZKBmeZZ65LpgiCKlkBy/Imi+XBPgDceNCmsB98
ZSib5OI5Qv+tEJX5ry0i+1+YnmV4rGOlNvy+07UtNu7DkwgxAawOqA+ys1UAGC0TKXalnm+1kdjj
Ia6APvvVgOrEDuROelRTvrCL2ew/npkn7THvdPU/A+TkD3ZXh92uwkXp7yFG43FrpZYZ+c8rAv4M
OTLUFsioq7yh9QZDCaJ2vgWDYf5eYo6n+twl86EvTPIIC8znzes8DFnzqPs7NavT3CvaJfZC/AU6
yEx/zBSTfcTiHL+h07VRHX5rCi+/JEA/CvlQGukdk98sI0atjpmnFbl60ztV7a40yZUvPb2Z8GwK
E33FGTeV14I4qvmx4sVfrLEofvBssj4IG8/qup2Gr1i+e+NBmcaE/75psx9arZkvjkJZwM+zLnhf
c0iu6fI3r9JVDEWQHC8jfvPUZIcm84yd3mXe5fnpvf9yjAI9g5STgwTicrkyUxOahZEH6s0ASp7c
Uq7H4eAWlZF9VOfK2JJ6W4GBmRWXuwtQlfBNBe8OfBsRRigosYeV2UlT32hro+LajLG3Qn3r2Lb1
h75thk+8WEuSIW1oin2Nu+6XbBzQ5oc2Bev9+RLcZR6yCydBODyCoKmsbU2gccxJoBvzbcLSpPT7
osgOg+iwuMJIJXpRnLJ3drVRpOo+t7K4+6qZUfXX899w/ziRP0ICXlEuRF9tbQpWjzYR22rUW1nF
ju0PCcwkPzRySRIbU780lf6mwB/kjeaOu1R36suYji48P1hdSaskO1OZsm/jFFf7aMSM4fnvu4u4
/DypWyZDDyFxXUSPErVrgr5VbxnnNveNKMks3+k7Y9xIcu7udjkQfXNE85gvJhrL/eiqSjrD0mUd
hiwj0cj/odL0h1Ir/xVWubez5GirxfH55O7fp3SPGBYWFtYk5OOrKwx9aZzrh1m7IWxTFbu2U7pv
VlkHIWDIQOAFPHb1R3JeJd9PbWIk/pwbNgS3OvLUjfnfXzqyfcY6E0qhYAOUWC7AZERFrjmTeqvN
1hMflYgE6qpxi76KpAi9Y867L8HIwxyDAxWzysJgRKtjUsHOM3wkyM0/nq/Og09PRsxbhSYXYhDr
WzAsO73qwabdGopvL3Auut8Sa/K2XucyBC9CtOzgsakxq4Ctw7NoOW+ta7qxJA+9wQy3f9gA8Opj
VCh9tQdrDt5GiSbxP5yd127kxraGn4gAc7glO6klTc43hMcekyzmWCw+/fk4+1xMsxtqyMDeY8OG
tVTFCqvW+kN21rFRMXYtr/IY+EY//kiHQAXhTDvAtEJRmQ3+QH01BPcwsr/psxe/38rogV+7/kkv
fUuq9JZSIwuY8mdRGoWzb6ShtHemKGEo7AZfVlVomGhJvKv4Z7YWBgLvx0PskYo+1pgX5Xvd01S7
L7os63dtnuvdqU2xl/06tomad2WDbsiXzBK2PJiO1BC4if2p/eWreumfUaDznCEUIE3rv1tLBNyT
wFAdp98lND6gQRa5tKpdUvVSRK5a8vmnG2hW8gYGbTY+VQMSy3eOzeujnBt/RWys5xVJyVVlsXFn
uq5J9uznyvQO4Ab1f+zctb7Pi0DPDmeZ1ghtXL6WnW5rwvqmxEpq7KxElDtzMNIS9eK6te4cVetC
ufxQXPNU0QCkowKGINflQqKQHYsuK7At9FL5tneG4UcTt+xlw9Vk8Db1ZpAlmofz6enljXJ1dFHf
AkvIxb12HPnby8DoOaUzVM70eQTU0Z5a2ST+sSjnEvdCuy2edYxwnjOnRTVuhh11r6JwtU9/k88w
oQA/A9Ft2ycuJNVxwKbpc1sEkBnwNJ4+mV497l8e5fX0svpJh7nEwQZDy74cpVdzzcyOXj1X1Jv9
yBoD2b3XAXXLv5WfVv/GvFT+AhyC88vLga8yFa5oACzwOTkdKEOs4/+j6gvTvDHrLKufmznzHzot
0I41ynZH26m1O0nR9VSu2QAWIitfgznbjBEZ+dLXxrF+Vq2rTiZmy8dUBx/68oCuo9CPgt9OGApe
/hZtrKUFdOaxr5/1rnDoFc0ejOauuZP7Xj3P8BpdxwA9g21xVWcapiUOcnOon0c7qI8awK6j9Cv7
kzdNwZ7mCmn3y8O6SqcIyNVNMQcOGy+CdZv88Z1oetRjYY3tM7m+CSKCVypeiVbZxQflZG78lkQ0
qz+gv9vM+8Hl4v3RBzArXkfGJNPk9wDzR/sPktvKjLr8PaYlsNpgtSulsluf9NZU8WGxfOCVo4ey
951R35hm1B1Ac6/8HkrMm/KVY1aSMm3aPmssqX3Vld0J7FhwmhLLFKHRoyt2Z/lc7wdAqUQLyFoB
XW2dm0WO8EwDJu45mYWLPZdo0n0gvP4bMv7zvy9/0xtLlXxkxcZBo12F3y7ncvRnPVO63j4bmdUO
kW0l+Avr5kil/uVAt6YRGM/qoUYR+qq6IgwFV9c1W0yZQdNYOB4+UZpq4SAPdAZyOd9jeN6cxZVP
yo9hu19heHosqTIl2+da8mA3pko/w2Bazhh2iMPLY7sZaqUjrwcjSfTmfvAKUqcFeb5nGQeATxal
W82uc4IkeEgHT357ORpFcz7KxUWIhj1ppM/+Z2GSSl5+NGzVClnhwPac+gEG60HUWkb9Fqh6+WSP
MEcsRxRffVd7wrrjLwEvYl8uQXVQLWV9RZYZ+Us+vZnHIG9CjJCnn/bSur+kqiI1516UJoUBpbMQ
YWW1so/w3uFhYGY5foy1EVpjkR4hkaspHKog+5oa6qkdLO9NMLoGj3xNC+tqtQTPg+KZkjYU4t72
33bogO3JdicM2aanqRlStKXiQj2rfGyR/HX9jGVh1U+LSr9mymjr0BL9uE+SFEeucdzxo6YDAlzf
y168ceNqPjX6MEYyi8eCXqFXpqGX9N1zExtIOQjLLz9UltM90rrMH/M51o/4pShOCmDBSvlvK+wq
9vxW87Mvk/7QjLlqxvShd/M5+Sqo4n+MtWL+abRlnO8aFeRPfel7SdSksnffeBq5+Qcvzhb33AAZ
ESSG6RR8djr8THadofg8a3fuk6wmA3Z1XZjNKVBejc2HTNOw0xus+mr8dPODKl1K1GFamgVfZKnI
7Jhvu2qfgXUZS3DOaE1WOKC13t++LQV66vOUI2M8lEDx0ueBq1l9cvXY8U74OtnxV8TCst6NRhEA
Koj00RgkCCFQ/dPs5LBy0zm1D8FEYn4cjCXtIz3Lwagunp+Tuw0JnLSSrdXtY812WVAKefrDIFFT
2Vvo0z1qaij/MhF8wBe4Jt2bls6Fu2dA9IgGb8DrTw6AeHa60P06crrKnsMApRzsm3TZw1RppqI9
DUWfVo9z0BnDyUGPa97xQiirT1j4DMOxzqepkWFcUAl/P9ouCYJobP2p1JARPhaVKLEdbMBvmlHs
a0n/dShEp32y4lz+O9id5XyuOI76MrLpuOWRUet9cEiD3JuOyEiQWU9mMcJVtvy+pdjGHXtYpJiq
vSHzOt8PcvS/m3bptU8AQzDs6Bq3wdiMCli+n5w2+NBUrZ5HWafiEqfHOKtDO0hkcWxk3oyf7aFQ
y/cs7VX2oS3G+seEb5k6tW2mxK5q+t4Nvdppyvdx75V6HWbCgwToph3FNIQIeQA4Isd4EeeiUZjR
aCRmyouwL4ofVpNWbUhvYLLQ7pd0FCJ9EuNHkA++fR7zpPgi5yLpo4nucv+uQSPcKkJen+ZAmHhs
Pll9qbK3ia/A6CU9/oXPTt94ABW8JPaHMzSIsX9e7JqKaD942J+BnJbyMEsEyN+ge5COnzW/1v8l
Te/SXerwamMDQSiD8N2qfGd1+tS9ny3VDR/7YIAPGxZWoctn3L5aK0SY3Z7CktfMcvZqoTfRUjsU
vt3Wdzs6x+MY9HEodHPKUReZWUhgTzW3oaIItB+xIDA4j0hKCP99LWcrVXscxgpvx0Uw1f/YWi6D
z6kYmnTXQi91I23QlU4pfRynHUbn8rGacbs/qtzx5T+xUdbFG00Q9LNyzKQ9SGkUH00wYlzwGXo7
tIhFKsSXlb1RHmxhT1PYGgNGZsjWV19TlbRd6HhZOr7F6VxVoa5yOT6illahgkaure14ITgqlPlo
e+9dZdVD1AeT7YW6N9jtXvHdhjBYuk6cbfQHxl1hlk293lo5ibdT1Mm+cO1pOSo0C8qnOBnMIIyF
ZbaA+x1TPqvMbDMMhUqdEn2TzU5YVqKLwzpdKxnZ0ujmO8dlUURZXCbAbmzMHY+6rprygYo7pofj
QukhdBF++rKiC6zQ1VKrOGogdcZ3+KxZemiyv4Mo6IO+fKoqz9I+1LqZde/5RXrtm5zAlj6jpDCn
+4oF7p68pgD3TC1lMHd8at8Kly5fvjpJ42KcKvTUTjktKH1HXm8rJ/KkifVw6Max6US4pvfOriwN
1e1Y9HLce1Io/9ioeSh2mt422bvYNTR0t0YxqtAvc18iuF6YfQhvCGfKauiX9p0y7NoJjTlOtLBq
IdRHPT+sPqkhs7OHysC155FvNxenpSupAMugKb8k8BAzNlXLYsW1ovsyChGUO9RaWifUq6D/0WZp
/i3xvVjfewPqvIccm5fkEbOfHjPUxOTMz+ZAa7EJRCb7iLSzp4A2Ob0X5nWFV6FWTK56AIyeTmzu
ujbOqq4zPRz8wPqut50N2tIpnOGk9/NsI+ATdPqHOm7oV+RzrdIwK2jchFArTDecy6xY9jOILud9
7g9KPCCqNcxVOE6aNdNbRYTFjOxUjGnkDljN/RT2aPcgSQMwShxacRv6TeoPB8eqrae6A7G8hKhx
qCb05wr8bDbHi3bom9JefhrCz5uDi5D596l2cG7ArpBir6m34xy2gx1XoYadrHkE/J6aIaSxqua7
YaMd9uZsf1iqpSoPDr/hx8U16v57sxgQXSOtznnBc3QU9UEv6uxrpi9lzQm0LNW7ZEiatUqXjyXc
+rlPjtoERjtqZKaavWAW1h2UJyrU5qYLIjFXtPnVNMzfO5Ay86H2nDaLptpYcOOtZGB+hCU7lu8n
G2fkLqydMsujqs5GbZdQwfefaqezvi3SsYsnp/XUm1KIpDpmQOWmL20GruU8LFM+fhtcldrhkoxa
/4CmpFeFmTGD7uh8J+33IKry4mhKXWS7pWndPKT9OC4PcQEE6RtmGF536GmtZlE8OkgGS3sa5UH3
+87fSTS31BvHaoLPni2q7hQ3htl/nKlgupHZOHGHidLqH9/UsaXttBFo/PsklaI45Jq/aI9cJu23
xMxNYxfUeYZFMUWSvykjiXTXM9m0s53RiE95srT1G1N4lfed5x8pgjV4ltwDKtPGZ7w1zeqY+FBb
o6WvW20/O3WRcyRZdfIMiqGc9qjJCO80OlIvonpObPMghE4qSLdjWqDWl9PaXaanFfklfg/wUC17
OdqNmRRvTWuosSqukql/CPpOGedgScFiycqY4kix9OkqqDbvD6nuVO5ON/JmwhxlIX1phZl8mX2W
xXnFM7qhnlJZ22PcWKhHDDyn7jAb5WKHY16n+YfYsrLnofSMJnLjSXBsxJYqMA82xprJkW18Mru1
78atZ6U7s0R8cT/7XvVOZktSHjJ7McujbZCEHZIxqMdz05Ld4jqTttrHUlL73dl9n2p5mPk6Pj5h
baRBvABmTgv1F4J6IsjgWWmJQqE2h6khCrCBYZXD2jhoaJ5xevkYNUfegHTFbjZiTftiL3HyMxEQ
iz9qadt9NWIjT5Od7qi5P7nBIIJHJ81qdc5kZnzrNBvc12quQlLau/F8IAlv1NugtGt+elV1Hwaz
DoKHBF5SFZLg9c1+hZ5XhyZGgirMLKcIuLia8YtD3e9siNgVD/Eih2zfMSP5cS5Y+SEayZ1EiNYp
/zakjoAfvoSzfarhrn3WScC8kKXrzLtxAbweza6wtGdt1uEgWm0NkhYNyvhQ6JqlorlMnWrXNFo1
hEXRcQwUi92WsID0udynHMfB2TR6fKbquByrB5d1P4SL0SHyW2Ja+U4zleuTgJH+PkvLaK0dbiyL
Ct0cuRn+rOF4Tv1Ai0XhFuCdEyr1dqhphfnRBKQnTnaTV16oKU6fx2ZRbhDaTZev24RE+MiXGuMd
ZZ3JeKzL2FaPw9KjNDn7VoolhdPOrDMg+CwZFIw4ifq5Lc/I9TWIzXlyqCOBy7sKwZrLX/liehKm
op0mh5im+hK6MzJEh7wtIYLIqW7T9+wFMR3bMaUBlOct5VW6eUv9VBnJXBxL+vXcTBlmhXk0JsP0
3sqMXPyM22Uad0aviXSOyqZt39VJ3v5QqQCbGroZQuQcBNbgP9auBe2PIqqGqzhvSREfpN2vj8O6
X/SUe1xN2Ztcx6rsoEt6o2dl8ug6UgsJ4rcBCZV1CGY9SHY5ClX9HAIdi7vnObNqci9wJGKvK01P
T0ONfAcoDivxrJ1jZkv6PNV92+5EOcC+c8VMoso/Lvs3elcV1pEUrpgeyRmhNNlVifOzaw50boW3
2B/tvJXVsytkO+9NQYryrUb43Fb0BjQ3+CXopA3PVpY6erKTY5EBqNLLxOGhJxJt7kIQFM1I97GE
Ihsabjblf4MMXNr3L7/RLysCa6F41aWFrrR2PtCs21YEqpSEg4rUOUcsayc034uSLvMintz3nHwv
Kzj/C8VtRAmYFjjYofXf/1GV68py4ZbMjLNFr4S2VlEe0sHK9y8P6DrKCkmHPfR7TKj8XkZxzEY5
aWLpQH98d4/3MraqjRp3/yEKnVJ8q1c+zZZfm2YGbomJr5+9PB6pVzjL2ke+Z4d5za9dp2q1OVyl
siiwbQajlgUbvmnWz4vXJfMBiLGd/TsXpVnxMDAHliCkWPvdoKmpjbrOwaZw0nBd3EMNpvNQ6GOb
npqqGf1TkjtIY6ZOnHLX6WXbO1hnlIX/xVBVXu71KXD5D6Zq8XaiTxsk+vsmuFeivPVx0L2igofO
JPWnTRFPzGbXwc7h+C/F/IXi3fS4SiTfAzNfL2pE3EFv0o4Atw+B/nINJPCEikGN6uzFWnVYs2CU
O3I6BUm73Klt3wy1ckfQoaXjsS3e8VnijPQdbLtdI+fbSPT/Mf4Mrbbr3716zVHWZq2tShpIqm4m
jwwk86goqbMODydSFMlof/vJnZV9Y0DgsqB007cCabfdP1kBuqif1HweajpIqsMzLqOMHtW8ZT++
PKDrUBg1YRlME2dt4G3VFx1bC8ZaxO2Zo8F8UxS68UNQe3kkNdXu9HZvhQIqR+dthfRyQFyuiEDx
xPFmqzv3XqtODjiOaJic8Wg0/p0D9bI5tZ5yOO7RoiYWuFpYHJeRBqR3TDF27dk0UbcL86TU3FDr
Jq0NEYKsy8M0G2l9oA0tgujV8wlzBGMLGh8gCbb41XqoyZHZ8ue2VsYDEpHDvtcM71BmKHK8HOqy
sPt7lLRege3Q5wMpvrVlICfRQKC43bmrtPLUU1g+DUZVReVYTtE06u4dnPT1wYHUB2Vr4ASUk83t
qoRs7/AUtstzKoPyAflde59o06eXB3W9SAjCN0PeBVgQRIjLTyfzsrTbainPldLT71TIvJ2i6/zA
J5f714eimw/Qhmg4ZW/2MhK0mQ69rTyjGzJGacFjvVjBHhVlkP8QCpQrxX6IhCAIN6PKVytfGcvy
PLrOL2vpzBPC/skuaYZ7+OnrRQEfBiAXXVLki678TwNl1uTCWXuWVPh/lp5d1WdhuqM66EYvUkQi
IGvfOa5uxWTBU0BYRa+AbVx+M7QH7UY4TnNOlnT8hNltT7pm8eQRTfajQv/uTrwba2QlZ7HsV/lT
4HyX8RKn1vVFq5rzHNiFFkIL8JbQbvU2h/ymN/++vExujA6gNcxd/kdXf0szmmZp2QCdujNEy/II
E60IW9/4Es/aw7zMzeHlaDfGZtIY4vRa4dZXUoRuJu3Gwlf23NNn44k1gurZ203RJSeeJoNxJ9yN
PW3D82ZXs2quPcv8sV+CpsiQ9/KL+ZOeUMGSTVfduWRuTCGaRHThAQvw1y11QCobp7wBaGQKseRA
Ir1WgRvnOCAj+0CJJnn1LQ0yllSA9JPT8UrYya4yCLpjMp3Rd4I0YTkKIk3S37nPbswdqqn01cgP
OT+2VB1PVrVl4pNxnsVEO4NHwoNAL+T08oK4vssAJP4GZ678R875y8Uu0GowMy2fzhpCol/0RU07
e8nd4xB79Y4iav+sKct47VHPmlgxfkwjRwhcrcuglZ4JOigMTXaG9TEzrfRd13rfXx7Z1fwRBI4F
qDKavCgLW5dBEuVnQ5Vq0zlR0j8pIcqoytPmzmFxKwpURPJdyJygTTfzV5oQOjRy87Of18VuKGkl
2AHdg5fHcrVt102EVS1ySjAzUD25HAuGhqC+MXZFNEl5b2lCVsfYa8VbWZXJ678NlNQVO4t8KFfX
JpRItbEt806eNan15lkPymHepSpV8k4T/sbM8d6BYc/3B+SzZWYPtib58pU8s83sj54G183Sxlcr
o+FbtKqnky3xVoANezlziEq36UAZ/OzMiRqidh7Hh8F1nXvw3qvRcLpxL/7GqcHvCTarbRzBrXKV
zOeMtb3j8QjFLm26O+fp1TogCqecDvAFbQKYlZejwU4mmBBX0s+GKrIIXhYlvSko9s1w1136Zig2
KUm7zXC2OYVIrFEpo9DPLg6uZVj68USSywci4U3hwe5fXuGXeB6yTQc5c/AY/El6C/X8cmTzUuOE
lzEyhCbFQe9H7cckR/vTUGYpjVLdf296xryzrPhXF9uvw6f/L/rqhAQCFR7uFSUbamw1Iw2mn7MU
tL1be8FjoldZlFlZe+fyuDpwGagDEJgbEaL7FSFWuI4YPQSazzrk7EhV41vp23vNzOXeAzNBj0F7
7REFYYZ33pr2UogjA7ucWopgpQUKhKntxrmllWb8jVPCXezq9YKhzgcAylptp0HQbdemsoRgG+hn
zWoQe5w8dnatU4xvvP7OpXUjFDgaXv7o5fGXLZ1AYFaVj2NhnPWqin/JYZb7qvGgJTaj/trHvwPp
iPzF4IxflYE353tQTYtW+l18juc6a8NMn529jmdQGNMNuce9uT5E1mBs71XoBJmhzb0oq5TjPxAx
D3Mt+9elyHqmqzoeX95q11G479nTPq8sqMBbZYCuwFMCGIl3zjNZ7cfGzMMl7uo7Ua7XuccnQkEC
Kgyr3FmTtj9KgT7Cn2msU7DX2oyGJLTCIXRl7u8BWmcP8SjniILBq5n0Di87SLbkMms6vYXjVUky
5GgtemersWTI6gGMaDfqztiuEk7uEYQ41gDUVDm7Lsc22UY6SMgcZ6sFhudalMhFinxFYmnek59Y
9Wvv5FXsAJ3cVY+Sx8LWUTCloFGRFfSPVpu1K9agxhcuLr6+vC6udhX34yoWCyubOwaa2eWo4riS
miNSouRJ/GNQdhUGZSef5nGRdybwcgmynzj6EIlbqf8w5K+0C1F8iXVpGOOh8eeSMIgZWisNBzD7
a8b0v0Ck0Ng+QvXg/5svJauY18Eip0MHM+uQzBNyTFObPWU1RdD/EopXiAeEcc1sL6cPvHkKs0VN
BzlYYMus/m1tDNOHcbmnYXtr8rghEdkFUQjGb915f+yspIe6l/c+Yxqo4ssAcmqprHs+c2vN4A9c
3+9P9JurRPLM23RrgpSiUpAHJVH6wU4ek9l2Dlpm9RG6fG5UoPz03q21+XHQxzuvuctM4Pcn4z3M
RcXyQKFxuwzbGgV+c0YKKTEs7egMU0piODT6UXfnbidEq5+QbTQOCTc5VB07ufPuutwG/x+fY3E9
ilGA3dah2mDMxLIQf6jAc+gyz6M+q9S5REPi4eUls9FM/v9YCN+gPrPqBm2t7BsNaFhWNPKgKkzi
gJrQ6ay66WjZSb9zE2APo7Gox1kEwNT8yttnRqntlA+s3zHm+jSCrDtUS+59evkXu7HEsO2gwLhK
Da3vwsslluYdCtWTYA6GytgviQ9hbariOztmy0Ja1xhhKH1Q2iFP335qI83d3K9AGNgdgmwVyltv
bOx6IrH0AEuklYdJ0bvH2enBY/RNt08CU9BO74YPL4/38kD/33fgdKCihbrYKkh1Od4514Y+KSt5
8OLUDYvA1x5bxOqRSYyHA7CDV6LGfw/cNXB2gu/O6XTFdsLqOZcUrA9uJhCLS2jEAbtpaMlV95yx
rpfzqu5P8kcJHtLTNqfol8XQZsNiaI5c3lqwxj8DMcv3IjD7MXx5Gm/HotG4shlQA9qctiCPFL1e
Xx6EDX677THdChHCap4Sb5g+vxxrSwxiDhkYLUbSsrUSv62vSnR4jKRArN3tl7h5LCbIx2+U3hvy
kKbeYH1Vue++0yEmZKEjUXt1KsNpowSeRRNZoKJ4Mpl5TZ5yZxauNw96fiQGBvIv3NbbRoSNKFdj
KU8ewMrl7/2imPZpELzOfmxdskRByAfdBJ6dQLAvl2xhl1o3BEQBvjSeLbcyw0YPhjtb9OZYKAIg
JLwChLeW0LmXTC6axvNhUcG/lT0WYE5ncScbMK63H3cmr7DVZ5i8d0vH7LhTGg2s5iGQYmwA5MZp
C1IWV/FwtvpAi3AexvKg7qUPHlWP8/JYNFbSHWNsXftHQymz3I16mtvvyEVbFeWDlnWgpynBh8qY
+nu1pRsLHQr6KvT82x9hm2ZOy2KmXYO5Yjn7X8GSmXs7ld9RzpR3Cj835p+kBZYJ/hKkgNt+hYWk
UWH7oGaSudbCpuzzqIzne1FuzD9pOiVv2OBQWba8W2m0s9vn4NHluk+6BZVFvXy0kngJncG6I4G8
pieXiQXraFXIJKEFA7t150jKmYQcFfdDqRVl5I2+WYUILCx7x1HiMTed5JD3U/b95ePit27JZVje
VbxHcO+idXFFXJtEkA8jXfxDO9Txv3HqDP3RtsUkwjpojeA7lw/MSA3k7mOdSbDYwpty4xD0Rhbs
M6ig/2iBqexoLAAiRj1quvEb0Xk+0BI80Ye90S8ucFcjHbVf/mjC89bT4suwtPlwtmuRdKfSqWS8
b/XSfzRLTaDA1WlWfcxi0/0CN1zrw1nK1HxbNs0CVA8nw+yAMInTnMxRudXHMm6kex5BTyXG3prz
8peOg218jEuradgdTqbuaWpdLz8fUb6VNrY2VEmoLg8ZYS6TiyuFhXD6Up1SFCEjHsOvU7hdjzIe
AnCQUUfi0Quh6jJKaudi9kzlHYxSz9/U02Ccax0tppdXwHVCS9IMYRJ2L/R/tAguowxtZxTe4HmH
WmvKd3Y5awcJ8u1NmiPyCXw9/R4jpL6zp2m88wi5ERmaH2VIXtvru2pTGanxGav9yfUPtjGd3NnO
QtVYP50eley8ejPHYMnj+JUVSdiZEKlWLV/e+C61fXtTkTQq35wrt3MOsuiAPENqOmStcY+Htz0J
iQIKg/e9vtbvIABdzmrC0ZXQ53QOBo70oZZk/s9hLCGQZ076qlfw7wHZnFHQtX7/4W7eParpajFR
f0GBpBkjPKInuL7+8uPlZbI9CxkQxR5K7KQwkBW2+VIyVlZnwcE7iL5zYK0sS/cprmUuw7afg798
B+GhO4f8jTl0oaPh40athKLW5kvJAsMN5RYuCQMovjHrxAG4mNoDcLkHnboVyuToRdjIIEHbatpM
btUZniIUqkljKBZzimDFJGEqlnuinrcmcl16uFKvHknbnNpJFtA7y+Ae0nku0LHKzR9JA7tlAKv9
Ti61d2cWb8SjB84Jgo0V7uRb4NFSFU5jrFiI3JYJCmuQGFwjV8d46vodgD/jP8Qj8aIpTVpNEXL9
ff54hptyNooY6NihFZn3RBRIbeXSHF1vVPsSLsCnlxfmjU+HdIhJF8Ol8MQavYxnC5eUfY3Hu7X6
WkPjeeiNSn3v/EbcOSqv3qVsApi8qLGtZUhALputZuCKPg0tgFhvnrpvzdjEdRUWANSHb6PfFP6H
wfY7B7xyXJun1Ojx42ywMJEPjpGox5orY4oavUh1EKjC7ta6aVff+SW3dxN1MF6orCEaYyuTc3Oe
2xSOmtbWvEPmLMXOHtWwK2X/6+VJvxWE9hSkZhIknlGbCxBcKi2ypOfoFsG0w6RCC5U73Ku1rD/l
z9xkHcpaa8ESai2YbqOopClEOVnBoVCyf5BFr0V5Ouog28fpnarj5MFePLgdo5l89Caj3792kNyJ
1KZoR6xi+lsKZy4aGHCjSI5C8gbNE8s4uE3+8+UgN9YUq3O9eWl+cP5s799mKfy6DubkmGlqzXXQ
gcfqg25ntuvGJfjLiDvdPk5yCIwPsb3oseA5jPzWDh+eCl5IjUQgtD8RDE9za46/vNFCheLlX/L6
c9NXW2VswWGi1rM9s7QsjcVoJ+mxn6V7tETpHMeubO7orN2MwkzgIsBepSx5uZNb9CisbIG4mg5Z
G+l9kVIKT+tXf1XGQpeQjANCPuXhyyg08BXqRnV6tPwaAtUsqkhSN/wPM7Z6gtJiojfBo/QySonG
cIMbX3osKYjzR+tHszVUd7owVzNGrQRxdAQMAOXw9+u//+OsneYgTuy6I4oRZPse/C/6h8M9d4Jb
UcCTIjICRmxtY11G8a04bYTQUnhmboz5bqD9aAdV//XyGvt9MF3sdgZAh3gFdXDh0wm8DLNoljuj
cySO+lS6/y7B7CyfTS9FY4eEI3nXxkHRnbVJW/Qn0dj+Lwh8vSvJRDzYPMUArWI3zCApf4LN97EU
CIz8Y4OSUxlNpTc9J8m8DGcEfiQKQs7ipMcJDHYWqQYGSqhbVWaEup6M73t/xIjm5cFdXVKMDf2H
1TbFWaU7Nkt7rUy6MU8mxtbi0Wzb9WNeieUMm+qeY8WtULTc9RUds9oubNa3ngujQc4qOzoFXK6m
HJowo40Swmm5JwW9fbLS1aQSvAIIKK1zB2+WXyU8CKd9gJ1RW56GlHeeMzk/OY4/qMp9N1rOnbPy
xtB+117RtWQHc8dcrhANW+vGt3txdAT6YIscFnynYz9c27aHlz/YjTVPwrkCf8g9yUI3oUQAxwYV
YnFscrM4BjocGie3qvf/IQoiOSbpxPoI2rwSOtvmRWwO4qitLDmrKqudZ/TxncV3cyyrgBgdOeoK
22YPEpBq0gTlqYzX3x7irIyEi5X9y2PZvuZYDGtrgkyMFytlsc2J5+Dq3GaZIY6TxzHU2pX92BWl
gbq6rfVDaDo9gp2GUzzAF+m+vxz71giJS+WJWg0e15ujoy5lknsdsXn9QJ6Rptppdeve6YDcjEID
ZC3Q0MvaGg3UraxbXfMErPfU2dUp9gzL0revvTnWDj7lf2pbZB3U0S4XeVFYyTKVujjmpaNH3uLB
WVj04LW3IFksbSSIIBSLSbI2Z3rejcNkpEV+NBctPQXlyAu8Lz6//FnWad+c6BzkYM0AFSOntg0i
M9tS8HaK47ASs9qFasxgOaUKQQVlB6/pjH9eDnh9QFCVcVd06mocBejocu68coohhFA8ctJheruM
yto1mmj/cfPizlF0NTSSIAomgOhoNeLqua6VP25embjw9zozPxqz1uuPthwNpDiSdHZPtkm/+Gmu
JngmLw/vVlAaCORHtGSuhTSTUccUIeVQ8ttk3ildyqM/9O77dsCNIhz4Cn+/HPBqPhklaESSJfDF
65P1cpRWXXgxOgLiWMxmE+zjFK2MoU49/zggXCnunCC3hkf+y3rk7uIA2Xw9Etkk83RFNLxmQ9jZ
w+cG3YOfHNHWc6y57T1D5JsB104xhy+57bZXMLiwVxJ8bo9lN6MdhCbJew0Y+l9wCs0fRlKWdxLc
W/GgRfAKp2mwapVdTudABTlfwAMdK6VEG7mzNlm7YUjEqZRe/H5uZfHw2g9IaYi3BZkoG4JxXkZM
4qLQ4OeWx7ha6ArHtBNzP8veakrVh5dDXQ+OUAFziXw3pfJtY7xPoHEVs1UdPT4UFAy9+QJln7ZF
PiVxdTJU07y2DAstIuCBRreL0hesj+3oqDxldjkA+hxVQu3k/zg7k922kXYNXxEBzsOWlCzJdhzH
cdzpbIgknbA4FYvzcPXnYc4mogwL/jcNdAedUhVr+IZ3CL4Al2uvfLTLM0BZHjQQaphcy8Qd50uY
+40JYdKVh8kgoQ41FaePKLTUz4udLL/fXsOLF4YJgdGBf8Sl6TG987EgBdXFnJbVgcaOHTU5l/eu
qQPtmpXTHz3Hs5t5HWiFaYPTZjduV87WxGCy+9QhCYrs8+imbRvFi59OR8Jh/HjnMUD21E/r9lb6
aZs8cNUlX5SXopEPdLT+2Lu51f8Y3Iz6bFwkjhXaOlSmsCocJ/6oMoTwo0I00wuoHKeK8NFA0AJK
3mLdziC73TBNhsbZ97VhfKv8vhdwnB1nQmHHs8fqvZX0daOQ9KEIQExHJ2fzDQO5LHPR+uVBQ+4h
GvLY+KCydPny9te7iIA2o6wn5K83AaiTacrcKvl6QYYkPQJ9FSrQN0NZ5ns/6wrWVahnNKuLw9sj
rxfH9nNyUYMagiW3lhHOR1ZAKdqkWNHPUkuPKIVO+9js68iYlPuEtRuSNkaSPvuJSR40GGzj/2F8
CHMEgA5yaFvrM2Uno1YbhTzIViAWip/1N9j1K7tZKx5Ua4rIye35Q6cNwUvKs//eNJiiPrwaHg7U
cyhNbx6OHgSJu6DCcpji3D+51rB87HPCjLcnuaGkUmhnGFgiFLcgOYBs33zfNihowBVEF8jfqe6k
L0XnhGk6t9aJRqtaeeymNvwUvaUloV4hWnoiK62NW2W2CP1VxujDMNVcoaDM5ytn3DYndCFQwEJ4
2/MmtdKhEJkYCxvzmTaQs3vC8lhmd72VN+6V7bpu+vNNs76yvOvcbuT12x4qK+RLJEkUleChCuei
8KJC659xBlz2b6/c5dOwFrvX+4wLx0To7Xx7NvnY4PsAlHKwF8cIg3TW7itpy0OtYoVWmVEsV77V
a3ODcE0VgRo74fTmIsXjCUki7EMOc5UU+yVLnwM0K6PAFNfwFpdXNiEuLyy1Z+jQlrdJFCcoUz3J
W3VI8EXaD6Ot3+hquIZVvrxaKCIRGwEA89l923aSuSh/6YWlDl0Q/8tLP0T2YOy5R3XE5xszMivt
ca7tK9HDK99t3eoeNQseV3MbH+VtotRYYNi82HN6sDMcX5t6qCJ7KZP9sFjq5e198spano23ucaQ
ghCAh0d1yL1WPy3WYIQDee2VKPqVveGQ8BDZ8hKs9PLz3dgjOZhm47w6caF0tWubAtWfrtKtHXY0
3pWb+ZUlpIPLpYTzNWSsrR5uJWTVWWWlDlVlgVqbxt+TlbykUv5auvjHu5ePy5/mFVchdL9t/Iwx
uxbnkihLKr2JkkqrdqUdXIsdLj8SRDlqIysMzmd3b/JTCRHfR3SoPxSrLFE7lZ0Wxu5QvRcuxHoR
MWKPtcKmiFbWI/HXazpkaEV5inEGszXC2l2Mo5sU1u7tNbvcDFRE/gB7kWfgDK9//tcorYjdzpdL
d0jN2UzQGufZRDnOzOyDu5T+NSHry+1A43etXrH3aFdtESVd32R9a6MCizqyLEO/8Vt5JGYo0gdk
P/LqUbVG8z7G7fpurc19WmDME13PbR9D073CbQ19pkrsyp2PRwbCLZZB7RtJrvcu54rtWu3XaUdT
gNxkOPTPlF4bmn6Iu2GMRJymO1X67amDkHXF9uJiHxLMUfGmz0R3BjLOZh/mbHY5URU/JE097bqk
rm9WzOSVCf2BLJ29kvz1pDMgJFBeBoWxftG/NkhjxD2qaPVysEaJqI/LBX8wZJK2kUC1BnMkPDa+
zrGN/EmE9PWIXwlqWfPRysGvJld+zeWcaYwQ35D00LigrXv+Y+yyHjWrT+xD0C8yijtPP4y+da1D
/Yf8dT7nlfrDKQdQwLW/1d7wZlG5OvCtw1A6+bJvOy9pHjJ7SeWOHpXmh6krUEfrx2zS7sCDBjbh
vDIQ36TotpDxTUZvfNHTRrr6YZm9eoAb0s3aP12vQ5f3Kdran6ULSGGPv98Y3Am0sfTbogZfr+qq
RRPNrpJu2eWeWZvfgnTxXhrQokhuNn2hUD9djHK+o4AuH5xSyu6l9DMIwoM7KhUq6bbeXilVG0fE
HyvtrtczAz3IQbn9Q4l0nAzrasgStNvsfNgttTDVf1XZdi9W0dptOCSOaBCtatGH82sNxrhSWLCZ
UUAj8HZO5w7hd8p3+C55tvKPvjfHxaclEZ1LmB/P7j42mrj70mOO6O3IpNLxQ7taKt1AqCnEfnG8
rkF+r8iCHbpD2kIpZ5rH42Cb2BzGhTC/WMGy6JyaTjjfasPTfqsKSPfXEkHS8ntsxQVeEH6TIZkT
9zL+7+1DfLnLVm4b0TyBBriwLfp6UsbUZrQBD4gIqp3bGUkUFOM1wfb1fG43mU3DnifLQ9p/u8ka
VFUFN4V7mEehfqWlK++zxlX7XqjifhGWsc9lne3fntrFdb8SoUEMrhcGgfxWswSp1VlTlU0PE1Po
4+hWxqGEoBoNMxYCbw/16ioSXhM6wWi7qBYL2x5gCHCI0OEZ7iXQNiyodf1/mNDalgO2Aj4HSZHz
G2FWhajTPHYPwYDy2TC5xb4EqX8j23l4ev+EVuoQbEBs3kFeng815V1rKOm7By9ri4caO+/b2AnU
e691n/CFeiotLIqr1hZZWyPH3msVVphDUZhQK7R4B9TvmqvexT6g6AfFGo7Niu68qIsJf4HFMRre
ofMr7x9amvEurZ3gZrLr+PD2sr02FNsAKSMiM/oTmwdEH1oeyqDyeafG+IcZl3OGSbGR3uYdEg5X
Nt3lYHDKmBqNekp+YJPPv5GvlhIbDC04oJG4HAZX83+WplZFoqusa7HMxQYHGUEZb622U/Aj5z0f
CzFhzW1TNziw+xWI5JZKUlUH11DQrw8DdInXCDb5Vm9KKT8DfGoFh7Ic4du6GWKTCOC+9xytk+H6
BdO5kgy3PGV8p7iPjTg4jHangwhYdbqyoet3Kq+b4cpXemVK3KvUSdnewB22JwlmUqpT2GZKokb2
HPJ1VJn5tWf81VEAOtAwCNDR2rYwhZWjCFQl8WGobNSxk0omP6nNLt178ym6IHSBV/Ahve2L8LKY
3Lqfy8w9xFlq45ICR0XaXXec9Ny+gpG+3N5riQv4FfUX9t3WqlcnpMJ/2g4ObZONe+LsOTJSZDYD
vW/e/Y1cFg2HCCBAENS3Q0HTRQoqaYODarsg1Ac7iHAyuAbOW8/I2SNIOAfrGRD7qh8DZu78DNWe
36PwIOOD3/pJ/DVrK1//qFD4RxsypqcUpsuAoiqw/fw/oa1dtMUztWuNl8tlJbCFncyFuCI7t/J0
zlxplpFNwUGfuG5V2ttRDNoUafKrTP3LTUk6TLFupTeS1m3VJ6Qjsxw92+BglK3e7cWY6+VpQs/2
2vP7ypyQJmMgcm8YottMK26cpPH0Kj44fYk8vk+1CZcf+oEufj/vveFd7nbyBJqp1Ji3OOaWix2h
Xl07mNWCblht/jvqADpLMFnvH2ktPZLer81N2C3n2wWfvMYB3Zcc277oboxAefsaRcybMdPenTRy
LcEX5kQznh846/r+lfcM8VDL3jCTY263/+Y+ON+pnbX9+n9deSBf2RJrTYuEkeFgj2zeLKEhYGyl
c3JM7KaNGmfpIzsYk/3bH+ki8+aXEbyAIyToBBy5eYazKSUdG/EcVFV1owHECwPh/ld1A0mLfJ/6
CRk3zSIg9evywUW9MGdyLNlB5ejFUcQ9gqd0i5/8fgqulL3/7OHz22NtBQPBcWgqkq5tvpFmitbR
qkY72Jpll2M4BFOaf5x1t8LAAW10LeyzZkBafVyyOqzcTH/KmqCXYd76lK4B0MjiUAlXqUjv4k59
7wvpGcBnhR9fCR4vjiMPBBEJYfeKhkPb5nw7GWOCchR67kcExf5RMiODkuW/snSnK6/RxW5i4blT
qT/AHKW2s/nOcTXA/8qVPE4BwrBe1br7oLOqKwfxYjeto8Cop53EzqXleT4d5I8XiRq+PFqj2UwR
0g4VSreD0NEMj5ehuF34kddURC/XkBCIlxZAPG8TgnDng/auKmhPpD4ZEzpBkRuM1CyN2J0WJI+7
5JqoygUNlYYZtxqmMysknvLR5nEKJgNnCnfx4AOVy4e0nJLbBiH+33htef4eol3ahwFC5fKY4Rrt
HYMgrcbI0jSBAXANuef49hG+eCx5nEjZuPkIAxHu2AScZZziMADQ5DCn8fduXg6m1G6dJPk3mfL7
tHH/sWoPj8prXebLEhDjcmcQxMPEWVvb5+vut5YMqiQJWAdlGKGRSCv009iP+lY3jmUvgjsjaNO7
ojKnT0avmV9ju3Se3578Rbq8/gjaW2DRAAgBxzz/EaIabHtKeKP9FnOeG+oifrMPytJyjiXK8EjA
i6p9zEUJF+rtkS9PFKUmCkEWF9qqBbM5UQtcQlhIc3DIjVqVoaO8mZ7v4gz/yzhcliTMiFWgy7Kd
oVshH9kFcNsb70eSL/0nHQ+MKyHka7MhJqBkSFxHX3RzZ9IfTY2WvXWolOfd04ivTtSV5t3714wi
w+rARZBzoe9JoFr4ZkJutBCzIRctc2PcVcY0Xuu8Xt4JZHqrO7hNcwFhqs22mJyE5sJEkE/WnEZg
5NRd4PUIN6NYvn//nMjzVuU1CjZEVeffxw5yrU+LPKY706RfXTiXByevzJv/YRQkbFg9hEApu56P
Itsmlo4j4oM14DqPJaN+7LXsmon55f3Nsv01ymbZFHifloQoPoxeKj/KxalulUAPv0s18wN9du/K
2r12elfdZ+KOldq+9e3zAa1NVIOIsA23P7mL/z2vhykCrQKXfr7NKnAy717HVfFl5S78KaNsLi04
AOhQGGV8SMTcHny9yXCmDZZPb4/yyvaDbcJALt2F1cT1/GsVdYwcTKbigxZj9sD9FxzHUuh7dodz
BX356lA0hCjWrEraW+GtsRsJG6w+Pni582WWE5VlL2uIeWRx5Z155YpAfQFc84pchOSz2YJY09DZ
QBv8MLV6E/amZu11u3fev9GReFjDQ4g03K+b1xxHRXdOMqkdgqKv3Sh2k/jetlaG0Ls/0apqSZDI
zYoI8GY2PPGjDKRIjkAwyo9aVo53maaCaO5b+e3toV45VTRJIH+tpFiI4Ns9V6iFBe3EsZemftfF
s49vjdY++YXbfXO8prlWK1yP6VkAjFAG9eM/81sL6JsBG95JJElzcTQKc1LhWFs+4v6NsCHLu1rz
k2g29m+q0RHyC8ZWXhMihNA2//Ve38g9nW29zkIVt+VHuCDW+Ngj+oESGMwBJ5RNNcpIel6XhIuv
BvvH4Pbx91ibRIc5VzVRX0M6T+1a3C2yUM8X1//h1l68sqANXTzEo8kFY6i27w5JV2g/A6QJfB62
RlY3RtuJYJ/lrQ6jP4FcA+91sPUwH0ctj6xu4heM1tj2UTIm2VeJeLjczYGeFgdfK4Bxv/3lXtny
YI3B0EC0XIlI65//le01QHNttIZAAo+iekICNbuBpvM/vIpraA5IiCyRoHmzFfvBq0DqzeiyV8LZ
U10po3qh1PE/zOWvUTZ3O/Qp1yJ1FcfYyL7bfT/tMCBrrjzwr9xGFDKQMwIeQYXBXo/CXwuG3GQj
KO6z1fMBy3afrpc7lcZeVMt71UMoRq4wXFq3XObUiTZDNdKY7bIo0iNC7sUxc8gxBpUZh7Vxd2Xp
LmdFD5xIb/0H1bNtQilBuRSpa6bHTCTp3kP+ZR9PwXRjLeCa3/5Krw1FaESZH8GXVePifAELyN+4
PKLbilisFU215+yDxHM+dbadXrkBLzc3HWKauCuOZRVa3gyV4eJj1Q4oW0H3MOSFrkOjD64h6l+d
EBxbePsUTeh+n0+o7rCls1I4p7FM6RhmQR+Zc/oPQknXePOXI621DKRiV0ktWu2bRxdmao6UoF4d
a2/E3ww0CAqeQhrjgI9GoF/LqLfD8X3W9x26DV19AsDNeaLJnUu3COJD6c8oj/hmYebHNCkSk9u0
F8uVctA2VFqHg/9HiouDJkywzddylFnrXkM1DUUI0E1lqu6MwSp2La5Ph8aHbtrqhX4ljtm+XH8G
5TD/WVfAapszplGrW72dtUM7G+Kz5g3tfnYa+6QgMHwgyr2mH7NO4u+Hi/H+EEnWIpHNVDc3YYy4
wgIRXKM5iCXhoNpf0jReirZ5HP0CRQtD3ZTZeLLL/EqS9crHJPdZi5Qr8O9C7iOugSok1ZIccWwv
AlwbkvJpBrDd7kdc+K5dxa8s64p7Ipo3QGhif7I5E70d4xtpJUcjGTOgCpKIPm1xFUry6WYcgnm6
coFtj/q6rgCf2DfgQi5Vw11PCK2RDJjUPm6WfqPQJi+zK5f/66P8kaKklEgmcT4t369liQh6crRn
kUS2oTc7W0/ey/ZgLn9grUwHxgBFmPNRDIu8zpEiPbpl7MDfs2Vz14gquReuU7ohribO+1cP1S3i
UWjIK/Zj87n02aHlbreM2HXlx87ArytPjWsiaq9swbXlQfUfRjcl+s3qFWkw+TMa9UetyCtMZRPn
YdZM82Biirl/+5F55S6hQUkqyV1Jd2NLUNQaILd5rvOe1ap+EgKwhuKC3FuiiYtwbh14zE7tXGEM
XB5uvhxKC7RF10B4e7ideQnMSl+y4+zrFa583WAOd3biGOnNiHJ4ezu6ffGzw5ZW7XOj6b0dbonu
NZ+Ky03KlgHibxP0s322OL0x1VyjE2V+7Jy0+jziuPa57zv19PYKX37MP+tK09knA6R6f75Ja5Tg
nNSw06Net/0d3NoFv01pPqSx9K5EDK9MiAgIKBb9beoy2xi1hfnfVaaXHic5/VdVeo1he1teeX1e
G4QLmerTysDg2Tufj+50mdYkzAc5H/moeRryYa5cvr+9apf3Ig1FruH1Jl7pwJsjQIGltqmiwvtR
TvqoF4n3ojnKSMJEGNiXmMlyZUu+NiDFUxrceJZQXNuEDHaDYbI1zjkhg5Pdm0Vi3Nb4jd3ivNHd
SG+uT29P8JVl5HpExm9Vb0BYZbMtkhk8YqJ1xdFRsrkxRzybzdQYryzjq6PQ/FjJcDTeHP/8Y2X6
ZFilzayUP6gozcpMhPrY5F+vTOaiEu6iL4tq3dpEp/xO/nc+UG9Oll1bFFPyCWe+h8Uphvgm0FI1
PCtDl780ymbaXVdX2WmKGzM41sx7OWULlGWy7S6x9loH4eR+bG2v/lT2s1ngRhus2oap6zbuXuSJ
CA7rMGo/Z+lYEHgPwc+BfT5EplRjHUIO8uuD2TaNjevpamNX5Uktv+pxh2d4giCV+zl2Rt49aB61
t+sWgM2nxDKH5h7/aCSu434R4gl1Lzf/kchYZWHS24ZWhkOpme2daS2eQOsrBhKD7oY/H7LW17rP
MHoMbOFqHVc2PIs6/VtsJvO8b8xxbveiTL0CNBrKUVEO7+fTEBgpDGNT6xFfBddGYp7Fle0JGk5T
b8IEVokxh6JoxvQoK6/2f2WJsobdJIzGuEcKY3GiVrmD3I2lJdoPc+/O+gHzxVL/JHxcXXYSV7vx
Tkg9KA45d6y3G2SFnE2gOaX1nLtBFeDSnNl2RCcoEeHYYevUh22G6cXDKrel3zvQNxBjCcw5j1Ax
kj8Q9C/7j/mgfDMcJ71yok426tfk0ei5NRZtLj81vo+GDU1E3Gs0hbXMLsgmmJelC+NlN+XT4u07
P0u5c+24lR9qrfT6G01zNfNIHjWWn+eEvtEpxhq0ODVL7oy7cRXH+Tyh1GveA0QssDpr89z4F5E/
b4S/D7hrfmAUVOh0KAzNT42eo/sd8fKY0GNIpNwjIYRFpJPhQbOfUYjH0DKYuKwT0PNGPz5gcQqu
TqHkIh4J5BPsmBoeWwHyxHGzR6ObLR1BSrdDzKadZ8jaBfjgbje2Rut9yGYA8hC1EmXuKLfk42Ph
VEnwC+JwEnyqa2WoT4E1DAU+yYOVu+FSam15zF3N9n62wu1qvDmtrvmv0ZzKmsO4FBPWmcoytOpz
53UBH8BX3TjdVl1vtbf4is/GfQOdpzoUWpAm+1j1uFmfciJX8wWesWn+N+IG6T24baJbmLwZZv9l
MqlP3zTaalcpiskYv84AJLtTQe865azp/ZTtV7kXdULDfxK4WddFZoZdIjhM2J5mFc00s6mm35TR
RnNXEye1nyst9q0begVSfNLWyvhN2QL03AvQBVmUBKNFmjfORnZTTd3w0iijqfZd0As3Ys8MTajH
AbdSvCi+ytBWbY6DZG/JbyDNXd4We/K0k6kV3afFlQjgh3ax+PEYmn47BB8XrKv9J9kj/veo16MJ
xziQo54uYbP4LsVPqDUE7ekgnQd9oP17rFwxmi+lU4wzTphDgENmX6x/U4ccys5IM9HdThiNpDfK
7hycjL259Q+DlXrBngJhLD8rwk0zbFsr/aaqvrOww+vbzrpBbFT8oHIg0/1itHl8XIylV/tBJdP4
VXM6ke19vbAd0G1Nb3dRKYax3Bu92XroJ2C3fiPAVmUfbbPWLFzSPT+pd4gYu1loFX43/hix9ppO
ZomEYGR7sqEOIAezMXZpmlbGfoyhkSJqlJfNy9AHRvHdn/V0ioZl9W4NQSt4v4yywYULp2V/TA8y
7YxosNqTY47gkvx69veW09aPFkabeFd3bp3sKtcdgl2GU2sboT3b1p+yUqZ31AHHfG+iNjTcloWb
pffx3CxpuGhengEMC/ruk7/A8w7HUg4azLY4+bYWckUaus3YLBEPY9z+zrQsfu6NJp1uF9nHRQ9U
yR9ksfPSUtgRxc3Bb8KEjnmHttE8EeNjB512ZR5yl2X6BwMH6flk2DjFP7izmepfmlhNbIC4LIZl
58pcQ405gOQ+yNCwc919ZGXN5VQF8OA/o4zhjD+mune7nRx8oNVh14q6D9Hdk+6hCUrXimTfjRK+
mbtYXgHDBzHcnVWlbXafLfGk0B9QzXp9m9KFtAY8N39MiybFiL6WxQ804IYkh/vedM0u9TrUoBdH
8dvaoVTISLZT7Rp3dayJ/rTYhcsqqraROrbtsPX90EM/0r/VFxN37SAvq+cAcNdwK4y5xaQZk+Hb
sp507Zixqs6NmvraDceMYTA1tYyvbWDnfTRh1UQz2hY9Bs64Obgfch5d7SFN2BH4XevwPj/4duOY
t3XdDclBepnv/cjyOFse5skcWl6s2mza44R/uUJ0fSDY/RS7Qdx8hHNlPmHNTPFILnb3j4/Q/c8Y
WWYsgXmZ4ggTp/G+TfryKzGEeFRDb5dho+jBHbVUd79CKxxeaimnKaJKv9j3uBZ5zi3dwyHFgXwa
fmf14vyKx4mQ0M76Oj/KeWANQyVanQJB4CAe9JB79jS/NMYASwlwXeLf+OWScIossbgey+TG/RPe
r1Z653dGOtdhzXtc4oajJvcDiMMh/69AlcC2kIy1mvLFgD9RAuZvZq/Crk+65hBy4pbyoAB3lk8C
n+YuzLt4sQ89OnLm8liv//JSVFmOAotWKBuz8nwmWL8JZNMPkY54zk/pxg6GeAMw+jBrsw5H4drq
Ho2WKv2t5qV1soZDTh5mdWL2RBZS6jtr6Z0f2tSliFplaeb8tLEMzCNsXIR60mJHFaHjgpf80Mdi
tYx1MJT5jcez8cx50uIXOTRlup8NM81+5yRgUySBe7+330okGNANXwGBlLKhgp5HgkQQOg/iLI8m
r+JOOZob0UkCNFdY7u5K2MlfdV4jOh9qE0MbuAXPFADlsWTxPkyikN90f7xW+b9MkcnAkUwG+kcO
R530fEJaNWVqmofymEK2OZVOT0PEWJyn2Zf1S+p2+i6bcvvTe6dG73Ul7JNkrWSoTf6jer0ZvEzK
Y2NMq8u52cdryKdf46q9lp2CVKfRDxGUxGczTj2kOu7gtjhOpV18G4qkaVGDnnx9Ny+69j+kwhBq
EbimeQhEb/O9TGjX1jLH4ugjQ6JxrKzkuSKmniMF/Ooa+vpiaissFbiyS5kGxYAtclQuirDXUNVx
8rgKE80vfnAqLWQyy+Xz21/rInlkd1C7g1eIrsqKjj7fIrlCcpq6U3fsY15JW9PzKA3GFyT6kQq2
3s3RQLcQjjBUWpf6CU65myqUq9JmGgOT4bSijsS0tKukCvLzDnjYt2d2sYiUhNgWlNeoFaIfucnr
9LnNcFNwgBjks7cnO3Gfg7FIb6u56H69eyjCQ1B6FmV7VE03WzGAceT1C0N1ATsi7/007Is8PVSZ
uiZb/cqs1pohEHMUamjLb2alTdXQi7ozjoYd449g8JynK+lpcNJrMllrhn12R2EfglkJZXrCbioZ
m7qCYUxeImkIHPvZNpoTOGLzu9RbT4VmkmQvljDjTyJhovtiqdJy//aaXuT/6+g0CcAEAEdB2OF8
Y5ZG0qWWYPSE7PeGFBxveIK199adGAW4MiVLxsBDZ1NlIAdRDimjedQLmgEIdvY7HVWQK1fi9pBR
D6VSgg43qFHqJVsQMVeiWjmu/nGQhn+qrHo5FXb/q4eWf2P38trSbfcI/Je1zcJmZDDk2zaT6lBQ
8yZZxkdgMNVNtfjzTrea5iACcU0lbvuVVqoNDoBra9miGupsznM69eCFZkqvxAZOVIBIPfVNI6K3
98Ll+q0SBlzzq2IwUdQ64b8asgEiyIE2uf5xEu6/nTDu29KtQlLHT6O7JFcGu5gS9ufrzctFxa3I
v5wPlkr0lmNzsY4gC9S46+aGGLRKi+z725O6+Eo2bV9IsywfSf1FtCGYSxC7RnZq5gaRwiyrymjF
PDyLQTif3zsWpUjuJo4UMD+AQ+dzcvy+dEtlFydI+NZty8P1gHiFdjcCnL6yfOu5/PvWoFS8QoG5
b6m1UIzcdDZycx5zGWjFqcbGztgPeWq6P9I6pqKxmLH32ChoAR/NIc6z+0FUxZPeqWG4cqwv15Ym
B2A2WEUQzsCrnM93WfFliYFGh9UqgZK96F+MDnRMmDnimtnI5X7BdgvdJz4mvUUy7fOxSNEAmotE
ntSCZ+nUus7Om1L35u0veKHqw7oSwIEBxhhiBZlthon5Ca5ZmuWpGklUcVTmZt7NpT5kEYUW/7kL
sMc6UbLAsa0am2m+9+G6Lh/jYs5sKg/Joh+X2Xe/GKPoUHjIsevYdZC70l1sxhnG6E3r1y+xlo06
VKwkD/JdIDwsbKWnvHrv1NNcHdWkdxPqSH09PqPX6Az3wYIv0t5uqmt+E/9feT3fSrQE1q7+H1oJ
IlfnK2t2BYlI4CenwpSEPjfkfqOenXSnTNdS1Fz7wz+Orfrlua2Xyf46KVMaach/Sa0H0A65s3Md
CLUPaQE85gNsWjFFTjzxrbDcWYzHUmRFfuwpE1HHCnDY21cZDuDhCPJT/hwKgD0RBAC9/QjdWUyn
StC43RteVqfRYNYi3lFgEtpzZyofp1U1V/l+ji1t2FckGpkbBoU+/u7pnNi7qjBL0uy89p3jMGKB
HFWJZYzIb/Rt9mGZCpneV6pGQKxyAmIjP18sEakZRBxk2VwlD16CQObe6eOxCdNCt+Y7p4D6g854
Sqf+o9d6fvlRtKXlPnLQanwVkyYuI2OcE/gAPpn/nShlrT3NTpDat9ypXnVnZ1lShotlzd/J3pW+
F4MnpwcDJwf/BA4A8FVoNHC4jw4CFM3vfJkoY1AStXGIkF7cRHGe5+WNgCuf7RbSMmOfyNXGSBS+
95szyqxHZI77k56VdX+zlHMRRBgrxT9EUSCKaQkMgcLZ15wiHGcXM7G0N0f/0Mam8Z0nQZZs9lQ2
R31xerXjvOM5X7dFpz+N1ew+a+MwF49dETvaPo3z6jusQv132pnJ05zpDYKESPVSmdZWr0snn8YW
VZou/ZJSSw12nuvWT5m3TI9NpfUQOZ1Ju+/mzhlvJC6qAg0gwrvQHOZaRV4pYZYXTuKJqDSHIrjP
C8/5qZdUuPc0KArjH6o09nyfqCD+gbhoFu+Myk67KMgDsQhEhLzFj/LBaZ+lqxA0wPyiaSK9KYN6
ZxjjSF0XSmY6HPCDCdBV14WunoUezPIOkdkRf/NkLofDWMNwvROxbX0bG3spfriJ8MsjZTmlHR17
toqnIeDhx1ZGN7Wwrb3gsXGXwVqiwdCE8QVytPlclrOd3RQISckkrAgb4m++qv3sF9XY8kuWiqw/
6FU+Oh/nhFbqTrcVqA25ZHySeUHN/kk2WZtEpeZgYDWkk7GQGekVWiia0mi/mkXnf5BC5v1DlWn6
t3IBWXU0ReVnQ4QWptc/BlPjqZ9jILMXG2es5OMwyfrz6M+G8VmiytDQ6M9nylTZtLgnv6kVBH/d
G4sXJ8hnZze3gYFRJTXc3xMt6SGczR6bxQT1PT0MdE2f7iu7Lev73BvSZ+SP9BTgBzs/tLI5dp+n
sQy636kZg6ue5kIXYTPE8mW0U9U9JN1guDeu3uv6wa9z17mtavDY90Bvpf0pq+Lmg2UrB2lSF77+
hyoWbbozWtiZFJNqancWHYjlUcELzp9pDnAaCyrTRsj2Eh6REinZByfx1UecA2iMOChrNJGwYiMI
DTSyy32h5SgdYOiHbBql7Oo0JlgV782YSu7e02G1RqktSyvsLD2rd9TfqfALL/V/6pqz5HcU9YRz
MxN8iqgrA/MTKmWFs1tE2RUIhZgd3gS+31GMGpO2iaxxxVFSsvE/TnZB98P1ZnfAeHFWcCN6qxqi
1GzpLdm91g6h05XUmFTiNtbOBxSPaZHn59lpNOvSXylIyEjW/8fZme3GjXPt+ooIaB5OpRosT4nt
2E6+EyFTa54pidLV/496n7SrDBe8G0ijkaBDi6LIxXe9g+PIK9eLszLMUkHuzVhkNl5HrpGnYU/L
5I8xk1IS9Bgq0DIHrctDO0/Wp4zaLt2bZq99SXQagXtTz7p7pP3M7lTIPiLBrPvtDHBt95aZWV/x
T2gKXPfXqgwXpa2/uzWlUW/jrxQZJkaJ+1T6HtAThUEgFjJl9m7etnus+9fXZExK48ZcjNg8uuDd
fwvRVxjtTM1ksxebsbMTqXJfFTz/Llw4lvSgbAp5xzWo+jG2BqlUqZFPQLhG96DTSvtDnsD6S9ZT
+t2Q9AbC3k87Mxxc6TBzelFWu9ngeACkcQFXM83+XfRZ8iMvvNkPpUSqT6aTMc2BWNEp72hde+nN
zHn+l83TbANYXbMeNJbS6b6h6xx32aS1r/a4ej5xQuuKXqZOXz1XxNUuU3jS7PPRy2G/TsTTY0FW
0Z5Ore7B6ir/52z2jREqu61uBrqNKyqYtLvOfGPUd6okGIH0EWMdAt2P52zv573xC2svUi4ACZjP
1BeJHhS57y+B3QOaQtiFaHKc6Q7EXBhdc94bfeb5ISXKCsPFcKZ2VyKhuIlJNPldzesETJXlU8Cs
ou5ayHf+U2ZaZUWFo49FKJ0Gtm7DFeOLXSAw2JslUswwy1zvj2u0xrNrLZoIEpYwTTgDrGtcq6GH
0zZNbMBdJuDb+rFt77J4noZAkjBOrjOb9//i0XVNIGet+OvL2fgRz8Qy7ctBjq/T1NOAnVrXfy6T
xX1y67EknHlay9t4HSEDet049iF2A5RQ6dDQFRKwmH6QA2fwnzMG7rt1IHpt1yW6ukNQLcvdSHl6
JRqfmUHhyfnruT0/I24zdbYbE5sDAwhr0DnPGuUFrBDtobOc9s+QcHbDDsqNKoxrDp9954nlgTc3
v8qhtkWg5337ZJDA1AW9C4Yb9H1i3uWJctXe74a83mmQtsaggTtOHBVazNeG5MUpyGc0yNvWSkuX
pkvHxjDlbbmHSZre97PElHZN+/RRs3KZHrk32JHB4W4i0nY7Oxjm2EkPTjXWT2Xbu/iyLyWdg8kg
3xf/OclGo3Lwsse+qqo9hJm43JVebT91Lh3FgOLTLEM1L/ZjNogZq2zMx73DKqzGxVG4NL+LlS+E
Rx/bLPQGrXkpF0divYiz659mabw+RJQ/0fyIV0Q5+kgH96Yfluqn4KZj87HoPt9t7GXafnEHkxkW
avlpVpoeB6nTNPEejnShHWljYheilEFPr8jSvgjI2+NY7lqrGrGucdYi1Lu6vabLsBRBP5cpbj0T
CG6ISePwiHn+QnMbuvodluZjAbBtd15ATpNW7Ia187KwHV17OK4jc7YvVivvQ98i5DJUQi7/YB9v
P/d4Ln6vaB9/rS1/GuiVTb0Met9Zm6BupoXTdiq6v8C6418N/Mxnzx7Ml7aDXHCtabVmHNNpam/N
YYW+jn6QU3PtLdpITuxk9IDbunqi8Gqfq6IeftixgezN1MvpgUTcrj6AZrlPZTfrrx7hA24wzcCE
AcIayty8WsSTC93gcSJAHAvwvsDCQ1daSrZgaiqxBz81b9fMcoddZa9Y8jfTWkv6WSuT1PcdzYvY
dmK19UO764L6ePyS6bWfEKhSFo+5Jj0c2VVl6FdrU87VbpqF6vg8OPtCc3KMP8bCFrhr+3X+4fh9
/A17Y79hT6emCuRqkBVs4UY4Bfqgd8aRG8os0tBR9lJd5aYns+Moar5GuNnZeNVOdjH/HnH7We4o
wC2xy8100r/Fi8IMmaft46uuK8b1wCyV1VFVicMLJVsSev9o9fEP6B3p8oXCIW9eLVv0Yl97yurD
0e9zddvClxse0D473c7RJm5pnWGVVhMQeMrmHYxNLr19oxlZFab9kCavqs07mumcJ7+d2F/jF7T2
My2bOhb1XmrajN5nKnqJSJJj5A5an9XtEqN3vZd4M6U7mK0h633lya64HhOHO++MrcZ6cOLC8G4t
Gnzypy29Qew1rzD8AymDg/MbQd3IFOhigaxUt2NJbnUvozhHLvHDronku/eTRKzRuiyzEREqurz2
rJ/+2XJXvU2CAqlTe1chnnXuYYVY34ChDLFnknInDRIV12MoemLpIkzC/eHGGTpuOji612PUz3pd
3MxCLz38Mufau+1tkkFDd8pt55AVtHg5rhvKTdQfSR5q+diqK4oIdwagbNt6p3O1mn85hi3MFyy7
FsgTXGy9W5cC9Llr0KlsXc6aw7LRuX3kVlNzaRMkTX8nx7hMvo1iy00KBdeXJqyaZmhebFTUekiD
peOMS0jpnfDCleO8b9Ukmp9LNSJJJXGp9W8sbqvmPcmXojy2i5EqunJWLe4xryLVkaVoGSz51NMS
f6+yRpVRzXY53euqovQzRTd7NySGz/668ypI4M8zeXfLriOLrwyM2G7sG/g0WX/IK99er5AT2Xiy
glHVfyojI46bcPhxDRJ7ivUQqYtVHWpI6/nOm7nCPpVWOyz40iyuc18UrTvuViXJboTJsC5/207B
9AtUvWCLp4baSvcwID3vup5U3u2bROsf+0E05pFuZMtNxiuGUrtuU6iI90DPOj/oWvf+QZhLns4B
MR9+e+3Ujd9cwJfegXbYMaHiA7jotFxPsUATUR8+OFWUjfW4r5M4DvlwnwFCh+hjyOW9kVyEBQBm
SMJAz97CD2bmaSN4ZBXNepPekdv+Y3UzAI9+ef38QFgVIZwB7cYG9ARozyyv0TW26Ij26RzGsUZg
PHhGmCKrugAjnXYEAQE1GLM27EdGBE16+0xKFVTJddlEfu3bd8hN/LAohxcsb1XEjmLuIXn88/HT
neNj8NGZRvoIFv2KM9YlBVXDRbWKMD1xd6OZjOwck/npl8Vdib4jRS/9Anp0bx+s0ARWILlbR0QS
ZAS/zLK8TkHKlp2JNcGFNXg+ixuQj7pvA3+wnDhZg4mN1iSpuY1tWKa3E06DE0Svj8NVsg4J177e
1ksMgPzls3E9W4IStqb8gvvLmjwBp62eByvU2EQu+1keVD3AdCA7z1D7j9/a2eLfOp18Y3habV/a
mSRdt5xVgyETLfGyBFYMjcOL/ToUALcXhjpD98FNUYxtEQTQf88Ad3uBwOriSRgtqjH+Uapywmps
HFLX9I4dsZ0+243ZTELYsgHd0cOxMt8ulQmXQV0b1yJa0874ZvClvcA5aH95YsyfCKnOLnxz5x8A
LAFts0imqeCjC307Xht3vRnDl43mQZih07reU1vX9afbCYxCFYtmgVYd1fvbUZw6blaoNGWUwRml
0lzI0A1M2aZQGDGZv2QrdP5QtN4392U0Si72BSeTqDrlQ58rs8iMV8JiU3/s/+fhqfpZXwxa0lgn
wXXfnAPYHE+QfKsF5YXOkuOXiLt7kg6cZwYtx6ovLknJztbh1pAh+BUPwW27Ot0b2ziWUidsLRJV
0+0Kyx+/6Xo37CYnM19i37tE4j/7xLbxgJp4NvrQCJTevjHpLJZckzGPnJ6ColznucZst9ZuZVWL
Hx9/zmevi28L6SdKHdw+KGtPVkdi9lhfiHGNRiub95pfi51rVdaFffG9UXT07hxluC/op4bIKXfA
TNcoECccEX+3cbF8x6lmdC909s+2X0xoUWBAJMCMB8vdk/PSVnVmzI2tRfGMViaXfheNJRrXoKqL
NcgB9ZNgzpL172fncLOv4JihswU9wz7Ze/2CexxhCn20SL8/bOm3YduW2YXd6XwOt2OSGYSVDn3m
dA55h+ZYwodjd8K+fVAAX4MoLpEj3hmF8okJZGeHG3R6gtUZ987Cq4fIssS4W0bphhAKht3HM3b+
orajg2HgXAJbn+60VdkVQHvdEGm9csO8x9J0Lm6SpLjxINeGZW9dOpnPvuFNdrS1VHX+tS2Tt9+U
k1mg/4pSUOTj8lj1nTz6ieoPjRubkSya+ULZcT6PLh0/xBDbsmf/PamnELlJfdX0KcoHPwldsq0D
qITjp+eRTYKzCqIC5yRV79unYvJMPBdcGeFekfzjZiadTJxbki4cJ4Kfr2iV+A963ViXHJK3v/hN
B26rb7btgsIKd4FTq/1piMdmUiVixbVZ/tHMqd3LtF5vtEWvrhYaovjsFrn9onMNOH68ds5ndhsa
D0pWPDKnf/uh/+n5y6bK83XI5kjzKRvLelwiIwf1/HiUsz14e0D/39RXzjK6ZW9nNi3S3pDVNEdZ
r9NSxJ/t1uzogvnDeunEfG8ovGnQN8GBIjzyZGnqHikS9NznyGhNK9CU6veLl7lhH3uXmsX+O6+N
aoAFyQHDAt2+kv/MHcYdDXV+DuFaL/MfaAmTlvaUI1SIzxRpN3G3xl90d7R/TqmaylBLZHPBv+z8
Q6T1DyMKAhHTC03k7Y8ge7IKZ+yUozlFE3AwJgy1f5YaeJxb2XL5MtOZ6S7oX99bMt7/22pQaaPy
ejumKTNDjiD9kWeBe2gjYkcCNtxPf/IQUfB3R06M6fpZobUAacRjySgCdvy+aXp6kqV8+nhdntm/
UXTDauQms50EFhK/t8/i0t+r8a2YotRNEWbXYmAXi+1lXu9BoawxqEypf8WeZdHZWLUyDhbHweuu
dBMxHHQA7v4Ylz3yhLRpZxlI1afFHq60nl8y6uAnOd0jCLOnhMFDHY+/k3W9iqyzoPVPEQt5fkx1
Z/hbNlN2YdbfWdJ8pWwGsBUpmk4vPkTxFU5KSh+GTnbtfGFJJ05YaKrKdjhmO9lVZ63L79nAF+JA
HMmghY3txZcggXdWGGww0AecQyEK2yeVh553ypW0UrjL1t6hcLTuBtvSfv/xyz8/NreEZ8yEuKpT
I54q0hLSPIk3yVREvVENvFgt00PVl4YfpB1uHndpLER+Rze6WD5dweGEZvKMlMDcuU4F+kUM82mJ
CxW5fi9vQBcf/LzqP/+dUt1QaFsbrMKt6O3ark0jmeec5yuHBWP/VK/2nWDn/XgWz/dbXGQ5nNkC
t5vXGWFG0QVPmgWlnqQY3CG8cfPAxfPf3rtEz3/WKReDLnjP0IA2+vhG3n37UBZZ1qoghiLS66nG
sa3knpwthnUdIw685HN2di4zGIJPLrIsEQxETmawqGNibxPTjfLOa//JwJPr4ygHT1xpE5v9DkmS
cB9loxcvJqZ5Zpjikl+GFUkKLY0ou/iRoknlkrMkafWF48Btvy5T0T4Lw+pl2FVF+kiWk6+ChU53
h4RKTq28MWRR1GEGhvNjWufM24G1Vn/o85VVVPpl+WqmNi2nmQQFscMUC+a/bS5zE/VYrdh0rbUi
+wZAbpGIQZOnPvSO8pPvK8Kfv9YqS+M3SYBVGY31kkwPRu1x3ncIvUcSP0VmPa6kZnY3I7cMqCIG
5et+XONBhpYOVhpMyp0u5cmcfYpMtEU9voV4b2jjSX1XjeOc5plpR0Jqz/hwWmyn01EULbKvklhX
t+0vbHRny5YR2UmBG3m9m4r+7TqyM9tbJ9k5EZ3DRT8MboGReIJqJgvNNZk+XWbBMqdExEQaZqrJ
Z/l2uMya+3KBuBGVtoeBQ0ubXlbx748/xbNigEGoIgl62e67nJpvB+FgkOlEZnYkyJcMx1ofMvpp
hry1irT7qlWFc+HbP9unGdDappG7Gt/iqXcU/g1+66UTN0SfGAkrpqGOJ7dx4VW9OwoKb6TeG6Bk
nbyqOS18xGi+FnlTMX1VcL6elzm5pEp5bxS8BrCrhtpkAzu+nTw6eGljohqNUtPornKtXgMa9JfA
j/NlhySeA4e8563YPvUfNfxkZr2ldoTW1tgL2khhqdc0PC3z0vF2/kBoX/4FUAEyoSmfLDmXlisf
v2FHvdoaHwopVI5x74WT7PyBQINpD3AR5Op5hq5sZp+JIVcvsmKVld80vyB2zdbztviDsY71+PEK
P38mNn+bb9bmAOC0OVkKE/zeWfWdF21m6a+QFbOXslguWa68Owo3atM0XX6dRh3WYze0bTx70ah7
40s3peONLjL18vGz/PvNv6noAAVgk7Il4+hLtOLJpkfErWahTPYjWh1IrdAhy+yw4EDQhUi1TPPa
NRfvr1R68b9YdFN+TBNN/qoz/BUOsBlWHdplGeuHj3+sd14oQoDNEHOzGObX2+9grsrE6+KKDMBC
T52vCsLIcFXZVbE+LzBD/n482jtTDfMUbym2RSCSM13MkExtNytGczI75HuxDw4+N7uPR3nvmVDB
EGVHkwmzg+3P/3NRG9Ox0Yp48KOZJF4oX7kWKRTfEPlGGXw81PlJRuAGmBTyA5K8uYa+HWqrF2i3
81JtK6+OHgVYsOKXcp31Wh2IxNb+mtnFj/CdWbQAmcCX4GNvAoG3gzZt2WhozeJohEoXtlpZhdo4
XzIvPT9eiMDaQt8gI2DgcMoTTuFYSd2M4yhF3nnfZFnxG3t2DLIn/BA78J8Lx9k7U0k5ufl/67TS
kLm9fap2VrFlY6UQyWT0A6EhzdcSJ/+mgTnufL03bpp56i/FHr43l/guEn5NigXawJMXqNnDlMZz
Hkd1yUntebN29I31kujn3VFQEeMg5cIyP/WcXfBMsKxliCNzLX/jKTPv08779BWaTGZyUThs6GXR
hNx+iP8s+0rr3YLaXEST8ozdahniUJZOcaFKfufjooLCFx5IAAmYdzJhaYc6kENNRMoysrA37OpQ
OSu2JWv969Pf1puRTk40zcZAIYkZyW8xM3NR+98kms0nPDZeBZlmIK+0jMWw/3jYdx+QFY/PKHgE
gOfbaTRq0mZTnWkspyz+BVigD+E89t0aOnPX//z0YEjOSGnZ2u5oKk7KEKpgou2A4yOLEuSrSQ5a
oNdLtRsHzb6AHb2zBultUlmAlbHbnyr31sxcYUa4cZSpPsYyo0NvrpzP+vhzjgJ8g7JwmKIUPEUU
Mp8YrEFZIsK8Hk6glsOwdUZ19elp83kSHN0przY48+07kqJonGTJkuvYHMotKdffV01v3jY0LL5+
PNT5Nkjnjz2WCwRKZtb926HGMZsgCa5LNKr0f5aK//q5+bhqDeEmZXH8eKzzpcdYZDpsfrDapip6
O5bRke6VTPMSoeAzIWDgGY83vIcljD/vPh7qfDUw1OaAzbUaO6DTxuaSOZlX2AZIYunMYQ/XaZet
8rPumP92rTTQJZyuAGhPaSVJ21BZLbMVVUKXu8ZNf8vVd+B3qebCQXz+PKA6QKIu/4CWnfmWzQ2k
fJ27CVYd61eC94rrwh/UBYzl/AVxztOB42oCgoSl99sXVLhxlpKHZkSxTK1DO5Af669eHZT6eilJ
9p0HIncNOS8viMapu/35f3ZzyBy1W/XKjEhU2Gw9PAiSqnA/Xc+jAdyUvEwd1YR7cocsnWki09Jx
IiJX6cmO3s+0dO7W3Jou7Krnj0PtyzUILTSqIPgPbx8Hu5vVbNzcjYZU/0faSXZlFcq6UMyelxAM
sj0GKkNK+dM+VZzMOG20gxvhPFJPgdkKBB6Fs75yTRaQWLGJwF4BDttnbQA363WiV6GPIK3iVnRS
u8xS6EXfQ79R/dBdpe74qI1tfOHpzqcQnhEVOiAfmAJ6wLdTGHslzl2tpFRpuTP0SsWB6LTxwh70
zihcWDeTXri7LtDa21HYmdIKeCmOrMWud5Pd1GEyQBH/ePsBpuDveXsd2kTdbOGQSEESjZNPSUPw
0KVtFkelVK6/E/nk6lfDpKe/cFeQL0mnrD+11WjiYKZy037j2t95W5KZv0CvsmHfhm4xGeWdkQEc
PfZlK6ZvW7NeHOI8Hs07g45vvS/cso4fuKx6zn7WYl0eEoxyBMoKzRzv4Aq09sGjB5aiEKsA1XSj
gUCe1MUw36DJmZcj9h8j2iq/8ov92iautdNkb8O/zZpxuMars9Rv7cWWThnkTTsUe+RR43Icse5Y
r5xJL+M9CZWW9WwJMb9kc1/ZyJGw13poMdOyrmpTpPPO7WOYr9piVqXajWpy1qty1Us7MhWgS2gP
VU9ra0m74XEhTNpEldIN//SVGvq7psnpGRq9TJ5ngUv2btLiNfkiZ5OEgwphXb9b2YlXKNmwI3du
19vf+O7b5MoxhQHsj5VTWFBTWvvahSn9RblG/TAYPPFdMhtmcXCwiO6uRtda572flQq7FaO0/Giy
MIHKd/jml0vQ1ALTHD1f8F9xKzk+T9m0/C9vJR46Yh1LO5xy3S4flUmTh0BRc0YXpBwnGYISnhmp
Vli7KkI9TQ4iTi5II262Es6I3GXqENzgY1U9IMRK/bsUOV9FN0IX6h7oMnX/LJ3Qyp9Dq1R6o0uc
QI8WyVXad8Nd0bZI4urE9WI4bhdoWGwA/82xnaeHec5mdUXHt7vuwEdf7aEZ8uu6szFcQ0wlKjgr
lvJ2q5z18ZDXZJfsZgy+1FG3Rrj4VUfr5Dq3SZq9dhtomjsb75gubEYlxZWV4dqwS2EQ1ce8pNi7
FoauOAEtXsstV+/l77jYo3HvKh3Rj4DV8rPX7N4DH7Cd/mpt+1ru3XpIsPAx8nbCO8VcH7I4drwQ
om+a3VsTgMOtvQ76eE1NPuZHJ8dBaJfChMEraCYo1UZ+pbAzWFqrxvhtEarFG6wrhhtVqSIOl8qS
+EY0xlqF/RiLJBgHM1c75eQ2kg5byClYuwHLmtYhx3bzDhrL6yEWkwqytjD7K7OHPbUrsFUe9pwp
5cJaabUupGiX8OMF2bHTo+srXm8C/06FS+Z56sbvncU8jNqaWLimjbPcz+mUTMcmsdFPBLU/GNNX
n4YQ4URzrIk9xt+t+z0m7HS49afC+57KXHvChs33wyxu0/o2mfBXCLQSv9JAmqigwmLtWU+bp1wV
es4k4mBNECKEU5PqXSi4tcWAwI7Kwww0ZAmdEhkAxYqVqQANuU9QI6DMl3oR+ZOht+LJwPIl/5oQ
JqY/9/Naqa866wVzaULYl2unK5Qb1EU3VD/Q2g7jboKqJnbWXELb7ZzEG0fUk3a59KEi7rkJssog
3zo1Z++77cZzc8yU1ZmITuh4/5Ip8Z7wppFk9eCGs/VYyrT832i3enucenMpYUpr0wu047x4XFw4
cF9cNAHz1QDo0X/DAIn3nw1+89KJKdF36IJ8aOP6TB5xR8rBl1ySnHvwsVT7OdhLGd/ppEem+5zv
WP1aJn0mmK3mc7+Z8IxFt4rwb7gd5TJC4Yaj2oTw+svpuKWUOns52Poc8JUwhWhxUv8H23BcHFGc
jX0gt8DIq8WNLXkVp64/HPySbPmwcwkq/4fORuuFch4TA+/CFcNIMfs6FnUAgeutKwn0fcg6B4lX
s8y98eCIOVmPYzJp88EsjOF1jV05f0kQ03T7TGvLdjfxKolc7xa931dTu6r7rEhipIW9IJ0aByc5
aOSJjMLajbOoce2z+8a65aiNkatUtCUPqT0X6pooBau9KdUg56jCgEt88ce2sII+nV3jthhnZCyD
6ash8tbYWG4pum3zd2zY6qVU5mQ+2l3nu89F64n6NQbT1J70Mh2LqBy1bAjSVdnrsTLq4T5fkWIf
nBwh7DNBb4PdhbJbbLFz4mmZOfNVjBaZZYLnH+6RHiIjnGbanYYoqEKR4PVis7Qak0Pd4kx8qLq4
mEM1CGncE2yyrgdvbtsmlG2ysLBWNIpHrx0d8i7LZXC+s2PJ5teKO61ww0Yra9RFbVxPB7pi8psr
FmsJx9aL3etB0C5ge0jWNOID1x+c1Wm0/ah6aVz5PSHMP9EKlf0hzcEgD3QVSt0M5kIk6ddswWMX
QntrlzSaLLEelM1NG7s5Lv2YkCXrj9RGDj0ExhKLYmf37JtoBeqm++LTvx2uobObX9CVtPUvTfVJ
vENtxMU2o474S/uKa5MsvLW5ghDWkTcmM9jESOtq+4+VJTTf8N9o+l3J3kzLFOW6PTDPq1n+5fTp
pjtfeMIPlr4iUEJUuZ6FGHJKcTPkOTI+f6G/srcbrO8CLEllHND/swFFCKWkxLTF6oZ+sxjfWrvq
8X4bGsRc6+q594k2OHm0uGue79fSEpizV9rQ7jXOTu3o+At1Td5ohGonvKU5QqZo2iH/k1d+Fdjc
LgdPAWnunC71Ca5b05YvSenj0cpn8dJnBGN8dZdC14IlW83vMklk9pALr+OzXDFmYTfDWmz42Ql8
v9KANVJPT+skXP/Jx9wBtRDdQ3PvlT3NCmzk8VvD8tJpjiuqzlfCoCzkU/yQMcd96ppkNiaCIPFl
EVvGV12qZ3zwIOCw/663mH9ZWrS0eSZ2EpXY8Cebs4Zw7H6qf6KBinGfhYb1SyFw+jWjT1n3a76R
hGZ3NNiPE9Q/yP2Mvjhk2IX/IV80U3sDEU3+aKd+Vt9WSdUZFIdTazRBOaPE2G2XP7Il6qXJXnKV
F/1LjX0mslhjwpZB4UuD/Hk256/0GskDrxe1iqfFMVBVBCnn2LMNCb17VFz4u11FjzZHGtcv94Wb
ynI/FsvQ3M3TlIx3rtAmdYVsUbtF0UB6W+rKvGSaRf84aKNFhzhH9nNshiF2Qw9mgRaizUUMQnXJ
T4RIvH5IMFtsHjRilJ2jZyn7NxbmrLZxSOv0S5w2isQ2gQ3ZLVDYtN5QHa/9VRsbmbovvbyvQ3yz
F/cYa6M+/nJxr/tarZtPJXFJznxsVj2bvpqTrP7xBm/Qo96S+ouYfGv87cdxZ+xr4l2WJ4/f6oK5
z5PldakE0n7yy7NjR3Ea6bg42CGuJPZM7ZazV7ZjO6qDrFZMKgajASQJOtn2ZP+0Hi6Z1yamnpAr
OmQtIWzpmMPWjJtsP2jC/JZ44IsHRVI71IG1swi5wZTRc4NKWCg4R8vL2bJ90cjQ9BKZ/jDT2TOf
vNSW7csgWQwRdnKkGdn8vtglw+bpEMBxmapbpy+rFmPBvAKbZLHaD4k1uvp9w4LrvnlJa4z7Lq6F
dazZ7aFhOIt94FZoYilQIHu5qStEqWTYWNl0U1h94d0iFZqaq01P1P4tnS4u94P0hMN6LlFKTm6F
j3GJraY8Ir6DeknygyqDYTSM+gB/2DW+GKIT8b7O0hi3QOwVtfG2xeJNKwKlJRVmFSrJxD+lFxfy
UEm10hwSSCQPOQIIC6vdbOXrSbTN3ZAWEw5YHVtaE6pcxfdj21lPSTegeLP7TA135N7WTpQIUn/D
RBPVK457LLiy9xvtEMdIIoMJrUdznNt4VF/KNHErvDFB9PBxmayhfLBdhS4ukI7aHN9r5Aq3flX0
68NiO5LlJpQxvVZajatkjq4xDeMkX/0AoV2hBU3jEsyVchQ6W25o8rOd57gOqdugD8ern+5mk20o
WHRJ2cXh5lyKzNnw2bcXSx9An+srd0vuy6e997iucruKfR8E0kyOmY+NqpKOebeYWG/gffDQdClm
FaJaBqxmrc/G3NAqgbsPpgKYsimcToCORMqpac0+jqCMVEHjiewedQmReaSlX8j3+hd7PHlU/Fto
mNBhxizq1KxPePnsdsKPox4n2zxQnpK/EmQYTw2CXDeQRlv8bIp0nYOKM+bRLxLND9dCZL8/vs2/
M+VgYjoYkmNvDbeTZ8bTUmsgBooIq9kmUG7RHXjp8oC3TX9ALj1GflqR/ZAN6Q7F5+PHo29/+8ks
wE4GgsEtjoS6UzEDtscdB2uZXPOFrd1B9quL0pKS5nXFVxQjnwpZ1iX84nRMrjNwojcVDwyFM06+
JmZlse/GEdpxbnxu3B1WT1r31oKZg9T05QIqs2E7b56R8UDWISWRWKjBveDP/4sGcv3na2dV1Rmd
Cd1urd+yZEPNlRp2xNbFdxTo04/ckZeMmM4gz21kT6ezv1kMgoC/HTkngmsAMAGnyZsiLFKxfEG8
jpEz1m4/Pn6RZ/DdNhQ9CtqoNAJpyL0daqBnPNczHUAYmct3dPjVYeqd7lBhlHJMJdc3CGL4f3w8
6ntTyxukkQrsTjPhZPH2lErSU7SZEr14LX36S3mqbvRx/G02XGYRxwaFgwXGx6O+M63IbkDEyXPC
jPIUZhtGrRTcrETUuVLfy7ilDixdFcSkAPz/DEUPCVx081I8bRfPOard1p5F5Laxt8eFRgYLomrw
hOSSe+gZqOfCJgVO9jUYG2y/J+ChI1yrFGLEn7ubcK+e8H43V62+8DG8NwpgMsg4sjZwoJN1Ihqt
qvlMeGNAIrsaEVgIF+lSR+Gd1bgFQcJOIxd5y8d5uxpxNMqV4ZHgm9Uif5Z4MzwqZtK87i2yY8U8
e0AyOPgaVx+vjHfW4yZToWniweNhU3s7rr62KyS+JL/WCH9DR9qV1/mocFGxLQwwa5nvE6XPj0Uq
uwvf3/maBFveeD0E2QAxn3YI4S04/QIOco2ptQr7IlXPI3fvEMDoEsnrnA3DN05HCKs+6J3b1vb2
KWOxYGSnivra7HxiUYkwLdTPRA1Jdl9ovQR1lVK3r1N47vaVDlb8beHCMxw6L5a4dDgmLhEsRE2+
fDz778yB4fJhsqr4MiHEvP25HHPrVGEqfd1rhH3Q1ZqSYKAVyT2XsvHw8WDnS4yNDrYDHauN93D2
uQyzqdFPL67X2cT4ZZh6PxjxMrlRCBIxXTG1tLpv8ypeLqyx8y/IAOlEIEqHFtbe6dpOuS73PbGJ
13Xbic2zg3sBVcunNx5G8YEsDRrCaFC3x//PoWUWORYqXl5eY40gnv+Ps/PajRvZ1vATEWAOt+wk
sSXZlrNvCKdhzrHq6c9HXRy42Q0R2pjBzAAGpprF4qoV/pCVSXgwhBxwXAi3As/1R7Pg+PjoTXZz
AfdfLtVhHgwhmaakVdVqkJapeapRmiFCyAa9nwQ5vhxWNi2MN8ciFqZFiCEZUydO8mrhXO9glhd5
oKfKcEClavLrXIRvnTs6rIKqG3BS0g78xS9XcUYLqQ4EhgIkIuw/RoGopWvI5lvoDv1bQZ4vS0EQ
XQhfZLD65VIqdQsfLkuFXquT1DBpcN3sz+sHf9mVy3SGwIoQqAtfGBeaNeTORUGqbV3J68py9z0q
wrrcA1ygLZxlQHJrt7K2KK+3jjzFAOAYcCsE1uXP/zmMXafZnZjyPChmWXyfhlyenRRJnLc/GDiO
ZQbJCN9bZ0sMtLSmKpM8qEfVOWJFQukjBP/oyLzNMVPfvh5nAjQmXSzAResPWbRu7RZJXARJgouh
lPmXjlmn32fjvael/73+cDc+MgBnKmedS3Hxmr7cQmuwhx7RPI6Guy+cuTpVZv5RjylzakMPD6Nb
C7pqzUYUufHiAG2jDMD4CTqAsbophBf1ZYZmUpAphfutHgmGnMp5Kw28DvxLzQY3CDYMSI91ht1o
XZotKmeBkcGBHenlH+PSyM6dIzcJvcslsjr+5MjkFO6CYXHXJAopaeuoIqyDBpEc6ReI1va+aiEb
T4ffwaVkYszwSW3z7j0YzPbn1NTjfK+GEY4NRO6020MBER/LDNEwP5kiz7gTg2fk5zbrDP3OtaSC
twxZp7LHgKIYDk7SZ9N+kIwVAu7RehEJ5xM7ZhTQjuur6CjLE7fRYuU9Dn3/K3a9PkVslheyy8CK
iAN9BUQrM6OpoqAq+8jZMR4ssChMtFgckKKgzkbJGAlAuulhdqeAPNF2FsxeF4ynJKFAKqqtzhCB
q406+MYJ8YgOKgU3KryouV6ey9DtTM5IWgYWc5pvKP/NH7Cr2XIrfammV2+N+T5z9wVxhEbF8nn8
E0E0Tp6bD30ZoEJl1Gc0G1zvK3YlTGczSavdV3VERwMGgozp+riZ+gc9MaJiD99dJPvKHo2/aFK2
08kN27qhPyvm+CCjuvilwKS17psUSP/3flTjfjfQgI3uX/9+bxxx6P6wd5ZbBIDb6vst0CAN6b2V
gaJkyrecMziCaVO1g7AVa0vqYh0sEImH2Up0BwhGPFz7mal25IAodqqALp9LB3XWKGw0Hcmzne7g
chHPFpKNUzKgd0PGtSV/sT4TLE8JAq5pYRChArbKPWYX/VI00aqgLypl1+uoV+qqiDYuy3UCxyqL
2gV3P80XKqvlV/xzJGgOo+jbySrIhVZ/Z3hQ4n/dd+NhtuZxz+hD22FNZm/k6ddbCxsK8XiEtCl/
rt7jLJjBaFrZBmaZ/k1bUT9rRTEf1LDBSheL95MSmdOuZ2Tw8fUDdL2ptFcA8JAAcPwBQV0+7qSC
deBgtUFieADiGqk8NRgMbnzO6+RgeSzA+OD+8YRYOkqXq9QKpmAlukoBIOf+Pnbl9GXotemI5NO0
EyZavm99KkzqYNBAOFl8o9eKRENOZs9lXgadmqZ7qx+xv0ZjaeOprl8a8c4h60GNhSfTVykc4xvX
jVW3CUDThGhmWQzGmQbbc7V3EMMa1btEira9bwd1C2TqLFfkv5ELCj39Mdgu9HEwLVnfN3VtpUOm
yDZAX06PHvivXw4qxEdzmbXuEe40yY+7pp92U1vqHYK6nqjvUtQJ7SCVdY/KZoSbgR+LHsgGT4jF
UOoxzjoowpUYn9tiyB/RWo3QOJNAGONjMXABPGlJLf6TvTB/0y4Yq11eoFHrR1E4I9Bu5JazUy0l
VQ/0Rtvu0MLIwY8NRdLwFOLABKohgiDWG7GQO6UuSDugJ/WzzzynmnaK6oYR4lrh6OymEIHmswgx
XX6UU2+XR/qPAocUaxLofDlG2t0NaW9hioX7AkOPnPH7p5lBlffkheDSfOSR1e9K3yb/GcbsxH8r
Q/byi6GYcXrXFVyZ5wiTJoNiIh4/1tD/ymBWmJfui6j2zPNUzXjaGA1ybPeqici170LDHB+cOjY+
zyEm8X5VoFKGVp1pwALCybU5KrVtfQOBX3YB6mDjN7Mz6j96oybWvmWyU+wyzOXEGc3nEjdbq42N
oASZ+NaOA8cDKKNDjw/1JXg2y73xTxSzK1QWtLAZAjf3EDPLYKvZXa99bmSv3jOGr943ratD0sOg
6/j6t7e+kmgULWwQ1lw+DPgal0tnTkX4HkSL11eeuuxZK37qtV03XA2eGOVWMnkdWyy0uoBb870v
IWz1FfZuNg122HRBQ5pun2r8yNoHQxY2Bi1NY39cVJXfymHlGZHpos7mElyYL6tnjOqEsd4gh8AC
Vb6jo7GImYoqyAz51vLjZalF0wdkHVfTevigh5VwndIegtzifvBBtzV3DVnG16r2EHHsvE1n9Rsb
ygDCwi6XngnYx9WGFgplnIw03MdUs3J3jYos4Q4Xq9I4hJHZIbmrV9hWvfnUwKHSFxo/vMcrjKKI
U1uPO2cMUheGs486TnhQ+96oIY+nYoPwcP2E9stlxHFZSHxrUCl+0ghNwk5HUlPPP6gZapuJ7s2n
lLnK+yFLtzKXG+tREvDVAwOnHll3N6GJUx/ougxGEzESwEFg3PxB7ZrZR2B6xPuvK8L2zTsKZYRp
JH8xwEId6vI7VNxoMWQd1WCy7Oopn8v8VKJ+/rMlSv8PS1Fo4aH1It61pqnond4jKSz1gFFr8qNC
goFZY56NQWuVw0bCch1eHGYWVBpQK2CsrB064kYbwSzaRiCNaUBZV9fO8QjKcXLIwl8/k9evjXSF
5AceB9kRnbXLHTQbnMcAVNiBoSAbYclBPOAZmj2jBh4fqPD6N6/HzItIhtIVPTzLXLWJKxEz4jMV
OwDxk/pKXANFzPRjrevPXjh3u9ef7qpfS6+G3AF9OoPLgjHQqnYYkFbXFD0hHxgpS3eKtiic5GGd
K8/hmIcY2SYh8hB2nOW4SWoRI5QZ0d3opKgAzL/E2MPOR9MYnF+v/7DrlBRmKCRJkGdEWEZHl9vO
XDTTMEnIAmzwxjPKfeZRV5xogztDfcT/5zKF4hQRxNGPQPsAlsvlOlpidtxVfcypjTGcRobVse9s
EALGx6EBb9n6LQrk5c8Scmx/EmGfM9DRY/AMXWI39c/JMXJ5yOoa73Izpu/7oe9dOARx6U6fKonM
+2dsV3Njz9nCGYGSY7aOk527ygEDyEnZtRrX4rkeyhAM2JyUzY9+6tT6MTfiMDoSo7IKsdrefQ9d
LvUO4YIh/Gxnsf0gGoPYoTPIU4E0MLd7CB32aa9Su07nzDOb/EyCUgWVxB7BR+/VVnZANd3PhTPN
vyjOogjh8KQUe3RuJ9P3PDWxd0aBK6wPTgeASzsb1p8uDxvMhDK9GHZaKSdAE1Frz3t0yxW5j2Gy
5H9ytFvNP1k0yuF+RNE/3DdObZhBEVYIgMshJoarQ1rIv1UN1O+dUbhR9hDTySiOhjDn5leXxwVK
w2qBzpoVEpwZ+4bgVnujzHGtNUeMQu7RwAIa6Kd6nU6RD40o7+mKgODbp1phvnOqdOjfTYlnfzWc
Ep9gaLjoI2bzGClHa0Z2GI/monVPmV6H43m0HXSRW6OIP4AQL71z1c8A1pqW8RCgv2im/pLOF6YJ
eb3LSXW6A8WnU9w7YdaZgPSnqjmEw6QhQperKGXMA8hCP05R0r/38BSBQYJ4tkMbBXOM8Fh6avcE
wp3KHFdWRTuOY1f8pv2nTLuGjFZ9MMDiIAyseABby04AIlNdRcqDEiOjs19AM7+sqdGak6rnzRcB
Es0LCq3Ov+FVZTaI0Kd6fDIKL9cONujM9rOcXTFvfDQvJc3qm6HZgOYC3TS+nbVgEsrsla5JSh60
HgANoqdb/Uy0hZhrMRn4M2OLoRwiQDG/9Tgdz0bC60UDvLD3eKuAbzasrHKP46B6z2ZmoE6s16TF
O1SetS/OgKakX4eO49275cTH0vY4bZ68ThP5/s0xxiLIUm8jWsEUfNWBdASCgpZVVYGRFEWAvXX7
zgafuVEg3ogwNhgGpgmMxRb5rFWEWcxG7Taqg94cmenLNsbGuWlPRknq/foD3VqKB1qK+KU3sq6w
88KJacqLOkD5qAS16czvZaZpfzzFdjc6JDfiMy5OtN1JEDW0jVfxuUlb8g3ba4LWm8xHhrqIb0yV
c/f6A12vguwuoJ8X/RuoMavoTBwbwcnnTWA6Yfkwu1VxSshV37xtyyq8HvJdWOxreT/gaVYnjLQJ
sBMW76KoVYCv5fNZ0EZ985FbTLYQ96WHRVxaC30VUa/gEBC3QT2g4+MWdrcnJdxKxW5t28LTfNFP
067obJ6SyCjTUAyTM4YAsC/0/Riab/WZI5VFPRVmHqIUHLc1x0wJJ9tsu4SuEWJSDzTzxUloY3Qn
AGSeYy+yNzKjW0/FdwoVGhI5/14dudAy5hat7zZIbSCpOYZQh1rFAebtR25h3xuLvIdKkLv8XHux
iOeN/fKGkvTQDEX2oNaO9caW7bJ3ZOMLdl5XKQaWZ/2nNOcqgfdcpC1382DvVWfw7kpPG3eDrLaE
U68bVCxFx5SwQFuTGHS5FKhnsh/YSUGCegJWxHicIEIhJyDbqlRnUpLSAJmsPb++j9exCN0EqlVS
KsiBzIsvl+1hqJehrbf0xVKsskdXhbwBbYm0dusg3lpqWQvk/ZLNXnFEBzkyYofoYykWYGHmGxCH
904xb5Frr2sBCI7E1aWiQsturU1se7FizhMKX9BCH50Gs5l5SBCXo01LxAi3yuGXsv7yol3WA7pE
yx066Jp0XfSpknQq602YmDxoSZ+/i1xnuFOwajqaovT2+UCaqVA1f50GM3uaYkQpGshb38KoXyzg
sICIjNLxPRwZfCuMlI0A/ULnW/9E+p6UsxisosO0es1zN+u5kgLbD4u+kkfPyshJvUz18B1xqLFx
lWrT8Gg1s5v7boPAwL7FquBz3E3ipysze/JjxWktHFXMCrc4rbRn34k8AmOiWy2+4jyI7XeanGZ/
hjbe+zaUig9JTwW7d6bUSnEI66v4fwjUjHnRTwGISa/KuDy+pIdhr1oZDSXUOnZuPA2HvoCv8PpH
cuNAudxuEFsZP3Gmlm/3nzCQxBi1VlbVBSLU+z3+Q8lzg4AheIbFQ4JaYcsr+daCBBx0H2nPaTR2
Lhec+k5a3ex2QQS4YU/jM3pK69n8oEN0/YsPU7iRK159mtoL9o7pK7GUqL2Kpg1VJagmMQaWm0S9
b+g1oVu2MDV29ugYH1/fzhdR4YvTyCpL/w9EIzRuYvjl42FCEdr4WIHlirVWfWrKqpgOyeLYdFAh
RGDLFU9Cd/HWEoZz6O3GKn7BiqgYX4bC1u65VGfnLHo31Q5NjLP7t7FydOmLqikwSOvsFsBgozmh
3Fc9phyBjEMw25QCdqJjY6anojmPXT6DiOk1N3nUWmWinokmDT4BAjbeqS4KbbgnL+5x+xaQXiMw
02AV38+Y2HW/Y4WS8U8J38L7XBoVxZCpogD3oMd2NnyY2t75g45s+YOW/DL/goavYWeVZ8P3lHsT
qndjZB4G0WBVDqmdO09zMzb5Rxy/0l9u67qfTK8f7PeekJb1MKAih+PKTNvxrdFfo/fOVHhBJoIU
WrPcZycnmw5HLWigPB88D6IhLloF9xuReeOl804v3zlLgQhj7o3gxhVMGPy0C/fO1oIizdNPDdqf
e1p4If7fRppvZL1Xn8/SSidDBFrFsJXq5/J8RbOAt1n2WqDMOD94Ux9n/tC75sepqOJTqdXm1om+
ejguG8A0i406vPc1BloxeyVnUmYECeED202ByO9Byi5938WFtjXbvf5aF7SaAUiRAgJwxurxyoSj
0VSdFWRJpO49U+DToI6xb6jzr9dfGljL6ydjI4F2AfAGkrhuh7rx7Hlt3sqADFKJf+r97I0fbBXJ
1gNNscnwQzFi6dlpfdN9bJva+SqNphuDIimcYTdxwJ+thfAAh2dIvAdMWEa6BaXb1e2TbleJhzGO
Uo7yvZYaECEi9B/KD/A+cDsq58Z+QIQmyXwtcrA4k9qE/ajiaCK+FzILmQZNCHbdRwn8TL82o3r2
3TmP0iOusgK7ADalPBJihP4sBSp9e1cTrvthAEHqBl7WW8YpQt+/2tWYxzk7mPBa98B/lflxVux5
/kDMD3GXHCzoLmrTduH32HDjH+ApGV9FsbTSY+iNiBbpXt7bPwo1wYkYmdtKeYYS4FoHBR5UdLQs
mcoDLI3Mg2tpGNDqJFRr9FJc+2cxDkW4m6bZy/xUzpByLArt/3AxgZsxNmVvnwDQldPeS6xEu9eM
aET/W4qUHKIAqKjtU6fIMRsd+xSmdVLrSvgXFR2cb5LKmu19Vyo5PEQjTRKYoSL+BGcYnmEGfei/
BjcR+ZijafVUm2b8TBYDVa6QIo8P+aA4P0a6f43vhFEm/MkaqU6GfplQJXHi/s6kKuidDKlMfCnU
Wj8i7Y6PDpZO8W/d08PCb0AWQfREv0r7HuFqWh30OB/sU9ri6Lfz+kSNd5Wb57Hfg8jBK2C21a+k
H733LscAaH6cxJBVRzdP8RRwe3gsRzXWeK8+FwTS4PqodSjnxnrcH0yl9KAzJpRUsT+LNNvyIF+y
pMsYtig/LH8hAMO8bN0jAOBWJ71qU3TUnuQicXu4dwb2R2AA8tJm0EPtIwB09Hpymo08V3djI9pm
9/pn+VJ/rn4IPBcLPgIRjpi6+iENd/UcR7YbaNZguB/gG8feXSbJJRB3MdT6pID/0M5uPSYVyWcL
O4UOijW+ixVc7g99Ws7jO0jJbnGCPh8WJ8j78A0z0XbtniGcFWNyV9c1IytcG4qwFgZNzzHzjpjD
JNicun3xNRnG8SuXM4DgRQ0KQ8HSy+adOiqq/qFBLkL/0OP59NOOGqM8KiIurV2FsnB/x1drJI9m
zfUDx1t0aAr2ZTmgZ1BpTbqR21y/NIaqiLiA0gMaeCU16Rbj2NA0h8ZXZU7mI6uROR9h8Rfh/YzG
qwRxxsR7nxSqgvNd3PZs1jCg5/3t9Ze21IqX74xQzRtbGhgQDtY5Vl2PWpSYvRfMmmJCUnEQPkaV
bKNJsmRq61Vc5qvcgJTfrMef/5Oqzh6A7apTvAD1Tl0cFXuARCFV2F9uZ2UPhlkaxSEaw27Lv+J6
mykhF6Fy5pCU42uaQ8nwf24xmzy3zTgylU+OveagLKH19ywq4R135b5Sk5NV919f39mXEe7lQy9r
0zMjQ3cZoq2qGy+e3QGiZnZWsWCj46uPzW/FVbNnO40aB9qy2n1OEdv9Cp6gHu9mN47rnaKgCwuq
r7IeBFPT72GSYgUkx3LS9+4gIJ90kTpPj/GgQkN//RdfnwWGGIgdI3SsMvhbCxnlSYeLchnn52oG
Hoj383zK6M8fXl/l+ixQr3iM2hcuCBfBKkrQszBlpDTFWXZKOAfeGLafNXpOydHGMLIJq4M3z+L9
64te5170nCnxAbygGsqY8fIA2jX26xMWfmdFIXevZlv/5hilQhxs0i+mjWvcRjC8sZfM3Q2LNJYM
E1nsywXVzDKSSXTZWZNKioEsERrykjJtbOatZZhLOQuqGFnG9RyaQjjGRw6nj9pS53sxDA0yGfMW
WOH6ldHlpoNAH2EhJ61hSl4uXOj8cbF048Ud9oPi3dg56Fh3Q/chy5PxF5yL+fNbXxkbCDqCvhNg
QVNdvTIGAeagh1FxdvOsxQU10r6i0CJ+e0qj7aux1jbS8+uthMoCiw7BU8pO98Um4J8Y1ZM9dQPD
9DOIr9pP8NwGjuhtuYpdZ8mXq6zORaYB58FXvDiriRm/Q6+uRSAGynAH5uvd6xv4UrBeBiBoFhjo
gApc4I7rDlA8pX0mbZGfJ8x5/7PTweNKjXsk+BpHDtldC5M6PNo1EyoY9mbcHGy7S5SPtB8zF9Nb
nYNUJt5s+Fhf4tlRRM742bLr+kfSe/lfQrrRHXTBONDozK49lOqAlyadxLR+on82AaUZNaXdibwZ
Ir/vTNyiizKMHMBtzJb2laZ0xgH6afVTqQfZfRjGKY1+R5CLQz9U8uEzGOE5faJpvwkgv3oPNBYt
C9V9+ugWA/Plz/9524k2mUDI4jhoSUn2Vtw4u25Ajrmu7XQjFNxe6gX8j30NM6/LpZj9FkCRozjo
7MQ5KZpJ/hnGPwvy59Prb/yqLFoeissc1BSjMLrDlyvh9o04RlWwkgLfOulk/BWNJuvOTHWcpRuB
FpA1TWdXeO1GfL36eF5Wpo0PVp4swl49Y4FwBQIibOds9e4dX5h6gsm/xb67tQoDA8gNULiX8eHl
84Emz9BlKJR7N2r6J9yHxsewSp23XoM8C811qCjLbcjfl6tI8I8K6GPlvlDm5KlBQ/Cc98ievf6u
bjwLDmGkJcBCNPCsqwOI5wjpcTZEgSG60TklVVO/18Hz2Hevr3MVuwHmYgvFiAoVWJQDV9dtZxtT
L5nKB4qtjj9wcnW/GyMq0347zML5OFVFN56klSFh8PrCN449KBvWBJHFv9b4UipSBCv1ULnP3HaB
mSUx+l4IHdASaD0v2Qh2t7YThsaSW/IxU6xevrQuo46dQZkGXe9445FRmV7trQqLg42v+dZCNDcw
2UJLRiWCXC6E01pc5GHIQh48U0uX3R2j5vTz65t3axWax2ARyZP4klePY6ZxCLV5ioLBUf56jZ4e
Mj2s3x4umFn+/yLu6nMivmPNBzp30ewR3wuvo9FmhcN456Fq8rNJemPXaHZGiDSp5N/+gAvI6oVG
q11Nm1UmEwhLVkCG6847OtyIfgNxdqPKunX4CRiI4MOUg6S0CogRnsJjg5V6oDmiO1ZjNeybGtWl
J7OozWNOIrzxWDcOvY2HItKF9JARAV9+0D/XCuMluCCWmgR6aJo/PaOFkjTPttQPDDiE9vYXSD5L
23rBqdOPX07RP6u1cySr3nOTQCR0viapugtFBIGr3GN+gw/JXUjb9kuKT98Wf/zGASVoGVgcUsby
JawCflQqTadlebyQHKY7Z24pXawq2viqb2wnNEoSTmbesBfWI/wGGzksXbQ0cBCmPKnW/NsAOHao
28TdeHE3ngeo3qIwwNtzEBy43MrFP34ahJMGszc0T1ldqj/AI6UbwfjlB1+kZFAc6dIwlVvSaZSK
L5eZe2KlqNI0cCtHGcmrDHuKD521TDZm12mjR2L44psdGYoV7cZeETOZE7B3Zp+zgtiV0UzdftBt
Wm8ynqx5Z6QujSW9dFJ135q1p52rOu77fTj0TIBUcD9fKtcr/xsK/AN2rpeYnyXgKLT1WnSbfAlD
T7a7aPH+/piAPmoORTZa+tH2rLa/swsjb95j9mh8xXoAWP/rYWBJdy/3YynJIJaDkARxsNZZANbP
TYwAS6CgmbNTik7suxYZAqGoT8lQvJV8zBpL+r1gj0zouWvHxxqb4CjNtCLoSrgCapq5h5BBhz94
SOW8/mTXB4qlUI9nqohHBTXn5ZsuZIsZbW0XIHY159haeXSqq/LP64tcxzeGFyjbwN7gb47W5SKt
WdlhrjhFIAo3OZje1H2fdDd/qIpK25eo9D1l8ahsLPpCnVu9tEVxBPgOQwWL0fLlqj2CTA19DbgO
XZbbtp9NStQ96Qs85V5Jyg4ntMycPA+/dT0u3leuU5tADZErwV1NVcP40yiBFX9RUj2T38tqVB7b
TJa6P3N6kx3tbhQKzVE8VIjXpJClXI8efFeWnY8+kW4iY1+WYA+qLvuWVTEMxK622xFvDKXYKn2X
Z7l8VtiYiPgu3bGlebW6iOt2Ikm02zawRqe28JSv+jOO8+oHbBbEF6TqhlPfp3I6F8joGRvh4hpg
SybKp2FAKKNVSOy43GlNz0RupCMjXnOsjf3kmB3jIrSS7Oc69Ybs85DkdffQZIjgPrP1IrrXhqz8
C6A7Nr7aTSf0nYoBqfX8+rm7Ptygt+ArodRA7+EqPfHIWL3e7YpgQMGLErCT73CFmP97fZXr6A+r
DG9RnYEzk7O16H7ijAn4LSicSNfZqV8DGU12c0RRe2cOlbQ3vtjrWLRgMzCNNsm6YO6tNrttR91A
LLIIYK/W5cFEpali+qr39U7G9vzVygzr9+tPeHNJXisS2MDRoUZevl+3ztvZ66MyaBF4RORStQ9N
547HqqzdQ5NmzUY+dHM9kAJAQTlQgLYv17OLNixMyL/BiHJqfUynOPyiZ2XxgcEvV0zSMkZ5+67S
u4HWrBMtQBCtksyqVZG0zJI6ACHd3SFh1u50o43vYBq3+wzVzI38/MahWbxMkSoAoUD0Xb3FCCJz
17hxHZgia48aEsSPU9Y65y63ta3Pc6kEL4PDQmZdpL3QQUIlZbWdTObMGSMDEIbY7M1+OljCgVXg
2p+FBVUtSLvafd+bU/UeWD4zjwyzdbmz+t4sjolhIGBkOV2P5zt9vPLw+tG6vhrYAwboII5oB0Dz
u3zViGFmGa3WMnCbYoh2hnFALar5S4OrwOCQZgzapl29cb5ubf6/i67Os1UUnexDWHCqCYy9ywtv
r5WRe6Joe6vplEeDmuQTrS1eAC3C5af8k/ui3Q4aU+X54C5rx5L7ItDVYti3cdVvgHBfWtLr90xO
TzOXvgp0h/VjMewC3aKVQZiIMvEdVQnbfWSE0xPfL5vbgmarfH3wwv/EWLnzgy5F9J3+pdniXZen
W9bLN8IvwwyDNguxipHM6tpHGdxrtNApg7qLHV/p6aLJPnmrPw07DEoI/ACjdvog6/ZhjxhuXDRe
Gcgu807CMjvAmk6zUcPcODKkEOqyvSQwRMHL92hPplQmpQFHHXV4KpaRJPCVMhhC4u7rn8SNbVs6
EqSU5CwqaeflUkyF5RibNvRvxvrAFOqJvnxubciy3FoFNi99HWRuFgTj5SqQo7pOtm0duBMmZbFS
G0+DzLb8vmHR8f9ZHUqa44y0QK4w7l73xwtvdEIgwVPQQz+T3xMg7vKHAd2hezCKqMwrJHy4vr/l
XaYUTHyTuukO7ij1cVeKtE0+qlIz6sMMZm482EncKkxamy6/RwNI6P8VWW18AQRQpSe6bbm509MM
7QZjwIFnJ9PY+KSaOVVLB5LEfaSYTxHttedGcw+t1QAm6iXSkHdxOWvtubWo7ZEBSctu56qkK+9s
pZUVKrJo6CLM1zXAPVO/K1MlPglHR5E6F6pa7St3NCuILGUufQRv2hwcICJQ4w+1GoVzN1h9UQaJ
gtTmTh+7uD6Z1jQSYsOxHyDjxU2xE2MEBiJcVIbrUdfi57EsnAp1NZxqfEPrrOhJ424adiXi1vlz
FAHRKv1xTlCQTVV9Ho/JgEzDLvJCs7wrm9yxf5e1LgZYY66o71PYIuZzMU0FaGkGvc7v1MKjKnAQ
7C0O8DCS8A9P2+K/17mhDV4kNFQ68OVoP0TJ4I2+J+0sP9a8rUdTRF30zW3s+ns4yY6mdNYkit/S
Nm9OeqVOPwSt3XpveYNt+vPUjhhjJqaCvwTu8skHR2AziY53VeWtb0TcvSeEWvWvEVLvMMLspEZR
fW9Yotf/QCMmalmlimVSN+bOp2GQnoVAdwuGBXU/xFWSMpo+uhgEVWgz2F2rHpHuyotH2VOzoy4b
Fkh/V3JujkaoNgo6jmHifJkn7nZ/so1OfgD72TjslKbmO9CcQvveGHRx/RFbrx/SSEodctBo1oe0
z13nq9DL4TlX89G467O2k4+eGnf5qa+g+Ryq3OGmBNnRwp3256ZP+/sUb6v+btbqEf1ytMMBA+Be
THVQAycofINcbjoOtdT/TIYtoy9vjiiLGAFt1WVEdTXFNzm26PcqNRdDWnKM5age6qhqtpQlbwRJ
1gFLuqC96euvYoo3FEOZjZAMMFmAEZ3wBRR7MUAW8umR1FvI0hshjKklFTKsPkAl66IHwsmkW5nV
BFDVmr0aN+FnHUbOBofWWFK/VQSjK0dbhwSRCeYaLW/WoT3HtoJdht142HEwm/oOvFx7zgHW9j8j
JnLyHZlsIe9EjffGrko9JPX9sRxc6742Uit7FMJNm51XM1AOWm7DHlFvR/9aWK3ePfViEohSthE9
MRuNaqw0MEn4m0RjXvlDoxjpJ6uXavyOE2/0j6mU9nDfJgA2fYTHIaKqSi8KH6EAF6kWOArF/evn
Z6keVztANwLGsofx0qKQeHlXIHeL2YEpAJ+bte6HEfBzsgWXkaAFEF1BOnehoYM/UmMDGpul2H9e
/wFX+jVc8uAekX8A0wuZV12dLAtihECHqgqQdbCt/Sy9+l3YKekiDhxG3W7AeVXdCb22HlxbSeV5
KLGf2Buj0DW/ygqGg46rtAbFd1SmO1vpw+FQmGln76RuNfFpCNvkx9DM8l0B3HzL4PTGJWgjIkez
VUOFFEDN5QbmauOKaSTbn8Ec4R4yYtFg2JjTtA9ku9ZGrnIjp2ZYs2wZ2FTWXeUq2eDAFKzcKigd
2foWp3pfC/xfGN2YUp75kN6//nqWYmV9PsjwwD4D8aJptTz+P0ku1UFcJUNGfMHh9FE3hhKuYtcf
LZk3d9qQqIHIpAsyrrc3TuaNEIB9EZIrgHYYH6/HRspoIz+NSi+PSr8xb9t434T9Fl/mZlyDLMOo
jVHsNWKsNGYVYag6MKpy3CmdMA+ybPHhUdPZf30rbz0QesQ05k2IBugBXm5lN5gR/X+WirAnb3wj
DbVTmZnjxhu7cSCpBREuQWnIoCG36hfNUHE1LbXqYIjDRwga5Teky/8aWZTfm3MW7d/6UJBjaB7o
vCNK7HXLwk3rNMuF01HPt/l9Dlb1cda7Laf662dapgy0x0ExMWBbM1eayASYh+pKUOIL88trUw8I
jZ3XT1pohurOCL3hx+vPdR0Xl6+LzwzuI62vdV9zxO5wxGBjQO60aObDYDbDdFe2Y2EeRuwsIx+8
gNPcVY5DiLQ61xh2mTKE4afXf8b1906bnmemLAEWhYr15ZlpVV2oEcKjwVim032Vq2g5q5O+oxdH
DKiK5Hsc2mLjy7u12x69IK55GsfoPVwuGnn6GEaD1kMemVIRNKk6gFPzUgx47HGaojsQpPWWr+tL
BnEZaRa2/EKZd+hXcx9drtoAYxoySDQBN2msPHvJgDonghTD8B4i0Rh9qjwZCyBoJT0qGMkqjgba
oKg99BYwmbgWmIOky1DUPwA+e+m3RG8BLLeFaUbvp6G33RPlpPlDDfsogbVDU/hzYo6Kt7fwZ5uf
lFAk7UZ/5vqT5/jAX3P4zkhn1jIkISrocqwyJGwsvb23p1y+L+lebHyD1zF6aTWBrgccxUl56Zb/
E6N7KNpdKYf/4+zMduS2tbZ9RQI0D6eqqVvltt0eYnufELG9t+Z51tV/D/0DP1IqoYROEiQ5CMIi
RS4urvUOfVDz9JLCw7P0bnawYFFbI/5m5VN2DhF6uvaRk769jcrgPAJRBKa6hhTD7WfDzKHrJ6Xt
gwUg/AXXhtS3HTSkHp+DjYWkewokAvgKb871NbTECq2iiFHsTDEDY9Lyb2rVmzv54P1lIEvpBsET
lS8AxKvT5k5eiHuIxUIWyfyXYQ/TC69D/cnAMuX0LyYkvcP/wGWoc9wuW0SsGPXW7IMBvimyBhDO
aiPTz/9iFEqQsvQJj3ZdimxRtItyfJAC0tDhGFYGZivAYHf23+bHAUsJjhfsN/Wa27nobD49iaoh
GBtKQIk2t5cZef8fj+ey9XFkk87lZgNgdAd7aLQmiTp3CJa8aV+7QY+5s50S9Jil7BRQ7oei3ASj
jX4g+D9YmbcTEn3p4PYyEvx7rXjOTTf9JVp8MyLadzu39eZQoIMRm5WdxrVTN+zScPBacFE8C347
tID9yKqpDUg/sMfrd/+V4HxSSvuz44DYrr4SwKm5K81YCgahzDErZeZ7aJScHo9yf3f8P+QXgHIS
4jtRglCfRDJ5yBL1vd4vx5zGCp4mOIO/xiGflndSbe4Zq99fkmTUMKplB1dCnVf3FXh7SAcZY7pt
a3+c8TBEkLxWfCH0NLANOz4rbrl3tDYmCmoKxSAH7J8s9t/ukQF5EvwakzFQjQ44Y6SOh8x0jdfI
tet3otS9nQi4sVF4DqPITSlUVbn3bseznRlCx+COgdLDYOnt2Dh7ogzPSTN4b761eHnz7ubBT/me
iHg7VIrqCESrfApaVy+f4DBMzzBI97A/WwsIVQMLdwOtIHVdpbTMAf4DYu5BXXY28qx2ail+2evx
HMS603/Nl0x/O8ZCct+oZEK3k7Amucj/uCmLgXavndRT4CLd6wvYlIjWpJmZ/ouPBfiGY43OE5Nb
fazJLBO7TboJI+iyCdLQ1i+FYWVXFIPqneC7sYxkTZRJTIDD7JDVi9CeaXiIylODttKsp2jG4C5q
3eoQExzPg1H0O+Nt7EPqQIRGzClAfK8beL1VqnaD0GegloX+v7nuQNOVwiquPACsnft4a25IZP3x
decps0YoYnkZ1uwKLZjqUjm5RTMSULL8Q4lhz3ONTdRO8LoPJDQAqHBhrACrT1+DfbIo62olp22m
p671HlHc4qiRb3wv8I/B/UO1P2Uz+kGPI+Z9XJbNUIdOkUR9Eslu92Q5gX2zC+IySbd60hIVhX1R
Fuc3j8IDXsJeyaPJFVcNG+gvyZLm5hiY9dIgVY2naHNAMKQe3nzNgAZBAYwxAIRQjL2dTmeLJcsb
jnVj9HDANFt8lMZjOw2x+11IxRP5QslsYKB12xqfUzPJs34KKpechhe8eRSps+DzZOpv3vCUPP+o
6KsIQdzZv1CT0jBYm6agA77uw4osfMxZsoNjR9W/WDswHi7hV+rBr7u5WUkFeurUKVhgl/s4nqZo
QTh71+XW2lGB4DkCEMzFBeH2CxWtqi3t7EwB210JtGTUfCUepouNNd7OgdoaCrY+dHZyDwrUq103
ulZmOlW9BJXj0vUl84h6H/LGmF4G8I+/H+/xjdGQX0QKnseWJk2Bbifm6ZOVslwqtSoPqbEZT+EW
P5SzArh+Z2L3hxZoNjAGPhTKtejq3w7VVmndjumoBk0Tekc9p/CIulW5M8rGhAAuc4a4J3lZrcE3
HWLRUxUvKhDHAltpxLXOZi6Wi5Eqe/KOdxOil8v7QFZyeC3c0dB1A1JIlKhO4FKm/jlNcXesxjj9
9PgL3Y8CC4TQCqqYC59r/3bZwtFMo6pBIbPBH/pC3X95cbsK9uHjYe7WzcAbilAKnVmCv9dJNS4K
boaNCKUEiWfJY687oBC/nFRr3tsId1cU7RCHlzeNcP4NlNTtjHojn5rB8oagT1rxxR7S/thhkH2Z
1aw7t225B6a/nxpHF3lRmu/gntCMuR0Pbj/yE5k2BjSYlSdj1jFM6qvoPGnt78eLuDUz3iM8S6Su
NufqdqS5hgaI58AYJB3NSlpatAnjqTxXGIt+M3FlPj0e70+l4KYAxAK6JEtgpXlHUlK/HdCRfssO
xd5AdFF4iGCDX50cobq+FOU7F6zXj7SfrSuadh6sat270AnFpRDIXJDoTu7PRmG+M9R57xTeZQWs
Ml52KFpqfGvLWRWmotjpy95QpiDDSNtfTGM5TmVXvo+qfDw0KK59dtJuj517T52iEsYNig8DEQD2
5uqoTBXOvJDB9KCnNu99Ekk/518yA2ru57KEAvUjdBczO4OsNnFHCMsZhZeudtvriBcaHE3RWcKH
t0ZS7TWm9sFDjM48gLcyF7rZuZgw2qpC8auj3IrVwpBnyn9tJbSy9KyqkwqVPk/y5hCNbew9dXHq
1qfeQQLgXY/nh/dtFmWVHMmB8SHjuZcpP/GXaSI/rjltRxR+otAvE3RKhmNNdUrgid66zVtLAqwO
eA3wefIk3FGoqLHnA+mMEbhIgOIIMeu8h+I6+T4ZRdLuBJX7bcBgIMEhbPFa59lyuz1F5rRGujhS
69qz/zY6tw4/1c1oFkc9tIzi0piWwG/HSuc9oo58St4eDF5iBDKpv0eXYq2CW1uFFyZzZAZJ45q+
4aXtU6Y3QNn6vnlpezQwD1ZdtacytcWnx4fyPmAzUXC2PK3hdDH120kjBJxPrlkZQYlkyAHW7PCc
2+W8Q3y8DzWMgqaYB4b+D6/ldhS9WqZMF7EZRKE+J75X2mnzhYpn5TEaPHWka/Jx2kkhN74nsC1A
v9JNiOnJH/WPtyBeyIk3jwzKUxDH6cVG84tmo1KYh0qflO6QIWYTgtoj/jw/XtX7+RK9MRiitATc
k4W9HboCzLJYo2kG4LVs49iUSTnT4cRX4IS7bi58swnrtzqAkn/RTpeAKhlNzPWn9NweYAY0cHBN
notBpMkwcPqfk9zdU6a837Cyq857hpe2CUp/FckNa4qbmm4GCpuDd8CE5wPmI1/HBQ1/c4i+tkra
H8rB3NlF93uVMrtUfyAB5BlnrtI/KeExJga4l9kG6pG0iBcMfdy+FWBIQQS8gNTElCJBaz5/mpOf
z5ROgtFx28NUYebamaHlV0iVHh9vk3v+Pq8o0hjpXSqT2jXMvTV10G9V4wY5hrz1/7qZ98EhBXIF
ZIVet3MB/CzEGbPp2DmKJjRwtoloR6DJYuXWZUrCvnqxDaE3362eKstTYQgyVaJ4W2ZIq+DZjE96
U6R71AMZFm4jlqzsEC+pIAFjXnfPpsSLsrwuvACcVzsFqTpacCtgh6bHbLS1+Fq4ldYcysWwEWBQ
qjY5tX0Rfn28fvcbgoiJMCoKRJKvuf5UIwJHDpQuESRq2f8VphUafjBSvjwe5R4iL5GJgCDpIbPl
uaxvT7PmjkJCtEWArCyHCuhYkx4sK2sn5Aophz7hH4EgbmpJ+MeIh7Px0e0N1HtmEF7Ds9I3wzPu
0cpeZWhj+i7lXpv7EXAeXInb31Xm+H4syDsEGJWCSODN7FX+WOfjm8E6koMhpQ1AIsty+eq4dzia
h5Wj81V1Kmna1PYXBffzy+N1vguanAF4SxJpQWmGCsPtdMIxK7EqqSgs0Ar+4OGW/FRBYH6vOXl3
Vaqh2zNluItiDIj0F8gqOkG8J1bTIs9VFry658Ace+8l6vD0uaBaVZVYJHWoXZdOkf7PbJYZHSA2
106cuft6tNSBrHPj8/0ko+92uigKp0IpwVc06UT6XdCVRaPFS/cMxjaWlZuIvFZKwSBUu7oGyyJP
6a5m1PO6aFHOmW6K1teToXxBby4yzpYRTXv3wz2cGYlShLposf/p5q3rsOiFlh0dKTWYxmQasERP
6vRUDJH36mqTo/mu24f/y4oIGZgBzN0RWGTl+obbJd8i+vHi+Hhrbay1ZH6BQwLHjd/uag3Stoqc
nEwzMOwWDoI1RM8isqqnx6PI/XITFJk0mqwSaUwMdtdqiZMywMNsCy1oRZs+dRXiH00svAAbZ29n
82xsXYrqkrUCKpc7ZHX0RbG0OZ16LRgndTjGduIgpmIhSa1M+cEsHOMoNHX+0NjhHkF+a5KgBGGD
wu5g6FXCmNijEXpNg8QcskovwH7nD5KF9quwx+Gt9z2EKB6LpDOAXaRizO0Jybu5BeGraUEDhvUJ
/IDzpGdFtkMA3dgbdNbpElF+lkT2VVahIJlS84zhfCRVdYkb/afVCmNnA258L3YdcUbWX2jQrb5X
3IZOGSs89kJ70E9hq1dXkK1g34zObv051Z3PGY5BpyJsp52wujk0KbDUAJBGBau9j+1Mrggj1CXA
K/tY5Ui622mufV16e/im4o6EuZEnQA7be8qHG5EH/yepGQPyigq4/GX/SMBFY3XxKBYtKIQ5vIS4
sJ+Hrot/IJI4HTBIrXcS/o2tyTNeOhxCxqartYrngMA0TerWo8zvaK+5UvdHdamT0k8HsIKPz/rW
rpFVcHYMHUnkIm7nVnehSukVN5EQ05JjkqfRuYzIfh6P8kcRZhVSqNcZ1FfhB3LLr6bUzsIGymzq
gS3K64SISlYpz0akvFPV8GuuWCd1cP5bG+bHPvL+1hrXxyDj1FsG9NZCdw6RvYdP3Jo3ODDqiHQq
eVWtf5A24Y5WJDodm6442J1IrzlU3qfH8976kqjJUBjhJU6Zb5UKKFUS9UuFaWSc5PnnPg3TIExi
67Q0yx68ZWuTSioeqHkW+s6FTVXrvk4chlJh8f+kQjUERrTYX0UkkudUeN1bn4Z08oDxkEwSPwk5
q+OYCUU1Fzc1gzbv8w8U6NOjhwLhoVRUcVbt2nl7EJXFLcpa6IxCP1/Fay1ptBBrOz1oADk/ZyAK
j7FqvlmAhlkBEAGlRMOQt+/qgzV2v8RwHijUOEqLsqmWHBcdXWQ0nfZErjd2IOL04NRV/pLn/fbk
VbohoJnhrRO1Rf1pdMLwqXLHcidqavJyWZ08mhoguoiZvM/uOhtDPZpZqBpBuHTehX6EgDxZiA9z
Pg+FD1ywa5C/MSJfKeFvpEMvTqOOD8fjg7CxOzkA5BPcuESvtard0lAzLUu0NbOJpxCV0lbgoknR
1l9GL/M1M9mTY99aXhRxTWIOmuV33bBpNhqtRGIUVKCYj1bi6oei6pbz43nJ5Ha9umBVZJGbt9ud
+vrgNFVi6KEZWNb428Z0tp6tF3oSr1z3n914fn083J/36Gq8PygOHjKAnXnM3W4aJ891Yw4rCywC
cpUXBKeG+Jn30zIeO4oZ0TFbErTmnSmtnnm5heplDPHtw2C1qYpfVpTk9rPi9s1rFQ6W+RnAXewe
xTTEygHLXMO9OMrofOjgPMksNp5wmyjsTA86Rc30/wxZglARyXIfv7RznHp4LhreF8te5upQRRmZ
U+s1hBqx6Gp6maPWgh6gDG7+BO9/6Hyo6/Hw3ahnE/+bdlAU4rxYymM0teb3Cndp9zTpaucejUYx
gU3CaIINi/i4e9QbngZ+oqAS65tOpKOxNTniL75890vLsyk8pnWeRCdDJKgzktiipjVW1K3OGYib
zJ9Fmn92HaH/nqlBj4dBN+f8OGFQw9NBFcp3u4Ke+sFSq1B/KaO8DfTQqYpDX5vNX9EsRHUwIrV3
fTR7jeyp5p3yo1JUKhJ2l5uRPxMn4T9pSvo7U4chxdh30n8NAs7YAcZQ4xG4RtRX89xL/xNmHizP
Ws9z9YgFW+/sHLeNzW+D8ZdsT1oid3UterZY2+TIGXcDyNKicgD+jPZyfLwbt0aRnBTWmJroXTJY
FlT3vZHNHyq65asztGjFnPd0YrZG4aYm8+LNzsNkFZIH4BPOApQoaNo+OhrD5JwmMex5G2yNAu6Q
RxXZpRRRuT1YIzeL5yqCuVjq8GVR0/F7PqTh6fGK/dF9X59fyR7B0ZDPchcvJsqLDR5D1DYLE3nl
WTbHXkpeKRSuETLRj3ieAYxp7YhUdulRsTwmeB3+xkCzNY5a4mTtV6fS+98qNZpk79dt3BXwI4ma
so+rAtK5XYRoLoFUCXCrNtq03wqr0T7NieI4qI1YBn6mSav6Uqjo59yM6Zme3BzQath76G99CiTg
wNFLXbE7CnFn5+QyiN0GepNr7yHfR/9Ba8Da6ZJspGb0JlG0QyuCwsUaxb24pkLJhASQsPNrTkR4
GTj7h6wf+p1l3ZgPAipUnOCGSFTcKnOBdADApBZ6EE0jhDSrcA+54rQ7N9HWKC4nkXMCuYfDcvvt
BstKCwKuHsS9Bo4wh/s2loSrxxt4474D1vr/R7kH940o/zajHuTlOLxUaW5/hmGm+/kYL1etbqsv
2VDuPTo3p2ZCvSJf8sggVm+UPkyXPGpzpla6va+03vRUF461s4AbGwIgKFAxmTFQ9FjFmVCJOlMv
JyNIhKUfMYX/rqqzcYzLNNpZRHmMVkEAtUkKAo7NS53dd/upcGlL7AbgGmxxwJhKndnzqZvdtD0P
bZF+sGvlcxEtzTVphPnt8ffbWEqGZnbsePbIepcYOKcjr2Nh3MAD+pQRwk/YJewVJO+pcrI4wOQQ
6iADoyZ5O8NamZOp9DIzyMLmo7C0/w25q0CT68+uYv304viYKN+cWnlPMPy80A5FyUZ/dUGL+CRZ
RxqwpR/246e4nV+7xl4O2rJ3/rdWggsSNARKBZLVd/sTDVohjj6zErSz8CaeF/ccJvipPV7vrQIi
9Xz+V5YUzGIWt8OQM9J+8nozENDpAQuYZY1+8bCYH+IRY+gzsp5h/y63xyJ70ZeU2qmmI2RzNuk1
aiRDqbP3cNuaOM8niBBEeiDqMlX/RzUDbD0yybA4g7zH+BkXj/ykJu6eGNDmKFJ+kioi/oBruMlE
JapjfmZQW1N3LvXBPMdD3fyL7UwhHzAkIpe8e2W4+sdc4mWcI1QjTMqz2XCqVbu42Ji775zX+8gA
mUMi7IHqMJ/1U3ccanpIZWUGZq+G58GFV+vFWneuyu7tyyaHAlpCKZRWxZrRNCOTnxltyQ2shhak
+iYevzvRLhdma0agc8BqUd2WJM3bdRuGrI8Vg1hnWGaCSkdCRSZMLY/8VZQ7b5atsSAS0iIAM6NR
+7kdC5Ip+HOb/YaSd/huqo32YI6uEsxN6e2ctvvbiTyR/M2lE2lSJl8dtr5HtX9SLCsoR/zXrdAs
PxRmV1wAKLk/Y1DUfj106s4e/FN5uA3njAoNAzUkagZ0km8nGOddoTmtapE68jL7sFCi/28Se0Vl
H8uowoW85uEQ8T7Tq1cdkYblJLKm/T4CEx4Oc6sPja/inPMqUIdIQHmPI4oAmDvAUhwko5lHVF+d
rarsPwovKv9OGqQjDr1pZsshhSW0+Ebuha9NWcavVmRpXymiNo2vt4n4UvV4e/q6MiTKZSeyycVc
TxsfBb4rfBDZyl5NG2mK2Go9O4D3LXz6uMZTQ9w/pIKIYnYaD7LE/tQOifGUCex88KzAGmOK4/wd
xnnl8fHPuY83/AoyBHm5ARtep3MK3pd2X0w27jRNeMSf1IFZNrs776qtDUbOCOWAxrnmrcuYeo9j
SNrodmDGyvRjGvX2gDNG/iTaOA4WqMX+MFTeDsNzY2p012gMQwkA/rHuVAya3htWHyOX1IY/NGxA
XpuhsL8/Xr+NK5tgDbEYvKNMUtdQRKsdTHdpBxEUYWg1P1RH0aHZe8jPJ37mYAuwTAMCdmEYu/qF
K9sMgybD8NZHFDdr20Od62nseyE95i/YqJcf3bLW02cnEdkIKd+2kiCOlyIMkr7IHB/5xdzY2ZIb
kYYrgKoIPFSunDUKYZrGgj9CB8nCsTwiPYcnSQdHqURH4+1XAsslrbZkO+6uJbAsxZJyCh2y7cw+
18Jrj0peKpe06rudoTY+Pzh1JgXwnji1thKrh2zACmFmVqC+UJ9paO6Wzl7KtjUKFSVZn2M+pAW3
p7lTB08Pp8INlMUCCWPg+TLoi9gJ0BujULnituRBRK/qT7HyH/e1nrdZ1UUSP0Wj6tzZ8XQBt7XH
itsaha6JDoGdThGNzNu5zJVnxkkMaqlwe3xtkSl9qsppzwLiPouXcEtuaj4L1+ja73E2U4q7HFzK
7DmFVDX9akbzk2MskMmi+BgL+0Sf+n+Pj6kMqqugCzKKPg04QoQO1pD4yrGRk/dSK3CI7BxPJXpN
Ocvf3abQ0JWI+GyPB9xYS/IDsD3wdqBJrCmTw5CDT0oGJUAtPT5UppEc49bOd07u/ShI1kr0ANR5
MBNrnBmEEhDd/eIEBhIlZy/sc6izFM7eOhfoERbVDbIQmhfrL9ZYrdORXHtBSPH0VZSTfo4hTbx9
FOiYJE6ScQc9bXUvDs0w6bOg3ufI+mQP/vFvO6U5+ua5wJPlywC4AOy7BgXGCZpmLQiUADhA+Dr1
znTOljT9+i9GwRZegirljFZRYWysGb2nRARd21dPi4utUMRD9c2tHbouRDYKxzzISOVvzysZQVgh
oy2CBWq1Py3glsew2LMZuT86YAygTQMigYUGb+V2FHvuOq/uHQ+iZWzGgTo2xscqDI2XGXSNdjZn
z/v85tUD1SAf+FSZeAevXsFIZmClRiU2ALfmPgs1HY52bezt6vtbD4AKrTGYBKBE1TV6Couofoiz
XATRUiqkjHNyHuYqDUY92XOZ3DimZFk8gWBQS9bguvvgGXXpmqkIBPZuv2k3xu+rsnZ32t+bo9Ak
hqbGzuZxd/uhPOGVy+jUApHCusP5IqqfVOSKvjz+OJvLRq1M1q1pca87fYkb4QpaMQpOduKk6mF0
tuIlexll/fXtQwEgAH0njxJh4XZCke7lpdF1gk9StwdNH9xDIRyslbtsD6qwtXaEBR6Of4qA69KS
1bVjV6k01wo869+7yxifFz3e01LZWjt6XpTKOUn8fbUP0lrrolEhV4yEUz2FpcfdE9kYlY1F//x4
7bYmRGwAoECqha7tajMMlq5Akp1FkCLOB4A9ts5ONvRvj9mY9XBdS7o5DgyrCKSGWDK6sUFPMlrS
v9Ji+gq6Wd9JsbcCEPJV8vZh2Xit3G6DQTHzOKtjEdSVoVzo06XvtTKK/XhQ88+OuhRPb186Ci/c
YOxv+oVyaf+RbEWIDlYt4Lygs5Py8+BExgthYs+lZ+sDwe8BWQrHXAJLb0exwfIOCS6oAeWM6bTg
2BOY5uJ9ejyXrR3n0JuhWY5aJICt21Hw8KYv2Y4iMAYtPoY4XL+EJiKYNcaz58dDbU4IGRTZNP7T
sL4dymxKlHA9hgIYrv9dls18jcE17a3b5oz+McwqKDTYVCV5txAUyk5/UWPrg1J60aVSsJJ+PKGt
fccBko1A8hL2+O2EQk0ge9TqIujb7utgOMklVKbRb8qhOyHGmvmPh9uaGJKhHCKagqhgrDbEPOOh
YuUmt3lqOl/aPq2/lXB8sqPAEWtnanKRbtNhaaNqkXzDFlZBONxOrUNwDZrZEF4Xx2pOMxXNX63V
i595MhWmnCEP02lwkOF8PMeNPYIwFoRKQjpwlDWibxgX6EfDgHIlaoOnguD1sZsc49ebR6GKzp0B
shbK9RrxaildnmkgooMoWvBFoyBxirtSf/tcZLEM7rDUB6b2eLuGY90IKjPMRUOnSgaj8SWs1XgH
6LmxYoBPHFCDWPlQ2jRuR3GmsHJbLHsCsSQDtqeTerIbp3v72cU+B4QiMQL9hLX4ozVXdVpSGwhQ
QpyuboQdhkDZdEd1ZWsudImAWUKt4M/VisVLEsadVjtBvpiDX46uOHXWLqr7/hwh9sY7ggPLgqnr
N5GH3KOtYY0NWn/Bj7EovRf6s+4pizr1zZcs/3841qCDyFT5TrcfB4eXLFPUCltUZzKOaotkB7d/
ubNsWxOCKUtkRdGCW3CVDreVbmWewSi47Lp+hBrKwRtwDi0xq97Z0/dxganIpI6D80fw8HZCyqSM
uh6xp+fe/danSjBE9e/Q6V/ymZOUz+1OiW5zalL8jA4ldZr17lY6jEiWialFhaofJnccPru1br3L
jM45Pg4Ke0PJzfmPW73S0BVLU3mQFHX+Mukjxuu5W1zaLIp3ZnV/cbC5sV+BMgHg7g7Zr9X1kuep
Y6Pyb71aTvMb3envYeu2PmCi34+ndX+m5FggPCQLmkt+FR9yO3O8RtbuYsWrfRBFzalvl724vbF4
9IlkFgEah+R1tQX7fvIUz5ycoIQEvxzQC7YOwziV+pEqprtzqrYGIyaTJZBR4re1ylkQFHaTNrSd
IAynzFcAN/lZtvzCqdp4c9ijj8yG5zux36lt3O4J9JS9Zox0N5gpSR/UzBnODb3rnUO18YlACcuV
owDFK30VJZoa66I6WtwA1L53mNFyOypN+d837wMaUlxGUvCBR+1qH3DZj3GmUwvQmk7xu7LLn7JS
33M++MMJv00cePVJRXC6NlRx1wn/iHO5MmJOFuASvTRBMQ7JpwYI+5cRkzzbr/UZJRzP6ZP3SsrJ
OqZLNkWHCgF9aMJGbescupz/RMsw9v5ujkulHxpHLK1vj53uBOzA6lXz+mX5OyTuil8ZYndK56ux
oZTCx7sxir9HZaO1B5DlyE09XkW5tR5Nb5WDIYkkhbxcntDk4nkwDW15io1peB5ne3lNc/EVgt1E
WT5OP7RtnP18PPzGzoeSRCFZVkbBJK9ilFm4ojetFsdmD/peU1fJOUKQ+xpm9q+3jyQbb+DcIO/x
5r3d+YMrjDmSDzfVxCXTHVTlRNXaoTIKrfvxUBvbn0SMxiJSA8BQ1nmScJPOVONCCZQwD08C87AL
a/BmmVfKESDk0TGQ6we27nZCotEXpSpiJTCqZj67fQVPrQ5/mJ26J8a4NR/uKqqtNp1tMtnbkQYj
z7N8tpWAaqt7HNDQsEAMQb7fWbetzcCHkWqoEA8p8N6OQ0cmqroyCq+OU5bHJW+Lvxw3LJ+WxRkv
jz/RBtqCLUdPkscuCTOl/9uxjFpZqMk2iMWgiEjs/dQY5de50jFTzeBr206k+nZRfFKK7oKi5tdo
mvdqI9u/gXnSiOIA8Iy8/Q1kHHWjgW0JjMxu/2eJrv7Rz+pydFGGPWfC9nxNtOKS5o1zHF29eXX7
TjskRPCd9/+fnucqCtCslJwVig3yWr39JU5nJSpS9vV1QfgjO5hoAnhfoW8m0Xme1MT8W80m8bMy
Z2V57toQbZCKDAfrSS0pFHEkKUS4CkthHZXOeciUL208K8jKRjBwjgvUES0AnKl8hRbjdR9wrq3j
z6PdK/3R7kwo4mmtlvUh63KntXxnduoeAHCjBhVwA/09FHtiqSri5mR5sZd9H81q+po0RpMcOhcj
BV/rJlEfDRHjDW3zjDXOyqT+aUzZzvKs9s2kfIHtSh3Ar5W6Wd5hqBrlX+K8KoaP1biEr8XQhVag
5cKODnNeeF+iJJu0g9DD1Lsa+G5Vf2XzrBYHoEzK6GdG5FW53/LoTL9asJmKy0DOUB55uET4pYi0
6g6ijDxwqNo09ufS7QrlxRidLLu4VWunwexY3eRPVq5pvqXovApMt8cxF7EFY/ZHeifOE2SKLnR9
aoDN70TVcu9M67DzSKu0SfDrJm1KikPp5nRLM7Vo54/OnKX1q96URfGXMjWTgaBD58y/UjMJs1Om
6Y32YYL45PgJSPpKO86JI4oTEI+o9N0wdqZLa+V4Ux7tKrTMK/pbefbixl5cHUN9sXjILnam7Wnx
b4QYbNIp7JOYUNxfZ0BhkWM6ITQRSFvjK8YzIVCFsN/Jfv7s49U+B2sKPYsKHoKba8EAiK1KFrWV
Aj5Q1656ZnZfk0gbD7GQEG/QEsMzMpXaazwv3oelUvsvmEGmHx/Hnq254vgNhFBeemiz3h62ajJq
TAM9EThIsh00yuKnRK/HnWC6NQqvdbDIiOFLlenbUUyttrXF42a1k8j9HOYiok1blzsNmY2QLSFI
1AOAd1Ai129HMfQCEWU9Da+5EBALvFL/LLvbL5EWqnu8pY0ZgdqgR0LP2QEutgqXRdfkyyIUJRAq
Ifqgi+ELPg3Nnp3hnxx4tUkAXCPbwXsaiMhaoipxunR2DcaJh+UFXZqDYoeJnxTRO6Ljczt5T4nq
HnnxvJvG+P1shM+ti6Fk24cfMjs7NsBYOm2+IOh7LvL8P11WnzEdO6U5JIhQKQ+zOh2tdi792DB3
rrWN1yxwTcl6AtTACq1uamRq0wlB7fAKXPN7T8j3qSIrR6NtXnKDf5b221mBHFjZqKeKR+14jd/M
YXbhJ96EV8OKOt/MtfmZTGvYKQhsXZUMIC9qSz6c140/r47tSUxFeFVd3GpEnlyiLIM8BlbQst/b
YhixlXF/Nm2Bs6H9ceydnStya/OxplyQlCVAZ69WNqtCI4+jObzCMdF+x1raa37dAOV6c2wAAyub
GJRDwdytTi31cazWFj5ghEbNMUkbDT+IcE/Lc3MyHCMeNuhS3bVK5kEZtaUU4TUbzZC6VAntxNfx
uz0+ns39dqSCwx+Iykrq3xpqVSIobw+qGV/VerCzE/WXAiPUJUUJMNR7J/mYjV70ySgQN9lZx/u4
hJoJ5H809qmMUd+5jUsASjOI8WV61S3jmRQhvSDx6ZC77sm/3Vc+JItaQoiA597Xc3AK6FQXYNc1
5vYfDpWqNblv1k780dGmGWvOAZrRzinfGpNdwkEHk0u6vNoki1Bba6nD4lrxGV/nTGviQ292yFbV
WW99kC/N18cf8n7D8AX/iHeh2ULxbxV6ncQ1gBcXyGGYWv9D2LX6nGpFtqfnfP/VKBfwnqcVzilD
H+r2q5Hbad0Q2wWCaKOH9fJg82z2pkupVm8vhMB0hGMsLXI4auvcu0hSQ5srhsIkR5TPsxaL6TJ2
ab5zBDamBOQCZV4KmarsfN1OKSmaFNCCzqUVzopvWFV8KrWsB3Om78EW7j8SbSgwTGD2KS2iY3s7
FOwKRVuQFL8OcOR+UnXxLi6IjD05hLuKAWUjUF1EDiCsNKlXR6tCHxes6jxeNWXBGtBBNsx4qSN9
TP3CCssfEPei5GWp83y49GMjMAKqimbPW+FushK/Se5E6Uf6xqxt5xIL+7cFZsI1w8pagyvXaUi+
wcx/M35PgqsZghOOpw8X0O2qOrgpVCEX61VNq/HYT8n8ue2X+hotuvLt8Sm7O9cgkqWVHm0ixAlB
adwOZXpLrfeZMVzN3A6/NZk3hD44JCyoe6undoQi/psNXCQIGlQDPC7Ubu5yKiwVyq6o9eHa6En1
HlPbwk/Vanqr4ARGJzbBGHVM+uZ8hNuJCRczM7sxh+tAF7F6UrMl/xSjFranO7yxgA6YXuITfXNJ
N7wdp8YQRlMXY7yaRksPRBk68xI1WR/6Sed2M/Jne5RD+UluckVmxseixoMZAYIPq1A8VnmlNL0c
sfb6/2ZaWzwNgzZdMitEqsvQoh8F77hDrM9DfHq8W+4iixyap69DB5U7fI23q50Sd2Du7KuFJ8eT
qTfxXw3GSRerqffIiNtDEfmJycSx9bNJXZzOnqNhvPbCxpO+UksjPy1Zpr7T4mWvULdxstG7B3pF
agI8bo2BCeOQo1234zUtbeNvvejMa0/Cf3z76kEGwXdUorwAPdxuFUosNmUMBYvpXE/w4Yv0gve0
OTrVu1JBPOj724dDdZBiD4wxD8WA2+EyfaqiyRQUNkPJJXa6+lyJ8fu4dHvKiltnALlvStaSpGqt
dcpgHCOdlqTTVV2m5SdosOrvIZy18Qkt3yw+61VSaDs7cXNIQIxSZhxszFqvndb6MBZWNl1DyvRP
maE2tl94ifWfrprzDAOxkPT8X6znH6f0/+PsvHrkRpIt/IsI0JtXlmnDktTSyL8QozH0JunJX3+/
7PuwKhZRRM9isfPQg43KZGRmmBPnSJYjZ93yzLVETW0nnQK7HIpftjbPZ2oxcIGNUbv3Atw+eJQi
AZySTFNrpaVx/e2w4ghCqino9D49pAp3tK80ZfzYk+9+nEpneJ93ZXNwU6N6qOp6r1W9dcfQ7iJ8
lnigm3qBZi3F0FFuDaJRDEh5hcVDV1TZUzP/Mnual37r0uwFXKgvO7t8Wy+Rk7V8UogRZJV0vfR6
LGAEm3HbSYipe0Y4PhaHyoCB4lAOUfhvpEZD4ptRU75EbTt81BTTryk4lIc3f25yS34DkQ0QS2/1
Ms5C6naiy8MjnNZnMSzIbSrJX4MV9o/3LW1stgw/UaLTCa2BYl5/7CTWGYNxkilAZWZ+UhLT+BGL
tjoXzaS9L8OhZ3ZH0U/Eenso8Y17z6VzCv87UQBZ/MrNKi9VDaqwE5lEPZwmo0vPfRY2O/oDG1c5
USjsKNxCsg+yWh967EXNoz8Fou7qU6lV5YfO6ccTMV2y8+pveI/kWXVBccgCkbnu1CopImdKGQGv
aOxp+qTnbeX44N3Sd1ORKeOhDeOm9I14Zn7RmNBBOygGI1LnPKKzu+NBt9+V21cO01PUAYi//i01
UgGaG0d4str8Kr3+a+/aT+04fWuYAPApLvuh2X+570u3X/Tapvz7bw14dHkLjwrcECgDB7QGlwgZ
hEh2PPb2i5JbU+mgrwu++2a6ym2jBEVh+Tg7hfO1Fq3x08xSkfihG07/3F/Rpi0Qo1IGXsd/Vj6q
RQ1xDTwxAbJm40E1x+lE5Vo5jLH39hteTs3Q2TJoCfFKr2JGI3HyMtJZVh52yuOcpPmjrRbleXLd
Pd/Y+E50VmWBAmJSCi+rM0FcP09FPJLRJHF2bqkzPud5Fe3gmuTeXIeKLAguFvorXCw3s+nuPLdG
rk5j0DlMLuQlo6Hxh1pVM3+q4goKu10ure118XZxCNEzW2t/2IrodLVjC7uRlymBQOJSDSLdAWFv
+gQwDGqO1OY4ZNdejiOgFQCtTND08FUNSjQx418DXDbKN4+YwMAnKXjprVJsph5xbSoKVTc2qQ0E
Xd/0UEcCDRN0ik/3nfw2nKH6AG07M3RsG5nEtZWC9KwuK20MhDmAnbE6H9Hx7NCiee0XPRnSfzBH
vdkF1iLhEvLn/HZLaOVo9DZj3UEypu47OnzjSzvpzr+DqimPlJfmHXtbXgG/Gm8cYSj/q1/bcyob
irFsmIJQ0N73a8hfMj9x+/bt28j/PyM0tI25/NexgzE3QLhqZQ4MiFSdi9sysHjMXTG2WBuXBDYr
Laue7m/mxuJkWgQUEo5/Rtels/62mTSoKa5kgxpQCAdjHIrvCSQO5/tGNjyeuMiFz4xCCC/KqiQg
wnametmogVlraAvbsf1RJ/16MoVb7+k+3AafjFPJKWVZ7SPdW91NS7LQgYyaAWSxnZ8nO8VC5ibL
CVUYW0rIJiN8x2N/SBMl+TE31p74zdZif/8Bq9OQl70WlnE/BK1gMt9JldQ3BmV6UbRq+g8f73dT
q49XDQUYqKwbAqJOOt5ebPhGhhbp/a+3EQlIGDDRNDzpdAHXOzq7zqg18xBkrjsdajzGHyPUT4t2
zg9lrP2Z9qnnt5294zVbrvm73dVG0t5fwmYch0CzUtqMhsjeIf28B+XfeGUkIARwA/4JZ/hqDw2F
V9+MKeiYCHEfCXLjY2hrIfNLVfSPog6h3zfCPb59S3k/Xz2UYtm6mBpD7TUPLoUrr+jy73Pel4GZ
Dt1LSjf9zCPfHhK7jV5o3r0ZKSrxLwwhIz0MRQcxyfV5V13Uh5uc5SpUi5+iaPjuDnXzmNAP3Qkg
X9kuVu837PYSeghhFh9y5TejXaSlmVBvSc1ietCTbgL+0OQw7BaeeyyiRTsMpYFYRW62D0lVemfT
jb2HNKK8YExtd9Iizz0B7lIJuzvnHC7N3mjuaxR78xsZzQZzS4xBr+p6O+o5ZbjGjEfIo7vad7Wi
eFeblBrcTBy9zoiQmk2sI/xR9TmvSNgRi9OfEd3Q4V7rlNNiZ/Xn+66xdX0wekhVgJocMOhVdKC1
haU1vToEaW1FD4qbxl/0BTaopfH25iQ2XV92z7j6qYKvKfrnQnUL+J3HwFkoYZ6TqSgqUA5R3viu
1RnvVFsJx0M6xXssrFsnmyeO3I2evpxAut51ZsZT05kzstPRbsXJapAd8q3JWsydrtamIQotskAM
ZGldtLKVVl10txgD14UQIkWpz2+olO1cwxvxD/m+ZB4j1yZIWDlRx4xtMnvmGFSJDWXXZC5EdG1X
JT73JrJTdqO2e2NVW24i9UD4bOziDceW1QCxcWXRbx4178ugDjPHLJkvGoHRzj28uTwXT5RzEmCe
VjdkWhZa2efhEJReqb430hGSlkK3C18dYuTgp3ivBbT51QD2yqlYKdEon/jfYpJ6sBUtr1JZvFiS
8GGYlzzzhz6r9jhkt1YGTpUmNcOk6EWtPhwzY1Bgjx05LsgV3bcyjVi8N+bpO9STZn2ulLbeKSds
miQuIfAnV7uZ6coX1LyUhNTJi7X4oRn78nMiVDeA99z41NIP2jkBm/bkIAVYUQrEr+zBv+1lMzRZ
FU9kAEVjHlWRzucaIYknxS7tg+mOf9y/vLatMcAK4ECik1avi15bXmTHwFGNAh53tIyXL6JVWsZ4
bPQG20XdsbflKTRKZBIFEIpy17WnREup2Ynr8QGh/tf8eiypUcyp+Z/M8GxS2WNOfy3lWfZlungJ
Hbym7bJPmdZOH2DYnP7LpwKnwxUCBAkI/fVi5tgelnqkNaIpXfRTie30ZLtO8iMfx+r7mGV7zePN
zZPwVDJdsNhrgK8WNuY4cI8E7Thn6VkJO9Qq2lFtv953iq2rSl4eMo+HY3jdd8n0yhvjPJ4C3k73
ZJdZfYaYtntG2Mo63De16X//M7XOd+NctxarpPwKL2ByoNtT+5HWX9TQfBLdLqPx1vvJ/pE1kcjj
HKvrY/EQVakF3ge1nP04lnV/8lpUSQdYMk4zU06R31IiP719jeRQ9KuxyZk2rt1EL3smR1LOmItQ
12lsu+jYjo1+WWJwFT5EknuyoVsZFSdMElrR+IfE5NpgbVWhMix8PyA8OhIuJYffrwYt/9aFIv9j
ZO7nlGez8lHOJjZ+rZTuP/9hyZIBiv4WT9B6iCp2LWWqc5oXrhojujEUnqocnJESwAgu1fGrRsqm
3re55bWgA7hdpMAo9EfXq1ZKS+kZMpmCfoz0+RBmmf2RACl9X+U8kzt+u3UUGfMFDeahlMN7dG0s
CwtvClU6FioqHJ8bzohyUBVn3Iv4Nu1IsWUuDqLL9WtAW5KCvN1QzM41AK0lapV9PDQ7F9lWwsjw
Jv1dQmqwD6tXIG1iQ9QDVpxoHl7cZa7OvUDoBuGZdDlqnVE9jUtJfFnY4U4JfeOrMZ4Ih4sOyA6S
mNVXqzPVWQji6UYAhOBweNYByZ3IX5S2OL3ZQRiYZhMBx/K4roEqShPlhkOXJ2Abom+OUcyFnyuF
c0pLvXt4uy3JUsUbjp4SjOPX/mHNHbo7WkKMFy4RpHLRmFVnJVeX+FnXhmavKLRxsYGGZBocnTkp
H7QKwKLRnQFGMZ0dmo3mHkIiqF8EC5ru96rZ/y31pZYH280dc6c0uuGfHG8QqzxHCEGumw6qOtSu
FnHQ4QzOHgU8e++issp34vVNKxSHeGoRXoPd43o3aSo1ytLhJGAriqes06PDXCZ7/OUbrihncoH8
MD+jI6B5baV0iqUsm34Kqsayv8162b5rwSB8U9oSg/f9Y+PdI2WkFkrTkat6PY6QmW3UKLaH2/cO
jORJZ1oHL7Tg+R6TtNGPrrC0tx9y7ElKMCq/9DtXPuJ6U4IMJmkHffo2RPMxt5eLbuSiOPTARn4M
5D6JXxZ1XByoh3V73F1b2ysnuGG1kQT8r0qivwW2GuM1QmlmGATyuvg0VvCDHmOBDOrBbrtJ7Nwr
GyeCGvorTJiSOoQW1x+T8kPqzmD+g6zxBggd41bpD0iBLtVJy/RZPNVVWn9wklqLzvc/7YazykyI
G5s6PpTNq6NfSO1C251VZnyM4tipTvrBaW3rrbB0eFo56zxBr4WA9QuboglKc95SwSs2dVCoZne2
Ysk4qA7ujqlbaDK2UFfnKuPLUR5a7eVgtg0imp0WJBYFPn+JqZCCI4nQUQWLdIGlYZ5OxZgW5oEC
EFTwZVgqckywi/100No9VoWtHeZilXE9sjCMX15/23Se7ZiKlBo0UAH6faoOJ13p9vSubq3AvSUn
mEFzIVu5Rpo3jTUVedqrwQiX3vte6dxHzYGl/7633F4EYHcJ0WRxjxxi/R29WIA7p0IbzB7IgsnT
ir9ENU8/a1vpELM3k7/v29tYFTOrsv4ApTmizvLvv53CSqDWSQ/aDOa5mv+Fe3eej7NnxHuB/W1I
wbNHdYXyM1P0N5COpNUR1dDLMkiqxHg32H10sUslfsrTSHxM89A6pbGlPxiNVb/5/AGc1CV1Fl9N
gjuuVzj0jiZKs2yCIg3Tk2MtdOAhYfE+v3UjJT4THnOCTZRm1viczLBmJmBRquxtkZ6BjI7vFsPZ
S8WkK1+XOxnoRJNIDrgAO1pPn2h203jq2IvAUuzuWORO7jez9QdALJPqR3lyYFjzW1F+5DP8dX+B
G+AGbEuCfkIKGuLqKle3mtTs61kVgauM4LxjOShSuE5zZMq098uq689GXjlH6vDe0cq16rMB99bb
vya4VOJD+hk8ymvEqDFSCFpqpeVRXpLJbxK1zw720qZ7Qm+3B1FGTzJkI7em+r06GIkDeqwtlI6+
mu58Y8Ssm492NLsecqHm3B/TSBfLy/0tvn0SybCJn6i5U0O4UbOtM3NSTFEzDkaz5AWsVeX82cxp
Vh+ngtbvzj1+a43wlxlkUiSCNaazrg8GXaGy4FZ47VxUD0a36C89VzVsKuVunX7DlqyLQD6LzLok
vb62ZYnIM6MkqwJ3TONH206ZOi2L/FFZdG3npb+90UCuMZ4DPxoZJ9TD16YSrrORHa6CShXt0aqn
7vPS5+2n+5/q1j0kIaOETBEcGoQx11ZUXZRhxAxnkDlacywrW7lEljsE7pIon4qm1XawFBv2SJu5
WHh5kDhci8tl8RLOvZ7UgdF0JkT/iZHPvjJEqHsDEsjSQ2Qx2Xl+8yIxRv4AfEgGiqsTz/C4KIzM
rnkcHAhvu6V/7oBXnMK6by9ZbYc7/n/76V6pY1ijVMtlWOF6U/Ms7ikV01VDeO17anTKOZrFdLq/
qNuXiFaYJBkDNW1DOLfyD7uEF6QzQKWoaasdYhgGPtVwrTyU0fzD0eI88mundE90nL/eN3x7Bogc
yGjJ9KjjMst+vboyMvUQ8hVgCEU5LO89EqMvqdDm4QNYWePNp4ALmlePmSCJ4VwfuMkZk4qRc2p2
IsoCY07ig6BUvpPW3n6w/yfP4ixwCIw1MXIuMlBabrwE5ThF05GRHDc9QGg+eW/2RIZlQTiAqAd4
Q2J5vXdJOGZoIfV6kE5TcSnceDi0TixeMiRIjwNv5U4+dvutQDuAp6epDD0J1cFre4oVpTYSREZQ
2IruIaVqlPVhChvhPZqVaX98q2egtcAxAxJDMQJKlGtrVgMIO+VcB07T6ocFSoBzZE3x+y5XlZ2N
3HjFCYUIlcF6cqhvGLObsdNzb467oBzC/NFNdYaosrj7q9OZV4elMBmOVecoRwlG+5D1dVIyamLM
xun+kjc8B4QxLMRykJIqzOowKF4aK/ylB/mQVceuyzPlnQ0PVrNzpdx+SKiuQJcSkEmqmXWWmehh
WgorGwLYhkyaUDptRFDwylPcjdrOm3C7JvBTFAuoJTE+Qz52/RmBVGhFD1N0YCyRd9TVejxlhCf+
/Z27zWRhjpMzofQy5GDaylkQXkr1ARnaQEyV8nOM3Wn+0FEOfMjaMfoC5C1VIFm25j25Dvnrr0NP
ZtSohzBaSKbAbNz16gxbaE5T1VOwjEJ7aOt+fGA6ODu1VZZ9UOBSfPMRhNiNi4vpdXCevH3X9jon
a1pCPG6weC6gY0i7c9m25jFhjmYntL35cBD3gKpngIBTQWK7eueGcrJGpngMthQa8UEbnXM7JNlb
XV5aIf9gjoywi0f8ekGxVdgNmCUjIE/6V3OF6+tD/ebXDSMSMyhRpFxd69It9RQBW2diM+haxeJL
XThNER1SJy6SB22u7H+KvvKm91HWZeVjVhu5uxOobOwllH7AgCkNyBR2dXOKKm2yIc/UwKNneO5U
xT0Yeqzt1BlvnFFSpEuVPyoeBjnX6otFHA3GDD01GGgPvUvMiVk4TWnbd2YjktNsj9H4VndkKaBZ
iV4pvNMfXR3uJBxqFDRMLUC9If6Bho/7sVAz931R6dnP+yd8YwvJkeUnxGHsG8q5ziIRqENXC/oG
ecZw7kB+Mqiz83ZvbCHaXjSxmIVDSGzNcZOYRUiM4FhB1trT5zhRtcNUVcoRRcDi5IxGfr6/qpub
mEYMeT9hgk1QTjJ+7f5hF8/eOLdWACm37Z0yo9aourk1qH9tcYb06b65203k+QbQQVGIVJHixrU5
TxVG16WaFXhEDKgoNjri40wriR//wQ73IT1fUJgwXFzbUZMJVk0mroJeS4cPRdIQRdZVu/OM3X4s
Cm1ADmhUkmtwfVxbCQWTrnWd2wEH76lRi+6oWHUgNFc5pqn4fn9JG1+KF8YmOOZdlmMw18bU0BWJ
Ww2WlK9Ojoan5Oha6iW0/WJv0mjDFCoslGW5f3la1mi2KOxcb7BnJ8gVAEV/FYZTon9RqzBOJz1l
qZ1Aa2MbaQQC9aFyQltwDdvrh9jJLOjhA5t69jPNL6fxNa/LH+xIBZ7eNcpeq2JjgWwiUR03Bv9d
pzS1RwRl27Ub2FU/njsl7c9hjprZODRvRhTJbpYcUYCGixGxNcyzs3OrVucRU0mHxgcMbcZwgtMG
Gc6qytWde35rYcDuJCyF8jV2r50EaohymHvbC/QQBp1eEX8kTpI/trq+c5A3DLEwSUnHk8ns/yoO
SLQmstNhCIOCEYVgStzBOnVN23w1u0jZk9PbNAbSkf8AsAT1eL0qZsvyIkavEDYKuzb9JHT7n0qb
g+YAv/3rzccMDJ2sUvCIkRSuFjbGkRoTjodBqlvTcarq6rFxgMgqjX28b+kmZCSFoWRmyFE6qba2
uj0A84vaEVoY2E2Vfqesb13gXddOpZjmY5t2y0MdefHjfaNyq67iRWlUchVCvE+ZZN2kW8rcRm4X
o4Vi6OfMoX+bpO4ef/ztieb+kFoiqsRGgYtdfbCE22kYLF6xpfhZjcs34NQQqFaN48+J+Ov+km69
A2OurM9TyWaQYOXzaeQKpU+4hSNNhCdNWOUTBeH60VjSeAdmdrt70pREh4B8pK4s1/1bXd4avK6f
R8VizDpZ1FPIv5wyMiYD7vtr2jIE2h6eRzZPthyuDdWRGTdhnztMkJvzYx5b1iMXzJ6Iya0H0kel
UCYrc2Qt63u+oTk1TW7hyEpE7iODCQl//WvS1Ser814YGvt2f1Wv2oHX3secB8PAwAKBqTJNdb2s
QhF2kojRCRJteN+nzTGtZxjsGXwbLp7anxOzhZ+I8nS1eO+dcowOwjH2Bl2kP9z8COLUV0EVLv/V
CWdEjCuLMdXAhvMO9Y5c5Aed6uRj0cTQYVYQMR+zuJ790Bn6T/d3YMNXwYjLeEGKfpFBXW9Amimm
1YWVI3218cHAKI+M1cPm1mR7cmdbpviokjVCYntuzmDVxCjhLk6QgoZ/dvXMpoRGC7AcQ23nJtvw
Vk7U61QjiLebOzOtSwfRGHa0arLm74J5n38bR7yZ/pFwjtuEFwe4FJu32juSo86uEPMKsinOXipn
jN83aa/sBCO3a8EGkoYEBpw8eDOvv1Ae1ktuZXN6gdrXYNqKFakHM67GPdrFG0NcVXRF4QKFo1NH
YOrakGsWmT0xoBYUI/K3aWerflh6e4R2N16AFckuLilHCRvXap5LFw+D4PIMksSxIZNWx9jnch6/
J+MU7hzvrRUhHwTyQza9edWuVySmXFf7wXaCeZrLU1SW7XNtuPP5/hHatIIPML3I84m/raxAlC/K
KXaDuk/7Qz2P5SGtzb06x80Lxr69NvUYGZPF/dVaWkNf8hYQHODz8acilo9TLXswat/6hqDP9vY1
yWFrLiNJKLc+q3Fap9YSDW7ATL/72FepcaoVS+w8Klu+QP4guy9giL315VMPekHbTLgBcNLpy2zV
R9eBO2kkYvz3/npu65lsH0Ui+uV0KmBqXZ1Vrxgj+Ip1NzCBv9Y+dYEyP3pu3z2VltNHR6PJxu/V
oDNFRmszrc7QW7fJQbWpnO2sestf+BmSAhr+HOiqrv1lrNyyy/vFDWJF0U6RF83Uwit3J67a2luK
+nQlXwka1qjftomdnjkFFjykg6/AqfyQh2XvM5C6l0NvuSaMGsQGMhCBH/B6QWloTHVtlF5Qlkbz
pXDVLtAHs/9Gz0v33Ur3dm5E+a2u3ku+JUkXFL8mNRbO3LW9Xp9HK89rD6Bxt4y+XQnxWC3wQDMu
3P2R2UCT4r5+MzZPWnXxRDnhSKC6uh6TVqs09BHJm9yUykfYK+/GqqhOri2i/3BvSRoCGB2hCgeW
cL3AMexRWg05fcswjiCbO+fQLvXecNqWH4JRoYsMxBhix9WREEkUj1aDH2pTOz4rZRafeKHfTD3E
tsl6tzx3FCTWuKaIlnhUFxO3I/yhp7FMhpckrsp3k6OWj1FU1v/cP+lbfu+RshMPI7Z3I3NT68Ib
RMRBT0E6P86RZn2eVXomdmzuUaW9foeVI8KQRumDxJ2Szho7HLtUV8JFhQfXmpgh4+fkLz3jZJq/
LKPZHQrH6Yv3DXI4se8qBi0UHUEAxY8qJX2h8G987Qa71J7nLMs/e1aaf41Ma/5ek519L1EAfTFh
uf2Rml2qHqpW+UYBQT8XYRoPAM7H+mEMkYZ+NLs6L041NBFA8rJ8cU6cBe27mbudemzh3AaMnxRx
72tZYe7UIG81T6WiIZIU0PPTpeF+vXZVJwqdpYefFs7Y2EV2IM8ntUd02WjtM3G0pYG0Kr0p+tPV
c9v4GcOQ4kK3aZmKT/3BCgOVdnHJGzaa5acxH21xYMYpemQ+rmYuoimX+hy26PA+lWrXxi9mruQ7
b8Otx8BTKPnIUfeB63id9jaqA6tSH1WX2rCTz2Nihr6bLcuFUYxu51KWd8TaYQACyAoxQDR27nq3
9NgpszTiUp50hE98ukAavaZxemyQe0XfNxndp36ah5Omw0L55jfdQOBAjkEBrqAmvrqmVUpnS11P
XgAt4+J7KVMEUem9PU4hPqEZI6XG4EZcz9BkmdVIduXsMmXT4vk8ARTPbL3vimNaJvWLMPvcO7z1
zBNDUDuj+gNoBBDl9bY6TtEs5RTll7JlHMRuy+QhrYTiTzXTT/dN3b515IlcY7R5aN2p68kTFdqW
QoXY4ZKaRkwvYW5PXRr2T26F7EuV5dPOAbu9pMm5qdQhziTnGte1hCiCGLyd5Xbm03CKZ9U7Mum1
F5JsrIokSVIxcgjAcKxco9JmNZurOL9YWTIzvGs+zHkSHqYiPCvutMcNt2WNxozsTXJtULW4/lwj
cXLl6VV+GWCLPQq1Sc+QjIEN08RPu7Ca8/1P9jqXeX3qAIpAKQ18HxzCDXdsNlE6EclYXAwD0sCH
wY2W9qQwtdc+hqZbpBf4d6r6eTLjAizlUkXGcZwtzzzEkuEdegbXPY1q1eYnNFVAsjrN3LwfhxDu
xjpLx1+ValTNAS2yxPFHr5iKXzOBQnN0x77900SKADyr1jufLY2X6VhMlZd8iZfcXV4IYubmKKox
U096RqXvVClR/6lvbE34Ypz1xi8mbqeDIaYF9R2nGPxl6NwXW3Echk91MXzuTXMekHuZxvTBruYi
Pu5s382dJbM0sg4idTnjLa/P30pMkxLriwkRx8V2oYDXDKmkVBXL6b6VrUtYp5ELTJhCBKXTayua
UOO6t0R5iRCf/6wrk/s1HMPqe2cme73PjSNFbRMUBaAeGZPIv/+2IN2buJREX17USLf8Cpqjk9Wp
exRhmwsiJADRDUbvpqKfOL2Xo55WXmYQdGe6eMmp7E3lXPS7CcWWKTqOktVDytnegCQUO6Ew1JSX
OAmXBwW4Mb1jkT3UtKJ2PtPW3kHVI4FJhHUgh673Li69QokVo7zQv+3Pje2GZ7Nrwh2X21zQb1ZW
ziBqJGSqYiovClCoX/049H47ONrDpM/pzv26ZYqSJhNZkv3rBkjdJmWLbreDM7TdJ0ZKGe3rovgw
TcPe7MbW1v0eZqyC+mzKxjleCDOiSM8CCDiSQ46U0vP9c7RpBb+mA0LqB3jt+gNFRqwKBfqYiwGH
BmIkrnqwlcR9eLsVDHhSJwTK+XXIJIYhtQfdqC55bocnhdGFU9OVe4OrG9+GXJ1lSE1eMi/5jvx2
UCkZxIkotfJSeIqGsoQyPhZu80mESr7TpdrYNSzByCZnjKXgzrWlGEbqsutdDisKI4mfhlr0FGW9
u/Nxthf0PzMrFwhjt3OtVi0vkH7/raWO/ijRPz5lvb3h0S1LkhORPJkok77z9YJogyC62SvlJe0T
9xwtgMUOqRFZL7RYU3cnsNwwRun8lZ6XQjJl7GtjtP8gIWvs+qK7+fCQJDB8VLXIf9QCOOh9x5Oh
weopf6UYIduAdPGmje4gsZJ6IhaXOul6gAiT9qHrZjsQc6Yd9CJBL85tzL0AYsOohP3ItqkO1fEq
Xqkq4UQug+cXGAOU4dzZUdgf49Yb/ri/OHmtrRbHlDGREZ74WhK73secrEhvZrsk85heplbQh1P/
zOoqSBFhTCsj8aN5/gM2j6/37W54v6yOUciWEA9ajNd23VaZpzRsqwtVq+KbmPvkBUh+edqxIpOb
6+URRwDRomNFWg5p5bWZxF7GPOZEX5I56fRPernY0aE2ueipLZZ18+CqYdp/HGsjNt/1yO1A4GQO
UXfweGumC/QGafxeX2Cre+4KffLewbQ5NB8hzE+qd0uo0zqB2TVuAe71w1canOIvz0vT6Lkyl6gI
bIq0zoPRQy/DZLFVE8ZEfPKTJ4TOkR+hDApUCAC0g8o8aXgYezX8GY9QTvuqO0f/OMPEGIVWD5X4
AyDm8lG3inw4L7mpfMopVTGH3qbJv56oY0TKw1T/rtXdGB8bBpj3yDhvTxxbyfyrJGiHEWGN81Do
3DPGnVeXOUcK1Ont7tBbUPRlmbnHan7rHNem5N9/u4TjfGk6xN6rS2w42QkOlO4kClN78xHDCkVt
eNMZ/qEadW1FTBO9FA8VljqMlActNYxDDXD8P1ihqs3LJSXYbwYnerOPE2bABJfEvDiPgxFP9RGK
XHtPkcXecHWuPfBScsKVbPh6OROuFloNrh5mQjs07tQexTRCFGNCiv0EcQHEnvdP15ZHcANLlm9K
y1AjXFts3TwZOpLeixl37t8WTIpfjaqrVN+iFbGzja8zbOuTTLYoAfiEgnSmro05XpwZSteIyzAK
i8k+K2vrj5Nbx/OZ9Kn5DjNaX3924aZUqUjZWnlsO3OeHixE778JxKVUH7SeWiLoJaAUGxd7Admw
NPGPvLUq7+AK3t5D1vS6cXQVzxoOWbfk42fblHoc3dBZ7jlexiX3+66cvU9c3Nn8AAeV0A9RH3X6
g0VNbPZNN7HMhy6yIUWsuET7I+QNi3KIas2ZfaYA9epYMpuEkpRLhaJ/Up1pQSK9jNPszU8/+lfM
IINBsMlv1mO0bIIcZlj4PklSnyhSKqfMSzOfh27YCWY2nA8QB0NP1HroqqyxRFUct3YHu9UFLrcp
yNsBwEhrIMExL+rDkkfJy5tdT/br4ZXi6qXiszq7TqTH9A4ncbHSMvuFkpTd+3VUN5EfKYmyp+63
cR+xNAkaAXgvO4jXvpcIt7PrBGuqurQHDac/ODGSX/fXdBtngI6FSBPOJTghgJxdW/EotDQZofRl
olnzCSetvma9QMipszN/NKLlXRN7+T/3jW6cYZlnQ2FFf4/iyOqBNEaoeJMEo1CG6/6g5j1nwP3b
LMbl+B8s4YbEMzgJhOjXyys9MYUVKnuXqJvD9ElJG2F9SApmJ05mwtOy4/xb30zipLjd6SzfDj1W
bpqquiIuizqGJ4P5iA+at+zNjm59MxpQksSDAAoXuV6UJ3XbrKJuLp5QF+svK9QM9OjahEHitHYr
7wILiAnRHBGYuROW3kZukm4P7hRg76RE64ZNpi0Mo49Ocxn0ofyZ8T7DgaekCP75SlRpmR+XbRc+
izTNFt+IHKXxk8yI7Z2fseVAUKUSEbwintdM2Y2uVfHQ5s3F0irzXDdm9TEcTfHBWpLm6b4HbX1S
GixS0li+b+vJly4BhwZCvLmIzBvCh8iKdfs8hYWoTvcNbd1mzHBKZAJzljfsRU2vgTuyLL4qHMTP
ESKw2SESg3j29Hn5Ci1muAOp2jAIoJr2rDz9sqF/7Ua2sixMlrbikjoD/IxG8suLywwJwCzx68x+
63Ql4FkyaEryXGU8AquLxgqjEcgF70KlGOJjnIn+lLSt+7E3p72gceOTyfdA8gnJS+0GwpUyn6OP
XC/ZKDwf7H3uT+Vgvv17GUx5Sc4NHIMx2+vtK/JEG+kr8vrwiv9BrWOhA4Sq4HtrnOwvtTruTR/e
9lTYwf8ZXHefFzARXtnY4tKhH0QsEn+s8vyPZSo/zEn5bljSf4Vn7XSgt7aSVIZMhq4DQfhqkT2K
xYKNZpGLojWHGVXE4uDFlvb2EgiXCTcmmCs5YbxGSCBkkpQd+c+l8ar6ENYIOodCKw/jLPbqvBvX
J6agpAf6jHzWeu5EQZi0CaeiufS1QS/dVcf54oVZ8lQgnvI8p3p3KlTUTO8f7y2rZJ7UKoDPQLG1
DiUR2glhnmwv5exEj33WaufIHLtzr5v9xRxa8WiPxV7Esm2UDg59Pylat3opxiJjzjgPm0tJh+Op
Ecvg6z3cYb1SN8ek5N3Nq93O0S0fBvsKhRiAGm5NqiSr512bjRR0ZdVehkWI5hwqWf1Eb7X9GBZL
XwFjaMvAsvPy2KgG9JKja2cXI0adkLIGrPX3933jqQA8gaiSlCFAzkF6+G9pXRopWsGTzY8pbYAa
Yjp2TJIdIqbJd264jc2GqAm2AxglAbCt38ZwWHLYfbX2MrZj/mdiqNFPpjTrZxiF0xfPUBqCkCp6
uL+8jQNK34wOKwJEnJ310LopBiINs+ouirlk7yHocZ5TPS53rLzm2deJEGUExj5lxQZk43ptujcy
o2uyi7aomxOS4TlSSlLkxWIomTHtFLhevhxzmHqeaVDOR2iA56MOd/S5K3pX9fMSsdz7S199WcAW
QCtlg1m2silnrkr07WKPdop0BYqQVFaMsC6fYDWMA2tc+h1Tq12WphhjJFuXJAT8Y2UqqRNvdBs0
Qaq4Vnw4zyOff/uN/NCvVqCZpLHBXUv6vnqQcxguDGeCgEtFJuAQW2pzphUy70T8ayQDZghMcRra
n3Ja+aYtFFZZ1yTJEvwfe1/SXbetZvtXamXOFPumVt07IHk6dZYsuZ1wyY5MgCAJEB1J/Pq36eS+
Gx15WeUaVwZOHEkHItF9zW4ihSrwVV8IIg+zXCHSnKNNQMowUIofRTzC4ykFk/mReiq1wMnD4LiE
Upf/R9pDt/pujIgjQ6mpTj+xxOpoF8VjdgUyd8B3DJ6wcqdaP/tF1Pn2++MJNhUqcBQ3XfTnOxr9
1DwQa7JewsEJlX8Ahlv8DgaorCHqX1n431H5f1v422DY04Du4VrCyj8nQBSohMa+7qJLkQYcNmJ+
Lnt7tbYzxzpAnz+9HGLVd8cORbOw7APUh/dgC/lTFYQdhw8075I/FC4j/W4eRErftD6zrI6nkYQX
sde6Q7GucMNkgWfe63CeGNKuPpVhOWiRRztFtWTvbeC8qY4To4N9RFieYuy146887IsNhWwaATV2
E+oIIBGc3RaiSVFiBnPlytpc1pExutTZ8km50Ox+cesifUBRDzY3qOCg5XE2hYNOgI4ZQnWF0tGE
G9j/HE8SraLWq38+UIa1cDZ96XbX40aCozziz+drJTUJ7UTP4suogLVzacCarZ3nt1UfNsmdjejw
lSfyFwHg26IB8HszEIKAGfba2aizoTbzRBhdIgML0hI48ewAs0LslVh1r107L8+m7cgA1wO4XKjw
ptsr+NsFl0RKFaxzMbTtvAinMnE13PHkr9Va8Eg4/1PcANh3yITOHykZkhCWphl0kbpxPMWWtPdR
H+fXCQ3cEcoA868RWr+PtxEWQgBCttbYWbhEYfoJqTSeAD3dpCVgS/wCyrjdKTIt8AajVPc/Xyhn
wfX38aBEiPY1KNaYv7NAt4GlOodkSHKJ34h8ko2b9wLtqhNvAD7mxAU36M+7vTIg//185PNw6c+h
QdCFHMzGBDlHiSgOQW8vA71w8iiE4lPIKGv49qiR29NMyXAlg4TWAinZgTXFCAJsEZV2xXv/+S/y
YvtjiiGogqMOySeEac5WrR5ZzyRqiJcN69M9Cg9L1ZC0rT3BX2sRb2/z+bbEUCDXFFvHE7XVs/1v
VeFz+NcmlxIRWzn03K/pwMd6mLl/DKW5NAYDr3oAMZDw1ySkfzDXaH9+F7lETg8U1/MdM0Axrk90
CIoqd2k10dAesIXwYpMOTi9OkB1oNFkVMrO+cu6do7O3uX429NkyM0IqyPyR9FJOEyy3gpXsMuYn
b+JQZHs3dXjlmPYLuOmZSk2mPcTtLwKtvv8KOONBHgSwC9SRs2mOlSFM5F16CROYdD8FgamIml4T
DPnBqkbza3P63BqJqBedbeAGAT1PRuFfTkG6ZHsrGxQZ9ASG5M5S4vMyA7NQlKGiwZtYTXaprUbn
rJJFNujKpeBAvZLLvpx26KWgJwImKLJZaL8/n/Y+VBx49AjOMERcOlyty0WksmvEz5D0yJKbTrn8
lVjr5dmMQgTW+faeAbw4v36AsV4V8I94CQOkjT2fBCU4jq9ZuL7cTTgiN90lwC3RozivSzvWT2jt
NdHlapK5MsLYkwKWt4Y9c7vnAERXTeDE48JzFOSJjU8/Pzd+8JDb/brhmb7z5s7C1ml1KF1RSObx
gCelEgW9ygBoeGXr/HAUNMJx7iCFhuba89kbg2SQvTfHl4i7/Qu8dfbQtSx7RSboO67n+cmEixtp
63bPoUR9XlkUEBoI7CiyS58Xvb2cKCT0aTlMgLWBrinUeBN6QiXXplt1ew2n+WIpYzK2T7nLuuZW
CWF8nFxdDN+mMlNcO1LF/sKfxhWM1KMH8quflINssgcCDPBa2WSkHylsrdx+SpIJGFKPDX52OwW9
mku6ovBU5e3UffUjYsNTnBnd0Mrj6fIaO+8HbxgnMtBV6Z/pwdnZlBDA65a2i2H1mI83cG/2Sztl
7NPPV8vLiAw3GDo2aKRA9AAb8fk8opQaCxJjHse2We4H6Gbet7mm+8xO0Q6NZ7uX3mDrnw/6g60P
mtyGL0VmheP9bNA4bDMVOtDqRaDFEVYPHniOUXREXBGDYlbQnSyg1ET0xJZfPwI2fTd4ZaM/ulEd
nj9v2MMavm9BBlRjYWsCpHjNzND/r0YB9hPUVRT3zw8aX2OdAouewTdg7XfoTMUXKU9fK1Gfs0hx
dyAxAD9vExrZmGZnGQK45x78VcAA67KCHlrY5JbJHPCDWKTaT2nHPjnmR7fL7NP7AlP7iLuO1FYq
+0iRyb7Sj/vBUtpSZdTmUZxHXfns4AF7lDCmPHBaAVm9QFfkWrFpN+e0By2mWW4KGCDtf76QXsZI
qGfBSw83G8iDL3SwIGkkksxmsLcYveZaG+ji0zlWxzFeXnOperkdMZtIjzYjdwhUnUPoqUnaCbGg
d9kD8ZCWq8lEWA9Z2oWvhPYvnwnTmQIPA2oTLsjzgCCASSSaY8q79OSyfBqQ67Mym2T4roEB1yun
+MuNuC0dXBRb5wqFpLONiB6dPxYux1jQocoqv7fxWA4s51MNIBRRpR9LqiobF2tUSdWF8StNj5dv
FeJvKH0gtYBHElBAz7djwZ1TbTC2V1CiyEuBinq9LL8oGIJtgkEisI1AfQDJ9FyVlNBB67id26tM
ibQc4gySi5q4ajQkfeV5fjR5AF98Byfi8D6npQQB5ozDAfSK8yE8ymDt95MekgtO2uCV7fbDoUD0
R/SUQgLxXCwkAoERKZFurwIz3kkaiyNKye9c1k+vFFJ/NEeQkgTpAO8QjOCzRSIK3ZFWFe2VVr53
rX07PAYkfs0m++XpgbvuT9lmMJpelDRNQxcGUf/hKhvyjYFuxo9Sq+mLKBJ1s6hW304uaV+ZrpeP
hpFgQAvg9cZHK866YMPKJaw1KOCKObBMYAzhP8Gyy778/Jj6wTCgXGJ7IcLHQ553wBbwHHBza3EF
zVb0NfqY3hhcyYdfHwVoQdwH2EeI88+uNoIQp2smoGOa3uhKAIpZ9UPwGonixbLbakUoVIJ/hSMD
sM3nO9ab+Ebo8dRVyGxT9SnuzjboWZ3Mv4pc3kRwoEoOXRpwO8FXPT8cgIOTggGQd6mt1veRS8Rn
K6JfBHZ8HwXhOnSmULWBctbZtYXc167I+ItLKMDO96Pj6d7RVL8Syb5YAngWILMgQ7nZzaNU+vy1
KQQ0OIdyPMsS8NoK0taFy17zm3s5OUikUXfCP+htvbDEG0N4fEKStEBhHDX6HXUpOxRDEc11KOLX
8pwfDYbOGXo5UFfYIMzPHymNvWBWUVPAJ9WR9DTm4YJK6jisTRmCmfvx56t7uwmeZQIhrF+3WwJF
IdwX5/ev8JzgK8AMl0k8pWXaK1byhOy8ZfhI1nGuf300WB0gg8KeRbf1bC8t1oMjWeuaSyBZws+L
WPqyYMI7aWR2bZm0yS+2r7EKN249atuof6ClcZ7o+Mb4hQcI51UERFM99VLvTDKuap95WowHxJPB
r+aJqAMgzABQCywEVNPPrl7at4mGvA+/orNNnhpGvFuYSbf3P3+RL9f9tqfAW8Y5CzLU97rE38qh
Pdi28GQEzmBoovChEM30AfSi6fi/GQWhGU6KjU5x9iwjSEhQ5wTEAPZgfAfBChToppm/EtW/uKJQ
H8bkbPUT5C2InJ4v+Kkf+nFOtbkqRpe9YT6ddjZM84uoM3PF0nnd9SL4RYAlFgayQDTHEb1AUQLM
h+eD9rGEUZBZzBWBRNE+4KyrfWmGEotev7Lot4v8+RZ7PtTZ85kELS+JnvBVOOTuPkq7GNrpG/o7
iGhN+4XdQpm1PzGPzbufz9/LTAabbOvpbLqCQHaet4WdWZLRX0NztVhFThB83XR6e16bnLXV3GSm
ssqVXDXZAYZvNoDxh4fwFN4jaJD1+a+a72xv/Xs3C3FIADrDuYcEXoJwcjHzVZDPyQnYTQ/mG/m4
W/pxeCXe/8GqAs4PEOStn7t1xp9PMBXeFOmYLFdWdf0BXMm07OERXgaL7MsEbOydnUj0yob54aAQ
dtmY6tB2OacWoLcw957nlivH+XjRAia2ZyK2Vyj0T7eZG+SXLu9e68NsT3K2vhB9owGEad6k1s92
KRIZ6IFzZq9g4Td0b7ppTErN56eGQt3LteNa9W26wiEDuu8Hm2T6tRjz5Y2FXBESM0gaUelGXf35
q044tUrodr6ySWP2S7bSerItshzTvmad/LLgip0PzzZkNhDPwWlxNpYtUFtY1mi+IkurxnJsZZaU
LeS57gK2qdtE3dI8jnhKV5ogJBC21PGwgmU5ocLUyK79SzXoP78u/9U+8ds/X7T653/j71+5WCVk
FPTZX/95Tb9Krvg3/d/bj/3/b3v+Q/98I57Gey2fnvT1ozj/zmc/iM//a/z6UT8++8tuRKN5vTNP
cn37pEyvvw+C33T7zv/pF//j6funPKzi6R+/feVm1NuntTDr/e2vL53++MdvqF/97bjZPv+vL948
Dvi560cj6denFz/x9Kj0P35Lo9/RigSAHcppG9d5k8qfn7avJOnvABeDG4p2FxQ6/Y3MNHKpyT9+
8wL/d9TrNxMEQARxWmz3teLm+9dC//fvJsi4UlG1hERB8tu/nv3ZLP171v4Dnnq3HIgqhYfZDvi/
7RrsFoRyG5/qO/MRIerzReu6qR8Zy5ZqhK7JhTdBsQYWHpLUo1mGyunZ7JWa0rqbtEb3n7vucfbn
7Ns0kfWVkOHsgth+FdQktqfabnPsoue/ylisyoNj5FqFvFVHEG5cnXnUHDPRw15nAAXgjuVt8xU6
xa/RWrft8ve3AK+1rcyMowO4/03w5fnQ0DrxEGw66EZ65H2uAweNqOUJMrd72U5R+bf18dcc/P2d
nwUtCMU2VAkmLt7CMvQ7nw+GzZUmHstFDdlP+M0Q8xgJjx3+N4Ns9M8tLUTh7PkgxI5weEs8UYM+
Fpw83tnaIb65//koZ2cuSGP4fMwUlNQRt0Bb/fkoQlnNwXHXNbP8LvEAilza6aHI3FMbuE/MAQpm
h9teFq/c6N870M8mDDH6BmKH3DiuNiB2nw/M00J6rU5N3SfcKyoz0XHdszmfPjQ5g/1TE7rFr+AC
8Bg1zl0vHi8eSNywqJxgIT7UuAU6tAAn6PFF05y/W1evADkHRoYfaGSFK2MQr0jpDYHn0BCA8E8N
1zgNzMwSPWiV49MkgSWgsY5XkqWsOU3j6m7WBWf2KTSuD8swVCGHu6MXZvD/bfPiVCiJAzmSsYHB
2UC992MXvZd4Ze0xkgaVuECbLNglm0pVGaH/UJRrmujXUqsXC/DPQBb4sU0QE/ias5eXCO4x25p6
GBUkN/3G7CQqtq8s8xd7KkOMAw25Te8YFcDzPaWhDTwEOtD17OvNjhwoF+c3SxUv1t9bF47Vz9fi
WdCBtYheA1pTEP7BgYt63POnSr1BJIZIXePKxMyZMSrRc4nrVnR+OTGe1KiTvEYS/cFDIs5BjQyM
NRQtzvXLioIgbUgbXWfM3CoUFI6aKA0uRXE7QuzxlUf8wcShjoqGDbQd0bc6D3EcFoeFpaGpMwJN
tkHOQW2AVn9l4s7xf1vmBvU/nE/x5nIOdMvzN6kDEdIZB1c9w1XpM1LmMKnHXLCinDjNH3IrYHMm
0bN34HwPFapPw36ksTQlZCmzh3S1oF0oNGb+fPz/izF++37v/ue/7vEfxBiSf30WYWz39J8Rhhf8
Dt7zltQj9IQkIDbAv0IMaCL8Du0k3Gwb7QYq4Fvi81eMESW/47KD+eEm+48cGpftXxEGAgwovGKZ
AUELaV7gRH4lwIi/WyP8+6jGcbcZT0A7fiusQOvvHDqfu6L1xrV9lNCJcJfDysLhRsTdymCCZKbp
1NIR3u9lq4dY1HoBXC0pxQIZEw8HRt4lPT30NBxTkO6idjTr7bxoKZorhv0xFZUvIzNBMXCQ34Zl
dQwW6CN6jA/dHHkFKQWPeNyc0iBcgBwcojEzcZlOqpg+YPHyPorrJkjIAr2SEDViuAVwz19UjnsT
J2T+ANQej21JCuLr8bqIl1DbvXFJb+4hK2b627U1JvkIGkQf7gTkcvhtmtFmKBG/+8UjHYqhu4gT
AmQn8LFLuoOSCs8qlrWs39Oh9f2LNlReU8ID3J92yxrLbw3xlDyYOLTyPolkId4WBofoG4Fy6CeU
SL3slM2hkkd/sD64fnnaPnbDbKaqmUPRl0M6dhlsVnO0qTaTQob/DxvNWHubJ5Qap33u9WsGqmAO
16QRehj8TWbhGFUyK7psX8Qr845aAmF5B43EUVa5BZYDMvI6EQfAtpOjgkBlUel40qIkrUltCTyR
R+olT9hHlbP1OoI5PZJrLZdvoLwq8zVuDRtvRLP4wWVAVfvgqSjlFcuj5iuyZNUdooWK+Z1IfFo0
4Np1q2I7NMsdfRx8EsUXEUAB+dMkVtJ9RGfZyTcZpJsVbIfxSTujeMF3xGY2uhjWKb6zcy/yfZzL
5csQDkO7g5YD02UHWORbjycZ2cWBjcPS63XYoJo5ZqwSLVlYKZOULBWdQNIpXZQnn9G2H+/doKCh
g+vaPmhsNbYfOpt3JZNtdptB0iMuUTlX627NGVST8KV+gCYaD7/ZMNfwNfWtvacRp7R02Zj4FZh4
8g141ChClNSMs4ZBH+uVmPbp2BPwIlgk15JMEx8PI13zfeAjgb6AV80qS9SHQrVDaN67az3mntw5
9OKCElz+INkRqBWwm84Egu1hdb2+A1BBXJMMKmsXIIkvruxoTlt4cdKwrdsc1n2lBuj1c58b1D+d
H7hvPtxso4OvYmwYqG9E6XUPRDyKNtrv3w5iDvLTDI3m5GChR9pWfhuv7SGNqdzTnqLxDT28/m2f
zYh4bOMVYdlS6fE9On/OlUuaNa5cNWv6EkZNIO0kSkt54InLp2pMROYdjFihH2kaEXyi0heQe+x5
EbsqTJopOiGUyoY6QZ8A0xYWDcjIxpiu2fmzBRGt73pSlJiUiZ5mlHLlPpZufjfFIRkOXheyO0K4
8OrcLQClTngnttz0gLqSZOkIPaNmmWmJmpx31YdRu5Z5PuGmnRjNugotRdKXLF9VDk0V4RZcjFnw
gOO2vY9HAw0jSKfLfBc2IKo9MCDe5gNavHN/Qz3fkLpt2OBKB0XEEPIOga/2nUcS8tHaxQZ4AMEo
1iNyhNotQ/CItzzPtwtP47tOa38p5zn0vPsCgiVHPLi3M+OYPwbzxMUpnoc4xQsfJlZ3ecyyispR
QCaWhku0t7AlgZoTOlEM7MEATftyVssoj3ThVu1ppoN+H8JQJwMrDCTLsHZDHorPIfB6l6irxdFt
KGbF9ypYh6SMF40QdVo8+uhkktwNNsNJHi6pyQ7ciTkqYzhcfstUHB4tTnnxYTBzAMRdAMLrgU7I
BK+YHkddRnMQtAdjwuLj2jT8IW5Bq7jpZk8sV+AFOLdLM2uzarBj3u3lksxY8EDOFBW1YH10JXxD
VwL5KhGH113vZasHcFIavjciyx7zWDHzAeCBRO8jvBpRN9A2ZvcJvLqiUnp+RI9zSoPkFC/pYveo
wHv8Zly4f8+yaFJlMnZpd0Fi7ft7ioTriyVRAloAmzNY6ErGojf+QGbMHfBCvIZDLASr4jXzQhxL
zoW1b/S6VgqIk/hpWkk88HIeAmdlBbWwdgFtuy1yaGH74MqttwRmk11WNYOi3w0eaQM9XA1ICwi0
IQXHNSwhKu7ZC5hYt+QyZo5SwOhYqjPQlQdPfskhsdZGcFGWssehAK5KVHnJ0Io/Qr3krFx9xeOv
KeP+O5XDZZGXa2I7ROeFNzQ4WGwGBPAb2Zo1PvK5H9Y95AQhvDh3QAMfu3VUwD1tB3rV2W4wtxZC
wusBSRjuxzqW1nQt8PFhMwLHHnYWOT06ym+HFNK0lQhBCd4tyxIEdestiQMYD1o1p7ijwVquWQwk
JDe4zyrkMeEd6O7ZvJRsiKb25LeeCw5JQEJW9munEqif5cQcHCDm7CPjyCu6sms7akPoEHEUvUsC
aSolILcxEP1EW2/lcLVETSTb8Qadl3HfJF6uH3M3jEtetthhYx1YGucjvETh2vq+67slAhrDQSks
RvYWgeHUd0A79TvRrHOzQFwJ/i7XUEfIml1CyGAvAbxU+QUkSOb0ECMFx8Q5Iv14rbJhMcsuxi2n
mgoHRB7vgNANGyii+4EwrIaxjxl7yOcES2LKxYyBPayQDlvbkhmYpp+wdFucTeFaZOS6HyIv/Tzp
ZFXXNvCFeTOPEnlPGXm0kR+ASxfJlQbyJLwODVy2Ic/baXabawYEbgGNeKh/wBjB2VsBS9r1YWqk
bz9pznzHSg8kMl0hLlrpaQ1bxPk4xAcp3yZNlgpVjlkbfeMSDGUQ8mdv3MWJ7JtPTZHwaTeQPHtA
Z7y4xovLHMoP8fhFZKaZ4spNS2c/z4nqi3IkTbteFkA8xxcU0QB7WJFb20dm9fBlGnUjjj234GEs
KbbxqfG7GaJjaD7Nt2wQNqksgtz0yAwfyeXaRvFw0Xj5PB4zNjr9ccBKxyr0aSs/LEOX3MvBjJ/Q
tQ/Cd+kACkc15quMD8L5gh5blqy2msEgnXCkhL1fh3aGuAUK9dR76KFoP7+dC54MHvbvROUxj0kE
TX9NAvxSeprfEh+H/p/ljv9LfJD4IE3/WeLT0+d5D779z7wn/h16ExAyANEPHjNAd/wt7Ql/h/YZ
CkQoJ246JRsC8K+0J0y2bAkklE1pCZn0Bmr7K+9B0TUACAt0d2wG/AFk7b8Ssv9BYRU2S8iS/533
gKGGVhOyMsBn8G+0es9K9HngaRyQah+rxU+OvOvUWENGluqPMEHwAf2EigR6PsgQgESmxRLMtcfa
abosCs8UhwTkO/sWne4wux7AfOtw9jXafiNTyNVlNjcWqUQmzEn1IVOnsDPRuAeIrMdBmrcCKp7O
J81eJEg73mfMU1O1RG4OjpODcm8dLIYUH8Hy4A0pG3CK5/t8ChL2Rw5C84Tq05KRtPbHYVB/dITR
N0OE8kaNmG6mfywqRAtNpvBjPnUr8J1vCJV05wgDiddAXjK7o8QtBExs13e1SkjQPPjZXCCr4Wap
Qcp90HPxlRfztc1QjoNO+R0YLVcyolFTRV7fiRKNJZ0fBqPRv6h8rYW6htxB/t735WdTwKr+tMRN
5Fdhyggi1uxdTMkHJCTFhZsKNe5Esji80s7lw8E0Jl8rJyKEV+jfqtIjYPO8j9Hyk2UTeUu87wV6
N5dzwaaLLKdEvY/hJegOqYL0Epz47PzeMQmdkRJPIMcTW3j0BplYc2VQwld7zrzl1EPnkkPwUwwn
FQJEUJFJBg/w7SuWiqAky6rcNHlzcqhZ8goHYfAWNk+QhgkQfwGSCqGDBa2xhS57UFEW/4B0MGpv
QQdrQPZBqvMlVEFzEzWdy+4kcBHtULWyR8bH1vAT1B/XR4br/G6maVwiAL6emyStFWRt8pLmU/q2
8Ow7N+rwtNIgeupVQNyhg+aM6raUm5A9/GGj+CtY+kkLqKxi3SGBxI25Ft3SDaWnC/uRAlsoSh9Y
9wMjvew/d9AtWQ8gcKMM1iE1j3ernqfmLRm6/M2iA7+LcKECvv2EGLgPnpjL0uWerTgtT6tUhbzp
l8EfoQ0i+ihEJhEwPehDhHo1au9cBY5FR5XxDmVZ6Lwx/yT8hYZfkUJkU1t5qz93OwRYA/kgdOKy
T5m/+vR2kGjDPVEP911a5hGRyEOk5SP4H3nRcJ6WespjDt5q1F4bBycnufclNuVuHcOi2zEOYuSX
oplNe0rsMmX3cFOW9F3UKuUDrN3RfoIAtuNAbiMn0+pW+QXtbzSCsn6qie/3wbEJQHrZoTuURGVC
TVDYoIoyeOl4FULIAbXilM/wUe7S/ABWpTyEM1Dn+QTi/aSia5JYN+La79Z77drss4Ds+GXTBeG+
zRL7mY0pdMGKjH0Z5nUp6YT+SKl9IypEzDPEtedi7xgZjx5jw6ErmrGvAFRKVblu12XVgbeG2sDi
oGyf90uZrSN7QHjLs7JbDZYvM+b9aoy8xBnXHVPt0oux46xuivlb18XtDewaHnqUJN9y5toLH3nD
7cBbRMzM4Pos7Yz9ING1fTMIFM7zPkQIQUdctz5OwosZ1YKxNE0371fPrvs2gJiCD/X2u0Ks6gKq
GBpyPzAtXRVsoRAhewdwOpCaAzRkP8QoGNkdkOSFLeGEJPP97KR/mEIERxrlR1CFjSGAta/joWO5
PToklJ/CUbDKwsxwl9tY7DOo/CDzg3F2KaImrwO9zpUW/lD6KMucwp5618aq20ATvC+j/H07Avrh
ABesbMPStFxkmlegJS4PWSJMXXTaXEIrutj1M5tLFwzQqrTrNRLz5UtiofYI4L98q9VCj55P8wrk
Xb/ybLjswxg+oh6AT5cxzfXFSmbysV2Rwnl8zurGT+U+W0xzosOEvEQ2yKWhtQRGfXtwCZLTtjfd
DR0SftV5CNKoJ+jJ0nT9NEi/0WUaed7DRMQX9HOQpC+z+djmmbmbUKMpoRQelcEERGlG5kPIYrLJ
xoW7fNgaxgDpn2Bb/tg6S3kZ4Ju3JR9ct27At+ShK5NUUYBrDZTchYL1AzrxO7RUiiMUVGaof2fh
9UK8+GPYhelljBLyyUoqLnTTX9pQqtqBjrpdWcmOA5x5jFUBcbHEztfghkUXsH5qrltOmkPkJeFx
EVw+ro2Vu0BF0ykVXVOrcDDHwukvGaZwl9AwfDtBlWMYenIF19jxGKQr3Eddk3/q/RSGGP5QQMEW
qjZDBfcMXgFW4N+Kse8eZkirfgopBSyrz6f2oCm8rnimo9uArLzy2ib3T3kbGWRW7Ty+j/vkDtr3
uBE9P3zrgZZQe4qgjOOLtfbCob+zmX9vZZIdo6FLP0toQFUDSux76itWrSzKL2YQsD8Ua5bUHdQS
yzZZvnq92UghkYRemKebrqlSgNyB31hjyF41XXTvM7jZhPDAlfjTN281du6OzFKWOLrySqI1t5vg
1I4FJICtbXNTTtJ3UdlKrm9IsN3iKN2OpPK6Blzm0UXZ3dRCdSRkS/dtdm2kroxPOpqghuhFBn5S
ZcYNxX7crzPYAdocZtL1kUBRFSFy2n40eSuD9pZK9MYEuJyqSb0dQYqOogJ49JTJuatsL5sePa6c
ZLCcQEss70jkbxMuiX8P94hQ+ctpNmkDaA7zibnJU08NT6BDpM1jiFyf+dCuSfRnDQOL0+QmH4sX
Cp1Lz1FpG/TnfhqQaxUzyNoqobdQgyRVmpL+gSVjnx886iJ/76OlxHaFle1+HOcORgP5wN9q1Anq
kTXBdVekeidlAlw3zB7WfaKVOzJn+nqOgEeFXuJarajZlZD0MKTSeSRPAQUjy/NWeuVgevt+a6Mj
VRUZ/zqHDQKrBEpm1UI5rxvoN+yjqX83AtdS0tjLLiLKh0omrLv2srZ7FHCgf+cZMXs7rRMoE7NZ
X/TIngvoCLocW79YP4ARzI8wkh72y+ySp25d4yoNqXcAD+VxbgSiuDYL7nKL2mE+pPotHFRwbOAD
sWw6k5lT0VHiQVYuGxGehXGpWHovVJ7XSdfZooSbcv41XFAiLKAG9W5Kho8NfFnvR8Q1qFySLrtT
oY02Jry+8L1wmkthmn7f6znRl7ADlUW9tDK8n2PUXnDp9GN3cNEYXZvJkc/LUtwHSBZvBaLffUpM
UYIp2d1OnTcnKIurRqAaJ3qktKPp6lSmw+fFxsM17dLw6HgiriOUIqoM3dxDT7L+CLmoMISeeW4e
cpouV7TNdEU8B13swEvsKe8Mr4dkSnFhuC/oEgAoZIMQVZ54/KiB26myxhaw02F8SUoX8mUuR1SH
1iPMc9BbnPoiuktd7n800WRdqZC3g27e2vQDOtDxVxSm1DvcjHas9AI5v2Q17IaMBGf4EgUnlJKC
B7Lm4XXize37gTfdFyZXWMi3hi/vbOhPx2wZtqt8mMluXL3wem17dU3Sxb8egqG5YPiIooo94V+5
waUPY6Cny3iFvmlZKBbHNSQEJCLglbwDKq69jtXGZ3aQN7y3wRwedCJRvmIOtnQVYo1GfW5TS6ea
hTyen5b/x955LMeNrHv+Xe560AGTcFugDItkiaIcJW0QlGkACe+ReKMb8xj3xeYHdZ8zqiKHFezZ
no7u6BWZTKT7zN8UpfeOv/Sh1aIqkBX+8/Az6tQwv3kNpYZj23StulORPscPTaYZ5h2l5tHzKOtS
Tw0gZU3DB6Oo0hpDxyoyA7FqT21oFHQlNxoZjECqCbDheO0XDe/50M6afTRGHQn7uLB0ekN5PRvX
8CrcEraYn3kBVfQsvvLsEcH6CLieZuR5OHdpBBGiQHKm4UEmLwhl1zwwr3obT5BQ25oTlWg8gAHx
Wn0orKm51SZN3UyD/S2LsvmoFtu/7xohb4qsS4Ki8I2gn6Y6QFDADbBZm8PcyIkpDC3e2LW8SWyF
vHGS1zR70+LguLFzsO3iy5jl94M5Nptc8Oi7avwSmUToNad6M2e5thdU+Q7OYCY/OKDW+5irOxT9
ZH7ppzn5aDR+du1PRrRP3cY5cpk6hNy2sew0S08fO6fJb+ZotB71GpLJG7T75+9zR2nlSrSaSkiV
5sk4jIp0cGOgKiHfEMU7XwEA6Mv1NBqFFgqZ96jU9YPMH4pUzcA0BE9fOuteflUYztgckjziL4MU
aV414+R+Haj4lGh9RD6i6EU66AcES+ZkoyCNHCYUEeWNllaksEthoBajT2qUYZ5JdGuHyKmaK8Ap
tbX13CodyL0StrCL2O9wGCjCi2uTUm53pzxw5Y8iFpG5TYYh+p46rdUHMx4CKgAFrlmBV0PduB0Q
VEoeXXqF2hHhabe4h0zPp6PeiaJuNlhc52vz5nrxfUQ7HEOfk7Cq08jdiLm2msBGU8C9z6MIURs5
dXV8bwBMjY5ibGt7040RzJ1iSSd7qzGpn6Njl9Ubj9TPCb1MW+wdiI8uuspk7gnEJTRWW3MTAfeC
zxcAH3ZJVjuzaa8aI8XArBjUcIXx7Scbxb7rCPGKraWGaJdKX7+rkyrdNUskrsxItt91eENfB/Rb
sbPKnQetl8u2XoxyH2lRvUeKgQfTRY06aFCxL4OkmPNvaoxiGZSWlV8JPTdvvLn0t43ufM5be2Tn
625xnbSddh1P5ry1174DCFsX1xJ+LC6b6ht2ZQUON4QF34t0pHJomrm/LRRE/YAGaXul2W3/Q+VL
da1PdvStpoLCHWjXlr+hSih2yqjLOqCyAsG1hAK7bGNBEih1q95r+qJ2DnUQLdCRDNybsdnfF6uz
jjLice/SF3qr9HLZTlhd7dy4/+RWimJz7lBLj7L2ZoTTQum7NG89OsfHOJOupLLfep/9tOi2i6n3
36xKG25yvU12s0kzCIaZ+UOr+/YmoUbzLla0xulgedMuUq4sA4PXJhhs5EHCOSnnEBAE+TsHfodJ
PR9l0T2+cHRvKSCyxWxFN5NQYkN6nR3cxOr6bZQJ/xb5lBVCFNnvKxVnH/s4zg7I7i8C3h7WKTSp
VECl3jjgSi83+TBHN8lUwZUwDVAihkyo+fd4bYxpf9Rzz4uuIiymv8i0zzJJQlAO/p3e5WV/3Wu0
2Qgk7Xi+1myrdu/qJvHtfWa0wicnpi32N6HkPxVHKo7AWV6qOKqq73+eFh35ib+LjvYflAZXTRTo
L79Qm//CWggKi1TRyYPpKdAGXRFp/4Zzmn9g840+ITg1Qaa/ki7/LjryNv5BrdER1CR14DavrDqe
w5Es7hdgSHADYbMw0zMMlNYYo2lltDEqy0/2kvLo7eCgoG1n1nfcxosLOO9zPBL4Oywv6cIgD0rB
9NxERczck2gi+6TbkRlmyqmDyE4vUajOdTT4nAyDPwcyjyT2FG5P8UhJri0NTXriwsZ3ti52M9cZ
sUdoMS0kauJsj5cWbltai+R5O3njm2oW5ua3bfAcanMd5bd67q+/Ah8AAKpwQGASnLH52rnRh7me
/AAx1uqbzPX4fsn2i4zkn1VVofs0jCLQqry7LhyzJPFPRtq6ZdtuyzarQYVk5lceASMwCqsw9zJK
x5/tSHI42O34ge6wDJeqz27TTiNN0KscmIQG+DF0ISN5iR95u2FuxSGmS0w4BqQzbGg2ZFy0RRk2
luy/U16DtOSkLuNPDpdabA5fE1Kbr0ur3gr4MW+cOjdCL0+qne8V0wc6lGVoaK3cFKNXLKHhTm3y
H9gW2PNf0HDjxe7FoWsf/+d/5yd3yfoTf90lILBW7Cy4LTh7qxTPvxsY1trbcMHTsrqQYn+/SyyL
C4iLAjwVRHjHXlHjf18lpv8HWGIwWwifoHQDqPs1/YsVR/77fgfYyyWCvMb6q/hT8F45PXXYRnWp
6/ZtWM2zlBsgT8vnNirae282l880oSOLZvrY/VSuVX8qTY3aEUHG5N67SdI2oVVBaN+qjBcUFIFD
oAOsKQudqLDfGL2fbvTMLz6MMtXrIO7spYb+IstPetbu8RaIy00/oie9sUUEOmS0+s7cRhXop12h
UcoOhKsGlKutatZvY4nK9CZuBiEJtFPNoEnv5TfCqLpD7krzuJRrUckudKlt8D6QCbU7hYs5p6j5
KTre9MAu8FW76YXQSAFMHtY91cfK3DQGFfr3pkUoD5AkqRFc6Hxe7CGJqkPU+aVxRR1laHeWRY8/
jFOfekZcGl4f9qWrxYET68C7KrTShytLqwgi5kGSXBeTbL4BlaDums6lTTjAkZ9BIHmlvhnt3CHL
QyXnACw+a8JU6BEljzrtaBwU3lBsjYLrD5RwPt5Dy42SMOY63kt4TWqzlJGPkcgwYPaKSHVO/DOV
xrGJuvJTh410sa+Vr77qVCCmsLNmqiwYrS9UkQo66v08lTtfn6zqGFnDo0zcfrrCxSIBpVbYrRdQ
4nKTjSNT0i2MX3wZytbKZDC5Vp7e96WZ//DxxH4HgGyRQUp5Dk/MhvRbWql3Wxl1LreiqqIxHOa+
rgJLRYgs4LVDTb6I6eDXkHZA5CWo9AQaFUwz4IaN6IZnY7FszIl9F5puy7wMvQVYIVumGtTlUGnh
Apb551J5KMuqFqHesJBx9WMcK9vb9gDbvq4+WQRkBJp7Fz6GDHL0ZY7wWMcktEpD++6D4W23STfo
7ZXvF0Lsu8X2PtfUi68n8A7AAdUUWwGhaFm+HUiB3nRSn9iZQ9qv7StZNoEeGdqf1GKq2wFSLjr+
ECbmoB/6dtQDRc26vRJunI+Y/1ASusurxiIDXmiJgZHEaISSQ9Sq8nOmN4O38UarQWkbmY0uICXx
dfrVbuTsy2yinyadJM4CE90fUMHxMl+PdqrLd9KaqwFojCox6NKAKFwPOsiyK5MyoeqCGNFHeWVo
mUXlcvKoP8wZfM5Q2qn/rmissria4PwCcKc7Upe3Ft2F7gcRbrqBV2NfkceXjzaoo3ij95QzNk7d
GEuYSaP5ULEJ3pTpnN42EHkSQFVTu88IFdC9sky8TPziAgX66XVl2gIAOPembqAzdnZdFZVvGdpo
zWHld912nkDnd75aAg6f8Ren7j/B8X+hjfBbVPQMDvnHY/zYfX9sT9609Yf+etNs/Q/QWDxeAIh/
YfF5nv6iOwnrDwQKsNwWdOr/Bhz/Oz42/iCmhvfqElXp4Onp1/8rPqZhj8aVgZ0i1ETCQITLX9GV
PwtYEbQhBl//BNC3K/N1pSB9f3yXlvHKjfpfXk0fGEkbGkAJffLFq6pAxBeJgGuU/VukyEsOhJ4X
3QIZj1PKOf0RqQEd82FZIvfU3GC38BHnnofBnreoTNVBK+iP/LYKb//61S8wihgQDhkjgllBaYnX
/3RaswUrXsZzE/Yg++8SVUd735204JWjUHanUwkYCWz46g18OoqEXzkpqdoQV8NuA4LM3PN0ircv
j7IuwcnHg9II5Z+nndgDfhu51+9LJEE95kZbdlTxZ4BC9DJ4EnaZSG9Tr/tAJPJ9mPNLlIezvAnW
5mqHwc4l2LLhZK375rd9oYCP9VOnddCC8bI0UOvYUdvXtrZmqttKd+sLycTpZbWyRK1VVEWgroLg
hbmi738fz1VKj3DY7kPNcj+7UeVuGK4KRZxdYl2f73hGooNjWx7Mf3Bk55K2kWorU8q5B1NLVUwt
ArBsTQPj5UV7bhSYRIwFF4v48+xcjdkknXTF9iW4mGXXkthKYzM23XxhoCdHC7G2NY9GU8AwbfN8
p0vhj/GS+H2Y50McDpgZ731e9tCLUmtXa4CtO3iKVy/P7pnVQsASHgOIIS6jc3UNnYd2qQb003tT
lFtHlPOuJU7clQ2p78tDnX/IVcTD4T+0UFFqQD7mdGNAy3GGqcEnSk6x3FeVZx0wDL0kpn32Fdl8
v/ieXLbkGBAez04yDaak8sYlI2WP3tl2L/ZRPN7W4OrmUj/4mR9fWLaz87UOSGuOtxn5GFzgzvUn
7EUva4DSoA8GdWOttSsiAPc6r02ad6BILizYc8OtyRG7kcMFl/T0KzbdJLxmoMILhMzutrpXlmkw
JtTPwRFqRjiI3H2loB5TpCzA9kCBZ2VNncO9rNKR8B7SLCR50Q618N9njd29emImH9CFR+BBrnuy
cIkBtMLuKgaZp+4Q6wXq/ujybBPQN8Q8Vnth3c62469JrdcTVSWcq3igTz+k8NZLv9Ak8F0j3Q0w
cbc5dJ5/MKvVCBM0H6irJxzkkqRB1Qb4p5l6M8xbLd9UranCCknYUO+zS6IXz8yKd4ytyHqtDuln
s3KFNiwc6SxcokKGXJ3ZNjfqV2oB8u1YIoIM/l2jgXMtQF9V+WgrJwubOnVIZrsWLUCg8y9fGGd3
0zrKKu9OUWCVc4MzfrpCPTyp1FtUHnptEpO/LQoZdpKu3gJI9/qhkOhC2QC4JXv9fCjTiN1lcmm6
0Z1AdE/M7zvDnwIsa+Tj64fiy6289F811bMDPCzjkNeLn4eRE3+gmTzfjKmJ/5aaLomTP90LFHPB
auPSQSMKAOjp94t0AzX5OCl4H2M3C0Zn0NbuvPsPJsTdDh12rR4zrdNhkMd1p77Li9CRWndcaIsY
b8wBbMYb0uf6dcZUv/bEKuvsrtKegoN1OthE+um1LsxMPe/wpMND76hXsXd4eY2e+XJIECAOZ3HR
IpKw4l9/i5kKjW4QtfQinFr6fmTqX4TK3Qvb+9lBOEhE0ex0SsCng6QjfZLIYBD4vPl2RY7dxeAG
Lwi1PXOIPOe3Uc5Wx6xxQSqLtgjTaEquPGCIwdLjWZRTzXr/8ld7OhSiDYiUAFuGAEhsdjohewLI
34xWFtqTCcKepzCj627LB5hX2oUVemYsx1hVBqgjknRZZyvkZ1lmToJmumcj9Jq5+EH3U5w+kkuI
C3fD03WC+Lm+TfQeCF3OxYsmfEorVTFUxb26tVvoN5mJ387LH+/pu47OHVIN6Oas5hznDjewGqfc
W2l6SVzHI4SGqvqcx5nX34zAseowM7Xcu7ADn465iueQMdqEfx43xemCTSRX5lTFeVgblhVEmd4C
06Ydl0PuD4XVGhciwF/i878lQJxelLpoqKyqWai7npv0IW3gG0nVIHw3+FEHB6b24dX5dQcexFfe
J21y/GzvcB+2gRr7lXAoa/2L2dXdZ4geoxPiNxubYV2upBLHT4Y7MWBwHhhONud7QQlR28HFdW4W
wMVfX16hp1sOORGC5TX1pQuln32tVnYxek48R9NS1GWQLyPUm4QW9zctj/JL3njPjeaQY8Po57rj
k52uDS40aNHWxHmTdHu1KzLb/NgCAW/DFoOXv/sYJwo3v2fZz+wEg7qSR4UJQTqi2dPRzAjI71Dw
/gkr64JZJI7clmMOZ3ieSzUGI6jE+5c/5/orz/bCakaDfiBRGHveOh1Sj50l0TInD9ER3KWD8xOz
ywImabJJGyCMQkwXrqfn5sjpxfycgEUnlzsdcNBFR/uJ5zCdZg1IE5jEOT02eRqFWW6/0q5p3eq/
ynVIFmIpy214OpqVjxamgQIQuwtBB3h5V3/QVJMdIIRbr6oPEkUw1vocQsmgWkKOfzqWV9vtpKa8
DG00PLaJU2k3MLzldV50y/bVq4Zw35oJ465MsH5275YohDsepfZw8et60zSZ+9H0On1bYVm1JYWU
21ypS2KjT1eO3ih68NweNqas595QlYfoCDabnAWn647dUkBF08ED+ak0glUKYPfaSaK9sgbta2IM
pPXspGumFjeJR4g2TPO098YqlTjitcNtnkz6tQRY9RYo4N8yU//PM/j0xEPm0k1Ig2AiXVh6p6vY
AcSo3IFRYT/ke4geImyypgjzHoDWyxP0+FWnZ4/7CwFxQYgDJuP8g1rSR58cI6tQmiXwvkWJ4m3j
t3oJDnEpP+Uo8b/POhCM6LYPwyvVANmulBvYr3Bsf1WJziaap0RDaQ2/0m3b/ljlhR02gspl4C+T
fKPZwJSxBbUvxfhP3vHVEgiLHs6/Torpna1qBlhelRWkuBphz8PsxfmtbyWXVFOeG4U7VDBHdPDd
82ttgaWpdLR3ID/bNdIpbRv6gJMv7NAne4XCFwdh/YLILfGWnu6Vvp/b0bCJHY0W5401IANYSi8i
TablnwxFTYVcER1WxFhPh8qXoUWHeSiY0ORcmU4/wzhUxZZ+47x/eVs+8+0IsGxeIeRZPGARp0MV
BvxjuNxFONca6ESd22YTtTT9LsRaz45jUhBl+6/d5rOdgL4EGknlQmLUgfKjnZXkXx1PG9Tm5fms
q3ByzNZVonTCDc2tTJR1Oh8IwG0H3xqjSQQ46qDzolELvdpvw2w2tMNcaWa3601V/5P5ce+tSB6a
3U+sqy1pS6dUK9zab67bSJOP9FPN9B8Ng/I0SR8Kpef+ZXG7yNbF7DEkARlsyrzpCIOActiFbfGr
Znf+HS1shZDsR6TXfTIfN6uqYWG9BEQQT21pCX7Ata8KMCM5VLp1VacUb8rJDLzGG/YACM0Lh+C5
HfPbX+Ce7Rg/nzt3cAwSwkFzRqhuTvkwiMV+9/KGuTTMWUoIz2RWHYcrpNk307b1PlpFNV4oST0/
yHp9uIjqEP2f7kpzHBdtitZYC2xfu/P0uA41ZJz1C8v23O6n+ACmCaoB4M+zyZRtOmZDYxahLcE0
TGI23iGWABTIIuITQeU20a2RlJeSjGenR5eUS5Foj4rz6fTUYFeYMjGsWFLMh5JFLg95PFgXwtfn
bmDkDUmMKNVja36WV0N70qhYEt9Fuu0jxaMAi7o9ZRZBB19deK+fzonDjDgvMnREQdiAns7JTAcx
TjZz0uqpDxagGmlopW31+hPNOASRJPErzu9JBm/VxiBggIfW4oF56EYR72Ffpa+tSdAeWn0h0Ydl
G9JxO52OC4StNkU8shPUEMilU5sxcf3AMwC0v3yi1s18enUQUpnsPjqIVBHF2ZfLFYLUiHbRvZmK
aIcAUrOvW1XcJbggXmVl0V2oTz0F9K3SlgIvcyK4tcR3FiBLG2aCqQ0z2BQzk3d1jorfIzIrqK8T
M7T9fWLX+kPpYtu6zWo3Nz+58BHdAzGDVr9/efJP9ijAZOJ0GpqUSmiGnH3ntjRlUlfjjCRTo6GA
ohd7TN2r+8RCA+XlodgmZ18aEwpdkDmit8W7im7c6aJGTVlGOPq4qxMvVrUhyIzRv3OVEN3n0qp1
mW8yb0JrKViEJqIJPJ63LHftmHj9XvB0AK2nDPsBHZEsfUQgqS3xUourLuggwrzJqRCjzUAb/Tqb
UbEK2noy5q1qXeuzkFnv4PZT+BUkMAu/NxNIY/xR43361R1Jp57650K4Z23NXox9HIi5Mi1v1ZPS
WRp/NofpTVpR7nsXob8EeawH1Rx9KvTcv+qKRCCdFMssjb4JP0dLZ8sr5cGj0BfUjXEarfAKBg5k
uLX1LTJVgSaWcggy7lWSaW4TVtj35l1geG1BBc5vkaS+qTA1rrZDbziyxSsztqxjl8pIq4IFajb0
Nktp7m0xZlGcb32/LeY0kLZdLnHoyWWQP2Zbi+ZrvBTzKJQlDp/fLS8uUip8SQO/SJbzmBoA0KYZ
WIu+FPLBmq1ENMGcqsh5hy6W7x/aqC3tt9UwQRlslGN1h54FNsNeVb6xdWqhdKYOhS/ZTJUvm71Q
g+O/yZZc+eHUjXN9G2VNo+5gqObaRy3GDvMmGsECffBUZSFNmBr69YhSsh1o87KUPwGgq5+yGjTz
1hrw4w0R+Hfc6waE1XJ0RCbbg9mW03CI4ypqcauiEPzZj5rMDrkGYaS6CMD8EARVHnpTcSb0QDai
jG+saY7TeEMxMEkfNJHAzom5lKtgFKJV33GuoqcfWEaUyK+ctizaRI1dRu+jKPeca8OuPXfXZeZs
fsEYOJVbq8Sm/HGGt5eXlEDSAkCVghwab7Oy84ogS9oZED5MwSgQGo54dyXeItO2gLPHfKbS/7M1
ffNnC3J2CiAnF/GVBecwJyCs0eiaMjcSu7jStbuOhDQL6m5K5w/W0EZGmHfCLjYmgoPtzyaN9C+W
lXRugG/EbEDcquGULkiDNjDnyulWVw5cPMp5+gK1aWzw7GpTAFJ6NEEQMwqClwAxn/Sz2Zpodxld
ZUOGA3fWbAaKjADqkriKt7kodfb2gjQQLO/Z+m6MRVEGtr9oJWzsGABh6c/SYx9W8q7rpfEdLnGW
bqpRLdZ+QingA1Rsrz3Y+jB12wRbTPQBBIo8YdZBBtxAfmrsHX565k+gjb3ceLHpjvuFRBzPNWOZ
oTJMWf/FRctaHGPlMbBaoDeGAEEcDzloVG62bVYZH+pJJOOmQmRgunZrm5yrxREwu/YipaudmMr4
OzaMUtuahWmVYWk4/Vd3kXb/MSUYHsIWZVwyXhROUdAyneY9TpW6OroZRI6wmZI5ofa69L4dtCMu
JG/qSo+6XWmjo4J6lpcAZdTGIjomdeRZIQoWXnct8ToUICWl9WGBU5M84IiBBpQrpVRBkZb012Vv
iI9c/FD6/Tl6x91tZtuyg/D8UUPOiuvGa/TlauLO/BNZnf4LZJd2vqFoIL/4Y5cWN6gCDFkQoV08
b4jBI22jD1nxE6Ud42My0qhGGAjuFSQMc4SZ5bNjw2mOKufrWI2pfj9D6OkecInX3+mt1t8Zi0Hx
aNJQILvhHirvxgUKyQHVUeiXNiJ7S0gtqHlf99DAwgqQ6p+jivzqoPp5aPa+HMz0tk4M/YuW6Ha8
rxUyVXuQQfHPVfyqDgav86dD4Tf2sOlLifV0QsSI6lvaSHkL69yHDzfp9gP65p2DwKkwP0udhB3R
Ii/RGg777KXXKta9G0OpYrmtB7Dfm85Gm2LrAVisAN8m04gqlErAF05VZ70tIi0xNlnTFWOgZ4vw
toU3TcO3iHZ+c+wKaM+BNSSjteUucacgcgs1hx2yGvf5QkkNMnOnf/WcCAoMkKfMQAkIQ7IrJZKV
KRnbFgoFg9GboQEJKNtzl4xwxFFkwulCRYuzakClyg5BoRbxZxCw2bd6bMwHcKwejDNDKwBDWLnB
3ZDyBrRbdPPHhnqMFTfvIi3vig95hkjiQ5zVabx3c45rMFekIkFRWeY7y1x0EZoygt9nRD4UMLKi
okUHYYrkxm1stK5bLxuiTYl9c3kXl8hQPKDAZ5n7zM+95daNgY19TACqRsFU17ySWTLmxSajTeix
EWUL9SxppwQWKbS3favY5V9gbydOKPtxWJ2f5+kgFhZv63up3m2B5WRRAEVNZVdlMS/Vny3dfkXO
hP3RlLjuT5gOXvt9ziYDANQIlGCbalVmBJgFNAQJdeHYn7g2cquFZpfr/j23VdddVYUFSajmjFoh
9DPICQEQWyTjzBjK9YPZOE36XvMG3WCze47apPrstfu1zz++ywzc+t4XddSLgwFKly0N0lgUKCW4
ZfHB00GnJkGXeAO7ZJFpdWyTacquoWP5OQhf4QOsWzyBRUtKPtM+lFDY+iz0+6VAoyFbLGP82vt0
9R/tPu7id+lYF913a/ZmjlAaJTZGhLH3U4AM5rHX/d6+ToFtpEEpDbUclDNqKSBwruU99tUrTQrC
KV84LKs5bT4RGTVs41orR/dqdnJDfBCZ0o27Fqq//uCgxhO/n/nSw16NzZTftWJpjB3txWTcy1hZ
SehZQ/6w8v/VOzVapbZh+sC06bb2MfxCJSB2pWYDCVLzVoWNX2J/hnKta7uDFf+5ThZqcqYhizbA
xHm5kfoyeVelC6g2mA2/hP/cQcUMuCT08apV8HU2hpca9V2n2okrqEY1wgg70XMwgwQpMO1rUWTa
tDeSJp52qFIv9q1AoNfdkVfmxjEzUkhscz8XWCePujR3wFCguQEENue3cadl5qcR7Yc3TTtU7i2g
eqf/Xvv6OL0RsaqotriZMLr3CbDqNii6yex3vebWxlu3lNLb673wH7Ve17tPbjRNJRi52jdzlMm0
wd7yPFERRWSlElqYRY7C7LWfEk9/rGM1aZ9BB6c8papQH38F0/8B4f4X3KLf8oonINy3j3U1PHbp
T+1NNYw/8/wnUphp+T///fMElLv+kr9AuQBqYIZQwDYBAbrcG1S6/wLlosv7x1pFJydZoYEUuf8v
aU3/A0gO7yX/rIhMukGkjf9C5RrGH46g1ATIlY4YVXLj/wOVC9wTOA4dBP5HJ4iU9zQrmqxZ12Zg
OrcdXbAVutJrf5ZgKC/UdM6Sr3UYcJAGGNlVlcs+9xYrImSXkFf1bvE8yj9aulw2ou2rN21dlg+k
HuKh6jXzYKHY8oBrs3Mh6z2rT6y2jqg00xeCIkjKe170RoGeQicokyNZRr83Mq/YFPP0uuLYr0Eo
2BKuAML0rfPMGrpvn1dGnBzBoaAlo5qWhLGVFwoGZznzr1GQVVs9DCggIcR1umDaouLIV2ly1GeU
GbWyLLYL+okbzSv0zW97++1fVYjfm67PfbVVohopDp3C5nkZhOIY27odkqNUcvjuV56204sWyb3X
DwO5cJWqtvFuOe979olnK39gRvNY9EioYIeb21l/wevwvEi7fri1e4XtD6J0DljS0w+HQUylGaOe
HElq62NnVbgOoSOJ2pf5EyHWfEN+5G2tYUDLSCU4uREabNvC8V+/F13DAvEMnJZ6z7m/8khdPNIm
LzmSLQ3XCayfzYC34wUwwFld6ddsKXIwUW4SWoRnRVR4J6joWmZybDL9xwRjDUnF+p4MMg2UOTuv
3yk4DrBPuKp+mQCcfluY1gbMHyc5Uggc9oO0Oh6zublQsH1m62NzDqJvpaOuZN/TUSIKto5ZtPJo
LXO0n32UvlCa+TmRQ144ZE92Ph04UAor0A70IEOdjlRkLSIOtSyQd86iMWDg7iryO+PCjfFkkSAP
CJxoPPownDJhng5DqApf3q25MZYi3Thxkf3A7Ay1qKHw7rF7ueTO/HRa8CLIhHBpQJ6RHtbpeMqw
uqntkvQYLWm2SWTVB5rlFdtXnmdyUQwkWXPgkfoTT8wmB0XtSURiZmDrh0VaIyoQmXVhlKfn+dcw
Lq1SjjTN8LOXq4KMIVoEDI81qPCgnYWOfFMz/0jLyt8lfWzeqWW8t7ym+7Me2+ouMtGEqZZK7V47
XUA3K2oDXPx6e53tldTOVUWbIDmKRCgUNLQfkZZewt4/XTkmSLeAvgGvF/zT05VbAU/4rHDA/Kgf
thG9i41ynea1x1icjnI2laqLoy63VHLsTWSOEnTVgnjyLgGbnxxjnpT1cBF3CNhI5/a2vpq9XKeS
fiw0JM1jZ1Jf80Qb6BJb3tuX1+b5oXyO1govBcVz+tn0ypu8irLyUaEQ8p4C1YiDZTP1nzK4tyJ4
ebD1+vmtlM9NsVLkaQ4DhoKSb58NtrQdIb1bV0ek8t/OtD4PDVT4IIKZauhjmFM0CbxyemW77K9h
sWLkUK+3iL22uX7DgloZLYQ+nqujZ8RaYBVpFHQqyy5sjadfksnROUDjhAuR7X46ipesVRHDro4N
tqE1In7aUNw0yLHEoer7ND68+lvS5eEIw9Oh5X5O+3CltXSQJOqj21mGt42aJf+UJw7iLRgYem8A
Q3s/lDY4RzrxiGO9PPjTa5lghJhbX4lQdJrOFjJuXVGhwdocUaswyg3IPRdF7bKVX5Ikt74muS6N
Cw/Ok89L5CNgFvCsQSQHqnz6eU3koLomLrpjPNsdgjA5yqM+qnY2BhkXwFhPrhKGIgAh/wCIxXt6
Njt0D6Xr1FV/pPVl/imm1HhT650hL3zEZ2ZEfLM2OGmurpbCpzOa1KCQz8nH44I81Y0o0Egrhi4+
xFoUfX7leq1iwnBNgOoBwkeG53Soys9agVDOcGy9otvkLNL1NDewkT2tvxJG712I4J6ZGqBHsi8C
VlqR53C2uOprO/G74Qg8Ij502GhTvyonUCGzeyFvenKnrFODEwd8bqXY6uti/na42XpU8FECPRIN
YUago5ujxWNxO9vu9KZETTgNKn9EmKOI7QtNUPBO/PKTC20dnM4k5492NWnb6eB2rQlsJ3zzrhlR
6b2f3VkT286bbO8+9st23q3ZqRnMzWIst7HfmuK6aMuqot1B5bjYyaYuxhDRtG7aLtGi48Nt4iJS
6SGacshldoNFJGpRWNUOroPq1MZuZQJqgjqa3NjDGH3SEEYnPlaWyK+yOqrNTTtqVbcvjLgtAzR7
cFUZ5tRYMT+Tl9ICqKT9tZULCoR1VNBZL800e5sNKdkYGJfOuSkjmlh5EM9ZXb1HMdBHjrKmMrND
EGSQj2k2TjgVjKaI3ibYAvp3mbS7P+2uNVYrmlxLbsvKq8XBLP2hvx/yuG4QaIiLPhAoQOtXVl/o
+D+IofscF4vrbgr0quNbRIYQXJ+BNMvA6awEn9fc8fDlNPL6Vqea+Knv3dbaSlKD9IOj7JQ6IFfU
4wyk13yTZF2d3iVdPiug+Iv3tSOef9BMMgd6E1mf7DoHqPR+yXC2eMgzpOFuZ4SDXYBkUaxVW4W3
g3EvJ8NugqrwXO9uEaM27eASu4+WUIa3SdCeyw5V2VUNanmDt/wfzs5rR26jDdNXRIA5nLLDBKmp
ZMmSTwgrMedivPp9an5gV83mNjE+cnZ1FSt84Q2PjVOPC5p7CTzzJB2kmRo2IOJpwC+g8BG7T13s
3pTpkzJMWn7Epzf9ChoLBWyvd4rq1Jk17TCjN8wCCdkw+bemqlb4zYvupSCFfkKoG99bretUNAQm
6E7oKYfd93DU7Y8os5GRcX6H5C2VsCo+1XC7fg2CyvDBXfIhOSSCK/ohjMO5QMZUqc0LBUhrPKNz
jNkFgnwczFNMhOggoq3YtE2oDTvfYys3Ux8trl4KeOVW455qZzGSQ4U49HfkBbvvCPMj0KuILO+R
ER+j7EPWgv2CNlCo+j8TeVD8a0HkUn9UEsutHnKkMuC+D3Ht4MqDlOJ5mczMOjsWcjVPIZRD79xZ
sr7oepmD5ARZUrYQ9MTN9AzdsrOfMmFYqK1Z0BFMP/EGMUL2b9DmFJkKL6tbRlS+ukxk4o2dO57w
kfJs+3/mWWu6szeORnJOKMcnJ0M36vG5w3a6Q27YsKbyjWuNKNo1isV2T4euSN60XZlnF8tWhPZz
RNSvrE84w8b1BY6vJQWM3SE6FV0T6jRcVTt5sNKwVv61B/xI/NrxclpbulrlD7R8IIWip2B/oHxD
6wHvP2w2fTukBfEECF6PEBUDoP2w9KGonxKUDnJ/Tl1AUUsr4JLWVC3VZ49gwD7ag5R2nnmmwtPY
q4j30H6xfZh9lvOuA5CJfOZQ6+7XKM8zKs7Ue9ryy6INdvhz0UQZfZ0hy46tP+XRVNNWxhykx+c3
sw3KJe5kdP+iZ2mJjxmnfX6r1DwrD5lTUHAQtSFE6KfxFNbtcUEx7OcwY73xXY1iiLeIIU5J36rs
xdGyMnyDMrUIFHUwlocuNixk/cIpk+wSDsDQ0elHKsR7M02d8UAvOh+ekM+cubEpso0Vzaqoocad
ir56PxaptzyKPDPzD6YNKu6gNImmPHO0vP7ZzqMheWwRZ7QOdhvjGFXN4Vj+mJZymd7PbYlmqqq0
FYqGqYqa/K+5pbb8O0tmffjoZVUkAgSjFzJlIhkDfIkS678KXS3QyFNra1n+msslRExTVaJueG7g
n7c/csRd2vdqVZSoxbAJ0lMHd9nD3qlHJA/eS/5R6YzEeUAT1ZgftLQvikcNeez+MhDWWWcoV1H1
u2iKsNfosCIUju7KjOxNfzBhdrwNAZ7/0IAneP+GnOvoZHfIbZzwz4owgC9dbUx9GsLCeEzBXs/H
DPVrqz7UsaVDgwudwYZyN9lfh1zBzZkLzwmRakIvH7W2KAuqbvLaE4EkWoFON3hfirhwuaOVrvrp
eWUNFk9gk/zGA4OOkHRlF6OP2KhrnQgdCvMx1gZP9dE0rz06TAWAFKGrceJnpWr+xhkDSfMRHVPN
R/ewyk9jnib/8ApQxkfErCkPtdLHqP8BevGzxkgSOuVuXpxpfajvp14Y3gGarMlM0U2hVyLi+EdT
jLR91IGL6G1Dv4KbEwe37OiOolcDgXguVEPcsLoj61Kpx9kFp4REFc4yMOhD7VgV/VL7UzRTw5qU
2LTfl1OxIKSSoDlfHialybDnxJxpfmjDxYvftlOsjpFftZoxvcXoICKBrZyCLrjeAgB1J7Kzg9oa
NBLLwW4zSc3Czdgv8gmNaAJULUK+ukm58+zCsj407ZRGh0jry4+1R1jGZa5m87u44KU/VnByzY99
iUjx+7bJU45YgpzFEQGhGZxEK7oq8Gpj5IC3gD1wr6Fj9phoUpUTr59Rf3bwJlE+FAbWMRiDqvU/
PCT2+zinJuqX+th52M9MfXLKCd3+wRNPLZ6bfAwNv9ONVPzs0YN4a+Ih5jQAkXN9eeB+sSSSJsuG
iUZ7Aos+XEKrfJgaXdiHaohD8yEbiFoOiNioOiI6+MCg9uKiumhMXRg/KvQg4zPKHKONrs2Q41re
NcJW31DGQkDTUyhjnFvHTX/Tb0oTBHDb5FNkduJL18KggboyyecHpAba6Bg9KuEB6M+k0+K02DWW
2RbKx9JoGu+EdEFtfWqicMhdoAgd10Rnx3X3Zirz+qclY5OnYSihVyMqnFIUmaLaQvSQYzo+NBXc
oIuGbGx1rpeSOyuk0to/4LWXcizKFLB2kRKmH7GwqbMnT2DHmzhFCyClqpxP5YJgOl5bWKI94KTg
/UzQpAWC10rJ90WElIXbeon+RWupKR8BslflOU8zvfONSIAfuh/yb4bgyOdSMUbUDwXb69AUAeMa
1wDuGhzc2CkJza40bk9KOEc75Z3NkVwsRiEDQXaS5o9/RuC2vkQIYDn9xavRaKsM0EudRV+cee5V
kjaHIsWGz6m/kKquh0Lbfhpm1+4vyzhURH+q+hXhqeU56cwyuL9+L6TXVWxPPcWhHYPgAcnMKrHo
dBt/gEQfLi4GFxiO2W4aLIqdPUPgiVDYmvQSqXeHzmmGI6CJJWCh/3KatnzXtJn2oSWC0ndy4I3E
VLKt0IlxOJo89tfTr1VU/qhlDJd5rFr44aP5bA5JuFNZ2BoFCQaYDy9Y7fX3XPB2E4tglGXIQ19p
+umcUUk83V/fmxKC3JcAi4GoQqwH5ng9lySeRD/r1njRR6olCVWMB7VNmydHy5uvfdelr05JCdPB
Mas2HSiNkvL1eOPsxR194uUyppZ+SPlQvAtKc1g0fU8/5XZqbBooY9R3Ke/yh+uh5s4pqyU31Uuq
tmSeRdfpQCMMWlJHBU+r8IBlV5Ht7I3bPJhEE9IKxxAAgKWv9kbkFGEDxMC7mP3kzZdUo+WPSFyZ
t0+L4Yb1qRtEObxHHDyrLkAxLWfnB6zA4mhvUaiXukXQrZFEWrNM+lhXG63HkAJoCI4BtOjfzYVC
ItqBQPPTjgT5mHZh8kpyrxyXjilHglaxAwJvVd2zYiukulKFl4VddiqzFmAptkE7ZYbbQwHvVTal
NE/KdqxvA4BZ82SD+blg0rmcZ1OPT7gT7fUTb+436GogMyl0URYAL7faOTlQzEn1BufSV7mKvIDt
HAh1Gp/PqO+cv5sJrYZalYTQ7h2w9JudizP2aO+ppfuOMtErdUfozBsEGLRi5Yng9K1eIayeCnCd
o4dFD76wDXgyH/E8sXNj3S4bBX8qkWwFOtgwUa8P3ODliFDkbRTUQzwe5qrQyQXNRpn8vPHSL/cv
rtuFgzBAOuzRJQJgsN7nzuDoGVlLFCh5pLbv0APpiguF1j0K4804srbEjQVZErFcNt/1pPBlzGLR
aTzgBNTnBnmtf0DwLjvP3O2pvR5ltQ0AXDVR7xEmGIX6rUc8CApo4j0WCOP/lab5yCuTjg/3V/Bm
TBpSf67g6nMtNoCrWCniQOgDyvmlctK6XwrOHb4TWsu5cyOxM+LWBqEFRWXeo1LIwbpey2wSbiIT
iMCdTZSS9GwsnpGU0THWxIXgx/3p3Xw4ypG0/Tm/UrYBWMf1YDMEGazS1BizG0cLHE1kMOGyqf59
f5iNVQQwI28JZOfg3K0e0C6eElcDgBaUsR0FaVXjGjFr5btekmsLHUdP3+xH47VhpZycPNacADrA
a0IChb6sreY+DpwyLJ9arIdPOGw5R3yf9yLYm2dUDuUadFKkTgjF3et1pIMB8BTF9sAjK/Jxr8ku
s2sSbxULes6tXiX/U078/9J3tz4cYY/kzaBMAdTnekAngn1iVXocTAXCZ5Frad8yz6xeffHKV4SH
SqVvwgRXu19tph63KScOtEVvOvTrMaB+hxakGp/vb5Ct6cgaPHQjasP0pq6nM9jmgLSzSILGwoZI
z2GSG3Pavv5ocfWQX3C/S67katFq0cXAubskAEAUPXpgQnx7SssLIvl7Ic7WhmA7WFwfhBo0gq4n
lLczBbxxTAJLbT+K3CMPLLPM78z+G732r/dXb+PKoPvDyr2cLTKo68HSKsaixZqToOxy850ajc2P
pZvagzHre92SzQ9FRCq1ziRgbXVhlHmZV4bISS80I6KK0g5h90XBP3X46/6cNgcifaIFy7VBv+R6
TrmZJKUhzCQIw1JQflQc+4uhjp74D1tcAjekzAAcIAn2+zMjhGoZmiWWUwHGP/3fzmxP4lgtdV6+
NiiDK0Qjkmef8IJeqNwwf/R+lqYM9aVnQzgxsPQoxnludtz402tXTcpMwxCEgSW/0mqUDmlayiVN
FrjtNL3NQbG+Lews30Ff3e43wlPQSBASkXy64YPTvlG9luJJ0EV5+m1JhuZs9RVgJPTlh8P9Ge2N
JXOJP9YtdXNXcZHCCdCtWj4ARzSPVaeOJ+rF0c71cLvlUIqh8AzyAz4n1931UD39ijCapiQQhRF+
yZG7PdOSc16b3MGSllUB0mIexJvkp7Brw2yTIg2GLOmck2aPXv8RHH0KnSBbkCm8v36bk+JTyeAW
KMP6bkA8GYPD3uDOw2P+2FO/PggNWtz9UeTNeVWAQFIW4h+3kPwTHqbrpdNlfiF9QIJwQIL7MIE6
aIieLYDZqotwszumWOnFSmCa1dSdJ61ww52fsLFR0JIBD+UaMg5dK9JaXdpUJgYhASr/A5rP+hIm
Bwy6qr+1CMWC4/0Jy71wM2FEF+T7yHOylmnCYKceMUNKA7PH84SiHEUVuxYHE0LZs5324k1Udvpj
61Fhuj/yxgd1pYAgqC+Xssdapy4ZksTL4YYF6ZznGE9jl9yP+ryzS7dGQbQDGBTwF3jHcrX/OHaW
O9EOaQQuiMDl/rbVNC6O/M0k2jnet++kTS0OD2EJC+FVXm2ckMp7COcXIQ6E5z/Zwqw/pRDu4NcQ
I9Z0sLydAbe2Cdc9Zw9JQVBzqxsSqiRmfKOSBHUHVhPC13CGZ+M9C+qTO5ex/O3rPQJqjpySdA8J
qlW4UZZL2qRmmARZ1PVnzkQE7PBSY0v2pUqd4Zguw16BYXN28oPxBuCJsH6eR/qJ+GwmaWANmnku
iHufHQX9odZwup3bcusEUD1B0QKhDl4d/XqHtAmmzOAC8MZKRP7JlpqgjVCK51FI1X3NSiGyhbX3
3GXOcLp/BDZnCQRdTpTqvLNKNycae6gThWkwaXb3j+GJFLB5t4ia9mgo9qpxm1vURcLGYnuirr16
FnChhxnGGAFsHe0Q1gbmzUsGiW7Qyjc2NkXf7s9uc9v8Md5q22CKQp+FNkyASLRJ9S//FfUKbEsU
m59pvRdvtSwvdlLrrRVFbAXgmU7FCB2w649pIGY/eopstGFIiC9u7I7IvPbltzBGeHnn7lyz1knJ
UA3/Y7TV1qELQn8+1dNAa7vaPE5l0/vAF8L3aZ9OD2VaxqAi6EvOwu0dv3OM8m8YB3uRxYsE8Pp8
4jNE2qtJwN06K/VwKPPGxOElHmFuHkukbH+ioUt7QzgGDcShigZM7W1gDzThq/FDa+nh+z6po8ei
NtKnCQdQ9K9Kq9654rd2gG4QhdASQQvHW91RrtuNdpiqaTBrfYx9MvZq51LL6FdSN+2zh7F0vvPY
1zs55eYmMImg+G9lxXu18SiFhmHfA+XprS5YqtL4giePempyW9m5O7ZeFzJloiyJzAaUd73dGldp
Q1dwdxjTAoMrLHGjnAf1fP8gbd1QUoTcxceA0GQNsxVVB3G6n9OgolAfqLHdfcpp5b/VzbH4uKCJ
8MYITfGoIR66g8rbXEl8Y/h2GNNA/bmen9lmat2VWhpkXgZTsVuaE+RY45kad7OzV+T/ar2JKWDr
iFtItsoaf8sD1ieE4VmwTO2vwmOrCqS0fnWNoX+jUjE/xLE7f8PEo/gFaqPbgZVtniEkQnRYR2CA
LV1u5T/iBLybGv5JmAUtOcGDohQCFsSSevFBn+r2E0xS8beDcA64o1H7ienJt7kczHPt9sanVlXA
r8TWuHx7/YeX6m0YY0uzgzWkL5vnlk4mIZJaGZR6Wg3nx7BexL86nooUFvLyH5rc3UcFuZqdBdna
c7BAVN5exL8Qyrtej9HIBq9Sab85mH06ByxdUzryKbCNY1tgHXNUgFBPvqZmTnXMC8/rd46WHOBm
P6AcSufIAGe4DjoUI4xJBro0QBRVe9cADvsMNSW9aBOem50aIxgOB3neiaq23kjg39AeKHjIM309
ba9JJ2oF2LfkpYnGlQVNXmIpYuXdQF3vSZrB7BzurSNmUvkilyLst/XVqxzNMZTebEmD1tAk4bzo
K++YT4oV+k6S53vRztay4m1A0iYx00Qe1xMcFiSM3NzjyYpbl3HG5nuHGTYusXESn8dx9H6jKe58
ub+RN5dVKpiCezLQ51zVTSFa9HYCvy7ohwl4zxLlRY/6BzVnya3rzxhnd5/vD7m1rmSmiHOSFGm0
rq8nOom0mlPIg0E/GeU7J46m+Vi3EY4+9K6yD/9hMJQPgfoCSSVtux4siRA8mEtBcm+1+Rerpxt5
hoCcf0d0OYpP9we77ZITdjAYosEondL/W63m5JVdg4w/UNWKPEZJsxFzyDE6ARBaDrYWYaZtah9g
lZdHrK4wZl0citVR51RIicR7JeOti5uOCS8EuE+KDasdJbsOvZMUGVCgPvsWFkIEWRXTRSPecQO8
B5t3fQ8PGNGApX5ruZQsd56OW9KNXBDuKsDAvFTc4dfL38A8aSyFn9BmnYlte6dOb5fBmo9pkyzv
atdTkgPAufdCE+ZbJXE0X421Hhz7CL/6/sfZujdBZFC1JiWjoyhPwh/vCPqhcWNEbRakyB1AJGcp
kNSKmjd97c7nvo+9H+ZU5Je6quy9fSG/+/rKlIRSlCJR37+JA7u2xxRayfKgLOiG+9xa5leBtfVX
RVhpe7Dnrnswhh7xxmWsRX3IywY3awUFGW/nUtu6ZcimqGJAHmCjrvZEOhZ5hit6Fmj9DEA5aamG
H8ykAxG1zNQnzyKLwt+KgsfsTuy3NTI0ZOQ5eTZvy6CCeZUK91mw8K84OFqVanzqFWF+zHuQcj76
BLhXWWLe6+1u3TfSOoNHA/a0u3aYMCekG8xR4eXAte2tNjXjwVTL5uOgJ85O3rE1R+h/bDFpLIHr
3/UeU5AATkAWUhwFTHMOJ4EWED3TJ3AGyhtUl76k5aDurOv29P7fmKtIt0MtaUjqMgtUKmNvxjn6
CLStfBNWdfF0/wRtvRVULemwOXQc4G1ez64CpNyogN+CsGqcyR/1bF4emrLvvQMullHvj73S7kQ7
m2PCY/Mo4AAgWV8giIDAaJnrLBhL0GG+KZZe8TnhkG0ywztVg7P37G/dEwSUMrhy2THrGu2kJH2D
uGQWTImlnsKiNpODXobNo65n9pvRSWLh4w7QHxXUz3Yuis39Q0RFWUVG24b853/cUfHgqNGgs3+U
qH1GnSew0wkQmd1/UJIQH6dir86xmSgjNfB/R1xd0CXCuZo7pVlQ6jAApLztsatxWwTA0j47nRiO
i1N+K/TJe9DFsDwkcf9KLcqXXB0JchoWQLmAbMtU7o9JU7PVOrDCWaAXpfWQeGrto1Ez7JQbNz+r
jXPUSw+VquP1KPkSG0tTdFkQI0p/tqjt+11muyjaDPHbAYjMeRCzW/vKDHvg/rnZPKF/DL36qjYi
LAlwW5oZ9LIU37Pz+HPjJkB/VUfSIO6PtpX5vhDW5aGh3bn6olHSDa3Z5XkwK0vo+O4wEFnVzTjt
VTe2pgVuG7iaR0/VWWv26oKCvJbIxMyttcpPbWvCisvCsfuUtSqsnvvz2hyOaFzyw9CTXgMJar1e
kjRy2ak2HQc/KfPmb2D83W/FDvt855ncWkRyO9lIk52atR1DPqWxUi4KVx3mJscOxhGGv1O8syc3
p+Ryu7HraZ+s+dVwm7oq8pI8EPQ01IMZ48T4YJSx+DR2jvtKR4aXc0YoCIkazCTGRKvgVOno6Xl9
mwd9ZWSfhCnmby3W019R9DDdQ0cJ4T9UmUjYkBXQABqSq66CjbDUSkQRljywHMUhxi/qh8ETQONz
yDWHKp7N99iczo+v3ijorSJZKQvwONOtTrqwUL8zSoItczHC0cfpMKd5CFzad5VO38kvtiJcOJEv
ybjLo78WkOfGDu1Wp/rT5iXMs8HunhMzz5+auZwf7KjVEUQOi7cpQOjat1q1OSpm5yCe1ZU7u2nj
qfRo27CTECNHbno1b7tDYYsbNA/SwZzqJ0T3ALiHhQp1oU0W4y9Rtt0/95d6471CqkaW50GRsq3k
Bv/j6m5LKFfDMhLTUWf9rmG98QjrST0VkFzeATENz1B4nGHnJtg4nJQtJcWRs6kCmL0etYuRcesn
lQ9cLrNybPG8BWQ96m52uj+9rdoTNxz0V4o8UqFlFVsBenaUqmyLYGpnnKe01qMBZ+tV/nkRFeky
pKT0MR0Qihqs9ETYUBxRfoKQi2DHJcy75tEuJ+X9/V+19Z1l1wxzIrJ2GA/X019apCPJoIsAGJR2
Es2Q5L6iVc0DVED1CfB7/e3+gFtBgkc8S/HPJJG+AX/r4Sjw8uWeIgIKsUoW3mGp9fmJfTFKXph6
yGgA95D4IGmorNhfqpKVO9Pe2mtclYSe9GN4BFbvGv0lwAwex5qy6vJX0iz/uko+Pyrm4HxCLNE+
s932KPobGbSHKDJ1cuRPYVyvlnrKclMZ6ToHbmHMH/tItZc3NeV7BFapKRzRtvkbvpcyA0nto9lH
GMlYvtxf/K2vTThIKRscM0391R1aj1DjrIlTPWlza/v1WJrW0SI9/OW05SDeeAsC0Tup8tZSS/dX
8jTQtzfyR21rxHZm2nnQKfnwWU8X5Qk7bvPizEN9FLmqPMbAj8/3J7o5KOV6Ss00npHeud7W02TN
RiuiInD0oTpBQVUe1DmB15CrzaOmT+IbapxiZ1O9IJVXmTmlTE6RBGECUZd3zR83mJKLMBeKVQQG
Gnl/U+xNDmrrjF/apRofVHQLD24yn2CSYW5thtHRRgzoQEunftIWgVNBW5kPVQ39+P5ibN48L8YZ
7D8pYbO6eXBPT7iz4QuWLoy2QRHeERDRmKAtq7QHRYO5GhrwHIdkjo6m3tEELWcfxHl4qJq5pfwb
pzvv6tZOJC0hkyaEQMNk9ZOwk61HPW6KgDazM/rTAPSd1ekljTpRW16ZYS61nYXYOoGy7SCzaf64
rldooopD3FvgTWI7eLbaRn/ygMw8gcttzpMFZsBzFfswFFMY+bCP570NsrUtLZ5TmvOEEzcpWZ6M
CHPSdQ5sE32C49jTp/MHw4DVBr1qefDm2LqwuQ4NHHXkTyh829DHfS4VrI2UrHlOu3b+HU9gYP2p
daufoYjqxFf1Mf95f9PIvXq9lzl1MsOR3Uas/1avMZoyrYl2ZhL0NYKqmK0I7bORI5y4c1Jvw1aY
BbKfyc1IkXPdgcjSCQkO2VsTDVW7mb+0eATrvnrWcjyEfr16VnCdQbPLbcdgq23XLL0He84Gepib
doTRfNUsD2aUNOOrwwrWDTQF5lQyeFzjNoy6LMwSAdcATcbGN8IKtWLq4TujyGdq9ZHweAPVQ9eQ
oOKmRKQbHbOlvEADvEqAf7m1ewRGkvR+mRjxl0Ipi/wI418S6VUvG/69v5y3B4rXDEtSmdoQHq/x
Gy5xBdCwJAtAWjnvPYi0y6nUBzX6WiuohR9sxBN+dIqT8LQIgT37iFvcq9kxiG5Qg5RECE0CFuWP
/OPWxYxI0xJlzAInmXG6yGzEfTsQXhknRptBPDUI0k5Nrn+7P/nbK4wHDfCBhHxyRtahk4OadkWo
QlrXTnp4QEpriU4T0tfzg1Uw/BG14XqPunB7gzAolAyTnIvPvkY+lCgJ1mhwkyeb+fKTcuBycAZr
eDBzo3lLYp58bXDY3fnMGzMFqkuDjkaL1E9ahQ2KEtl131P0tM0RPdeE8B0OYl7OHjxUL4GZm6vu
TtiwcS/IeJRIEYlnIP+r+yeN87jIFkosi4qgxLEvBid7zBujMXy3UPq/Xv0tZVNDoim58G70+Ruq
AVXoFiSX9mggdlBCt13cSfnsdmIMqLaLPVP1jfnRgUQez7S4XgF3Xe/aCiiFXXthHmi6UO2nRaho
owvaL/UX+GXtq59bh4QKUhPEQMqt6w7/YqY9zgtGGaAiXx1VOF0ButmwpSllPZh0KT6/ej3BJmOB
i5IVjZo1Tg6Vrax03bwMwtTOHxeBg2KBXeyvEo+y6SDaeVfIceNggJsARCzRXbjiriI+JY+1NFn6
MgAGrivHegrfhRAF8TCY80dr6L03Xq5pe/C8jVeS8gAXMBUJaiJrTA61ihjw7FIGXED6ZwX+9vem
ieen+6u5OQrKSWhHQvm6EeLR2sjsU3hkQTVV1Sk2Okx2lHEvTNw45awdRAPWT8LxVjsSwc+yMZup
AppBPnw2E/BG/oigs35edDfWz50+a9nOC3Y7KPhXCOoe3RTmtu6nGHGEEn/nlUEsEuujEy/mJwPZ
lF9LHFqf8qq394zkbtcSPgUZHyBRyVpakyrSUkqYqkYV9LatnPra7M/4MSg7fZStaUmBXUhKBtHG
Gm1YRqaZxrbLKIUDUV7P0ZsvqhAxiJZS8aIb59fuEGYlYRxAQGTAsfp26Rw6wkXnJLCV0bjEApKm
Uc07z8DtEeP/b8rXh7wK6Ll6fWUJRaHL1mZNgJti+lyGS37CPn7gnS104Lb4M30NIzfc8yy6vSnl
sJRO0FCFwrnutdYhWM3J8OoACajhnRWl2jOt8QklI/xQleOrFxKYEbx0AzQMwJDVQia4qod6FDdB
aw8/+rpAMTx6Pa8W8UF2njxp+And7I4GpZLZG8Y2SPumNHxK383XuaPyd7o/mY1dSGiN/TScc3bF
mtUzh6UZ5RS0Al2H/DLUTvSMHdtvPa/LYFLqPaj37XDcwNTwscwFWHOjujZXJrJB2TIGcRV9mxrX
we+s+2Bbg3sQ+bxHWbqNfV/u+5cYjLrwmsRZiKZUUeeZAq1SbPBqoVpjN4Xs/Inn23tbDkWM9RTC
8M0Jr5Fxrw1/exi4LKEU09vjYaWic30Y3BJof5k1MycczWBMPf4W2vIlAk91aKzxHR4ezfmVX5NH
DaijxLlQYCAxux6xt/CdMhpPucQY5BzbyTwpuNbVcenyvi3aayOGl9Ecjh0oB9Z39Z5qagdZutaU
S5Lr6iMJmoArnYjlkQffrrGD8OydEW/OOQVnAr6XRFCn2bRa0WTq1SpvyDiRjljsIwaAivCjUHd+
tmo8WTtn4+YdYDTebZk0MTli6evVpAlrgKKQ7JlhrjA86pUPZj/vAQ635kRsgOIoB4tDLzfxH7nJ
NLaRwS2QBOO0jFg8zdrRLVzlWcGQ77VBAhOStDDOu9RSXz85eWylJfK6adBUU/0Mkic/zdqo77TQ
5Ue4yjgZBW1Gmc8R+NwQ6rjtw8FCTS7oKa/8VQEYRfYzSSkmiiIKy+9jmWRq7ndKpEVveiOcKh+b
T93bU9LYWljiWJpdLB+yIKuFjRUV45EJTD0lxxCfKL2puiOqQ9ZwST27/w+bBXgm8Sz3KGVF+Wv+
+IxeN1i9Yw1k8yVAa11Vq+QoqlKInddna1a8CBJARyRGS+J6nBHztRmcDYCa3EkRbO0T92fi6stB
CxPF/E+DgR2hAEdqt8ZP40emwehgMECgA1UDL41OcJvbj0tRzHuyprfHjUvE07ktIX4CuVwdbk+N
piKOKLgPc22eErSlEMFfvNd2rV7WjqcbOKB8E1YRyphEnrBHhR5o0XgwuqxWJCgiGekPiLTJO90u
0lefOr4Wzx19MioguBBef7ECH5OF+lgR0K2QPKDRKZWzKCpUDF97+4NYoUQGiYSrFbLM9UBDWmKT
0lK7bHMxNEinadLZfbCr+ejgvhX5TSPrHPcHvXnkWE/OGN+LRJVprk6ZvZClJlizBBEuH0GiKupZ
QSUQXZ62eFzq7puO9txOlHkTRdAEJOWX1xiV6ps2WUqLJE1A/gZmOiUn0dbmt8prxo+8HOlRCVGa
2Znk7aFjR0obChquIKDXavW1W3nTNNKgyCZqH0evcrofihrNf7XKjFjZ/RW9nR29EDowuN4S05Iz
Xn/GplKxjwc3FxSTolQHXW/V+jjWs9IgCedgoZZYRbNn23D7GSFbg4iRMG/yrDXdP/XM3LYLkQce
JjXPyP0icpjPpvioEz76Ip0i5Bz7RNt5K27PvInMBuedRh8R0hr8hA4jxlsDbQdvXMCkeinwzMlp
Xx0Wwc6EQUauJTurazUuuwSOt2CIFmTO8ksYcfI7L8v+i2uWGKsatNA/3f+Cq+1Cj5iUTtrdggJG
GmV94hfQkJ2iV9OFOzU8aLJ/5yL0d4yFsyfMvFpAORQ7Ehc4FFi4YtbawirgKbXGrOlSIuj9qU0q
m4rqkuzEXVuj0IiRjqOy9LX+TGJBtrAU83RRzY56Ce/PKTWNfGfjrwV95WTkgaZKDDYFMujqDbXC
cWqr2Jovks+THQwtbfRT6bWI0SYNZ+WIfZszHZzGmX9HQq8rH6iL/TYiOTQCvJHCb1pUOR8rVTTT
qSsLQ/cTIw9RKEy6nOVHykXBihFpBr8rgMM+jSqKl89mlSriglmrg6TeWDT5me6zOT7os1HFZzUP
C/udMhmzffQWtX6KzBjIUROOpH7+bDpR9Da1nS6+ZLXblSevxqzpEKmtykqZJG+PKrCb+an0muJz
lsXO4odtbUyv2+MvaweUn6ifChdHanUPL7pWoxnoqpemL7unMK+9k1bk6RmZ7ubUFo3+OkKQHI+i
OfAeWjLk+uuqjIbvlKkUo3YxxsY8aEZtnSS40e8XI93bF1x4fwSU/xtKJ9zh1aZJvA556EwMNnZw
2kXNhPD7CNTD0kV7r6dcoPUogMbpNrIFEbNaLaDpxDnyVZNxwfVCQSO2ncLz6HTaKdIy5aDP/W/c
Gu3qPA9Q6O7fFxvHi4WUAZYDeOmm7W8o41AkUz5dcMArjqVSRh9UPXd2dsjqimcZKWuCuaJwRzOE
UuT1u8JBUO0JmYaLZ45/2QmajpOr+k0Z/4oQwcBwby+zuZ0WFsiQoMk5AFDQwr0eUCn70W7xsr1g
pl4/4gD4eTbrPUrc5iAvylMUSWRYdz2IV3W9SO1Gv0QCCH8fafGZ+2I53v9Ctzc6tXGdCi4VJpyQ
13p5Iq+FoYC2uACCCKvzUC+d9IcdqI+jp73LJtz4VBTRIMWjdgYwdz0pxxFNOIeDeZliT/vWI6T7
ZECLfwaxEF0aqPnnKZvTnbd4Y47gYRkW6gogq7W4kGJp3YxurHkhKVZ+mm4bfl7GBIIXlhvN66Jw
9iKgbk6bKY1e6FSt2kXWOGtJm7rmBUkjtBQVKzviLwi7DEXaY0hTbueErWKq/40nG3BSS4G6iNxF
f2RnWWGPUUhB5pKG2XicQiy6nalD0rgaeh+l4+nD/f1y+wFlRPxiEUHrkcbj9XhJlUAcRCvjQizs
DIdwNmrx5Chu2T5pXuc0bzp4OoD18yKzdmLV23vMQuyZZ4AgEgj7GnYpVEK8cdGsS9LM1SGc1PA7
QGjAUuCkHqY2mj+asBkPkzbsSR5tLLJElQLNpQIAS9S4nnRKRzuaXUTt6KeOxzoNBfrGGD6CNsV3
tpzsV39Uqibc1BaNCPk6rDYRhOymhghLtcuJSh8KefaQLUmMs3ueDfgdzsPv+1/19q5hPDQWSYSl
Rbe5utBmb4nNPBHKhdU3fSFKdEHcZq/9sIZ4slkZBgqVnBh9jxtBvWkxMyezlYulWEFpZsuxG+p/
R0v9bQkj8t1EfEpitzs6KqbRmvXoptO0s4nk/rx+DPkJUFc4pMyWe+/6U4IbB/BJZBP0pt3HR3sK
7fFTVpEMoGTsuSL1a3QFigfcCeLwV69piBg7Ktq+O/fu7Tkiu5Nm8Nh3kR2sc6HF1Js4S7Io8JrQ
8+e2rzX69F39r11DwK1TmItmPDV7RZb/w9l59chtdFv7FxFgDrfsNDPSNBUsya9uCAeZObOYfv33
1JwP57jJxhD93tgCDGt3FSvsWnvttbbDlyZ5PL5AKnkUreU8B8ebKJQWybWyZ/uJ5oBuPpl1Uat+
F+v2jNiyav9h6LNlYbpq9N9KrTF/PbrWKGUArBqyEMVlvcIpHKdVnWSEnhajBffaZVp6sspm3FnR
2y0LliShf5x5WHBrjlU6OWGWwxe+loqu+mM6vlA7cn1vUF7gEexhBdv9QzTwMegQeK6QNd6uKg6r
vkmjvrjivlL+JzNK8+R66fj0/sy9vUZuF68Mw+Qh6YUc5Rp3j3FDMBddqa5J6i627jfMXua3LcDo
RQgt+VWVprocvXKsUcNWsHUYXyIUMcajW6KtZ9fq4BzsApOdr4hSeX9HVElw//agH+PQqjbVcda8
yHjmxHHSnd6Ne1ME2sztS9lAlg5up6hIhYNxrFdcU03YuDHnWLBWCM6/P0Xbqx6CkzTfo+EIvvEG
rJyQnZzxGb86WFxhBenaxzHM7UMNDfr8fqjNgAD1YG9J3WSW16YjU2DjXJdOWF17zUsO4xArBxfd
8p1i6uacIAp7hTXFG4j63+q8qsJUlFo+1mzYIjk3rUEq0c624ochCpo+ZPjhLGz9QV1aKRAl9SzI
l2jXZpirBW0YY26jZNJce7tfcL4WdN2a2nR6eAp5X/EexlIV1HINWebFlGQzNi7XMdSGQ9/1uGOb
dbJz1G7WBGORpyyVQO5TdJpvVx7+FFbSJCNjQZH+aZnt9DUntTmC/OwVHbehEEh6yzXp06XtbTVt
04L09OAt9XUZO/vSCdM5DpFN26ISP3yBkADRekJ7BuidZMDdjgokJjMQm2+uQpv0H3ybDBUU3OpO
aTNPid+MIkT2ZtEfzW9lWCyfcBp8YxKuRqj2aanHddtcU92goa6f09Mwhst/wiwuzl6RKw92K7ES
CQhpgVSat9YGPE/6RiIRZXNV3bx+cmFpX+Is608icx4s+72FYjIl95OKMajh7ZROlibMvNUIhTX1
k5oiLNglpjhlYEMfUoQnPz+6/NFUIRkCueOFh9z0bTzTqVNPCY3mCj3ZPlWFVZ4LTXmQZPo/owIh
ZAtA+QdCuY1iNcJM8sFrrggmqsfIxYc7H+3lbOlzvZO3bo9EBgQMSZkM51Oa2W5DOVpmj/3iNtfF
0sI/YFqNn7p+XnbO+O2ReBtl9ZkoeUWhgvTSlTYR65DYTj8djFRvcfaB1/q3Yo1/CXtIv/0XHwuT
FHlW8cnWD7vGKS2Nxu72ukRu9DJKAxADS57HZ5DlDomFdyQaC2vnX+vNAb2126tAiJStnGIIFSfz
wyciGYmkNkvpMdoOV3dxiDdM07os9C5Ms4OJ2OXVbaLpxdGE8en9abtzImI+TQFN9h1zRazWOMTF
iMa1pblGgxd9zdtFfZ61+EM0J8NOdnQ3EpgCdFjJvV1DuQmwnVX2ToMYsyqObucmvhan7mFOqC+8
P6g761xq8HPuwpaR9O3bdU4a0xtDkbbXfoqUQ1Hr5VmPjC//RRCQSIkmUH1dZ7CFagu7i8v2qsmX
fV8so9/P2t5m2uTJbyuB1Fd2iwBCrs7zdsD2pRYDC46d+tzU2M40MyZMJGvNc1SUe4bF976SLoky
MovF9FRu7n/hFU4CquWJmVEl4ZSSB85COZdK0gdisCqxsybufSiYg7DRpIgIgN1tNINW07CYl5b2
b6O+JJGKX62Fe9n7X+r+mP43ypobFnq0pqGx2l67JGmPwPzloUlx16ri6Nf7ke6NhwoCSQyJmQEH
4HY89CD2C8Bke22VZHhOx8U8RN0Unv6LKLwQ+Ugsvw3lOdLLCiFCr73WSNsdW23+SyswOfovgkix
HKohZOzrTD1pm1GJxqy7hnqMGe3Yj5d4th5P0kmeufn4ODAEN9xflAddT7hVd4Uw4f7UjMHynk28
HfXLfzEaGmBljxt3+fpRi5leby9h0aEU2y6L72WTavttWTZ70ql3VwC02reeMoohci3+a//0ntXT
0JUwbcU8H3kaOD4Wiw+/ZzmzJWUBkj3iWNx5t1FyYU3JYCIth1ufcQrrDvs7ByrGw5PGG02K6iBF
RR+DvooywI22WhsBu3zQDmmaKEejFo+fcCQj8Emkm4f89ypKNKQ2lkUWXQM4I33Sk0T9i04443O0
9NnzxCH0x/ujkvnUzSMdWInxUOcD7gJVX12ubjlUzuRCxl6cWhVPVdw3ytcxnsXyGo5z1byWUxja
58TB4PmJQnQfPZyigxyCBKNtxhME6vTttI4FUz6ZQ33N2g6INo4i7Ved42JzoDtM+R2BIbF3Am5v
EV49RJR6yayZdUJheiluf7PJNiODEYeyVMziDI9hueDOR9uyoxfFHhy8jSl1ryRpG+SGTGm1E1RB
o2gKTe4azeoYHz01b+wf+WIM0TfFbBXjjzpLox0QQ/6dt9/2Nqb8Tf/afVE3DhOYb3/thap/zADH
jnZc9L/PGTno+8tou9HlccJRT8VduvmuvqLrLp2poPF4pWNLOU4tLOq8ieqdC/LeJLJUMR0BKwPz
WQ0oGbR+ULtGXGcj+16YnfCXNP0oFv1ZpNVecntv9mh7JDdDQstBzvN29qpKWzIgXXHFKrN7QVDs
T5jN88Vd8LJ+f/I2keTpxYqmB4GyFlfMbSTFAPmr+6m/ulWtHFPUQmlIMjo/WeZ2J9TmO3FucSPD
lpYe7pvei2JuqsTGGvgalqh+Zaknjmlf722wOwMiC4QADs1KsqdXB3LXTIOW6OWA8knS6H7UJ39P
WVjgkW3hWP3w5IGO2xAW2MsUOldrwsRkuRldfYCEZFd0qdf0quLI52n1ocF7d29om/PyjVEPO47X
iDw/VquCvMlqu8Icr7o7cg0IqIblAW1/u33CHNOibDx32DpSqhu+Nzz5xE4isp1aElGpxsk9BNi1
4Y7OeA3widWrnefJaQBqOXRaKC7jYu3pLWxeriDELEwa9djb1F1XyTbkpiVuxsKA5YtNskaexevE
Tc9YwZlXPW+dP3MjTB6tflIw42zmTpLSzzydb/eCG00NldzWuQqX3ogLFaDIuqDJrmEbNijznvLS
dj+AuiK/zNqhWkYN9DbcNIohi/rKpbl5UA99rNm+qu+ejtuPJi0aKMLTI8feWz9bFAN9M89Il2se
01p+bN2e1en0nVviXYtw2M4ml9vr5txHGJa6FcU4Wgpks+7toGotlX47s3HF+tA8xhWUJ3t227Nu
TSoudo1+6ERCPRkQ+Klr9L27YLNu6M9708+mGMgps5a3sWM4HIVwlisib210dseWEJ3R9fkHylyt
hTUynroY5+KOcX7/MNjsTkJDGoGbAvbMM8q4HbmpxTgEh5WGSrlb1+d0MGLt7NVxrJ/YqcN05Nq1
3IMVT/lyqpXOfFBsRzKmYNIx+/CupYXZ6sHY2GRRlTaY13TBDNXKPPeTFpNLxWOnfcVNeq/IsvnU
0M40mqNcsl7qhOuTtheFlyyLbdEjpbRPuhJm9rNVWTllSu7IU1Ym+MiOjQM1wux1jDhNXsrG6f1Z
32wi+SOkiaHs1nJIjW9nXYElUcx5ZgEwILzDkZS/LKWl79QWNpuIFgDko3mvgLHq0DJvoxRdvbiD
izjaGGvVyzg72bEG9z8Ka9f28m4oWW6FOs8h6602EJUSHi2aG14trzfnc4/ZWXGIcMJdDqZAD9Z/
dP6kaRCUYW6xtz7025E5RuMU09A718mrI9+OkFpukqTeefRtkicpbsdjD2YpKMpGGrvWPYpNmetc
B3C6wHFb/S8HIstzPeKF6BWl+vP9UW0nkUXBaxneJRPJh7sdVT4oxtIL17vGs5vRhoIcwoGCbv7Z
Rnbt0ROP2wnQXVbrZS//2ouk1a0c1+kuvNJLX6KyrsztUanb+qR2poV7NSblUCUVt9BPmhLbOeL3
5rIzv3fGS/GJiqeUfZfFm9vxprXlUk9h0VRovj9VmhDHpKjc0+CIeQeKf+sdvznhDbJfMGtuZ8rO
cKJvY9lGLrstxixoQ63p/RgH9/qS8uGNIFMb0Z7shAP3iLsvniktmUJ/Vtu2NS/1MM/KEydizlvA
ijo6MUZpV50acTp/Q+OlbM9Kmoyhr5e9nX1oF6Md4G161j9t11iVX1mDNo+0kRfD4NtNjQh1nHmG
+N7OiUkUBNHbYypy0R/nPK0QaJrZTaafRS1tlXR5leFvmWmG45OaVW7ktxwoij9qdneZAajDA7JC
pnHJzH4KtKK3x8+hZ4fhcyqgy33URqVpX7Woadtj59XoaUxlYhrPpW5VKabXZl9AoMvN4gf9bfNy
bs02nA5zukzFb8KhOffSRmoUnVK975ajavEu8t3cnv5A36VMD6rBhjglRYFAYJ3SuHtyi2hy/dFd
jOZz1ukDRvWtbSlPqAqHw4F9NkZn5lU1T0uGXM9nUVK663xtnkfvrGLo2v6I8X93Uz/nNWYgIdI0
vRm0ythgNKhqw7d0aN3i56QLUXxSkhYcOKqjLPxtavBzGg54xcfhi2skpfgUTro6f/GMqpvhpCRa
9LyMrVb7NfJU9QWCk0X+S+Zpf4Y461ZP7+/n7Sn//40YScxAJ9d+VoOTcMBURh3EiMKfOkyv/FqP
utOjUei0p1sPLABNAVKz25VdWF1R5yIfAx7i4nNdmMMpjfW9KtM2RaG6xJvLoEVWakKsooSG2c2D
Ig94O9ePWBlVv7Uq6runUij46phd6VmAyunw+6OjAxtn7pDUYm0Y68Y5NCCSFqOjNFCadJwO6Tya
fuw2drnzStie9VQWkGtFop5KHSXe21lsqsxUBbdWMGY9m2yo9PyfnIbg76x+eERtrln1zoeTf+Xt
kURIRsTwgC5hp9+GNGIdq9HGyAIlWyr9rHdNmJ9KWoKHj+hCLO7Dq5FnDpKQLJI3vu7qdkkqQBpX
RRyhQL76lA+zdg6LR3veSeeo88OSkSklf/BWOUc5jdFCt2N4zQyzv9RwI79UYhmeVDTvTvhBw+d7
dIEQkA8mFUNkJWCVP+pmaqa4woRX2ub0i5fiX4Eb1IOWcXJYtFPC0uC2epPeuv1WBRBUadtJGnij
aQbGEtsHR4mcnU+0XYQUgwD/afSAycDj5zYKZPUOI8QiC3ifGj/Hplm+xwauLEbtFmdFrcudp6O7
WYHAXVTEWRcUcxENvo1XTtqCcttQB9WYWx80UvzhGOKH8INqVfzCSNVXDoXhVzdp0w7Sdi+0LEGw
ViRnfY3gZHlUTO1gNkFJN+7wVJc5groIkiwYFs2GU11mREv6l1Gjke6yUCnb6QLYns3URZFkwhEK
6gHtnrdDzyN9ATWwx8DUy/kFrevQLwBmdj7ovSiI28vnlQyyprSGGSC+beVT8EbvbAol+TXV9bIn
lbQ9ScAcOEpIGdkCyJXfDqaEMkZH0DAFaVt+iEPFOWR9lGKdQ1PN+7vtzab49tCS1G5e5DxdYAev
0ZwlMRujNdI5wHNyKWHiR/GXxp5Ff3DyRS+Pgz4u7qe6i1r1RP5hNZ+mzO41f6RVZfwjKhTws2Zc
yshPLaG4Jyt0xo/WGCnW316MGczDZyzKfHT12NJAgd+7OvQUJ480sp45IAGSSGSuPk1aLwLXIZt5
f2q2mxf9P/JL9hKrmkLE7UeIDHUQC211ARnt0PodfcNPZTwOf1eUX39T7LHtzu9HvPPZ2X4w3um/
lqztFdxkhFk7Zla6BEMmhhfaFYvDDL54dBdH25nHOwvZ4xUpe/OR2YFBczu4sM2UyOyzIlBnVXvq
oyU+0PCa7UzhNskgweCIRfkeJJSn120UJ1GNRaGZNhDNIJ701Ky/0zFpnRRwQd9DzfKYCzHvlFPu
DQ0KtpRMR65o83SVivDR5PUErWnEr5OyOOhgpHsb587H4sQB0UI4hbt+nchE7SBSJS3LIKmBEzwK
GRe4SOVhVI3skzkv9U+BEEDh0zQ2XsJ2fJlUc/xpplH+kuPT+IHqeXuKKmhutlnsqVts5gCwUoor
S84IzXhvIov/rnt4yazPjtCCoSgBCSy381XF0Z/fX6/bKBJChxoKhwjMcr1DqMrRYBbhGB/PcHaX
JNNOLrz7naW6Vqpk6wGhk6XKfiTJRF2topQ3b5XpvbjmejHbvmeSuP5C4kF0H6PFatTXUvCkfaIk
PdOStzhufckVd3FfmqiM9EMo0rQ/4Ru9TP5kjwPwyTIXe8Jum+UgVZW4RlnlgI6wP2+Xuq1RJBRt
K666ojd+mhjw7BD18RU903eW3nbaZZsBEBvcf7DiNZYKi4AHGH3cVyop7WFw4upipJl3fPTjyi1L
BBlEitncDihHbBiX5Wa4TmYHx8TT4wvoafFotic7jCUvB6YxcOHb9fSvhaqaWafBpVevi2JrL9WQ
FUdVzMrOEtoc5W9R6AYBJ8Sdcs1lbuhpgyffEoU3ji9S609hLE9Vg/GMHUZ7hq3bpQCIxUKgPiGL
dGuYzhpTHp+5oYF1e2HiGxntIFbXRCDdufHj/a90N5aslRs0TGFrstobVdjRwonc5VUpU9TF29g8
VAr3hmcD+L4farvsGJa01EG1DBrruvUcv7xcIMKgXcc+sg+aGoXHZGn2qsSbK4NPBfeXBmIUSDjE
V7fukuVjry9MHp5y1XEU5Qw+I5SvvUHrTmtU9Vmzk70msLtDA7lV5UNx+xiebDfugA616zLP3dko
wQTjTOxBdHejkFLQQwK/mXv+dkdpoo+6uDK1a2zYxUF0ZfPBENGescX9KFBoECeXTRuryqPdT/PU
wOfE16q3DmGaNs+K0u11WN2NQp83pxANFBt2ZWbFSHTOLuuuddDvTzmXm17Zo4LcXQz0b8nWF17U
azJiMWelPfDYuOIitRz0IglsNfwNl/Tf0qp+HcrwMatObhoW3//FW8P4sZpa+OPwhdK6/1lGWJ0I
L6qPVin22OCbqoWMBE+AmjcPw401T4d8sjBnRbsaI2acg+4+JVH55MQIgRjN8q1Zqp+hCD/j9/Cg
gsTbGJlNOmGBD6hqyi/7rxO3y1urTxPWB0II4UUXwwzH2Cufcp6Mj+azDFLSqyDX8LwAAL8NlfUs
i2VhkcTC0w8YZbt+5RmgkWO/9465tx45cCGCc42QkazOQRXAuaNcq2Pr6eFK6BXKi00X9eX9I/De
aWvzspY0OF7za2pSMpnCmttGv7ah456w4fkVQo84ulG2V2RfG6rxmWAEAWxT14VSQtHidu5o5ujq
UFTLtTSyGP3SCe7RXOuHvHLKy4idRSCWeHoVgzaca60Pz+Cd9VPZRyMwqLOnpLSdXkji5JHIcZCN
0aR1+2uK0pgtczGX62RF86HMPcS2l9J4OLHhIQoHS3J2qN+uTYCo/bQRMqP6tWRaj1E//LSmZk+e
YDsUjkXWI6I7FBA2KpiUfDNAGWO+RkqtnLVowAfN7c2dlbLJOJAugYtBuVs2nHM5305YGMZCi73Y
uSaN/XF2rdeBVk4/Rr6L8vPeYtkMyaLagiw1HZJwgqBk3AbzJuREh7SzrkhqmcexMLG9KYw9yc17
UWirlBRDqjt8o9soEH+H1JsG62q1VuPb+uCdzUzs9UffjQJoS98qdAQYHrdRXLeFjEOfwJU294Sm
YcXA4T4Kv76/ke9EkdoU8pJEFoCC2W2UGtqFudAkeo2MajliBK+dhl6Zju9H2RwXlOTohUGmV/K1
Nyn0NHt9Nympi0JW139tcqpGiZH1f6GLIna2zr1QaDvRoMnnkRTN2wG5CYLOLT/kWoih9KtFHy6O
SZEx8dL20So0o4LQJB1QyYl4/d6GAjbNUZIqqDQqWXzEfxXtERV98q5Y9mhhdz4ThkeyK5T6Ostu
FSqpqr5QOoqakYrhqwg18aq5/fzorS8HRPcQfQE8dKjU3g6ojcH7EiNhQJ75nwRb6GdDeMgOuNOj
6KEUboCZhIUcuSYCB7eByh4dlyQqosBAbejk1vpfFaJ0j76oSCi4/7g+pCjV5ukvmigBt9DAnMfy
C0aK8TcFUbsv76/szYdhg4BPabzdHCpU62ozlR2RDNlSBoNKEaftEDF2dGXcWdT0FDIjN+gkjxpq
DjxDgSa3zWRqSVqo28K9jm07V8dad6NPDZZ700FQ9jNhbOuVEzAhTX6M52yMvidzNbmfHewu9ZcI
/azxR56oWXmaywadOJtMuD5QL9WvdZsN4Q9tHOvFj42eWm6lKYPl6+lgG8+1pbitj+cBXTd+b3cT
3s/IJ5cXPFyz7lh485z7latGylHH7mc6ZDbJ/Tns8872NT0dzVOlTqNxLryxb86e1o3FJcLocXoR
g2s3F88Ji3OCMpoz+1SKJv3LXFTL+Du8PWrFdjO5L1EWm80TerJe/Dx6WfVPznHyi1zc0M7LmLrR
R6+MzeQstfJF70/moibHsYaa82WaeIJ8DjMzji/zqLXATUoytx/10bVwbgBgxvFWK/PJN7rQ+1kV
gr1Lru2pqBdgZuEnVVl8tWO4rIepNvXMr9A9Lj+SlUztuTHT5Yuad85/Mm3MK35tXsfHaVHMn64J
DnJy53LRv9qDYfVPCd6++oEuNkX3Ebpo0Gl2wtrWTzZkjPrvrhDZZ0gvmoaiCVnkuewtXH+LFjOw
INWQbHuZ23ocL1OHc9Q5S+lwfwp56KJlgcbb8HlMtOE/CoA1tB+udSs/eLESmr9AUiP1YC9TPv+D
55yjH1JcVfpDORV1d8jtNHS+LGSL3rkZzHo4lMWwDBdLK630qbedCWWBoppH5ZXbndZMszWjTxVT
lPzpOWOYnVQAwPjcuJnxe2yVpnGgTzGvT96YFc5nNZtzGteHMP4SjYqXH2q7qxUUpNSmOQ5OOqos
DDHox3GKY2xRaUM3P2TZkGkvxRjOCW/e2Us/9TRcz09mW2aLz8dQYBR0TuMeCrQK5gO8hTT+Z5mj
3j14UVv8FUZd+cWOMFDzLdLG7lBHY/pFzMak/pYvwnid1SnHxJmVpnlIq9lqephLS6mOOMNWy3Pf
q0WPAwNYz2drMfP02MemkgSamSvpJeWZHF0gvNjxaVEqVz/NcS8gmMjP8KOptU4/g3Xo1kFN07E+
T1VaqxfoLkI/aJkTNz61e2+6UB5KZz9O8uUneoT2IN1L2E++2YRmfkyQzPk5aBgvHTvoHbWP/sCk
H12j0axjjbu9dWr7TrV/aVpTqIfYaPUMqomnf2oMNbE/aWrVVZlPc1n3e8a+1Q62lUU6RLhc689V
Z6p/vX8Ubm5eG0RJquLTqgxXdA1YaKM6jrlStUEEhHXuvTp5shJF/972SPq+H+rOqSsZTPBC0YzH
KXuV5+E8YsV617WBVff2UzyMxcEYNOP4fpRN6ipTIlnjos+bY3ddSSt7yl4YYLdBwzvoBUZ7S8ch
rxyo52eEz/9+P9p2TJCWwDCZOfJxMr7bO7FRvFDNx1QEXjXO6JHZla9GanN6P8oWQ5boDhqbdBtK
wYc1K5EmMkdEfKpgVopy9DWlxDSoqSOaa8NU04WfuYYbn7qsEMXfmjdL7cpMCaERZWPVfSzzrJrO
eUOz7Gvm5JbwcbEOH65cQPugKk03KY9myV69nQsEF0IKMUMfZN7gWsdiHNUP1uRNDxqu07tFDzr1
Ae5w6tOA1bdx9M6Y5poOO+Q5aSKts3gofKih6TcqOOZpggd1jmxRRjsLa1MiRnUUaj/a7xBcuM1X
w8uTeAr7kTdR4wzhs+P8mWoj3m1RR+txVkKViHvb11uhPNwdBTOTJnhYBUhEo4K0Gm+kIla11LZ9
LWttupjSrA7Fp6/vL7Ht6MiHgQTeHkcW/MzbSW2NxSikVtrVcEPlbCum8SGlCnq0atc855n+IU+Q
zPG60Xg4qyQT51GO3if5DBnmbWBDNFyERu9dx4b5i+C6feiwotvJ+jenAjp0QB+8laT53sZjkddf
04y24l1bEaafvcxJz5pZKz/6GAIU6gzLt/enc3ussmGB0blOJHNi3aOp1WyyOPTGgNNX5apv02NK
/ujHYtrzjb0Tigce1SWyf86hddk1ipi3eFJFUFjzcESXLvuGaqbxoa4UsVObvBsKhBnWIhVDWv1v
v5USN7M3xqYI2iSanAPbDUjHiiJBgqW2jX1+fxLXZmrcFODoFOekUQyPD1P+nn+BfXOd96o+O2PQ
c6IVAa2bCvZYS26hCOli7XboBP/bc2m1ju5XxqA231wTz17YjXXqIP+tJdETjuhUTEYtTvawmE16
z8+DtM1pxJEs7WZvf547Kn0PL38IHEVLDsaYkuxRRvuY6B4lJ6uhPXNS9ioMd24cAEm6gGg5B1jT
5Y/615zEBiofM4XXgGNKxD6ON9ankDnZmfvtp5b3GitKtjFuX+Rzju5mVixToAtKwgdDqZYAG1Yv
OYp5MaOd1OBOtP/penEk3XgDF85FsmhgZ0tAg+T8lCQCEmuYJB/pBfrz/TW1/WayUxKYVb6WEaVa
nXNehbFtMYdTwM2tfEarMbKewcz1Y1m4RnFGDqaZD3k2tvHh4cAU20GRucbf9Gxvv1vuRFBOYKoG
wA/1EUhd8WNNGY9C9apAa5r8aZRJ8PtBN8ceEuCkQ6hUcoHwT/nf/7VYnAVR7mqI5qDMZ+9LMizR
h1KxPOT6kuFjV2Qoyr8f8M6HBJzkVcsRgc/rWj1VM0XHc6okIJP/GjkpmiZogn8Lwz65vB9quxG4
NsAp+ZBg/d66TmmXoWYsTjEHnerGH/Q0Q4WwSPacEu7NIPcS/cKomW6htso0Io0nzRyYYTx/d6yk
O0aalV9UkYZHgUL2DhHszgRiH4mGmM5OYKWursN+sTtkJEo10HLPxpO1FmStmNml7bRnnHNnAgmF
zI3UU5eMwtvFgRXPUCVdowZGNIYnJM3NJ9NIH0ZEQT/YbUCV1Aw5K1cDMoo8j0sErwNr7M3nbPTm
VwCQPZ2HO2NB4w+8lYMYZtC6ujuWXUd5utWCzoEtkeX9RGfpVBzfX3JvTmg3gA6DkeguArAc/BQP
b6dsdJJIcZ1QDQZqhsYxrA3IcxVoBSKC1aT+qUwulPYeUvLnuY0b7wz1v4sioJZa8Z7mVtWzgx56
0/fZmeblD30sc+dUqo6wDtiDjm7Q6qWaH1QbyvRLFrbtX06Y2P1L1SSD+w3ArFbRFkuoVBpWHKfn
OR6UB+3huXSpXkibZth0TOeaOdGjzpYPZaMFZpE4V9426PpndSJZiZr24/0JvbO7ZLMjW5h3IVDY
anFMbcEhkqpakFcqfduaBWnWp7fO+ARQ3HanNk91eycV3C4V7kQKy0BI0oNuXSV1e+TLpqnEN0bJ
9IvuJvCYFrPbWSryl9+uFNBs2qiZRtmuq69GlunaUGaINASeXQ1/5lY3nFm4xpdyAQyap9b+YeLr
/azNqrlDZd2eILyPIJLy0EaHgnPkdo2K0IAyFLNGEdGoP+btrH0XGYTdcQb5e//z3ZlKQlEHBkil
/WlNZ+TC6ZWuIlRo5OOrwVJ5SXThPL8fZXtlkxFI3iQJJ4/LtW6V06NZjQ28EYCWtsfSGq1zMZXu
66S30dcssfO/Pbzjz+8H3Q4NRW5U1eCw0vlJK8PtLKK0nLdVqRsBVRjvYLdZ8t31YuvhhFoyofhK
SMJTRl87pM11as4V1lEBpo7JR5x52eruaL/ajbPH/d0uC2AXSKcckiTV/Pl2QMXkeLVCETTw1PjP
dvH6Z1XU83mMu7163p1TEjU6GkCoTyFXyIF5Gyq2QWXNxrAC2OuZgqcxDX7pKUsRfnrWTPwej4k5
1nQfYaqkvdjxsnTHxm6qQPUatz3pyVTPP5Jk8lAqHUxZ4ZpMNX2KnCH51MxZNB/nVmn+xvM5Sj47
8ESiJx2JjeJkl2oS06LkYvisiSLxfDgrTUj7U97Ne6mOnLDbHc4Gpw8PjTjWAGDT7SjRZy/D0a2M
oO2Sf6q+MQ6OKZ7rkAYgPen+mIf4ec5aPM2UnRT2ztKUpHyesqQkkhB2G9jOu2UEKtYDw6vsj4up
KH/kVqvtbIA3Ht5qfFTauQTQZCHOGq4bUGRpF7e1Alqi3AOguXXNXVsco7TvP2tO1wUqKr6X2RLV
YZrH+hO2A8mxsvs9n7jtypW2xdzpJJWUIzV5PvwrieURJxJkCNzAwXbCB61UDu3UVEDeS3Z6dNfL
zj+5GbkApdrWbajerqIipJYWmIqbnAzMLSglUE94P8qdAUEp5s0IgIVhx5p7Oy9ZXStubpESARwX
VhJdBn3BETtm7bwfansNObKKT+IqcblNPVqhZcgTdWcFWuQoxzkS/Tdby4ZD1LqggJob0xE4aXN6
nIy83mnn2K5TYlPJ4+BmtQLL3k7mmKt1ourETpPEOy44SPDY0ZPj+yO8O5n4GdB4S90OrerbKM6Q
41jTDVaQLLW4RJj2fox5iJ0xo997C2x3PANyJBFcWjXAHLsN1bTKhKWqagUzlEy0Q7kjvnhJ0f2I
WbbHzDCKv/M2Fb+HIG2RH0W2t6dgem+w0qCXVUNtdHNfmIkZD6wdK6jpdPg6KfHwitZi9MMurD3E
7M7+58pFrI8FChN741VStSZSFaFuBwj6DM5TuAyK42eN7dEd6aSpc6i8ePxedUlbkLxO+XBRvS5p
Xu1Ww3GqgZBV7rz47s0/CTO3GC94CQ7dzr+ZzQ4KoK0dmFE3g7PnBbXK+be6a05mZVt+F2p/dl50
1qr8YaFfuPK0QUEb0YChYObfhl6wPBmlQ01A6uwehkQNYaRH7SVpe7EzynvfWOqucIcy/XQB3Ibq
KJwAUsZOMJST7sNpwjSlt9EoyULzy/t7Z0vTYlgI17CgyEBAe1ax+hFP9iYaHdZTPyhHOuPGX2ne
oNJYKMXyedS6efadReTBPGbJdKTLNszOfdWLL11a2NPFyPR4DymRQW8vHvmkJ/ECRQBCXPOohjLq
u6aK3WBUW/NaDcXwOsEm++39sd+JwhsHAUf0UKVF1OqL2klU00MivMAZxQTnpOyqn4NlzzsH8J2v
KfsYaITilc3HWtGO7Cp2xKIULjdKkUE7mucvo6WNZy22zZ0RyYRjNW8cg3LKyJERUl7dk05qLo4Y
VDfI3X74Nlhx+AF6HTVPJ1d91QzF94dnECEb6MC0j0DJMFcnb6lUjQ6m5Qa2E+Z+3ec06rn9niH6
vQl8K+YBpct7eTWBYuiMyHMzL8iKUpxCV4iDVjkFgrzqnr3VnSXx1rEGKUhKi601Vy0rciKnyb2g
m5r5OPZ1fUDxbk9m4F4U6bYAj49ZQwvrdn/HbTtNAvQnsHq8T3rE9Y4pMM/Twx+Hegdy15IjSx1i
dVZOWlxSucyiT9yK1qWsRuGrRrjX3HJnLJCpWAWsN86PdWpmoyeMzAaSUPVo5AeRONlzxgm5h4lt
shj26ZvIL2VjkrO1QaqbjppTYKn7ySxcsRxnDq3lm/b/ODuzJbmRI2u/ikz30GBfxka6SACZtZCs
JJtLkzcwslXEvu94+v+LUusXEwlLTM2NrFvsbs8IRHj4cs7xtC2oi3WTZDNKitlnHnztSnHrVpXh
9podyO5ssvX2PSrm6vSBoZkgFigMNJlLcM70bSEzISUHAzf3NZYRXTnUzLB1PMY9Ofx12hfSXRZQ
rHpr22MJCkK2CvoqsWHknxqETM4dviVm4K7ZyQenH5HhQl1hzn6UTOxs3pYWkgoHJQyzD8sUG8wK
koauSg70oQImL9UIzDxWTQCQRgulGIUF5nk6h1Q1kj/GlPmiH+LE6Mq7Ri1Vw9dRNhofJzStrIOs
UCn+OjZyvKBZpczmo6THivUUO1lZ38cMUgigoYwoSxXq7NC6W9plPjANY6gOEhKlaeOF4AX1H0rH
LJ7nVx48QiMIh7RIaSLChFilRYPWgMQmP3tS1bw7di1kizwENf1KKxYA5pcyPq71WsVrINBAk2S2
n3rCDM/U8tDrcsTqb1u58qjCCvQheHgiDFoHfK0kKSrEK/vJLvvkbDIU6ZAPof6YadPkB2PW/n7b
3tV1Esr+Bn1eyjds4vqxcPTaKflT5Snp4/JYqwjjRo1uvHpVgtVIKEt1gwK6uXJABtQQGXkL9akJ
rcYrraQ6wnuTHo1qku4Ntd7TarjeRTJVoQkBBlvhaRe3+9f8LZGl3mxa7YkpT/qZKXtOdIhAhH8O
A00KD3LP2Ojb+yhWcPESUnQDGi20EwTcd10Cm1unq1JtIFBs8tzyDKuqn/VxjqqTWeDkT7UhTcaR
0Q6TuVPQeREVXJmG/ANuFvS0KOCvHkWAfmLyneM85e3Uz++qycn+SK0i/b2xxjQ8Wqnaf2OoEf3C
LJ3CCR1JBw2X3gn656rLW+neyRhQddDMTHI8zqQNpE8D7/EpMu1WPZGWNosXx7oFVbOeuuqrZuUh
cnV9MhtulTZ97JfUlBqvj42y+80JTPNnoA7WFyis2nCIZ3QQDzIgwe9DS4P4eHvjX17j1fKBK9JX
gxVC0rfWW1YkZe5NpEee0A2oDjVdvafEGQ39kMyO8UMb5s+FPXgz6v1/NOXQftUbs9p7LdYfX5QJ
iRypKgEnJ368PG5NBNYKeQfnSUrS+DR2jdLQnVbD1J27NN0ptl69TDbxFtVBIUIv+Narzx2MWle0
Tes8OSEow5HU7ABH9ps55fqhkOpTUajvQ5un5vY+XzkKm3IIWCDqoST35tUaGyuXjTROzmNc9r+P
UpkdUDNWP9+2chV6CStwJhSgRzjydXnXqBfGeqVFcm4HKT1ZuSK/KaYlPVLi2suvrnwEiTuGKBVQ
MqCctvYRztjmyKxReMkcpkmY09cpDS03gJLf9UO04x+uFwbLVRS3eEFURBdW1sKomMqwqsJzMw6V
SwWBTnNWae+UvH/1SELKH+CzKZCzKKpK6uVpzKcJlTxmWJyTqaTJUzf5ccgQjbn9pa7PA6tARJHi
BNVIssZLKxLFulItat6oJshc4o7ovkxC53Tbysa2iYyJx4M+NuXqVeGxjqzSSscoZdtSLfSq0qm+
2Qt03kPSFpHs3bZ25cRpmvAGsiILjWA6GpdrMoJ4NPORd1c2wuVg5CirObX0R1MNj1IylCdgmHu6
ixsL5I0Cqo0sjXgbVyZ7fIW5pF16BuZe3QdGR+tr7qSM29UFw9fb69v4Zo7onvAQCybiC3j8l2cx
sqZQl8MK0aiyDd86iFN/TPS89F9vhearyvsrVFzWu0iNJJI6ycrPi7IAk8slyUedo9z5VltrEe1X
dCu5VtSkL79VFCZKgXBBflZ7OzjCTzG/h5GRfHvtWtCG0YFJCSFySsErK5JTpWFiBOxYpYMlRhDv
EA713iDMa5eOFYOPAlkMOcv1jV0seVHLtijOZaYtpxxWl+/M6XJEcKq71yV1OtTohz92dW7uwWCu
j7wm9AhwSGQkgtBxuY3BqFSAjqP8XCrWMH5Qm9xM3sGNUadzQypZfJzVqv9hVoGRvFro/WUig4aK
Cl1DKlzip/1yGtsqa5VkbMtzFpmj7ZaVwyA6huy+/orRPacpRNDCF0TA6NJOFs+BtdhheQ4G9FqA
2OeukSN+5mSm9WqnKCQXeL94udBtXUeBWpKXwLa78lxUS3+kOmKey6QrdyK+6zqpUHaAIoXUDXEF
OJvLFcVtovWSlJXnIUnHOzPV02NkScGJXCz21bEyvTwHl0p93HYnBk/5gz3q7wp83o57vn5DYe1z
1elriw7G+vTM6LNSp7TKc8WondNYF+YhH6PC16Qm8JSUPtqrryPaXXxCqtFQtdf1/TzUjalqkupc
N0PpAT58XzD74v+wKHJa3muhCHLVhy3UTM/svK/OMGJCd9GcxC2cAEqpGlR+vsjt3e1FbVxBWILg
iskfwDiukxVyiqWZG6s6c1M0l9dJ82O620cnA+RoL1QWwKmG328bvXafyEcQ/pAjAb6giHd5hHDb
ASKLQpwoUB03QAzTcFVCS3vni22cECpbVLAhcTGhaQ23UIANT8Ys1+eyK+SfsVmUH/LULD63DPjz
1Sp+NTQVphgUJ55SAE3o5q3CElttRkMb7eoMXF17EJLax2ycbE8292qRV60BLOFWKEfivQhYV3F4
09TgPkNWRhVG89swqweXNAR2Uq2m6JjEWS5/MmeI284Qdfec2vL3299w4+BQTIbkBRQNB7ou67W9
Wg/LkrRnXFyp+bjrRvU1ZezzB6dUqvoeaQPpQ1HKRrmTz7/Qly+SLgGdoUHK2yEiwLWCehTFCZig
3jhnNXM0LN4no0JEFfGDKnxA/7OO750KYNSbCIHz5mdlTYt1ksc8aX8rrAXa2SEtzcX8qZhtWT8y
od2ZT92k1q3g9MjF/e2NWh9CqAEcBb6RwFeI3OnysPcj1INhUbLzYBWtNyzpQygF50IPv9A7fm2d
SBgDgEMRR6RpVzqrqlL2irUkxTkqW4WJr9nADFb5tdkLVpBuxkkJKBOp0mpJbVapXV50zZnphaZr
GJJz4qh9MpyqdEFKdDtPzvqwC3Mg9kiwSSzo0Ykd/uWtrnSQm7Y9t+e4kqxTp/PEZM6g+DCqBne0
p+zUzqPtN40ZuupcRzteZO2tMA+fjRiJ6IhnfC16Mwy1ki5t1Z2jIQgot0J4aAJ5ON4+JtdWuMcv
Sg94RVzyyneYLfK/2hL2Z1Rq7Lc1ZLH8bsrrcS9AfmmL/Hp7VKjuDIhg5oVoqZrrMMFsM6lw+n48
U7dhio6qJZN9ap1FfkBvdimOmb0kX3VDqpX3UYPgxOJBX0I+FmRAh1aSLfdtTWlBheKbVWH8MRk0
eTnBa0sm1x5GJGbmAbUZKJZOkhz61LSXUxjk5o/UkvOPcUDR4JA3UcKkZTt0fp/RgoXmI0ufNLM1
k1fGRCyWqgFpL4AtMXdw1U3RUqh+U11M59KRvqmDHp2iMjF3bvgVXUlYsfGCSAhgimt+eUC1OlTt
PK5mSqaDovjNZHT6oQb0NnuLVKD65EwT5Spp6hzUesMpLM6Zxu0/JUZot0fmXCcIsjRU+Q4T2jaS
R6NJG1+ZGYnZC5xkri2NXYooq2Svqu2RatxSnQfHJtbOFeudlPc07l/O8X/9Mf13+FySBAC2L9p/
/A9//0dZzTAfom71t/94G1PNasuf3f+If+3//2OX/9I/nqrn4reueX7u3n6v1v/kxb/If/9P+973
7vvF3/hFF3fz+/65mT88t33WvRjhl4p/8n/7h395fvmvfJyr57//9Y+yx3XxXwthzf71zz+6/+ff
/yp0Hf/r1//8n3/27nvOv3aMi+x78c/n9b/x/L3t/v5XTfkb/TygL0J850Wi/a9/GZ/Fn6jy39Cn
BCTPFFWgVS/aMkUJ3RCD8t/QM8SfU1sVDTohqNOWvfgjw/kbVQKAejSIEK8SI5H//csuPtF/Ptlf
CvSYy7joWv5tzud/XALSGsS1hEeoRQF/IExYn18tiSFLG5FvTlARDkZmjw+dGUafnFLrdi6L8GOX
tgQAG2ieSFRInVc5Hyc+S6kzxD41Av0HItIwsLPcFEIYitW5hsTUjmWxlhhSbJbuQHQ2jYMLegma
RLn88qLKesiA1VCJ/BqiLNSAtDo1Tq15+hCUXpNjurOD/MEck73B6Cvogdhj1k24QqGcygFI3EvT
GjXFWiq1yEenbXYTKuL+3MzSCWmk8d00VsCBzUkvHtuwhgSeQ3UJUyQA1TI13T4f570hi6s87s8f
BNtFtK2EvtDqEZcUCC9KCIsyKYLhTaaX0QPEoe6OI7kcg6Uuf+aO2tgvDt8r4zRlHEfqvAenouwU
lVf+8+WnQHgiBwEbjcre+oVdAqXJl7KM/Y7+5FtUGk3HjYGT35ty1KMAh0TaWRpbOzpKel1+JTdZ
fqIwhhRc34R0VyyUDd+YERg0L3FSew+/tqry/+v3QfQUcFxwDcDYLr/dROO5nU1m8eJD4w9I8k7+
ki8zMFkbfnMRtSfwls2jljXFsa2l2KtDZuL94k3+vLO/3tGt7yV66GS68E2Es7j8EbYUgXAI7MSP
9GZ6qmMhTLw02bsYVsa9ldWWNxuhYx5mxBTepAiioTVvFsN3y8z28qprfwHMm1IlTIcX4SMRsP0S
kIGh7B3GMaV+0SbqP5uMEsCUWN2pC5vgdHvZwvWs3MWvptYtQuS4g7A24tRX5bodDrMFya+WguCb
gbbvuc+U1400fPnWYndx1aIFcKWMHCsOtKWqTXz0I2S31eriUdcLbccLXmZPf1pBf5n6sgAMrwvY
hZHTaO1kTtRYBV6XahVOz4BVn1n6AajxdytluPXtrVzlTf82ylgfaLWc5PWAsITuf0wPLvHNPMuP
fZ7O5wT2jc9Y6e6bXqOPQEu0OHIBHLe3F9r7Y8hlGlPZOqd5qZ6ULqEGqPaO8WkZpnavy3N9rHAA
tEzJKcVI9nW6jp/K6rgvM78l0jwVdWV7UxaPJ63W98p/18eKDrdQeySRobG+TilKHN3YlLr4ysws
kKo4PgT8sI8htU5vsazwVU06sfWio07GLojz9C7E0n+5MflULi2sJFDhehcdi9o0TkEvT/dmJTv+
7c+8tYtUO8iNOVls5CqR6NMGL1qGmW8PjuXrTZV5WhJlx2mEwnrb1Ave5fJ2CtIFInwEKGKCyOpR
Y3I3osFRze1Mnclwc12aUQUdJ+PgZIHtoisx9we7D2k1lc38pk/16m0odZGHEKbzs86V/kvc6865
jufx96xVK7+UOsRb9LzXdpLI6xvHyyQkuiGZqcDfVs+dNdK/lgOUQIJKKY8jmiEHpQ+zow3ciwJN
Jx+7Qt2TxNk2ygYhKSbUJlaOcknhpJTFnPpxS9PjoJHHvkdt275rpKX4Wc1WhFC/tgeY3zoB0Mv/
bXU9LbW21YV0tk/9yOn0x9ge3mdRZt5JC5NBbh+Ay6T1X8eaDFLUcoEpIRVweaxtc06VgP/xtTLR
eQQd/S11Z3uHwbThuPh2v5hZbeNoVDEg24bxUEGdPUQ1E6dDLYzvlFBGw1jwcNzaKnt3tnvpS2UE
xnKIpylH9kFPowc5Suv30lQEHqiwCrXz2Trf3oYtb0ILjYeKEI+a2Koax6QRG4RVmfoDwe2d1k+h
X3W2+VsfOeWXcVSDu9v2NgImNkRo54vWCenc6jCXMin5Uiipj6Cy9aMDe/88Dxbk9GGCjOeOrTP+
3g1RcS5Gw36PXl4/3UdKrM+HzEmX6hCpgfx9HJCUOZixbuzxpLb2AwoFTUzhGohXLo/FGDocNWQq
fKPvxt/mZZSkg1HW0mecbfpYmHP56udUFDQgt4nmNrXXVVzfj51mjdaU+0moJLmbK7wfsWqlXzqL
v+oQwmvcZCic97e/gzh3K/dHYehF/I5l0hC5XGcaMU5nzrvcTzl0B1uaoZVOasnoIrt8MhQENBdV
yVy0+qdDGVrKzjHYuOeYJ5d4cWuUIC7NqzW4/DYvc1+1iwisstx4cK1TN9NQ1r690i1TKuOqEE+n
r8/LcmnKKImLs27kabZKyWuBsjwmXWsd8gp54R2nsuE0oVGAInhpNCEkd2nL6gOz7M00852gmQ52
odjHNNMNbyFz8MRc8xPVqz2Q2MYCDVEgB7hFWZk646XRQWuXYKji0I+aPvrQBhZyyeMyP/4vYLfi
s6xOjamA1qJmDmgItYxLU6lthMqoMtQJ3qJ2Pyn6eAgytfdguHZMXbIjL566/J7e1s/bH3HLMDzJ
l7hHdQDerQxHMLtx5WigmeH0e6ZE7e9FhFC4RhB0aPte9RPbTj+J6HcvhdrwCEQKdHqRYqX+uFYp
ynS90cu4Cn1Jd6InJu3+XNrYPPZzWBwYurVX69oyhzWKGngDQvnVFpNmk6MEiuSFmRO9DZXZ+pIu
S/W5jqCwKEGg7uzspj2G00IqIMO/Viw3pVpDUE/yqqlDfojH6tDqRJfhsEQ+Kl07ueD1h3wZUoew
gqiGUza+/JCJZYRDJGBCSwASiuy3e+jSNvOZr9Gf4ECd00j+rYiMPZzhSwPr8uhiGOQNWASm8l5J
EcV5Wkw9hEqf5rlKayHL+6d0qiBGWMnkvC+1qSh8cB6g+Gxbiks3baU5fawsc7q3EkJAtzVkxAvk
KewPKDk2/8zKoEE4XEucz1aiOU890j9QMAx9BIoSdtAxorqQjcOUGvKZGWVo9+lKVkheHGryN6UK
Erh6DOzzlcoJ92BGG4EH0pkQSAVKgG7KGhHW6OitwGCO/bqDpp5VU+UrkNK9bJoSL7WVwB2WboDR
LmfMzUk0/j8pB3OsZ0cVXKMrMYHmMZIU05dUaW808kZFgN/GGRfgDSCna+ixGo8MvnOi2K+WSHU7
Y1E/MMVPplesGHcyjAvoQlTUu8zRaa+O/WnuJ8ktKMzvlNWunSeoZHqAIPQYFXY1eTrXlFmPYiOk
6U9XgAkihduVS3ifD5V+d9uHbX0SwBQiZSbgBLKyutpAXbNOGZTQFwPRxOA6rXkYtMry4hSZ7IOj
dsknA9aac6jrcPhDklCLPIzTyEhZkyETZt3Vbrbk8nGwDOuYhHm5x0G8fr8o8FJNRU2bJhkI4Mvb
OSxVFlVdGPkZqgYupJHUG6K4eVMZFV1nKYwOad7sxQKbRsWuCAw6VbSV0ZCBkQwsCUK/n7iblMyq
6C6VHYCLzQIad7S5jEtu7X356wRAFLP/Y3b1bJoSgqJSlOLkkjG5z2ytoSRXzMfbH31rcYiSE9sB
w4OEvHq4Ql0to4p5935cauhGLmnj9uk4+HYQGW6TFIY/TXK1E4ZsVP2QfRJagQKezg1beVl1iZZM
KfXIR3mzdLMCRK0W9pnHOMXlgzPE5I4itKfFhC8owbxS0dgbSbaShBIZlvgRlOdBiQpQwepHOFVA
4iJ+RBnn2pOuT+GdFWYN07RhJfNphy9WM0YPBp7mvgPGd19mRvkGPgWK6mBB3xrGXLQ7O3Md9jKN
HREE9HUYfERX7fKAKyYZJvgsPjqCWD4So8WjhMrmMZ4ga4Do6t50SZ6fupimbE9Z1rt9GjZK6diH
tiyk3Ul/1ulFr0zhIAXYR3unPQ4k2MfccYw3YnaPu4BYe0QJdJLdUMmSH61tam+LpQX6vwQROq8S
wNfbP2jL/UE5Js6gO0xNb70fTlcPddNEfhfG850y9ONxCu3PdmjsuZbNnRdS66IySU9zdRrI8HIN
VVAuQpoa6Kvo+teBStqpcuZ2gt6TBi5EGO1OKZToXTBM6tfbK90IPOgSobmmMthHUEVWX16LKzNC
k93PdKp/cx08C874x6kZ+zuripJ7lSF9LqSA1yGG/nUNYBfQO6HRKriil4ZzxPMtBulgWK5GUOYO
o7kDKuC3lye2bxXeAEPjcRFN42sRDLOkXWUjYuv3VSH7sVyMLpNGGs8prfCj1hT5TmFjy68JuDnC
TgJXsGYPSEurxEOOvSVW5weDcTfaoQhqOTlUtSN9IrbJjnKeZM3OBd6yCyZViGwKnOx6N6c0WdCi
lWJfKef4NKjWj0ia5SdzjH8i467c1ab28/bObh0cXgl01SkXYnflwSPJCuyQkN9vdFSPnaXuiFFn
C5lSukFfmBEz0OTKnHObN7uXZut6wtpjuWLA2BXKNLbsIrWcNPbtpMi9Pi81ryyb6E5IwO94gq0D
9Kup1XNYINGcDwhx+ExuHg622RjuADDUFWiZYwuQcefAbn5IIVnxgou5mgtHkUWKHQXcZZARByNf
Yb+tAlVz+6nu3DiFtc2c8/F0+1tu7SemhAcSMldryS69RXsqYLqLjy4encwG4f8QPY0jOfq4c1DF
fq0vJG4Vnyqgblda72nPoCzCJhqDlNiOKlMjj3MVJv7tBb2AHK/MALckbMO5UQe49C4g4OtOZwt9
K4+bh1ltgiOdaxpoUlxXdxnS3YOcNF8VZpV9QKdfOTp11f3s6qU/IQZe3xEEjp42gMRLkYp/qNUg
9nQtH31Qz9WOC9765PQB6dQDpKeOvQr0LOaTph2UdX+x5diV6gKd5cbQfNiREPWrcjnpuan9trND
orm42iGgAaDuIDkJdf9V83GerLJImyb2c9Up3qhq/0Xr4uXzHEiLK82ccKVH0a9RotS1l+5+MNVx
p0m8sW5a1YAGQD2CwX1Jhn7poEigfcOuoH+uMlna1+Vp8fSpie8cTdI91E3ik7yU085mb6VYFGkQ
qBNIKaSjxa/6xWqrlUYYNWQb1WA3p6iiDYYgeGShVF50dKeG9Lgoev5W6brhnaQUiCIvdZwcY1q1
e1MCN+4dv0WMcgBPziasHt9eV/MJEHLoF2YoH3V895M1hJqnafOw064SB379uaE5U2IWMMsrXRgo
vKqToTzkK12q6A950EVftdzMFb+mx3Iqwih9TjSrPUWh4+TuWDTN/e0Tt/W5KQHy4QjxAFaJzfhl
4ye9CrupLyOf1pP+WPSldj+afXzPQNGftWRohyEa9th8G96bqhjLJuAWs7xXH1uZSI+TKKVbo8Qp
Q/rC4V6Ke/sewFd21yO8/Pn2GjceRUHwl4VijOjpr6/ypAegoAvsgV9guGRcHM1OkdzIa//oK316
ky7y3qDtjUPEW8EFoixGEL2G7TowQZOpoJXCYzyjcjQaJ0b/xkdtMtL3t5d3tZ0kLIw3RlyArVSv
iP81fbaFLD71E0nvRYbWnuQSb1mg4ORJgVzvPIbXl5WjysMEuJH6LYwS9fLMKDITJ+sslbxI79t7
ahGGH6DmXxwqOa1/Y97lfN9Bh/JDc1COsN3Lj1Hi5H6d59nO/dlYOo1sEIeCWSX0Vy9/STsa9SB3
VKlKealcXW4Lv86OI82qEkLc7W2+eiPFqlE0AcQvSkH26qYkNV4rlLGVy8EgHxSTqZvuXFUMKrtt
aHNR4JdeDIkh45eLCpk/S1KG3FWSSjbFuaB2pcIYaJwPzEqazT3qzPWz/ILapK0IcYa66nrYcSkr
XT/Ts/X0vqlORmNXXjM28VuQcdFz3dLBTRhS+zjJ0/QV3Fj3pEeT/jWXK+MYtoN6tApnQh0NTWTE
PouvdWE1b9JSKp+Hoel3DvvVXRa/VWA/4WxQYF/7KyecmLJVxZIXxFPxoEpa9GMZ5P6rkobh4lZG
03xFWKvy7SaX3Nvf5epKC9MA8YWsKbLRaylzI6+HsYBS4cldN98PSa1+bCXHODZOsvcebpw10IZE
ZEzlBIRvr44Aw8BTc9Ql0Umdw4c+A/JLlT3+fHtBW1boZr308iyRMVwetCUYmaetJZJnB2p5T7LQ
P/ZVtdeb37BCk4kGDOKYXKC1zGKiBFpJgTnw4C5rj3VdOAd1MPYKOFtWXqpWQkKcl3u1ltgBQWMz
gcRzmPtxV9RScrSHotnJOzaOAKkV+bFDds5yVlakXuqpYSGDEY9xfg9iVzsOhp15TdUrO17gyhTl
cPCLosthgGhY69ualWXn1IQML0TV0590Lf6SRktBGS4P/7h9Dq7uFHKs1Pxwo6QatMxWqxr1Sm6z
cMRUkygPjJsJ/IZRlgTkium2URs9zYHxMR871btteGONBjwFwfISyJar8RNdzzBEYJHemNrxU1Yg
r6hXve0ni2rvxDkbpqCROoIyxM264l9VoRzaYas4niFPAGaQKGaAJZnxY+8k6ezfXtfGhtLfo/EH
dE/wvVYP5GCadWhEo+PZExBot07s6bEJwPAcGNtlfe+LtvpihGni9noW7jHDt1ZK2QgaB2w9ApDV
10wDrahyJQ28prO/QQOIHvIwn7nj4FNev0xYZRT2eIQhf4lf8kvsuGiJPuKgAINOqtkfWmaseorT
RR905iYxjmeK9Ac9d4ovYVAlOxnD1iqRowIEQjGQZGVlOzYGKXEG0/EyhBXhOViWrw2d4WlKtIfn
u3ItyBsCJkOVGXklqgir8DEAeKoVWeB47ego95O8DA+9ZLY7C7p69UWLCdgpGvzkHei0XG6mPSnh
mAP28Aj0C6Z0ziHql1rxDrSWehdO7d5o0I0NhF/J0mBtgBNfI/PgvQPMa1Tbg1ABsjcCiUm3XLpz
ysrYeWe2lgbiHpQcXeJrpFw6xmqEVovtSdSaH7oSxk1CsxaFa0RQVU8fIWbc3T6a1/V8ttMhPuCz
8YTy15fb2RcUxwRI0LM6ykEHJkzmyyGbM8Uv53D4kKN6ZBySbBaqTxozzYJcsh8kZ1HcVEt1H3Vl
zTdbOf50+3dt7To6g0CXSAoEJfryZw1So7Ws3+Zhj4pvMk88ozXCYT7N9rTsoKU2bIEBEPtOLRkR
6FUtwSj1YJ6K0KFjV4I7KDXLy4s8YKxbrh5vL2vD4b2g/ogIQZVC3rpcVhNZQZh3ge017ZAfo0Tp
D/hwpXRtuUjFNKrhMwJb71snL59vW95cJN9SjPh88bWXlvtSTSp7ZpFL0imHegjquwrQ78FIh3rv
TF0VZ6jBMU0GJAD2iANWq0yhuSLAaXJFc0CWtd4q942ej6d01JV7067z46wNwanWAWOqlhgX5Oh7
LMet9ZI2CwwEXgk5rMv1JosS0fRUbG+egT0Ny6g/ZIWiMIx50H+/vbVbHxX4DHU68jxUv1fLDUdm
9M3oYXmwE6WnIZ5tt6f7fAxQovEYZmaQ26oFujRp+mqEMjsthgVBfRfXZE2UadQOoJnT2F6QV8/5
Yo2nUMMyjZZlp9y1tZ/E8lRZAQoBHRXO/5c3rNadWqjX2gQeaLMtJo3GIS1/mOPo7EQg114QFICY
fEJtnFB4PVdiBJg30SizvSQHQFjGVuEZY6Mf7Ay15W4esh171yvDHiJVwtUQ8KxRa71ZpnPVSJbX
je1zE9jZ3dDHT1OtT6fb52TLEIUVUPZgOKCVrFxtSb5ndJVhegpImDs5xKcWIDW82tp7SDYtkXu9
XHaZTsPlxypmR5vGTDEBxCgqs/IM4w5hvUnUxaT/w6J4s0j5hV4zOoSXphIUM2Yla0wvGjKSPUD8
wBuH3I0753VDaum54bwISMWDwHtMEefSFKQsUReFbKsFSeSlLXOKJ2bTA2ZQTf/VnwpSAdkYY7HI
YtZZUiXVlJ2XzPSMmn7CoWd27F2lFuVTPxvjj9u2Ns67KLrR0RfLApJ2uaxeDowWjpDpVYP1O9DZ
6WkIlR6i5lDQ0NaMHe98HaUhlQHWj3WJ1qWxOhuZVYR1oYym51ht4Cfy4PiJlcWvLTjh+PlU/0Jm
cbNWi3JIYWdK0CblB5qWeRsIzEnT3gcIgNxBg6CXcXsXr+qzK4OrZUGJafmOnEMlnSNUexGuoshR
H6Ru0d/Foxb7TCCtdvZS3NiLsjRGhfYq7Byo9FAjLz/dwrDSqXHYy77IzbfI2Ul+p8/ZnT1F8TGj
mMqwrMm6h4Wk3+fFPH6+veatkwNRk7oHoYTQnb00TxrY10msm540LYE7KmnmlnqXH3O+6h2YX+W1
sCqxXObp0u+gGgIC/tLeWA7cPG3mAsqN8TUJOsk8SPVoPNhMA9ur7okTcrW3zO4FwiUa7esyYk2C
mmoti5uKjJ7OGE73mVXOd8Aok9e2vVkXdwIiMhhfQXC9XFdh9WMeLbXpjXLcwT7SVBEwtJ6c2c0H
HvAEYYfy//DMCfqNeHiE2tU68O5CaWjthBvCYOH0jl5R5zlT2PI/jeIOXSK/tionFokZ5DHQi8Xy
5SJ1G9+sMk4e9nxeHQfTqsE+6ugdymX0/va5vC58C1uCOEUBmOrM2scUGurjTcxBMXXJmdxB6TPd
bYYleGC+V/jOsmrp09QQGMnANu4mpen8Jjb100yGsbPsLXfH4eHnCN1wgorLZZOvpsEwaCy7mhM6
tsaI4mak7URHW96HCYcvuEfSlitlrLqNQEsMhseYMdsjo2KEbKQNB72Yh6MZGIPXxoW18/Rex50C
40h3mFYNwecaw6AzqwOYv0kuX035SU9UEOrjZB6XhJ5NN1ejF6bDcO9E6Z6z3XI8IpNgsABYNOr8
l5s657yNDQNGPMOO8ieGKtc6mWNM3YYu89AdTKqMexofWx+SFJWmL7mayQG7tImoppS3DGj2QByF
x1ktJddiPOEOK2vL6/xqZfVuBSCzmXWxUOIr5N6fpXY4dIOzuHE47IF7tkxRngdIQKCBdMnqxRq1
WraXmLHEcqeBBZODxY3oDfhFZcT+zoW8zshoXPLW88XgWl7JgjLFOgvtTja8xox62ZumVLUPoRHY
v6daXCT3SRqpp7xXGDUd6FSDA3MEuTHaCKTe/iVbX5FGGHx7IRRAiHD5FeNC60tFoYRqaFAmhq6z
3ka5vXy5bWXrXRYhIs1TYNKEppdWmjwIQkcOTa/sKlU/ZIMZPEKzG6PD2I1S5Op11P+YCgbluckS
tA+TUxHb3f4NWy6BuECQ+qHYMzHh8jfwLmZVuqRCGkYqvKKblqOJqFzjAbyqTq2qxD8Ns9DynTho
62qCE/qXpAF45NUGawmqsyGjKfnGi4zPbZBrj5yaytWgTcdKDaQ9JYEti6gIgStmAideYeUMilKd
YjPuTQ9tJfPM7Fj5MJb48VBn7nkXQ/3cWeLWGRKwYlhkqIeQ/q52VhqCvok70yPNZQK5HpbvRmcK
vt3+flvX82XEHJUMKGPr0Qx1FqJepfFeAmrU3EwPbX/I8ty1y9T5eNvU1g5SsXQArUMZInC+XJCm
lrk2jDhyMwpg5BqSCg8XYXS7AsHfTPm88yZeA1Zxn78aXAVypRopM+wzw+vqdHhU7NrxtF7PXbO3
M7eua8fVGUR/lJUW5Z8q/WaPjembThC6ZtfvzZHc+jW8zxTiQdJQjVzrYZuN1BSOSbK11EX9LQYl
27hSU0mjG0tG/lyODPnzIzNMoVylSi5xiuP8DbIVEoWIQqqmu3np2lejW2jwgO4hqhcx6JVwbNlq
vWJPxPYoSS3+1FEL7RrzzTyV1o533jjPF5ZWF6hOdDUwGyyh3vylatLiNDELfidV2TjOGCFEEe1g
FrR6bRRmuMlaxtzHoDGyO72ZCTezYPTaMN4LuTZNgW9kaBx8CNKFy+O8GEU59L3M9yySDlX9KmdI
eP1x0aZqJ+zauDg4eForaLLjEdb515g4Jcx5KgJWo/8/zs5rR26ja9dXRIA5nJLsMKORNEq2pRNC
svQx58yr/5/SBjamOYUmLMPWiQBXV7HCCm8YkLbTnbMK7O3qupV5MqwsOxhPcqcDx6HFwT1Ha30v
+zxittEYJTfP7EC6SXvHCFatUq9J5rZJUNR5/sVRk0O1aek0YY5h0E1qDMHzdkG12RucpSKcturN
fQLesj5TniC5zLfondlZRw4ZkueTdiOte1HRwXx49wGzdu2Qg9tIvZAkpcZSbyerGxHi4URUgYuw
z6WLV/ftnJp9kKB+crl/H0qX+cX4YoO9qDVm0zg0OOGwzKa5XfVcyU99obuPAxruZwMseWCt2RGJ
QBJN09aFVUF0QtthHzO4arxU5lI4YVb3zTVBZjfIaxU8Qesl1z7qiwdDy5sAsSb94PzLpktMRBzP
VcMDIP7+xXTXrOkKh2slhByeXHiJIt8YUyNAx7B7t+Vje0Wh/z/jrrjeCE8omNH/5GPvngAAHDmP
NIc0cykMkiyU4VBU2RMX6ZGCiew+oEQCYYQtjGDn7nOWa1cgPE/dc7NjGMiTNQQr+j3niS7CwVLK
TsrLoXa33DrZ2mQVDoHfxlK6baZdCy3S/LUxDd8iEDrf36mv2V8CBsBi/X5OqYLuYhEnTpSe2h3p
ZRQpv9rZNh+9vPNOThtRjYm2pGwCteudMcjWaXpTGwq8r3xN43DK5u6E7Uj3dx5bljAQ2D4Zs+L8
c/8XSh4XtpVQDBQFG3iKt5vLRfSzQH7BCTHWG5+IjP+d47Z9uD+I5AvzrPCE/65CUbO/HcRU27HB
xskJoxl+X2Qp2WXJm8lvUufII+i11ACF0pdj7Yo16Tos3hihLmQjE1sHXrc5WqjY1fqvnnj9rxRT
Bu09pAEsisDY51/tuTfjoInbXAnyxAYp5tBecE7lMrr+0Ch2959fWqFDRDOIOjUP4P4icTxFHSNQ
MaGdKcPjrHRLUHSpdkrm1j3IVl9/XLILXiQoT1R1iPlv110Zt1x1s8IKJ8XSsQq2twdM3IeDePv1
zUiVmahBZPsiUNmFp4o9GMmmZCSqBGlnd2nqB6Ix6jp5sazQHpvqcz/PRqjTcfivOCLSJzI4wi9a
s7QSd8erG+Cp0MmzwmjgJeg1vUGbqF3OK2ZX4X/dwwxFs4zrn6yN5OJ2LaM2Kgys16zQ8aribZ5k
6nWLxjIgg/nrD0YioxCUJWRz99UTgcde0F/hq3nKAHh6FIJLPWHtohkHkf7rp4X/P/ERMQMRyysi
gVrXwMiLyAydqMLAtU+/cp8NZ2fJMiL+fPaLNj9iL7y+g2/GNHffrF0VND0woA1nS5lC1Y3TAPh9
G+Aqm5zTfC4P5ig7BC/muN+e2+INM70cxkPP7rQ5enuOE+PIvlc6K15pUWkn79yr022dI/xmLaD9
05wHs9e60K8n26/zbbkqthtf7m8S6XjUauC2EdfCsLvdjvNc2JiAI0OYqBkSAWvvnl0dHaO2pIIZ
W/1R3UB6yGlLUpMhxgSNfTveOJRFSp2UnSK8qlWrR4AqWZf3cMyTQNdHN1AUu7jonZEdPB6ymQr6
JjEXHbBXmYnd9dncZ54ZWvkQXztc4wNbGaprt6jCn1v5en9hX9NomSRlX3J7rmgsQcTveRFuIZau
t0DMrVBPlOgBuE39iNPE5mfZjDKVVWByh+ahz9ut/HCN6h8tV49Kf7IpA1oVhBlbqJ/t7m1e0rXT
nIX8u3HyU2tlTuynrmI99AhQPKxKfgTzef1AM2ck4tm3wj9kn/2NjTcndLStcOw5+ej/J/5gN+up
i+rv95dXOjUGoxok5If2KVJbpPbYNtQyEBZrTuqUVv7kIPQ12kvxptb0+GD3SHoNjEae7lLZxDRk
Hz0berfMNTIq3NsCmhVP6rnEtoFa6qj7upc2D4WCB5q2zibmoVl/Kb1EDQw79w4eENldy0tFx1i4
lL5CSOiAQwe6jRYRtRORgsb8MahaOLUC4NPC6r7C3lGGg2Hl+1kUd/EyEcHobjMV+VjksT7ybTvk
fMOt6/WPs2UUDwNlkn+FN8JPa0VnoXBS81l3ovGyzMp0VJST7jDQDYIah+LCnolrp72xbHFD3dHL
x2tZ58nXqBg/xcV2ZIwtHUmUF5BPw7J9T4GCoUo1ICIcKQfX+Bito/c0mkr/sFHgOFhb2VAE9eKE
Um6kW767KlQbXzaVofTVXK8pcgKBM2bdeU2Lo5daOpS4fQGJEqjvefUx3vD9nHIrZWRhQQKz+p8t
z7Mwsqf03/tHVPZgCgAKsQfAF6R+b2dVFIPbbZZmhnCluu/6mPK+mMkRFVRyESCrA9oVOKjAKO3W
rtu0QRvpyYfZnHQne+ycr+7STU+KrX8cxng9mJRk/ZCDEkheCGlUbHfD6fgaTJpimmGxNhDCctsJ
OYbud6UeUW65v4DSsSCBAOhlyFeCUBBOZ7OsUrYFPBA4y7rzOFjmD8Pb8i/3R5K8yrzHpG8k6AKZ
uPtUA74N7HZiqWJsDPM8Wkb8wdbiHIjmuHUGGsVuCmzRUx7h9s4Hu192s2A8LfxsBSOcZu7tRumt
XG/6lZhgVp3sPGdm97ZPBzNUXGX4XOQFkgpO1md+zL30WGVTc4KYnv99fwlkiy0OBbtI2IHsUcVL
Ha1uh3dXiGHmoAatnjaPmQvJBBRC05/vDybbtEJr9f9V96iT3s6YxrQ+q1FJqpN7hFkZvQV/tubh
3I3TlIfW1irrH2yml0OKLfAiHFmSdXKHtbdCz8TfqNfK5TRomC9HWnokjyndTTD8kMrF4o3w53Yo
Y6nVpMCcIlzqCjFV0q32ssBTOlm56yg4bdn5l2hxur8Ue9YOwi7Z2CgZ4CHMhcODvZsmHQ68rrkw
wrpMtSfPQy0l1rUy8OzOOFHbnE9jXH7HFLo4+KSy/cPm4Wmiz0p1zbud9LIN20R91gyrzlEvTpoU
/lQY5qVe1u10f/fIhoJYDjXsNyV5719cYVKQbzblaLseflZObj2XdtFfIL5YB5OS7VMs4PDkpWuE
cOwux1KobaOAV2NtxOUaTv1kPk9LB4txxSBnXJwf9ycmC7JAyNDoh+dN63Zf4FmADmeFQMi4bZR8
L7j2HpI2s97gl1P98CjWfl5h6YUKzpphqszWh3KldZzXaX/QVZWUf2Dfch2Kkr+Y/O5GTL1JH+2O
+NIlW/CVTlmf8MFzCHu0r02zNZTm7fRNa3bxQxUB6vTUUmWT2Q01zhyFsLigIWoZR9hESfDHFQkb
ARIS4Lo9ES2qLWuMZp7vXEFtxYNCGKpqbPh9TMwwLZDTkKA8kuCWPOQ3g+5uq6ZA9jCixiu4OlNQ
O3p/iUCeHzwDsr0mUDyGBrwF/JD4FS8uqDLycAKcUztMG/2v0UmtyzaAE7DU7EmL1OrD/a0mjuMt
7IuKlnjzhHs2xeLdHbUq+gxFTrNDNao1X01j3ceFbX6XalN5jdVmOcXZrPoGXojBHJXp8/3hZUfY
stgAYIbgeuzBwJaXTdjVMHybImEZ9Wnvjx3GV1aaVJc/GQoYBJBx4pZ9l2VD6as3BUi3qZPlipg6
dmxV277PNPMoOJd+QlglVJywraFSePsJrShvSjRH6WXPKQ2dKtbft+OshQj1IR/V1EdYHekqvhhv
tzGRb2z6GYX60GuU4rzBPglI4baTp7hHbRvp1OicC9klOo777AcbnnTpKeiFMSIgb6hTFIuftU0R
+0XVTm8tM/3P0qNoHVBMg4nHNQRlRkz+xXmwSwp2yUDJH263E5RjqvttZG++l+Ekfn+LyA74y6F2
363tvXRkSiAdttn2U20cw76tpoMqsuzIUWCi+04VmarI7oD3/aR1GQcqNBSvFzLz7ujnkeY9Fnqs
XqyEALBovOhNnW7Nd91b+u0gBJL+AAGGFHVelEh3r1kfRWuPuL0dIiTizn6WA7gwpsn7Vdamgh0E
5902JuWsKHERapjfHtw5su2KBQfNMOGrij7A7RetTXSRCfDEDTdWq+81TTn7buIan5YtzaLg/keV
zlYwjVht1Cz2hxHqaFFZEaPpvbb4TjSP7zfXUMNkQLTKTtMSqUYlfnIazX67WctRr0YWiNEpoNRN
34qC0G5P0Q7UqtHiOte8pMx8da6+jmqmfNKsaDjrMx83n5oh6Mq+P7jwpPkEDU7CFuwaABDvroXF
6Ue1W0AKedq4/TuZy3CmEF9f3Xryri0qak+OUne+KHWATYXyQTWlOepmyM6UMDngS/PNX3nMGkoP
MX6luUwN631bROhjxtGxnYnsXqLliearELWAXnq7p4oMrZBMBY9uqf3/TMw9z0nTZP5SmMOJSsUR
5146q98PCfBIejX7LVwVbhoNoCN7s8uCbaHzZG/rUelFtnVFBECtDWI3weDtpJS49/IFY/Ow1ePF
CJShW992BTqX5xUxtNTvez1uThx09FZJkbU4HJ1i+QM0I88zeHeaNEgAIelx+zMQBcb2RKPSFmlb
/I/KS+NP81w9KrVThHW8OBiNjM1ZdWvDN8uivhrNGB1g4WXf9+Vv2F+aatameQ96M13pNCtb0j1p
falf81HLfRVA/PX+rSH7wNxQDpQ2eEqv2Mr2uJi2E1MyNut6vtbWoF89TAo+3R9FdhNSarCRjeeA
wIq6Xdk5oWpJw9EKZ9w2/o2G1ix9tyym1PemaDpir8muItcUtXhYNqga7dZQG51hrTbiV8XIOlim
lqc/NulcJIGbGNgwDVoKraCyhyz2BwSkjyq20tkSNyBPymWAhuHtbM1ungql7ygtWLN7bsp+vW5g
lqAzLPNB3iIWbh/Wsi0FnYj4C0TZ7VD5vNrVRu8m3Cy1jH0tH7zAUdYqHMBynlKUWcN8LY84FNJR
f3eGdforrzZNWyFaVIrObW4X9UNt559rWGcXFVGGN8qMfGAVc1L/+xaiCEch+DfAZN/+rk2S0d/F
saRexrddrG5ftCkdrjBODz2jZIdCBLSU3Q2NOtz+A+rQ3GIHxbGiy+pzjazO21mr44OjJ9umImMD
CyXEZfczmorOHBEUtsKk1o3/WVVfzWGH+PxlTSszhFeYPg5orwEXKuYDZopsh3LVArLnPw7e7rE2
x1hPLIhv4TIm00OfFLofsRqPcRcfyY/Ih4LCQASExtZebMrTWnB7MWVgtOTK0+oM3/slmjDfnYeD
AEgyEvkktlFo9/MS7y+Zbl7wlMrBezpjagZoxUSP0+xahW/ao3H5z7sR3XW63zCBKR7ur5g+1qYF
LxA7HNY4DQdTUxBpdde3SU52eX8oyYvAUGCc2CL02fZcXNuEEGVk1EjielR+Zbg9+IauJ9/GrnUA
1ZZHAFXJY0y7S9yfaN4SVolt+yIPcbQ5T1WbK0Wr3Up5P5eK+rmJkEnzi7lv5scsbQr3vLidCWtx
cwpfWeb1n/tzlhzA39ZIVMJBh5CB3f4Gt4gNgmUqP6NpZ18mb9xOPTTNX/dHkW0YCvvQOyms0FLY
vffdRvaKBiLBjRbhkjfM6b/tqNR+RBhykAvJhoInRN2BXJk7bLeoRe31mA8uZuh6SXc13NZ+rmIi
G1s9VHeTDsWLgNc8mEOapbdrt6pUlxcIYqEzNdspxlT7IR+hco9OnB4EK5LPJPoUHpLxHATQU7dD
2XY3QifFV2gy0uWcpIVzSR2qGvc/k+QAEIxx9dPBEqo/uzTOHF0gJeK1IUUeTpo+Nn/jv1r+6yn9
D1dPh4OipGT9hCYH9z5a+Exq96k61ymimtIqyiZ98x6vJHR4vXE+6dp8FKjI1g/JEdHKwjNL28OQ
eHwGS9toLqWdrl3ddhpPbZybB+snH8WEmesRk5CP3n6lqM2HhhauSSRQV1dCEv3JhTl3vf+VpMtG
1w+IB5QD0sDbUXJvwG2tpZ8S47J2VlL8dAGyqG8nJ/v+30eC+MIlz/OMOP5uPpXa1QOqM1Tee9N8
p1arfl3WJMWIlw7n/aEkd6GNoB+6BCijk3Tthiqril5OTyRZaYXmG3Fj+FqkJFclcf4xlCIxffxU
1Gs3LsgLWz3x7P3xZYuKuiAES+5i0Zq+XVRiLIhXFdE5PGD1AoXzS23WlC4TY1v/uj+UbJcwBhas
EIWoHu4KpGpU5WWJZEBotl0vxOZXpCVaTy8OpiRb0pfj6LdTyht9biHCcZrXfvzqYG/5sK1uC8Mx
K86tsw2XqWysU6LUkb/M/ZG1h3RFRa4DQpm68/4yGbLGnoeeO3+bq+JJx8fik6Nuq29F2uf7Cyob
CQtNEUbCPXklV7dsG12TVKcBN+b5FStc72PSk6UjmmsfrKkkHmc+yIQQSwron/i2L57sxVvcuujp
9aE4Ufz0RlN9tAY1/x4DaHhE3ax8Zy3G9AcHnqYE/VuPBoW1b4D1wCSKDDnNcM1yw08GmiJTFQ1X
D6RBeH8pxZW7y3LE+yIqKwg/skV38zO0ptsMmJLtsJDM5NE4XNK6Lt4khhOdu8FqnlGMV/7nqflR
WUf2+PC60RgCVAX1eDd0p+vNpCQJvc1ch8pY0/CpnC33eSOMU69W3UFgKZsqYR61DEFCg118O1Ul
tYfVJjgHtK9bDxPKPr6+RF1YGXEveou6Xw8V5trJMJ7uL7LsAoDcSBdE6LShv3s78gQfod04eiHj
tcLJOyl91avag9tbNgyxrKjVUXB7pebVlmaWlo3ou+el+b3GX+HSFNp6EJnITgQhg9BkpTvBjG4n
0yUQSeIIPbLNbJ/rMrcuTV8qF6dRKtDaVhNkkVIfHAjpzHiO2KeI9byy1hoao9fNlJnRFSzCWYd9
Pm3ez/tfSTYxHiP03tB4px63/0q1knh0klCV0VVaLvU8+Ih09gHxee+nRdn4Y52OB/eLZGbi8RNo
X4j3rwR8Eb5Wa3VVoD9Y4zj5TqY2b7olXQ5Q2fJhBJyYkB9E4W5uaRJjHV1Qr8ebQPnVrFbxRWuc
o266dBS6xuC+uU7ALNxujaQ0aErkMPedxlaudqysmd+Oo3mwAyXvHDrewq2Pqhpwst1kzHKq1Wyk
DWc5mfmu0pQfEVq+yNYbjwWIrPdDN31TF/wd9Mk9qs9Inh40HeklCdl6pAh3U9QaQBFlFAvxtdh7
U/UtirJmbi9+py2mc7A5pIMhxyt4XbxB+85qi1p1Z6aizVOu3rMaDc5Jt0raxerY1Mvp/vaXDsZq
8vVg6hIB3n68qY/jFYylE9Zt84vLsf2E9yhmB1t6xC6SbRPYrMyHgBag0G4ks1cqpBEi+hll253R
JJk3f8Wz66inKVHKA0JLkUkQdbk49mSLYlap3bV8LLVDsbJZ9eRpaqr+lK7OdC1q+HthMW9G2Nop
HovLFOvPEwL955TafBx0c9FChrRR8Q7vL7V0A4MlppCC1Qslhdul1lD8V7YRho/O0/ot75LxkRS5
Gf12GaMz6+F6SNOgRee3hpqngZ2XTXsQf8s+NyVGUDaikgvd/fY31FkL3T3vgFuQCLyF2j8+ZZ29
nLtZP4y1JTcrOHx0U8BlUhfbx9paakWjQUGDqm3iPtRDrVxWa+wCmy33N2qBS6DHaf8H+5kcXYDQ
iORfaW2omd07SgmoMO/t9S99xrnW04rxW0lC8wfnlHo0FTgX7zagUrdr2QFyLlCP5lLQUef2Iz1y
/pfrRVldxrZTzfP93SM7Pgj0QmgVBjqAEW5Hm7DMyOKY3ZMAzs6fC7dBrdpsnfUPaBoknGgxACBi
g+xvhBH5F4UMCo7Y1rx3Os39t0Xe53/3ZyN+7S4AxeUMnhLag6L+vJtNPNheF0XccSq14DdI2WvP
EXTAIEn1EePwJT3KkmQb36SuKOoP1Gr2Olf4N8ceoEHED7zOPhslMLosH8bzWEVH8uPSoSjhEFjT
AKU+cPulaE1PGk4aMLgVTMf6wciv3dROp9pNjtBMsiuFBvX/H2p3nI3OdOqu9RB1M+AnDDZ9CnsZ
vg64aaLovHj+vGnbKTG7wS8zpznolci2JGA9tNDAA3Lh7pLpesgs3aLdFZq9aX3IYZycy7kcDqJA
2XKSixEqUbrkE4pr5mUuVpBDzxnYinyNu+sardiuA1F8Qk58Pt/fldKnA1KxINH9Tml3ny6LazDz
bQyqqNUi66EryGIDXZ06z1cQ5UR2tY25n5eY8vE7e4txTsFao259e7W1ryD6l4tetfPPeTCV+uDH
yVYbTjtgAHhNZFC7b91DYio0Q9T9zbL5stZgPAD5/gFoBpN5SmhAnUR+aNyudpw0kZtrMOfHTotO
jtl/r9VWucba9ifXp6BEEjiCQKI8fjsSEflizTrQSPSHsbKwyw6Bg0LVMCbNqSEdKAJIdxGlOk1D
WIusTPz9i12kT9XSaLmQnbPa5JtHmfCaFar+OY8K+6A0LXv3hNwJlQMECJBWvR1KhVeRDKVAycAk
PelkvGHlztSn9TX2Z2deHhU7Ub7c37rif7q/UIXME44gwuxvX5PU1ioxIdJwFrsheVqsxvG5WpvK
b71eDZt+OkLFSQckGiFx+g0R2S1ohMGCW9YLmnaYqSMAonk/Wgdiz9Qbyd9JbRw1iKSr+lv5mJ0h
xr1dVQRyFG9V6bDFGBi+K4zB+qIp5XieNqNA86RN1WBA9O4ompSeuhfD7m4EC2brgGcTN+ys6kGX
Fg2NsOaI1CdfTN4m4C40NfZ1/9KwFT0RQg4ViQYZp6XhX2uhMR20qrA4IzdE//z+jpGdCKGWrf3O
2bhRbhc07/J+AuVDyzIx7Xf9WhqneDadt7nrpgdRp2wRwYJCCyBQoje7GypWMRhZaD+F1pjmiV+q
4Lh8tBIO8zTZJqGuhekS8StkoN1AK92mSivht/dTjctHbQ/bOdLmtjkteoXReuG5J29sh3/uL6Xs
GXbAwBLSAJgiQ71dyhFMT5yTW4UJVJZL5g7D963LwGIkqfHGMhT7bIObCNCU7+C9mt7BhSNDfdN1
5m6Dl0m95FUGXhfavIHAocPYImsHwaZ+thKs+nxc1rUu7LZpfhrMBld0c5wBXs5A42e/GV0TmRC3
rY961LLvAAid60gEedjM3S4IStl83EJEW3VhPIHnjs+kzHnoDWqV+ZvTaiGqQPXBOkhHBbvBP9yA
gExvR4VlP83jQFCZGaqoKNbGryxfsjcIOG7v6pTyG/TKI2lR6eLzrgipO1UQG3cfn04UrlJo6oUJ
iK8zKm190Fdd8oz6ixMkYIe/emD0nioeO3wgVJtYIUr/dnvkt+7vQtkpE/QjdgKQK3MfIOhOYk+4
7LDoUxJdyBWQqFONowxSPgrUezSEKafumU7KUgDdHUnj7XnLHgx9Lp7szFIOLidxre6fMyFowx6i
YQ6m4/ZTLpliGJ3ID7y56Km62PYlW/LlMmf69jCMTu3XEdL3dtaol/urKFG5Ei1ySFTkJkD09mmr
M2oo0Ta5y6j5+Ky7ihpERbn+hR78PJ4U2N7jJc8NvfEny52fcDbN0XATH7xcrGez1bIj2K10Meh4
IKeoIo25FyCsoxZZh95xiF2i9YexqHoK2MvFoUVvkLZ9NLUYDZzOMJ+QJD3SGJI9TeSBlEapYtPb
3x1lnII1I96E10FUjtk7pemLMKl05X1s5u30VU1i82i+snMssgpdpYIj7CJvPz6xVWr1M/Odo8iz
3uqD43zQ8StUP+hLqz/n69Cdeqs1DtIZyUwB+HNhAboVBF2x81+EiFyPawanDOV0R8veFzrHV9vK
8mffKX9v1lQdDCd5NHAzIB3FH0MTysC3w615nbcUoNhno2E/F2uHoRDE0m92VBlrsE6e+QbFGu2z
VwmP+E050peWTZfSzG+iAdt8r9O5Fl2s6IXpilZs1PjKhGyBn1NA/bZ1oydCKnf7eXC2REa4O9Zk
30hcCHkz69XZ6soVwZVucMKlb5K/+nbSL86cx8+wb+yfaT6W/moPTe2nlvLDWI0hRJpfP7gmJaeJ
3wAYBzFf0N37bndvZ7grLCsVT6faLp3doC0AH+0abU7p2zbUO9joTnnOuzI7uNUkIRfpGz19eDMk
WXsFjLG0bIDSDL2W6fqxHRr3L5ir7oO2ee7/DpZa7NZXSw12mo6G6NfsATKlQckjQdwknLwme0cY
4P1y8F5dAi/RsZiNMk2viQby7p0zx0rjr2ql6uc05vf5lZr19SmlqYSgYl8mXHWd3hx9CPkvZCdQ
OuDh3HeObWVMyjFPkeGNnLXA8mYon6geG9f7KyEbhnKZQITwL14Ft+estepSrVP2nBYlSR2uaQ1a
ri224tP9cWTnidUG4QW6gDRzF31YY50NnoEuGXCvPA60MWs/q70e+QPJCrou8cf740nnBbUFBQds
rbkvb+elGXm1ui5Bdequ1T+gDdSfjj0eYV2ksxLAJ8DGzGmvft03lamuDipO5bbN78w6o+eBBHfY
Ks7wAbmKoyMiufvRJjA5l5Q5gE3s7v7apeeXZYsTNvOoFIGK5kZ1NqxkiINkG8v4UmuA10+YQSd/
319P6cjUqclnHfHH7qGzG9davZ7cwVXy7PNqRvFn3go2pt7YvPulRsWwVtbw/qiyV4A+j5COoQ/4
qlg4tQThSkbQ3kyeMQKM2vq3Ta7H7yHwwbrVMkNpz2lqJL+SLvWSgNbr+geVGGSpgR0IGV7wbbs1
tzetQuibmrnZay3NJrWKv3pV7q2+ubRHrBrZhqKMBQQIpCwmCrtj0nvWSBBHeDUUSX7GbzP3I3tt
n6o4+rGR0B+sr+yrou5FoZnQie7T7pV1jXnWaeq6cFyNpy0yums1qu+ttWov3gpovRvbI7ynfEhy
XeQAyAf2jjZRodglBUK8g5AXA980t7DhB3dFpXHzvtV2Vr7BIck6QCDLRhWqQEAqWFbO6u11oBcu
tm+JSnfJoDxRKolyUqx4eIi3zPth42YS4At1KOoi+5ovRt0HyzaSwoiZ0ZVQ1l599lAAOy+lun5b
K7NRA0KfWffHUaeOYaf2O0UfzXOLbmOoDfNmI8wEytFOVOMLy9h/irN6fYeJwPB8/4zJbkq0tYTT
EXaAvPm3S2Moa9zXNCHCZIm3S+1V0bt+XJrL/VFkjzu63eIwuzw1+8SoWyM1t+gBhTgggGAuKzNQ
c1sNieGG838fCjYGFUbaa9TFxVd5EalqKi5N3kCkqnkTZtJKZvoZFbAL4lPpwfmRrR0QBYF0RND0
lXNGaROkVbkLpDcr8jN2VMq50J3pYPPK1k4QsH4DN0EQiF/xYkJLlmOIbYgqW7n+ApAXX/Vu+0Yt
+AhSIhuIdJKoShcWw3uXvUbVxqZoQaspHY2zKDfmwKzQc8pjov3//JEwKYKNQMuOtGnf4qq2PCsm
AXWsIYW+QRE/P+ngzgOoit1BSCuZFTEe4Q1LSOay1zMw9dyEww54fkvTCF36MT/XlNZ/bOjH/8FQ
ZORg4mhC0CbYfal4QjVghshLlOM0Fwr7yclJUTXoM+2o4ivrxpD/CR6OwK4ghHO7K8iDEi3PGics
MrW+aHqrBCn2kqd1ike/osYcLLnTnnp3Wv1ojaHTlVp7Sbal8hN1XB/6yioOEDWS+46GFy6mQgKc
5u/uOVndquj0iumrY9qGgz3BwKo14mPdTgNrHo8kZ6XjoQFCj9SGHL0PXnmyMUhrgWcks6KAH9Ws
7bR2i/HXakTGNUo6/SCKlW0ljxqDiZs5LO29QcbYG8geTkRBytzMv7Ksjh9mIoHTXHrtAaDnd4dn
l6JQRDJFUVgTmfBuMfO5iADt8WQpWj3ZQT2wtO8UretR4aK3/gG7aPt/qd53Y6hwnUb+RmSN2gua
VS18wWyZ/NUiYQzxS4F6PPdO85FYWHNOydaVqt9b3vbczGAcg2bTpy8ZLIjK3+IChjt8naTzC2L5
JChNpXqXFUJxRFXHQffjGJuQn7W2qJaPo/1onxOC+hjCbTtR02vb7kOxNeMvfekKxR8aGxmzda3U
NlC7oV4DI2nzD/NWj80FKT1DPWVNryuh3ZXdpyzTrX+3trY/JmXsfeySqNvCHrmxo57C68hS9PBw
4sJXgb73ng1ljoiPWNoEPMHVm3/6dsUxJ7WGS2tZ1cVz0OVsPKLbIYs0nkP18/3b7/XGFaPzOhEC
CaGV3RM1YnkUNbk4u30Uv8W3Yeh90lHrrW1NvRnMie7+/IMRQRZhAoZ6MS/w7W2Rr+wbzYG07HIh
v7NBgQSrbdTPmpM0p74Z3IOb8HXARZ2VRAX1WGZKUeN2vNqzEn2daPMN+LuhYZIMZ0N3h6DGG4AM
WlvPGbypg2V9fTwZlA4RCuPQe4Fp3A7q5VlcGtx6od3bxV/DlurUIifrXQRy+OBNFjf57elkKPR/
KDxSTAb5eTtUnI3KvEbklwmHMShTJXofZ6p1ULOX7ZOXo4hf8eLlT1djSSub6nmzKc5j0Vbjk5Mb
RZBMqpX5BvpHf/LZ6EEB54Now7N5O2DkaoUyc8OTwQ7Dqda3IgBYvlyKrAPvCcv1IcOJ8j/HAqyl
AGEK8JvoEd0OCnvTsKD00Jcakv6jbaaRP0ZT+Ty3h+QU2Q5BCgyOBZKkVCN2yVzdjkOvWBz70axQ
KzGnNkBL0vZRhzlSNZadAJyShTAKSko81bezIrMQwhcAvOIBz+RqsryAplz0BYn25q29zZZvu+UR
tV22YX6zyqma0h3Yh1Xp1hrdprOUKeDB+bJoafdhKlz9hFZAOwStUaFHcP9mkc5TqIjwKqLI5Yq/
f7FHVfQ8ht4FUNi2qf6AA+wUwlVsn8oV0o+BAccFXYL68ieDkpILgi610t3xMwc3RQMJ2EtfqDXk
/eHb6BF3J4oyBMqaz0FeaUcT3a8trGdBjCG0g+nNtb3bO4jMwFDM8+1EJbYK+zzGvjyqkqApmyXU
S287KM3tn6jf4xG0QgXg/iR2vV3YKO89dZ3S7TTnQ/dB9JwuWT6P3/JobR/BDrqXJovVD15bR4Gu
tWj83F9j2XyZMq+jUNx5dZs6zUgnw16Yr5N8c7Ju+ZBCK/dtc34ojWT+dX802Wwp8uCHyf0NmHi3
ug2p6ZbQXDrFkY7X0domj1lTqdW56df2k6o0cPG0tfsajUvxNCyu/u3++NLZ0iOGXws1jgj+drWx
/lOmrp+2EwUKF+kJKw/NZCje2qOm+co6HlE0X8mIiM+LICB6ZBTyaMuLH/Ti3MzYLE6RCWcyHyrt
us2b81MkZZd+HLSTuZZzqDSKfhrXVn1jannyKQGzdhAV7K9DfgNnxwEQgMwtMNTdg7nQ1ej5yNvJ
LLw1nIFRBJmVFUEGR+l0f32lQ7GTyA9AaFG3v53uNselXtM0OaGNMr4zk0I9D5XafJmW6ojnKBmK
48IhJb+k47xHM25Darl9j90HsEb7o22UpAZznr0pc+Vg/fZ3H+tHxQRFKt4ScEV729gpzhTgG7F6
0gs7CRV1Q/9vWZUfMWH9uwypScOvzLI/iApk87NJ0glN+Ydn83YpDSqgeoXd2MnpVSeIUKHxI7qg
D2126Dso26UgijgXoCfgJO5nGA1M0dKU7TR5gu2xOMtKYSCzryWNj6+rkRf/bu7qIMZr6Wdta1wV
MRwUGQ/uIslCCz1UQcsFI/OKq4Hzx+h2g6Kehnz+S4lN5dGihoYoa7Wek22iQTPA2ToYVLLOxK+i
iIQQInwU8fcvTuhWWoWuFrF2Ij3RLlocK+fEWtKPC5nvwXsmuf1IpugjABmg9run1JUVlXfNzrVT
pLXuyeWPi6shOp2W+npqjWZ88lwkEjHiqMJ6XP6Psy/rkRP33v5ESOzLLUtVVy/pdPb53aBkkhgD
BhvbGPj070P+eqUUjQr1aKSZi4niwsvx8TnP0hw83F9/6SqsAdYgHM3XOLA5nJ7VT7YVdE4xwNsk
nxipvpGkHfKZLMvldhx4HWdXtjMeXaurBOoWm7BH2VAP8BBxCgY4UhaxVt9r213uOU946g1Sfb49
3uuZdWwYFAATjniwclSuFzGOB7AJIZReTOCBpYNtxjsZqX89zZv3gdPzB0smzr2NlU4X3rX57dF3
JnaVt0S2CS4+yt2bW80t25L0/mgKKMN3DxatfrNAkPeRbOzT7ZF2vhPZCdSoUOWA5ddWlWoO9RzP
MULRNLhT0Sdu8wHi+/OFBB0K3rOSDz2Bs6Xl1n3u1yY5KFf84Wf8/SBCAwyxFuIs2KnArG4xKVqg
My+7cS7Cxq28sxeWjZ3ixedCtDwk1ZNEMSLJYNPl/htzR5rT2hKsM2qr+qXF04k9D3DjrNPKJQnP
VEDh57OyTeYHhVydP+iQKdSwIFZFL62syyEVIkalq4l0eW6Z6fjB0r0OOWhOoEOMNha+Dd2K642D
7rhwiOpx+su4P/tDPBUOt9fJQ92kJZwiGpZ9+Ov2Mu6PihPornKKrwyN2NBC09rGqJRp9wyWnTmr
WU/vkrlTv4cJz3Y2dtX324Pu7FJgjeNV8xNK2ihMXH9qaKwumeGmUARtqVIYaniXKOimYpJxeLBN
d4eK0EqLITtoo3J5PRTwfd4QqsguqOT+mQMBnSEGWxl0JNnBAq5Ba7sjkT3jTYJxgM3ZDAWhZdb1
VWMXLIybzKP1fA7LmKa2FYfPSZlYRUiHB9Tvh+Lt04l8DtkdcHZAF2yyKgMXtZkD91fYE+iEoYvV
dKoIpm5OQA6O3c79jNOGC3q9otC/2XowcER0gGdqZCAg1VwAr/tnXpLhxDr0Ohp7EndqUMP95AEV
n3ZDLTLgLdXB9+6EdJx4vN6Bice7aBtiaURC0CgHbB8bHte1ZvqejnX17wBI2GMvIO5ycDHvDLiq
qKxCvgAIASR/vYm8mBDXE2IutD/1n0hfo8JNSHehcIIrLDxBD8Z7fShXZiMaSshc0Cvdem00Iepx
6LzbRRxS8mB1sQaczSshx1CF8tS30/hplpH76fY2er1/keysZnkR8h50LteI/1f64WvlxVWPadUA
HGVrYQsO9Fb3peqG7gGkkh9dvwLPAuugIfj6iCIWoMuEycVy4vl5Pa7XIKmbB9yYbiCTl0Y1aNA2
tL2nTVsdHNGdib0aanNEyaT9uukRDZK4ZgC0QaWyJUH8bA+eOS0l55njLeogA9n9PsCMbLC1V0Gx
DTTE7uGHWnGsptP79Tcgr9nPKMB9YiqWHJyM10PhPYkgt+rCgcu8zZ4ND0mg5DwUGnlfNqNQ9LS4
1QefR9ab4yrwEdguQHbjGELZ8HrRIKBBQzksgP6VQ5sxKHOeehn7aUQt68Ptffk601ihGIg1OPOr
rMXmtuAUkojgrWGoyNUXbkaVWtHATs5UoxiC/ZjOHczxoJkD8vv8dqNVaA3ZPjRrUfkBDAZsvOtP
NZotPSytZWEvVFxUN4VfqjHyUhSLnHe9q7oMSZK861quX3CJLicFImU+Am7QZmRCx+MgOuwtMrDt
zprXrrDuTTSKIew8lFBILxhfDARbmP0ZzRF0vZz4yJTt9XmJHdybeNIiKKBkutm6IRygmbeUXUEC
r8sgZPnThDy5r0cli370lg/VrI7Q6q/D0DomMss1f13zy+vpttuoFC2Su6KxSrLaQLtpaI3z09y0
OqerE6CYZ/eUyOrIUfZ1mIcOBmT2sdqgtqGBez3yAowjYZ3bF31bBchcHefC63g6WxpeiAsSpZfb
G3tvdvG8RKxHyrDiXK/Ha+uu7JXj90XATFxQO2oySIHRIl6kf1cPzVdUM49a7nvfiKIiyOWrJCYC
7/WYDZJ2pHx2X5T95GZ1JCrgjCocJnuqM9LH4ZuDH07OX+Nt4oQJIpn01OmLyec0dQWPnvpZdWc7
5uFBbrL7aShywaMBFyfeBtef1luN5KU0feELf0wh+okiQset5wZiGVAnTt5ewcOn4fkDUV4kIqAL
XY8397Kt8EbBVE4NuYub/tfY9HAhHiBNOeggOZjJvXPxB1UAKwjkzduIK91w8JpYdwWEzoIvBB3/
LIkozXt4f+VSONFTIIcma2qPHdwq64dcJ7Zo0kGjHx8DgTe0Fq4/1AfPuW1B2SmqspLP4KbPjyEb
m4Mq0yuAAeLsX8MAEXI9DOHcm5056Aq09SnUnBXJPX+Qj3FJXkpYE99XEauKCiDpbCDgZVU1Zts3
2jzCR04hrZ/8A5ri3o5CfwipH3pvkNbfrPAQc7y1VQSF+WU2haiVKBYJM3NbLOYUV+qoZrk7XoIU
AcTotVS62cFSh7AyBSmnGNy4+cnsMfrGXdfY2ThL1qQV7cd/b4eg/RHxaMENvhYWNyEorKXCMx1L
OwnppwNqe4WmpTg5/kwARY+P6Ow7dxdEhoK1rAbZEDxzr9dYzT7wv6HfFQ6L3RwmyHEWL0l34Vyo
g/20F13XMikuEzSLwLe6HirW/QQhkhiLF1fJk29mk4uujz6WkplHyH8h5s0a4LfbE7ozKnS30JaC
suoq5rSZ0BHFyGgavb6ASq689NNo3bERcNkeCX+m+9DJanSrDgZdD+DmgK46FtAp/NOh2io91kDn
1kvSikI50YiKhl8+NZ3/Mxg9ncNGxdxXgUv+GNU8SOO0B6dk55Mh5ISCE24TvOi3apYSakSL8SBl
5phSZ50Ab8AkBILo7th8isLByajvHhk9viJ64ZaGChGKQN6qYftqorsOlbXQ43EOoDAPC3RSFsgC
izH4gdzYvxDllXPBYB33zCbghh/mWpXfkp5Qnk+hZR3cPds5WH/NGh0hLwUIIIzcrjfb7KPdyRo3
Xj0m50sttS6WQdRFoAaJfhpUTMueHdGytnEZgyL3hiMqKjeABGzlQ6AGawVV05Z5VFXdF8x293Ue
Dpnh2831ZxQAkIDYRQn1FUjPKRPUwEZWQgCHeY+uZfn/sCSReekRfZmGsT1JjweporR/6Mb4IEBt
A8Y6Oiqaa43YX3UH1on/61HqaR3AGt5PcqL58lh13r1H7PGeGxSrb5/cvZGQEaFuAyDCSoi5Hmka
es9AlALYb7x6TBp0KEmloGOKf+xu6Q7gHLuDAYuzkqf/kJw2g4kkMMviAt4eLI3M/DIcMoPOaJ15
7jJ/uv1le/tkpd/+/8E297dMFj1bGojyQXEOyHM8nCPAZM7/YZT1NYjmCNKibUuhC2fPKccVcQtm
zcmlMrirYhV9uD3K7sQBEIIONe4J7P/riYsMh78qcPM5ZA7ZS2nIZ+Dh9GmGI+/B97wqda1bbxXH
BLYHD9BXrSgoXURuzT0QWIFSRUHUa/8n/C7JcInoBz5UTiZKqGZDhlaevWGM3yNReit6/c9v+IPn
ALYJNdNNRmC4YDSWwOdDL5LeT27jpLYjwguErefcIdZybynfHNyc26QAgyL7AuEDAHaE9C2BWoW1
X9m0RjALuc6ZPUiT1R0iaVm6w9nCk/ZgUfcGRAq9NhdROIVKw/WigtZS0gaqT+hAl+A7CVBLMd1u
Hi+hde/Uh56jO5sIowFGBSFQpFpbeYaRtLzWfgLRYOX0dxFn433lz+EpQtZ+MJe7Q+GGQvUHoQXO
m9ef1pVjm3QmjvPSNV3ueNxOBcrRJ+GD5ffmo4F66CrYvfLMANW8HkpOIV4B7YivqoW5VJz84CAD
vDgSD6HbI+1cCSA2Q+kGalJQC9omOaq2RgfeL1AQGNrwZR7d4Sv6wRRktqD7hGds+NCVC8lsYkrU
vA05GH5vTmHxjPsIkEaguTcxoBxmAdg2kKoMlbWTIwdxNnEj82Geftz+0J3IiWIaSrCoO0HDfgsS
qeBNFE0TYlrCwG8WvpX84zYJP7gM9rY/oGg4c6D0ruii64XjYRcGAyRZcjUY9lENrLpQUo+ZL3V8
56B1l93+qr3lAwp07VKAVw31juvxNAxGoyVA47WVoz7PnFg/2Ry2L7bT+TUcfCp5Dse4eypDLb52
kSRHtiuvnnprhFn1MVe+Kw7gq1IzNUmIQm+Sg4Jvk5MJhjIrhW5/AFpufx4q3p1qhxiZKx76Ewxt
pCpgdph8RDuXwf0nodEXmpDxP2ysCE9rGAes76FXQgklGnyqWxJovi7eCfyZOY09KA8JdAQPDutO
wriKeoFZt+p+vwI7+cSOa6hSJPkioD2ASMeTl7nSsZMGJNDveC29QovgaEPvzjzgTsA5r61/IDqu
1x5x1oslSNd521f0cy3c6g6iVfxZVCQ842XUm9Sb3NUrndskJXbQfaYKbu1A/Y8Lyru27n/YASuP
MDQ784GDhqIm8EG4fbbVjZb4rdalSPJ4cPpUYd7uFokBqxmFTu6onqYDXF1Pt0/CTiRBbIbDyFrg
XKs417MRcNGQBt38HKzKBa8FTxUmCEYYCU9LfnuonUOH4gnQHSF8YrD/15/yVyJrAqDVHYY7zlBr
KGCzDdxDKDnI1Y3KFJ4Jl7DtPvuCtQVboGV5e/SdQIZtBhol4hgeptsOVk+kqsOkSnIAFr27AR7u
eCua6iCw7E0nTDwh9rGqy+BdcP2N/hguXtngXgV1/nsXdOQzwR58gE3qERFqJ2QCcLXCBFcNXCRq
1yMJKsjUMczhCORa1gso2PRQV82iRa5e3qK+uz1/e+OBKI8LHE9N0FE3d6tNBRtsTybAqigGrnrz
ScLt/myJvst42x61kv90+P5+0WODwO517QBCph+Fp833yZE0WKQhyXVXdSda0RGSzJHMhOvy+1la
y10l4jEdYCeZrja/KYVo7lPrYdsmRoZ3Ogh/QmDPzaYQRXR475mDCdlbaoSPCGcHK4C+zPUCuBrY
1CRpE9AqqYftTMKXgfltCuBiWdye+6OhNnPR4taUrMNQprXZpXYihqadR98HkKI4OKQ7xwS5PlJe
0AbR791GoYpUujZQ/siF35Czv3Ro+S5Wf3BMdjYT3khQjoT8ANS6tooaBJBfxWEQCpVXC+vaLTFJ
IyKdgvsGvCUVh79vz+C2dLyGG+Af/hTcbEAhNg9AdF6XMgyhWVXCafezE6MeFZXtk8Xp/G1G+e8d
xBZU2i20PfjSnaVDloYy3x+EDmhFm13Sh8xNTIAvXR0MYmgdpAma6e98IthBFWr3G1e9JQy4GgSu
k/5XfK3mGaVTl5T5CNGdXyBgQG2tsuxOQEVa1N/mgLjvosEqL4NQw+n2/O5+JgyFV2ocUCZbsstq
buNF0AhBkl+7X8QMnNEcB2WbJv14RCTaGwtxbwVfQPsYWN7r7+zryJvDKURkiJmbwgk1vq+b5j5e
QG96+1eh8LK+BNFTRqp2PRKMGSa8NXkJGTQqrALlHkAT9ch6nVXNSOeDK2rvvQ3Qw+oTAsWfVcHp
ejw7oDAijqsyN2OPcmXCAvVP6NYajl+xnVpLA0pPGX5ZlGhhxsL8rOskP9iwOwEAv2GFXICivhbi
r39DVRIfRLAO3wzPnK9QfhafBd4XB5+6k+yguo/2MIp3f7h916Pg4rT6sI9QuBuZXRcxq3ow68Cw
EdrJfYgLBSfLkc5bfVERBlA0wR5FSQMZ51Z10Xb7pqG+XeaLMwT/BLYJP9WGfHrzrrkaZLOKSV11
C3cwyOTJEpQTHDa3r8iJCWN+3x5qL5nFWCvHFsrtED7chJdGsrKJPF1ChHxm9w2ZkiHVkWo/u26z
fHeskN7P1tSchfHqL8StpwwQO17dy3joWapsgOHHce6PNtH6iZvLG4kCqicoBAMTvm1yWKbytL84
Za4rpz6jhDudYJK3Gi+VIm3FkaTK3m5aFcbwRl079dtXSzw7YwCLAQznkqps0gGUI52iTLaMF3TM
4vfTiGrVO0Ao5FGeshOMAOBD4o7zgsrNq25y508JmBpWHpc+gEmQvv9IRStgmtXM/tszjj99ckiI
r7iTbeXPsqLWGE/Brb11+kw2wkY5mIrCOIxebm+svQVcW/L/f6hNFHBAro97aSxIazEvb6dEnyBP
Op4SS6uswyPtYLy9aQygcAacCcQxgD+8jgdOIkojgtmCHI5Ap7x0/J8unb4yR4dfbn/Z7pFZS+kQ
1cW1/wpjPkYVUY6LFZuTfv6+eNAHTT17+K4FpIknN3Q/rs92aPq2VQrhjOgCzRM/FTbQsRKVJNQh
fZHf/k17s70CXlGL80BT3ZqHe6Wy2siyrVxGCShcYB6OzwLubGkHfYcLaLv6rd7sayCMVkwPXpt4
72+BHnPLhWXPvYWCeKOQSUfyh69HXsAN692SBOw/hERUO6BChCIuqkmb5aW6REPBqTHnccfuaqbh
JxOD/0JX/+vbc7m3kyKwfHAmgSJ+1fRESt40pkZEBGm8/NzW/TcAWJKTE5H/smeBwQQ5Al045Fub
2Osk9cJoOFn5MrnRt3msXgZ/MDml7hF5ef2btuEU6AqA6YEKAvZ0/ea/Mrs5qho+J9gfzeTKnDe+
TEtrOpq5vV2IUjCoSZi4+JV+PJ6YC6o8OIN+OA/nWBrzFfDAMrVa1ZxIA8L07ZXa/SrUhEHBAGg4
2r7ILTvSs1mlGnXT2/kU1eJFzzUA6beHeb0h8JABmgCQJpC5XtVV7AVqhR0kjYqgCvuv7QAAcca7
uX9pqoXLg+xpZzBkTSBC4TLCf7Z7YlLuBNvNnhSLw5bMU0lytoMyysbINQfp/pp8Xm8KSJTBfQHg
jFVvfQsW4ZAbAAPDx5kyXvQD7DVy7rixZQrfSH2pgOO9c0Sgg3QJ/GRKS282B6f69QLiF6zkGXBY
/rDarrclLE/cyojEyp3JtA+TYs593UE0//b6vd6W6ygrxXbltr/itXujmmU9tATYGwIBKouyfyAr
2tZFJbj1yXI66ua3R9xdROSlkD9eMSHbQlU5c9gyNYqgDDUkl3qhJbQghF9U6HG8+UrHx/011Prx
f51sPRPTJ/5AiqFv2lwFnXrkJZ5NLgnLD7e/ane1QkjWY9O4yCM2RQRYDLhxXWlSyCmG8bQj5Ueb
JOw/fBA6S2usX4siW16TFn7ShRWkXns6JOcq4P8SRsYTjWAIfft79lYJBWS0Wdfc9xXoYii9xfOm
koCvSckldEr7Q8cp61ObooT79rGA9F8pubg1cYddL5MT09qelGXlIrR1XgFUdydnORUhkH1vbpdB
WWV9dGKNIAewlYP0mcer2VLVWgphdwvxyN3gCNhNBdMRaGZvR+BCBqj3T4FiawBjh4Y4vXarApRU
VSg5OauanTi9fe5WeYO1zg/A9JaG6pMu8ksqqsIMTQTaf6jSEJ4GF0+Qo+i7EypWGClKzKgxr0zR
62Uap6Qy6PDTAu1+8qjgqnPyLBMVgrH2DFRS+P72p+1MIIggqGShCQguxhaoCwB644QiqABy8c0z
bHTIO3g5ewcB8PXrZuUmwdICVLoVyLUpNPqWRYQ3JLTondLL9OCNWQjQMAj3tfXerQktKNLng9tl
ZyqvBt1EC9IwQcYqokU49D3ABd34vpma4SFii/kR80kd8CF3phL6yuBd4DpDO3rr3aGNK12XIKoz
Kb0MK5lcIO54ZHm0U2FZVfdW6w6o0mHbb3ZI3a+yE9DgLhZ7sYoyiWU2RUNZ9IgmWVhb7mXsOnJW
YIfeY8Hhmu02pri9a3YCF8jfeHtE0F1d/U2vd2nyf/Z4pCnmgFd5u/TjOVZWiY5jl3x7+1B4XSMW
434GnGGziq1E+w38gLoobTZc+GTRdHH4kskhjg92aYxfvUlHVssu1DrBMkXncP3/f91kIPW5rK9a
GGeM8XyPbTK8wIikOSvcps/CXksPY99S5HkM6gm3P3Nns2JsgIPwD4yPtqsK8dzIIQFrCotYYeEt
U59CVt7JPIFL3OXmSBR0bwX/Hm89sX99qyAlmwMf44EwLLO4Nn0WE394cLXXHjyMdw4/qjsrDAXQ
RqRz7vVQsWHKbr2kLtylsr9PDE3+yW/rF0H9qEtbVAL/h9cdO9+e0N0PxAMRbUEEnVckWo0zH9SQ
3ihEAOwk/lx7B8CIc58IXR184N5QCJ+rZhE6znhGXX+gLdfHiEiwdoaavCQ1/eJawDMMkF8+GGpv
LpH7gHWN4jhwWmsM+mvZ+oG1g0S3sYDRQwemrOhPxIYlSjWP/vNimv4cgqxwkHbt7c2/B12//69B
IxV4FhxBcC4im9+HijgZp21/32tN7+NRvVUEByd9xfOs7ykQ6EHdvx7PryDp05RVW4Co98SYwZ2u
qzPSr/BcgqOc9Ul8lEfszSuuJ7TT1ysDr7nrIUd3tkORGFrMQBvDTgOvMRi5BmUOHnZQpT1C0JkO
8dt7rRBqBgcIQIrVs2d76sPGJlbizrRQndTFOMDUwUoi9ah08PPtxwEgzJUbuGo2b12irboHLrG0
aQHafHBXQ8g6o5OnM95b8j+cPKjbAwgGaMhrDKary2GMhKRFO1DyHJCuvQBLPt/No3fU+n995eL9
CFgpcrIVwxRulk3XMXriS1QXAKR17wF97R99JY6sfV/vf8yah6oewHT+ire43hzQlxhLvRKoPHje
QgxAn8JYg5be2z/ETL389kqtifj1LYSGMZTU8QRB6Rk63tejSWfpEsqBxI66ip3F0sYngHueA92I
NKpGcycT1UJDT5Vnz5+OGjivDwIQYSjCQyVwJVluq/GVNkw7E5hhTVkGEPMb53t4UfQf/UQrqAoL
CeRkMrzc/uTXARSalC5KXsAnQ/lq2yiPmzryuziRBZ5AY9Y0Up5hk2xlcJN7qwU8+m0gg+ARhPGA
798KbE1lUo1WMrICpEjYxNaaQE6cyC7pUzeM6gNE+euMAqP94YKsigCI15u1TBDIwqGBvmbpiXsD
2Fm+QNshcyOAhljcfWCl510AVLm7PaF74wL8vLoCgAQHf67rcbsBXE7lAoXi1Sx6Gu22fjYhvJCI
sT5WzFXnroZUvTtjK98eeGclgbxauS8Q2UIzZzMwteGLg4ltCzIM5uKMzXJxI60BSItb+8idZfcr
YxRWQKSEXvtWAk55kwi1nNpCgjeBboV2ZBpJZp8aPT83wohPXcLmrBnDI+zb3meiU/J/Tiq4qDbr
6k+ji/K71RQ8sJEPstE7i3KZLt1gs4MttDsUiBkghiB+4YhcLyUMARFFqVxnNPbQCQN3LLAG8uwL
3h0cw735BLgIRGDAJIEz2EYeUSdtbfVt0cTgSoJGKM/cGnuwg13ny+hx9zy7gc5BCTnyaV9fm/iO
67CHS38lxKJShlxqq1csRyNJU06wLoC30OileHs48HbjcJNLZeUwiLWVdlllpTfNCELYDSLXRPR+
bk21mxN4YU2pp5YpTEVtiY8O+hElNJw90afGGP/CgJ4XWQdeKk8jMHl+Dxbu36KbffJjjsAxyqJk
Slgq+0QIUFbhUZJyP1KwIYWjpclmOuNmcVlFMQ6tJnMHMkPHkV8q739j2wh2mcYyNrmrtKcyzfEn
MVADjdmKAamcmoE3d3bQMJkxTtxvFLLdQ65UNb+DpgSpz5po63/BHCR3XUgamToTpfGZ4KsLV1Mw
5lQ/aTdDNaqShb/GljyB42bOrVqCHCkHB5AhTOHFlj1hKZROIIpoEmimpBKqYU+SVv7vGqqrQ6Zq
WDeAfDdygU3rOlUaC8uq05bay8NIK8uDyk5d2xcLWBrgPUa8+NK5R+nyXM5x+3EkDlQQKSHRufEV
/D5lzJOfvmvJfwGyatZioGrvda0i/4GLmFapccPRZKVvjZeGe8J5F8+h/diEtvEeqmkhX/AacF/G
hZrvHaPtP5CsHr4DSsPH1JKxnaDb4jWPSY+eVlHKAJCtMrDC706ER0U2RLEhJ3vA+0I69vyMa2bg
Z1zO9MWWYCBnTTmKOx86VBCnVjRss9EdmchHAaXq1IYkQpUubLD+FVZX67RSvHSB8TPLRXCvHdIE
0gY8s7TtvlcesEV3y1K2JlOt9qJi8qIOHQAYasLOwJ8A+5PQDopTKOmoL04ly3fO3CiaD9xX3+rK
mlbsaxORLJ7G9kngnfLLrZEFppSDJXA3At75w9amajLRT5735GpSw3qLtBDuDOKm07lDe/YVDppl
n83JMt4PkiieQ5Ogv4xeF/qpZZcg6vJFd5/bkUBYS4pyUlmpBFaCtAJOZQBO+L9Q2WqBGQKXeEhD
TaavYSma8p5hsH/Bo/FYBn8IAI3wVkY2AOTN/MNA3umh6UT4E/JauMWapFx4wRhUBosGqklN4UW6
fy8Tz4pSaSeDnZJQVSeJMneU1mWgf7uoev6s7MTcm6Bs2rNtLe4nFTFYLll9F0rMSWkjM4WV2gmb
GOoytU/onEW8TQi07y0qT6QapyE3jDn0NNtj10Ny2G1YBomzfn5ZaL2ERWtIyCD31YePQ2t0nKIO
ZX8nxu7QXwe89mI8t8E1yJvm31HAozOdGbMeKm8kP6D0Mn8MlIuail9Ps5O1KO0/SgkIQAYGL/X/
tSOaRO/nBup/HDX4MfcjoUDl9/kksqVcvLrLp6bn1WmuoYyM1cCTO+vICAiM1iG8ogGUSf7xueX4
L6U7ebABkQoowVRFxrSX0XU49PssKSqVgq0SfGcatk0nHoVt/xuQIUB7Bwhd2AVHbv+snVrbXea3
Veln+BFlf08g/NykNFKVeUcaZxlToGLMYzQ0lg+J5R4QQ2MNQ/0tsHwALCan6wyOkhVdoKszjKl2
bCmzqC1L+WmcfG8+9wPRTWqsJfgFv0/yBEW+sPIg7uzM70mDFCgTRlokjbmZCNLVljXfE5DKhhR6
0rp+VjDCiIe0F1HlfGhilAKyJazpZ64dK0kjn44NHP6cEcgHKAtBz4hbBgBJOak+r0jreWk8VzM9
J96ovwYBKcM0akjs3k2LhQwOd35UndhMJ+e0LFDXOM3Qu3cfZ+j4sF/j4pDyozdUnfzQl73/cQE8
HcYOia/6d0HtuvRJxdDK/NlapdM9QOAgqd5F9tS63yBo58ZP8cgbJ0eFzfrAecVbBATihwB2Sqjr
euHkepk/NzU9SztsfiVtpB8D0xh1JxyEm1PEoSF7l0S9QFpPdSUgVSX6JevCOsQiUkvC2SI06uxV
palPQcOhQMHKSP+qHGp7TyZk7PdE+2ABxSZUAkGt0+5TzZb2M7cmVd6HBFznnIc0/hBp22EFemls
OM2+7n+HOupCALCq+bOl9NhmGskgfawUncJTgt/j5YtO4D/nzw4n93ZYjnE6tcKid63lQ25fx1Ds
geSSlA+eTwPyfVZjX+dDFyxL7rct56mtZON+kIJ21XtsQNFkofJaS2TMxnZ7FyETg+g8jUA1aefW
Tc4hb0KR1oPvKfCWSRR9AK7BskUWSs3KU6+oNeUjlGAhQiabYZanFh8jnrgkQMTaVDeKZdCxMF5K
Bx0+oFw6srtkXKLkRG02I2xak0YVrYTDnl/ERFD1k3oL+Ud5QS0z0ok4KnodeJ/byDbDY03cmALy
BwOnj4B4h3Xe+SGsYiBjrD3wF2K30ssEuaJELshO4gq36dMYcWaBagDP7YRAjK+akt+O11b2c9s6
9vjVKS1SFXW7gJM9od0YeKewY0t8GmRo2hWcGg4FpFkhkiEVAbjiZJgzi282gcCnlVaAIjUnS1oj
JL06H3bzZ1XXDU994O3rX0gaoX2K+xlVbQFDPXFGM9qoT6FlD3MmuagQFSEZ6uQm6nqg5KulwZ3n
zTrBkXd671THOhKA6g0DT3vgsUwaLRG3/5fQuO7TVa/Kg7r4xBPUCUEzzxC9OpOS2Jt4NsEPAQVo
+E1Fme02iADKhifXWkJR8yNoMJDomceyetZjyOai0uVcPbkT7x8Gq23rnA6ifXSSxmJ3DNreduaY
lvwYa6whZN7ipgW2HoCorKbCRZmkVTpJAQAN5rzSLJnulY8gly4uMUs2tZP8NkPS5Hns5gSI6SGa
ykx3VNtpCR7TZSLE+BDhpQrBbXTVVz1WiYadSEi8tJ7U/NyNKrDw+LRdks0IqV8SM8CfCb467TNU
zxFyGfBRVe4gFDRpoH2Xvqe2wtPG8RvG0oYomuSgSOhAIIYp188G313YSUm7b3Jlmc49zWWLx3QD
DbE297x5fpZTN3iZg3IaTfsqnHyInat2zFBzDl1sxmUk7wioMtVPyWo1tVk/lg0w66jKdVnQxkiI
nRramikORFyf2n4K5kceB9K/SL/y3Lu2m+h0F0hH8TOxSoXfDmgJm2GdMbAk/CT4HIoGKZCWZQKQ
uohI6tdBlzwJv2/VE68rX+O3cdBbUzdaZj9OZz+yxDekq4J/jQTvy+eSJQQx0EYeb0hqBY3mD6Nx
F5Sy3UmpO6cM2TsC6AbJI9FU6uKXsSRDjn9Z9NdQERag8t3JMR8hKdkVoQUHxrSuY2RnCA7MT8ng
oIEOURBJ0zlhUPKbRh33dyjMcCuH9r5nPsBC2f/s4G9bzguwGSSdLHcYCoZzwE+uPcff+3DhZQpH
7j66E5LAowBPSSoLLynL8cH4ifwULShzFn5kIrBoOgLngzqQanjmqrXsdAqjP2h9BS+aCAGi+n/s
ndlu3EqWrl+lUfd0cx4aXXVBJjNTs2xpe7ohLFubwXmI4Pj056O3q8tKCVa5r84BDlBAwTslRZIM
rljDP4R56UgikYZq99VM+owkIUfLuDP6JPvqzJ6/8L7kzmdzSpwumrwgfSvJScwdKAz7qLk6amRL
GTB4o7wRCtcRIzGxObPlJfsv0Q5WDos1DBhQ3EgraOZDLfms9oVd7Aow03/ijYKHZcus9F1mT/Mn
NVX5dVdatImzAu78ZdGWNvlHl6QO/cxp6I5ClylkkgZmqpmIZNy5RmGJGFUyu4yDdjT+cArh9aGy
FxBtkMTrG6w64JFqpd0HEQQG87abYTiEMK0CdaAE676tq6ougsH32+NcldNHVAKDq3wJMNQZRjDs
ZA8Gv+GOwSKPWeHtZWFpN7VdD4RgYflnA36k3wocXeu3/jSYN2xMq6dwSLU78A6eIMUri3MgD8kf
dqVVMiyoJt4lRZLqOzvrm3suyxYXnqhTlsl8/WbWlsCIas1QV4E76yYJr1yTC7eZ7Q9SJ4vlUpJF
HfPFbaydtBzEOqje1g84ZvDGW8Gw2AfZYyd51vld6YVzxfPZ+U3S3+RL13thMeQpqgnNyN3WOesu
9MnUv9Z2WnDOosf4gCeX+U1rUkQhFxXkV7PqONn8YdSzsBwJPzGvgv0xLztVxx3keD+qlOOUUUbF
44RLlsPxs321hkaaGWd+b25dpMlPETyzShkFsz6akWWrwYsLazQum4w9iuy2k1RhLsu1imjKJvUx
mGy7RmsA5ezYMXPtnHpCS/du07tfxaCB81nHvsqop9ey4IRpOUNWqw7kNZnYUIdpLR1jLzkB4Ngz
hHhUSzPjNDgihHQonCJ5UOuQUysMueXE4PVdN2xMoEoWdW4K00eYWzmlucudJX2DfBOxjYvWlPxt
UG96ifZxXbtRsS7lYR2SaQ7rrLLyd8No6F8xZXSHKO28ot5Xzsz731NK57y/CJlxLrjG18ILynTX
OAZJfpG4tUFB74CmaOhbzpFyS7Pc5ThqF6EBeW4KxVyPdlQ24IxpHo00Wd1pAqCu1TY0nE66X0Yx
9HPMsZ1KDuayM0Ij0Dv70OSOWcT13OVjPDge+idZo4JIq8dk4QHTZjmK3G3y0Oj7wY9cOxX99ZyU
7XWFPpYK0coJ/KuEYvc4lpX1AVBWMoTNJBuJo0pg3eUCdDPdnmzdiXI7G6zBxMdU13vSejOnLxbN
gze8c21pinBwhZ2f1x0DxhDyt32PK6NcjrLNgw8Qba3LvE+Nz7os6/JyzVAf40xduzaa6tJ6a9b4
pd/mtdt+yW2trPcrWe3jvHIYRyVf8c8GQg2RZFm9q6li4hSSJarsuJjNwP20tKwJATWbCvWOJgtC
6W9SBWZmk7HUq/u5recxPS9ljY2jO/n2GMGzcxiW2U7loes0S7Yppt8cYa4sg+uhnhaPdg7tlhvk
W4shhGog35pplaz7SZ+bx6qYlzHynTkgm5oTh56QYYuHrSLhcCNiT3vK3fEbB4GRIXhYZ0jMlQM3
xPXnbO90M47i9APWXZU2WnBhK2HeAH427uo20EWkj8twxkRTUDV5Xv62tp1lDFsTGbPQRTfaDn2n
lH8YiZ09mFZvP6pZBcymk7Y5zAoNsoiSjVLcpvp1eAWD7rzw11GGqvZR1MyatkyI58bySOz3G8yG
h+mz1ehayb0fUoa+qvBvqk1bEiiVqL429qSmg10FsttxT3FEcVPXfJesjWmE87xaVag16L4frJJc
IOQe919aPa+HMB/dYQ6BZTT3nt+oSwfCQBPW7ISbvsnLDxlSbI+ZcJIjmaw2oVBb5eQe0j0rprX7
OI0QRcK2C2gS1FZX0S/HCZXJrae0ioSxMM5VVmbZwarMlN5aT4s7xNxxRkYrSAlz+dRP2ZmLe3kb
MRcCR9MonUpArxrzWlXeguGPGMaeC7eNIzejTrHvsew25m+Md7jZMYLLK6srdukyNez6QPQzaYBq
H2i4eDq5SDq/y0nea2yFUCcK88nVvzmMttNQtHnpw1gq5UMFI8wN276nZp372b/u+75BS7bKjTtL
043PQSkmI5pVb35VZdC8zdnwa+R05njuL2nrRZoiAzlzBxSJ6U06zTkedYEfabmy92KhrsX0Vfem
sDD82Y29Npk0ErSpWghObfYRBZ/yQxcYxUeZ67QepL6kzl4l7fQgR9G8C/KG/qUMXGnunNZxPyVi
LrlpNJtWBsuW/pDZhXU5AYObIl1o2GSt3ph+86eGfHCgdiIOmI7+ybVES0srHVNSp6mTly7ybRqF
erFe4sK8imgMVnBZZtC494bM7TOzGIuPtYMoVyyk4z6Sbi28jVrn3kkPZcKd0JfiAy3c/MEonWWA
DdaMXwxYriZthZUcyMWPXkDIGEB54WTePCwGCO1QqWB+D4CzUhHaLC67FB8hM07bxiB7Sipqt1bO
46FK8NJFtc+xj52XpXpYFs1CT8QfNLErkn6L2Hjp3nSlMaf0yhz/6yw6+TjCDJNh7fv4vliKZnnk
oVT0DhKrV0aL7LqvuiTqxmwr53EhLL8HJt68zxxp0n3IHDKIRGsIoGXZtX3kZYU2xatl4B7VeDnf
uuil7tOEYFqHnmAwars5cLvtKPTbs3acCAXTYGU3gZaiZel6atoVI8qR0WhnHEITBdGjoUiiYHXW
zlk1VPj+UubY71UOcOfaKSgMIw5s5fF6qAoFdSXKGfFWFCrP9Cybzdva9thD64jhZCSmyblh7IkW
lTWIzD/2dHup7hrXFucWTcYyViIvz1trHsd9pWsqCI1Kd+ZocMfWiHx8MZhczLY7hqZ0vS+AL3oe
y5IMJi2bGhk8gxbzIciNyYpS5hoI6RSiuCgxSNOurJwqfzdagdaGvrLo2wSpY4N2KCyDrHz0G3ri
Mu/uplEvst3Q2LMKVRUM4obeffpZmah1w6Ap1K2qHAMo3Vq7N1XdlulZySn/rmnECFtBkPzHUNub
IZSw2CRs9pl0tTYau4+wDzAOSg55GXfLWN31yqNUHWaPZD4h6+hB6rjBVYMCNnqiSk3XEProEwXw
jdfQHFzONad0vI7k2VqLsJJT14YG3cY7s540cQxknn8iH6IO1JLWQ1A8oCkDw7OSBCRm0m/T2mo+
Zb6d/DEs8+RuXWSE4RVzCT+aciqaaJXSOffqoh2jKu0YigUoZjfhTIJWHebK8eezhk7dJ3yS7Lep
5hVZ1HHaB2HKu1/u9MkwBvykk+EqtWYP9SuaL0aI5ggdttp3tE8z5cWNWB11341LcdsULclV7Tf+
Pa8VD6n1k+KimRKqexhSvvlODzQtO8ML1wKfq9p6qyvckZ/RxguZMm9ZjBKpBqlsakKbIiIfyeIW
h6pyl/gjiD1cgts8Yk7kHOx0NDF5qgu74Yh0m7dEj/q2qcs551SAQLXrE8eILaerLfpYo3FF+jby
KkGocvzLvqVHetlTs6EJiKTX0Znm8a0zGcvnoR5Udh4oSRhMB2keZeUKL5o265OoSRz/Uesc4yYl
1PAKt6kq4tKbgz8Q2jHow2a192lJOkCGU6B8NlgyeHeF7OscFwoXhl5d9a0XZgF6NaFftJ44ZJM5
GHvdpx/A6dalAC7rskro5zlpEVq9N8gtjfUPZUP7bjfnnXE/2Hb5h5MO9jV2tAvOWr1O57dJ5+UA
LsFmDmXVeYsaqBagrBUI8bFXQyKP4GFTXHGC8uuSQYoIu9WjIIJLoFd7v09KPXbrwLmp1cDLIeac
IY6b2jONTXJNfTe6on3rMRb70za7MUeBmESIyE6fNfTTCmBCuabOQ2mr/AEjuy7FoiAfjikejsVl
Uw9UmiZHAKWL683ntN5Q2u5TT2Zva2sjuDl137wCMn0OoAiAKm60KJJexuAnAKlE7/oOSW/G0YNN
6hUIfd/q0sBcUjj3eSrnP349hX4BI8mCNgYO/iazifbY06GpLBWiA9hwYKRZL9dWIueokITOVOKq
lRgF7TSKirOqlNNOaGOwH6r8NXHlF8Tt+BJgIzfA+ia8dgJOYbMr+P2iAt2d9Bcre+RuCFTxLVtb
T8XoqpNJihSV7HBcBecPfK8u3TkI8J2jqEKH9tc35TlWhgErgCp8zOgIws99ek+UaTSV6PD6hF9d
X1LCN/edVWWvgG6fj3EZCwGb9zcOCbrSp3d+sSVzkbWK9RQpOaaWEwHAdS7SehWH370gkD+w/G3A
OWTBp7tKMBztyjSo46Acg3AQ7XTBlEN/Zf7+AiBmY6WiTwAYB+vFbW//BH5rKrVa/lxxQbInBlRe
+disXX/vJC5M1BVfu17r5rtfX9pLd5EBh2MA8t28CLbPf1qUfvQEbsqv4lV0U9T4s3W0gybZS9HU
ryAKX3xXgNttRHSQG89ICBqGaCsI+jq2Rfq+HYDyWuMoIyZ59SVGHMnRRDBxj+ilfN9Yax+Vpdm8
pij6fG+yKX/6Did7MzW11JpUwPXOiAeRTpX1pdBK8/cBDpsXO2rNAA0QUTmJQ7qHJfJCLyRmLdoS
Us8f6BNjOruO9gPDGNKBvBjFJzA1r0kovxQCucGbgh/GzwjRPn2ikCJX4lFex3VpD5eZ14GhXEQP
qgA1P6UxQP71DnpxPWR4XHDTyKuYG9bjpx2UtXDztbJHhVYvl5hO/RQ5WuHuR4dh3LDJ8v56vRc4
qTxCNGk2b1SP0Ls94p8WhKGZ6otT1nFSla04KxZWihrTSS6Xyc2v+9lS76RkPFfjbYNv88TU2Cq0
1Q1Ne/TjtKmc82oozA+//l4v7izUzZD1RIzcPZXBG2rHyhJ0JmMMlovP2gClXEPqOfz1Ki/ebUy2
QW8DnKEmf3rxYpgVFaAJqmylB5AFWnNTGBOTaaq8q56s4pVY/kJQwumFQIvIEw3iU1C8cLvOGSkJ
YkxRgzNzGNSesaZD1wzMl54o5+3q9c34u1e5+R6g7odeDzrK5qlU6doVhk3WWseybpNHz8mL95Ci
luvWmNezxYaQ+8plPo9N31eEU40bEsDAU9aoqBADyBbRxJ6jcoR4HfveLgNaZ/7qRRkY76gu2d7L
omjbGR4Qigo8zK+f7TNU1PYdUEx1Qc+CizyFXKt+tPN80djYuuciZbX654W9Md1G+u11mZp7X2/9
KO/K4Xcl5VgZhga3HJ0HvsDJrmKMZqkkl2iT47p9HFSXxgBRZNguE95Qo/2aRPizXbytB2ELW3ri
1LOsiRN0SZe1avC+MfMvvnDbcudRRj2s6K12kbn2r7lqPNvHrLhRjzeLFPBcpyILcxUwBATlDY1l
xI/Oc+XNKACnZNjwXABt8K7BT3ivhIRnh+u2KDB4D10mcLanftzZMNY+YnBNPLR+HQbBCjeSySU4
wfK1FOWl69uOb1bZ8ArPRdc102ZKUseZp5dd6GhVVx2RDTP80Fp1daBwKD7X3NzDr/fs9xfjCZqO
a0RSGAg9LyqyQSdbpxkBkgAHamMNytg7RRlLTyzAEbzMJwuRNPRq39Pry+OuTf0P4JFrpk1jkl4K
sFiMJAB2xQI8x50QRuKHpcnA838RTaBKbTkiY4hn5F9yT2sUbtLEftvUR41mWgzuuD34Ab0fsS7j
za/vyUu7m34qWHvSue0Yfhqj06BTlU2VH7dTt0TOUor9rAn7As26Au2r/DVe7PfNe/oMOA03whuE
Bv7v6YKtWzEJrVQbJ5NN21lP1luSi3S+SDCwuvEWd1Vxvwjrk9JM7zrX6+rWNcc+Cat+td+2EtD7
799ylDYJ35xUAcI123b96YweVduNsk7aGBfcKg5k0x7pu4gYYS5j74F2eCV+v/CmGchvYFKBIRCs
ppN8i26FVaf6xC3Prew49OrBWdw09lHM2f/64T475knn4MVTZiHsBhXgZKXVToSdmkxLcpJlGbp6
Zj2ilPeawOHzs2DbP6hw8Ug3ePNJdZNO+Lbg/dXFRd3qexA+iEtblnburyWSiw74jC7xrDMqhtfU
qZ5XkxtNBHAukQR6GLKfT58dDuhB401WF1tMIimfCzAZnid2Cj2rMW4H2z1TzTTEpiDPsVXQ3ohu
kB+pkF4z3X3+VDFHtAC0G47Bm3SqsV1MlJE6eAwEAvzkqM3T/GcAY+d2Uk43vLJjX1yLvJIinoY/
Co9Pr5qZow/+mbX8TldhOVuI7hr5Gs7LUsS/3kIvLQWpMsBM3ACCfKqvVg9O26y+08X6Iu0dW6w8
M5Pqj8Lo8lei8/PNur2FUC/REkaw8jQSMSqxwLkGPMq5WGVIVxhIqJBpm75y955RSdgzaMob3D7c
wDgPnt492GLdZA85TlL98l4q916D/bBbx1zGjov/9GrRfvI27EGndcUrr+RL95NLpPWxafBw4D5d
XDa6tYiVq5y0Mtj3TGjOACNlx6Jf21eWen7MfncFxLmc959c4uQ6YR0YLeiYPvZyR+3LVndvFzKn
WPeSFlwNNZLDqC3oX+l1vPhOeszN/rnuCQ3AdDuhF1isgiAjJkzdmJ5VlW/szbqV+xo3yh1Ch/1Z
lQcBJ4zq71a797/UeFa/FtlfuNkUenSIyAlphpwyaFY7RXC4qHssQAY3ApGun3sV1NyuD16jyr2w
e9mybF90m10e7cnNrjBHENTnfbwwVN3RbVIXDe3tz7/9Nm7qCxtxlIXouzzdPWiQGpyPXR/j2VUf
2nERMc51ZjjXxvzKKfU8MYBcTEVD9QaDjBD7dKkG5bzU70zekq7sY7/EozOVVv0481KF/oxCziuv
5YsLYgGtcw0mhOOTY1j4swEexOuZMiHnOMGm3pWF8w00AewDpyhfeTte2hsET1TFkI8B1nxyNuLG
LPCAaSQaCakVZbWjh8ga6tHCTX3ljXhpbzjYuMI05HRAA/jprQQu7c1lgFtGz91+a0w4gO0CN4fU
9evd8dI6ZNXUDai2uGiJPV0Hf7hWFEWKBK/y/ThI1DVEkNd80166b99dMnmtPAiGJ4sMFLRamkx9
PIkAuViGBfvUG9adU/Oe//p6XghgWHltnhWkFlzYSSCRhqPGfm5xg7OtzfYXqb0kk2Bcxmy+Qnve
jYZs/G1pSLY9vCL6i1sH1jt1LsNqS7RjPsnYqKjcg37qj9BUbttFGq8ceC/cSeKA7m9WyuRPp3IB
BqzCegpqGfs5th9TgcVdDm04mnyGbr++ky/sDG4jykDepk0AofDpzpAb5Zv8ScYlZi63TKG80FbO
+Mo+f+EN5lgzSEzomgbOqbenWyP6Na82+7wsljgXjTjWzN7wWmDsRyv5f5EGQQilHYyqLMHwlIFq
JtIyymVQcSNgfA9YxIZdTRqYV2L+q+nwn1/n/0ofm9u/ChT5j//m31+bdmEeLtTJP/9xlX3tG9n8
qf57+7X/+bGnv/SPm/axvlP946O6+tKe/uSTX+Tv/1h/90V9efKPuFaZWt4Oj/3y7lHSePy+CN90
+8l/98P/ePz+V+6X9vHvf/vaDLXa/hoDhvpvPz46+/b3v5Fu/bSXtr//48PrLxW/d/clq5V2C9C0
f9QelXaVdcNj+cKfePwi1d//pjnuG8QM4ABCxyfifReanx7/+ZFNuwom25Z7bQly3fRK/P1vtveG
w2ybTW0dLRBOxGLZDN8/ct8wzYCZvfVCOBtg3/3zVjx5aP96iP9RD9Vtw5eW27U9zf0ob6FgbmYV
YNHoIdF4fvoi2NpgiawexUGgD3j0puwDa+47WV16Gd0ym/4DsM0ljUtDicgT71QxX6x14u/9MT+I
kk/IGsXRYY+FyrA+O1PmhoPexVB1h9DMqgu7Ws+THt5Vo98NTfl56plJtna0OB7O29o56t6MK/XA
D7M5/wau82wK7PfY044YXs4KUlvzMRDr+4DsDduJ9X2eOsVO5qKN7Dl9qKSfHTPAz0Dn/DkckQhb
DQnwCxPmxNXmuBt9LYZCX+4QpH3LBV9bdv05081j4xT6DuG3DUeUyVAAIBW2ZDJar80OmPp6tQLs
OSIRedXPtggDkClRkOV/QsnKQ3uDHadO97Fsq89BQ5fVSM4h9clwypPzZfT2BiyuuFLwtBwkoiDx
pvFowAX8/rUyaZZh3zmHEpGlCAWYPwLtZm6t23X1ixh8xOdpca9pBOgM2rNvIvHvAfIXVyuwtl3t
bjA7pb+vxNje2h3NFw1AXjRPvgR5PewGL/+WzGkeNcVDXwEzA9Q0gUUaru3G+IDX784rps+jS8Iv
N0R4AR9tqcTDtHpnq888GvuXNl7IciKZuNeSaUguerX1AG61YP2wTtwn0+EZIRoOwn14O6j2ttBh
fucL11MEa0DgdqyDudpe5BuX/TyoczzgFhi3e8TxPypbjxqgHHuQrRo7BTaPturRbH/y9DH0gFeE
RlkjWdlkD4xmlwtfK+lJDKZGf9MuzkXTQUfwQIkANH9LLQ+NcxyizNAsqG5zeZYlQr2zc0vt69ky
I/xV5/MS0CXAlGbnyd7eFaDoY3qZwCFmvoJWjeGyShPBoWCJNLjssaMP8j5ZuDt1ZxHIVZ9HvMxZ
VOoCcJzNELYH1p/O9mFOZB5mtnXQSoipWMpfL55SoSPYmuUEgVCsbHbXGUKvNeLJgm+SB2cGD8s2
6s8rEKFd7bh70RnnsATeAfe49XSevujUbWVcL2m+N7vilQT66RG1TXxQsOGwRWaaDusLR5Te2Ong
pQefvjw8VOew5O7RwTqCDfWae9xJo/7HangG0OlkVWZLT6PNOBiGpqFud9gAhsAVggOQiQNsvo8m
QkVJcT050CUhDLEh5cefwvSP2PdzrDspw34sTlAlwUULlOt9unhdGRYkStzpwCI+oNYI/ExbIhPw
WL5CH/vrQcC6DZLyEvHOS2319r/+Ck/zt7++AR1XQjqRlmL3JOsgxbIrECnpAeDXFXOgy1S4Z11X
RUxFEGYqXkk/vrez/tVa/L7ehnVnPbx1NxnYkyu2GEbj0pUeEjpvoerdSCzv++IGRXoR9pPKYQMH
93bRBZFwpve57V6BlTS7/lg6kGHVHPoJQAxVX0Djfx8goloNF+CY34Md2g9mcbTa7roKusP6TVNw
TLpS7bwFPOZKPIIJ9bZefD9cJ++sbbIv5JBn2ApfJCA7iUaxDizc7aByc95/nkvND1vLuIRD0Ed8
cexARhUDoAFRBO5FiOlLZwX3sD/LsNAtJIj6VYvGyf7mdf3HXNKjtznCDu1gvBU2uqEUGNmhTFtQ
Rsv63uwIn775HlPce7Hq75cuY5P1/jWN2YXRuTiH/7NvWu3Y0j34qw75rWTpvqn432n+8yRv+vfy
qcNjs2Ui8vRP/d+YSm068v/5z/zkhVSqar48Sb22n/+RN9E4eIPCzubPh+bhZtjyt//4kTfREnuz
CacxmmHU9l2+9UfipBnWm62TRC8ZTQuMXjYdhB+ZE/zYN2RboDQYI9AqRJT9d1Kn70LNP71cyCzQ
qabF6TEJI36eWoUzc137epyt+zbrOu2TJpzgJptp34SVSmCvlyNzQORgvtRj0TZhx5u/74HzlPgx
rO23ltOJutSBZWOKRQdu2WGu7vPq1Ez7zcI7q0e9m/YgwGstqjxkT9JpqtZQlq57a3OqeFGNTUkR
pcWCuWAOe+IuX7XP/QhgIUTeGPMeMIt4rDWWnGJQdNo7bDBWkL62wKrALEde1QHQ9LfKhQUWTjXz
w5BTHsphpcr2NrPsag9ZGQo/RsDzEP/0sF8IyE9rMB4ppwA6tfSHSHaJySfRsOfBwiwojftSR3dU
mkMfVZU97n69yskB930V/DeAxRFxsVM+ifplDxewazPjvqopxGrR9HvU6oc9iq4iBmH5Gp7rhX3B
pdDx2spKBgCnHfjBrOrV6p3l3tXbBUBTM36aLR/iZ264y58FPaYiMo08OMDfETxlw0M5QRJJ0QJs
7NhqaUnCZK/trxX0vsdEb4I8dIICQLvyJuDG6dLYdzakyzIyW3v5Y/AWJ4FbaS0NTOi6CutlorcC
7xESDE0Lkp11NRYX+tG0qki0G8PXruz8BpVv5DFs2rtmqCfJNYkdpgSu3bYXJmjQd8U6zV80N2/y
SJOD9cWBD/InanAQE3K79arQRvHoNbXTZw8Mw2sah8j7MAvabuLTQ2uaoR8OyCPcq7T+E9rCRapx
b1YzOGoFp9H33fFbkfnfC7v/r5WxhMafXpRnsfcye1gef46933/+r9hrOpSfdLvpj1CAUrPSZ/or
9AZv+I9MCOh+UkxtI+P/qVkt6w0TegBwW14DioZq9kfgNYI3NmF8M73HAm779Hfi7tPtQRsd3W7L
ZWdQVWOu9WxesFiVJEQVUDor0n+0XAdMxLXs1jPS/o7p5Hz70315IUzxxdt/xXmPRJXsaVNd4xJI
0Kzt85+moY6sncIdBazSGSJyb6BDLU3tYaz75K/N+KSl8nOGajonF0csZHjn4HyLiTXSDqf6cvQD
ytxXIHRXXkkcWMrWTYR+16KSYeF9ZXVodmJYhiiYEaeQ+fJV7PxKhyFs7KveXccSWJFQRWZEiZGn
xwVivR95xiS/WdKeI3yJ1/To1o3uXZau1V57QNejRJvSbAf/rbgbmBNq+xIkodohhFNal8Gcld2Z
KIOpjITRDkHcQNppvs5GX897KHOkly48WJ6ISWXaHetMOum+zg1Z7qqiSNQOF/dliGTlV/Y1OgWV
vG1cNzNjpbVLcZW36fx1QMTgot8gr1+qnDB45a+pd5s6WXLVorrztZzLMUPOx4B17piyXeZd4gWr
DRwDYDDMqTUoyuamzPXkqlmBzgcIWhQSELlS3Mudm/QOzCdQ441/CZcMHjU6CuW0o0R3xRSiB9Rx
Y9jeX9N0NMpPtSaUhfKCVuXdxbwMZbebgbeYDeXBUhkXvuhmpmLO3PhSpxUAwwW1NdOVUM71PCEV
3eaeeGYABSdgtngm+0WW77qhbaaPncin7spJtbq+h5QD9I1TGjO6IMw7sO/vvQm6/BK1pjVL8oUs
oZkZ+xRHq9qDB200KKuzVvcqXBLNEtZeNt0UWHQ5JKCA87zSiPI3SnVuJd9mwEm8ctfSBxow6pwS
2GJhZdtLq6JGON5666kOHuQuU7nlVTcrZEH9XSLrrvqQ5mj/y3hpIWPs2lWb5Jey1poONofyl+Ut
F2AGxg4Lw8GBQVHZGOhEiL1S10MNIyUKQhS0l+6dZw2yuq1A7NyAO9PkXhrZCELeXvsPXbqwicAc
LNW+7U3KDJ6jy9AoG4DE51nPNNLNSqvYrfjVVscRiQc/mg0vwU4SUsrXNW/lGqt2yMfDqrdW+n7o
q6Z34HCZ+khNP6ohvdFmHdbPyLS2hnU+MvEy65z+Quf5QwEBJYD/gGKBahCASf2AosnJjtZE62On
IxEMmaLyrRvUKSRPE9mWgi4MehjfJsOZ2vNJVk5zbbilb12W49yVFxlGCRZcQH3RED2wVzHf0YuQ
8pgAy+NHGVPnoclbYV5DYddzKOhicp0Y6ylkhQq3KHS4xu1WDKee2z7qTWkXR6dB8fkCPk46kTMZ
/YMcBtK2wsnms0y1tn7eatmI4WyJTm66nvcwStQQyx5mg0E9xxE/7mmraW6FicvsuJEqxmo8oAju
pTuViNY4SAhndagG6JihJZb2aC4SjuKCDke1SzJngS5nChoZQ6vVyJA7nSwYQgx6hAyCU0MMoum5
T1U9V2GL/6ceWxoOoLfYqQby2A7VdF8YqZleJbzI/gHi3GDc0UJh+8Yb0it/3zTJ7B4tNbezgK9c
O13+aa41rdSiNjBGdeX6NWmSjqAL7FKZb94KttnwXdxMd2msCK29rFGmEmea6ZfQjqZEfKtRWF8j
mDC4ablIcWWRyQyFzkpfWru50de7DFNdsWfqDb+x8+vuolhnmorTiqdjPFaDM+5MDoRqVxjZMN+x
KydvtwhH2H9MmgnGAb2AMs2gRM8BwfqT6fltVRz6NrDz9dMCLw4OujBWf1dr/rw0n0U9Lqb5ydBq
FOprOoe8zRJNijZDbyu0DYycXHiQqz9M39IOFyxoQ6OdJI18GDsnyaw0spZRs6dvMOxl1f3x//Mj
tWxtfjDzP+UBz/Kjiy/rl0JI9eXJbOD7L/2VJPneG2vr2iPraTytT22XfMfC6wOMgbnhFSlqf9Sn
jkN5aiKdt+E0N7gf3+GfjX39DSNK6tNNLpDkyrZ/J0t62mnysIYGu0Y2gWkjavTPbL1rYaMCpcZ1
jzyacBlPJ8Wj0TpWjfSDZl4op3Ku7WyCLP7TTXo9Wfpr3e3Lo9JpwCLZEpyfkqUM2ZpkSvR1LxEG
CvXWToB0rAQQVM5esQ84yZW+L4Ve60bsAGjP9OLpUtUq8nVQ+rIf28k7L63hfaA4Hs0VAava1F7J
Ak8gXX+tZjC9QZ8TVNfpnGTqyInRVFn2OBb5+4Jkk5FF6e46+FT7dpqmKM0A61duc/frO/rCZSJa
SdcQRg5H6en4NZvoWuaNxpP0UWoQ0tX/HDaJHKTLjFiWsjn+/nq0hIGrbE7F5qldc18uLsZiw7qv
RFnNYZprubdL0et864JQD/Z2VVKD/nrNp52AbbeSW28dWTYsL84pYly6HOtkN/0e0bP8kLs1FLXG
8A+/twodZweoK1gjXlxKm5MNo/X27Nq9N+0dv3SBkypx7PL8NROXk3KBLfJ/KDuT5kiRdIv+IsyY
nGELxKBQaJZSwwbLTEnggAPODL/+nahVV3Zblb1Fm3V3ZioUEeB8w73nIrrjDTHU8Ag8+ZPyzf6I
msibl/1EnUEwTrXI16JtIVPN7mZe/fNb+l8vdtkqovljS/hfV+VAQU5MYrbsLyC/g5cvL5nN1NqR
9vs/v9Cf39DlXdGb/GWU8wmd/6MJail3aumrZQ93+q5sRXcghnf5l0vvf74IAwnOLWbX/7WU54om
grYfln3quL8dl0VjxiD5X46N//WRXdpanAIknHjOH1MnoGmVlwW8E2qU6dBu26PE3X7moe3t//kz
45j/W+N4uWG5HADcXgLIOBL/fkB5cHMDQ1TVNfTQ6N+UXH/8cNYTlycLPizGZxdy7x8/fM6nbbWU
Kvc5MchuBLkj7R4dr7CGhwa/ojxCFgFEcAFAiGhqm6n90QCsWx7/+T3+8Zy5/BoIDiib+A93lPnn
PUUTFWyLVe4Hcy63N1g3mp5L2n0DN7wE7gOd2vkglJBFxz+/8h/f41+vzLHPUp0PgnnAH3M9sa0Q
N7exQgETVIcVvRI2Gkb5HRfX8z+/1P96kxwbPOUJK7VJDfv7F8m0tAZtY5Z7nRv+CyuM7jdn2niF
zxh4lK3Gx1IH47/EhPyvF73c0vScyNp4wv39RdPCNqU/ddW+kQAXd0RdDq9TWLZXtTeAtFwye2wj
PTXO1//zzXL+EkTtIzm9VJfij280tc2mLs1W7bMwG54Mz9dXY17X730FMm7uYXbWduW+/vOL/nHn
I6tDlnjRaCFdsTDDXv78P8oGF1aqX4eEoOrVCh7mIZhBns3oX//lQfNfF83ldaiyPHI7mLL8Nbv9
j9fJZUpidm+oPZ1weiPKCR0T+7OHnJnqv9z9f35/jHHYP5g43PgsuUIvz/X/eKkLYGYpsXBc5US+
f8h/cSkw9rocVP8xl4JJzhIVETJzUoScaIz+/gJ4pC3JQMI9TANNPHLkrT5NeQloeq6MCh9HObVD
FAJu09hzCrtMqhpSFmICCJ5MQjJYHFVvUBLiajJe/HYFKbAUWfiGEspltZb3WDw6vweEjLw6oykB
+8FRA77kvcEOcbqQN2g/gmX5sli9WcnoTPJHWzsQKmgMiT+ca/i1PTqJ07h1vbip7M0IHjJb6bh1
pRMclOHNr37GJgBUh50/gkb03soeaEG6rO6tVQziN+Nt/5OpSP1QGQX8Sb8f/HdZigylt+mwuyyz
TXQRemHITeijN1LvcPXLxBua9TjkDVGWZP1i81Z4fZ64idPbkTlJj+ojGEjsqsv6geEZGNsJyBPE
MsiuV2LoBZw5a4Cu6VppuRw9kAYW/PDQf66mfrR3S6AXVLQEsvg7eoTFPdbcoAgNgML+om+23/LK
qcJorS0FLFKVwGmxH+gTcl9rhQA5iCH2RngQe9o/pn7gJOs3aMy92qWGWT1o2v4hpq50rtGZAMuD
p7Clx3S4gAh1cJnmd7qHypwZUzUeSxAKIHU6F170NPvoFpiJ3deSgSrQOxw7UdVdDAHMM4vlmPIH
SEvCITxUzqYZjlHaXfmZkZNp4Q1GuZ+roP1MldjuWNSY9t4BbzxcGRDibsCQps592WXzPYlJMwiF
rAQZNMqtXjj555F10trV9dENRusTjhS6Uqeuq/dltZ0P25LzEAV5MKs44xr0ccnVOZzNwejaBPSc
peJ0qSp1Uwols2jwJ1BSkCSnZu8xl3ucyrKTexdWwTfM6RbnURpcJqPUj++pLxv7ClREW9x3hblc
a7yAECyA6XsoVhb1TtFnOQSAyaLfq8Yw+mOVuRio1zmnBXe9nt9wcVB0Tj1Ls+NAWY6gpl/XYp+N
2oA3teVi15QeQ8GOXHdzZ0hhg/tUevztQIVlDgJupGYnM9nXrYfXYt9aYwlcbhzNB36dwos6sx9R
2aSjY8Rzry0/9r0tNFEEtW0WZ3PLznDxvfluqy2gPbbnrB9wE1sXzJO/APZOUXydS4B07cGAES52
xmKYBxNmAzhYS+AHzApYz3unyob0CuIJWhTb2voMCVSTuoTCuvaJT2ItQMFV2I0WROBx2oyWJr1d
VDCrQpHDKevN+pRaK5fcNjJ8jLemGIyd74QzR4qT++sh1XJTAEi3Cgr3GDJnQkyogTDPdZbSQzBU
Vzsc/9mE0qHN2hhTW/ar66ZZJEqD8tlLsdg2+gFnzg9q8Yb6OXSbMUjgZw7Bzt2m1EzMARBckncd
mMW88ue3uQZRFAsnH18tvXXiZRat/0MCBcr2pVOunwb0YTvaXHOAcImUC09ksFywaY7sT4tGMhHj
mwSfpJZ0uMrMqsvixvfAznK+Aa8x+vlTpgIuCZZlNEolMimyUNzVMGIfb+AGvw520z6otu0VzYFx
rrXZrTtscnmwa0M8zIgSzMyFRaYa4oQ9XR26dTXIUZualeAMz3Czfdjm4/c8LYYVW1KWt6ktYFAK
cHxfra75a649ih+tRUZwDJ6IS6DtGaglPsjmn1MIEGqChMQ/rlJCsaumlPZ1yZC/vnAIyG4HPdnN
EWjdZTm0Xj6Jqwxu9bRbSongqd42zigiNbqRtYPfqlNfrfqokJ+nO4NuGlROiCk9Lm2vvhrmvy41
Jk37xt2G5iorQaQmNiNvO7YWwCFJlcNowmDkpvcg56rfU7nkN8Pq89cwBE0GOIQSFiGj4AFsZzmI
r9H0DP+cCcGVjxCVWTfgFg/CKKODacd3kfP/r7XM46CbHNyJ8+jJXSanRUQWzwGP/M+wRLpE/cto
GxQi0iyOeANlGOeRGtCIzb2xJqUqUuRxi0ix5Nb1W9uJbgcHjetcjIORSBHWNwauyF8orD8vgOVY
+ql5p2ZYUrWc24MD75CgHyqMnZfpR6fh+EkaxGBjQunSvv81ZMFunBpp5NPU8smWfXjTUyrwO62L
vq7Wi0Y7VD2EISIhTqlTWOeRcoyDAbOpCH/Whn3XCxXuaqU+a0CBdMMNgElj+BRjvz0REPJtB/4+
R8LoyOCp0mOzL1fzbe0y+Fvl26CKo9vajyJrmhhJXh+tQVHcOP6mEaGJF9ZMUFwvyidl6LPOu/V6
Ba95bCS31spTDq0ceQQohE7uYILsKv0DsJAmribVnbvJ7344BBIksGzvhb9g1bvQZxgwN3E7yRFl
Z2NDCFdFZACCPBUr39NYE1rUbuuVhQXlLlf+dJ7Xlt1Cn3PwxQSf1l1iCu55yET6C1hn++n1alx2
BQnuz5056RMMuCDqFd0d2PdqPfSeZRAXGYrfPXg78Icm11qkM20/EWWK9k851LEyXJ/lhbDK5c3A
q+CNHMZpNg9WWBcEZGTbD7cH6lam/tlp0ulu4Q7KYuYr8g2zFdJwqw6qOx2kmUE9NSsZz3C6Plmu
MCCxFIETz13Yg1XkA/HCl3laf6bCuUpX8eiNsDjLaXjZDIHANLefhsCE4tcvNhmepVgima76ykO1
+ujL2fkep578FSdbd2aPPgGiN6HLPJXqUjYjNERLWruuM7tfKaUsRFK7T9eYnD9ziCFymjtROnXK
ooyvM3HS2f5wesc8N7YBWBUPsAKa1nM3gI+8DwjqRq416FuD4udXgfpy/jEoQnZ3UiHY3aWodYu4
NfX6tdn9clqX7asR/rhrZmO4QcYVJhM8hleiA+RnJVfx1U/BkGhIsSaglebHYnnuwwI3eb7cIheh
nenNpyljsRDpzrHfW3Mar2CNmt+EUHwsYe08QP2vn9ZhPVIeVTvLsIxvo1TjuQmhn62l9ZYHunt1
hTnFKKZPlobYHJVzNnJMZVt3O5f1VaGB7flA3R5Qr8gtCka3pkIhAhbP5jcyCzPSK8TTlEiQXTn4
2673C+KmR2NrydOz1+cydNukrBHsolCYD1IPRWxa+fpVuCK4D9iERZapbV7Yqh89OR9Dc7sLjK0q
ojKw/BMLni5IAM97X32+1jxGG9Z1UWtU4885rYA2O10z76hKzcjr1LBfvSnczYBNE2k7e/C/GBJs
dqTEalxigTohk8Dfyis0Lk4O03BpT+mmuGWtdtnr0WEcSVhAUo6p6OK2N+1frpt6yKWXH+nolU9g
/CdKqDZcT9qc3SiEdL1b5rR+h5ppPQ8hCt0A/m60loSHFmPtPNd+Kh/Nwp56nhQBOSByIKnnUt3e
ya3HXdkMXFQqmMuzyzMNomM7nloYo4fOcefE20a4y6zr8REN3HJrYYmjYaTXpTFCwJimNeY9467e
KjeSVY++qRjKOOx9so+7epXRqMb6ZGZ9f0cR2MVCIc5MwR3yxSmPAIbKMXrw25W4L1w1/XDhAxII
UyLHilMPk37a6uVdbg32LExMpE9UPNAh/tvZHdNc9MkTS3WwosXEqtBuVk6NIdhOM9/SPg/ZDMcU
gQCjndXfg3EIragDgkqhvNl5FQvPSLedr+acPmTO7Ifisp49FnIUv1mQT/JaqTRwrhyPx+lN2nBi
ZtGkp/nsKFg6SbGMDRWLVTs7xr8a1wvKR9I+4MDtZGNYz25u1AcVUNiyoswzBJmu3GYkYiag8E1q
l5+nhL0S4bHpJuc9jIVXDHcjpz62O+XVJkp6ErK118MtCIMuf/bgro4P2nTbu6A3vtrWFMm6amvn
9KEZs8Q19o6DT4+Ux+GFhej4pZtwJIigsv3Hi0WEtOPevJtdqHeoGZJuKe+kMULil0Qhx5KyLPaz
oIPCJj2azS5olwPnUDEmRZFnUNNGCq5oRbzwvpWjOyQmHrrDMq/lnu1ZBoqx62r6zZbnuKZ/hcdq
JFN9OWg9Bh5QWpFM5dZNvRWvmZG5pzxLY8hxxc6j+DlV7L1vfNa158moxyfPyIP64G7bGKtK5ccs
dRyGzF2tAci2Mh4w2fb3bbW2ZzmCm+Hmse87RXL6zms97e4780LGDD3+3O29W7FYLZDY7jgZlHZb
kZkblqssu6ejwg7YQN1gPKNxO/O1ROZMoBa7+Neu7ZuD46/Wb22p9YdwypyuxKY7guM3REohFHM4
n/yEOVC75xP4wa7B1ImTWYEf1Ww4mj0KB9DmMxoVXAfEjNBAtqKG6iL8g9NpF52raNBiFDks8OC3
DRv4itblxq1X1p3oJyDU1Y2cjr40XmuW/y8o5afbIA3M+1z14FoaRN/VtvzyFq3uWkuoO3hsyydX
1g8mbR1npoXm3QeEd55AdJ6Udg6BmU+PbEeusI5galobshLg6s7mlVVnKzbC5j0nQYLnprkcLJbj
7DAsa3tAvUH/Tm6KeV2wbD86GYZUl0Mxrmtlv1I8yOehGmsj6jym6VFuDBm2fbh38yHsl+w5UB7+
KW7s7LbKUnjBl8r+gycjiYU1MTcBZymVlKLA8Ce24VZ2t5h1ChPbg1XbIk6IQfnXL0bVmHys9mAT
ATCkT1nqTuc+8FIMWj68wl1ryeWcO2LcgUA0Xqx6NRcUyGkg44n8k2QezTc21+lT1XjgZudq+ok1
7oUJk7sHcb8h0WgQ8DmsjtnpWpA+qSP3gV+dWdNrSnR4Gnwx/qIjk4Y7YrtjPhuDnr/kJOUxU+1r
L0YAsYGRAow3Mbny+r7DP6Lm+GrDjoPdycu1v+kU+/IXuM/VJ6T7dM8cuH7P/M59HQBFy8QBgL3T
XR78IuIohS3ndfwYACoQBCmF132G5JRvuFYmEE7O5CSQzZdH8HLUWplx4/lGoE7elBkPurr0DpM9
ru+BuBBZM4qIW9D+KVKCkht2p+ZVvMC472krqO4+TGCHSaHW6svudXmDZWX9wVbdfHIsKIsXJcG8
a8RARJvXSNjcgQ1jzDSsChVtUQd33XoRa7SDc53mzpju83zrQn5XG7rCGIz8EerXBLEsSNVwy32K
Tz4Oco37YYWbuPR2uFM5336spBlcI8Wwl70rNgetxTTV0NNHb/gxBhml/tK03qnvfe/VzUtfxvmo
Se4plmDsdj2SWb5PXEt1Mm2+vvGXbsj2XCDIicJKqRubwDBCweyhLuOuGeXP0aGijGULMZFYLIBw
DqQUPE+NZRWJ2tZ1SmZrM3/LnkM9CReiWSK4UABVKzmq5yIEBB5ZrWmPCV4pGL/evBrkDggDjZiv
g/5xXoqqi22wsOSTtZOt4gDr47cRmGrg4x9gdore18AmlzQneKesLhphXEw99R31V6JJcDgwUijB
bfWXoJnK99vvlD0x9O0JVlecMW+6aVjGnot1pQ0uCp9TPZjW6T5EZ4xOn8v+HkoiQRgCjOsUzbqj
laCWWwZkZNnSHcFssRNj1ktXaBc0J8QJuM+kotGiLKneUFxNBece6S3bGwObaUj6uR/OFd94nYD0
XMjHKXMUtN0ksjvNA3w7NIvJF6yMJady70LSo4oZcnFNrJXFeMlHExe4UGtjt1+5TLi1HE4Vd83q
q0uKZb/bsIBhPsoscW5mRWRBNvjjQ8ajymAQs9DgAVOlVK99vyqpQSvfuNbVSp6o3w3k2XSIip+r
qsckhCqLSdXF3fxrQpVsRZAsaTwY/U2XEI9KigSUcntnFiYPzaYtOJEw/IKi1pJpRVKKwMVmR/Lk
h3RGADQSmeMUE18hvp02E286dDOS7tqwMHYAlic/8gyCaWL0kuuNG3Yt5Nfe0XdEswDzL60x+8VP
9L6b3KbUTKc+exf2EHz3zgJTzYQVSnA8boy4QDe/HtawJJuABB3kPjVbR5tMARsYTuPNzGwRLCOK
69MylPtw9J03yKR4xVsyZMQR1nFHjQizv0hADjF3KM1xPQu0ZcNlCMZ0I21BTe+YbE132YryJzaC
cFEJIDQjSDReU+bVQuEI6aiKuO1rQ9Oq9VZI+tyoQWC71IoPZGVK58pDarVFJLfXB5EWZhFvi25H
aP1G6d8DHcPLB+d/rXbF0LCTIrqIO4FRnAcx2vHWD9+X4oX3HD7JYC0psWwn8+JFhl13qseJtxXw
O/Lg9NvSvdYzIPmrqhzcN1PndPUDbezbNFBl4FvybC+xl9F7ClDh86MypBUxJNthvcvqAvl8Fdrj
D/gThkq8cKjdXys+Bec2MMJ5vaHqdUg3UrL9wvFvybjdJgtuOI5I94xVx2BsST+BDMlh9OUmus/N
nohjbV+vFik2SMwtG3rERvbWN1UqOXixKQkiIec9XXxLk7nlZZW8DntrUDwzfT+cm5059SkZRhOa
SjUQscHH6sWb8BsjO+KTqi6mzLZq1pi46Ly5D3gYz5HN2J1umjymLSakS1dJxVLH25EvV5pXwRig
+qgdavsEb0K7JW1nkubrNr1Sr6ZzESw2Fv35ISv15MdjuFRpwsoQyKvHXK8lDA+4blKWeqTi5rDm
nQ8QfSJsE9I/9RPtbzyVdXYZhRPom16rkvJ1R1pjtryRUmgRJAoQH9xtTauZ5AsyuXvbmAssR8Y2
IVbv0rYLE9edvEPuzE7zOrjFTP0haa25/Ivavsods8nfOzHn27XpWhCZdWu1zU+eI6NzTRZc8zlZ
mS6Yqkj6tHU2WLowEkbAgHaL9n5pqWoPpYcpaScBXmevzA5AeJdjoCh2mzVcdrVjaiMR9D0GqGf2
+IwJpkx/lW5PiLTfBbUAvq2c8L2oehappbZ66ivh1mDOeUf5ySOD8LUg94Yr3fVBHrs8FskwgDKv
ro113ZzTpFJiaiL/0m3dbTnZd7B/yRtidgUjzxFtdfmwq+VrmIT52Lqd10STXEfjnFbp8mqv3eBe
E+hhykMKZD88uwTFEork5v7JwE7p7+Q0+VPcTxhy7gmUyh6Z+0qO43zpDWNvEpAIKjgLspBrCnv/
LsuJ5o4mC8nMW1obZnZ2QRSO9y4zhRIhcYolzzFcUUZt7a0/HYG7N+JSMj1GZigEdm5W+N/FPFpM
nJlthOaeQsKl0xwnz00mrhPzNHZEEz1ozy9JV7rkOLHu8tiGm+AXGYo6NYZg5tmyJrQiW9Sx5ZYc
EEWqtj7Ovl6+KbslkUy4G8IHOZO59yHrrE2h0VvmkqDrqJtdaSwDiV8EIVZVbCpAQJ8gc6uVQmd1
wh2zTKPngM2nNTLgJ5C551r5U7BRPiWBtW4rjcTc4Th2dJt/oS9yJMkMTv8UpvlKIMTqW4BgsH3g
ymyMpy0jpO5A7uFEPIkAxIyxVvlDrH2gkonVmFkRbcgkSVCYhzJJ0eXqa1KiNzfqzc25V27rPlXw
7srYMtX4GWaImK43NmfQ2Att3LfOBMe9U8p7Qkm5/hQw1Ysb2DzZt2PWkwHcPWuNxxSm76NRo3+M
1qEPw/fVcdLlnnHq/IS+UXunNvD0dh26fpsdp5Ue8gya3y331YCV5QC2YGx4rFSkLsFFKAJQ/aWs
npbMn0iMcVYATpPd5T/Cy0iIZhpxN5Hk4yczMjrwrcu34LCADPf3KadlfZvmY0Yrz5U2wWrfsCzl
NTkCcc/Vfbf1aXdLHaZolfugqw/E4QblQZqrN59HZMsGbl5LvEtHGi2dK63szko13WdAK8s9qYv0
N6XLeK3IsyZGIaiy9RQQDTHtl8zNnzId8mQOa5P60RgUU3JtuE3Sb1Snu1pn5QuQe5kfFnvrKFJG
QiyB0+QV0xxLLUToBu4nAnjE3llupjIWSMBkk7heatTXnKmlfUtXzFbEZFQ7cKNbDobMRX2bGfEj
STCEgsxfEmad/UXrrJKe3a8FV7Woqr0YW9XGxDWxUor462o6ktfDr+q1mb+JM+Bxiv5imPzlrjRM
+KMI+It874PSap7q0armXZduA/sPkqnHmDyobou1XWdvqoagwU6TJTU5Pb41XTdk1Y0ssYrBjUob
Pg1t+Yh6HTtA8REuW2slna7DD6VGahezHEhoHTr2JZRnuaMqbrpUzrcZLilq4NDJzeuhHJixCXfz
vsRmClzy/G8Q82Y3DjclLiGyXzZHmzuMVOo0rOxME8d0ll8gB4prFnlkZyx9aV4r7Erc8vOi30kU
8WmgJ+bWlIVz/mKZ3Jy3Yc7emv1AuR74StjepFy03s5icugnodFvRzkQ1BoPaSPWONcbdIFRKT87
d7wRqmvHxf1NMdxphjKkapz0guPgsDVpjZ1rtbzhQLZNbmM2tpj6z2ZLB93zTJyjkcSnD3tWbIDZ
fTBmZ9rDHIUVp2FG01htL01eafNEOFYwn9yUBhSPvk91mDVD2+0yYYzBrg+IMDld9t+IPgGoxK5H
rsFpMf1pOxLwWG3YDU0wfsKdeyuaamke52quv8zeRs2YI+fcKJMI+yVopyURzyZ4+Ahgmgq5Q6d9
TumfSdRYR76xKQjWBpv44jJKFRTZhDAaTD9CRq9+lNYEXO6qKgyNmEPOfEt12mwcIPWWnRSr7gtP
eSl3TYh/JEbydam/mMIo/GtguG4kD8d2j4J1oxbl2ftoe3MdRGqmcksM8pW9A7DvHI9HyGHO0791
5vtqarkizQnL8Du7Wvu5G3kcOWZqhEdvEwHhw2S4GTyxNtEkQwFz8bGjwmFvlirja1u92j2W/EpX
FelIPyhKSpFUPNYvHP9Lihhgf5JlhHFpSLeSw2G1pDvGg5O66y4o7TU9jstEfkclF0tdMaVvGBYG
FhFJx5Lr7dVn+76S8cMQaYeoY1qiwawGL1KVlZdP0vdtVvwezk2ZSE9sBN1gB6h+zoOXDg9Cm/Kc
SjqR8+gEzNo2cJL0c4Ytl2sGSOKjLheLYCWKSQLIWpcVgqaGnPa22wjvSRRdeDfaYpp3le32j0FZ
rBcSQdUKxmCt1cXsG8Ggzdq7qPPNdT7k5iDEqTPcC7/v4lw6jnrmV6S8IfOF6mmb9iMN9HrlW9vc
kqUuC35pXC3zLVFVeHTCcsb7wILEKWKJVRC/qbFYjFxXQZbRltX+uajSzj/4JB7oj1aXGM9iVTOR
2BHZ0/RvSAL6j4WEE8AOec/CvgA1C1Nw1P5NmRbu70xnxfPGt0e8GEZYwz0Lj3t2Z/W+f7tWGbGC
obc2THSDsUAsQ9LZeJATk8ArQix9j82+YAK0c6DlNjz+TP+XDtySsDCSRnwSk5RdU6YVzc/McFHb
1ih+wnitMJscJp6k+mRXBmNxsMetOG1Z7pofZHv21hlH8ChWJnYpCVxuu2pYqpvNkPiMwHhZEsJ3
VfbDzxWVCHS/bBlw3wZT70JsVPRfFvCU+RrEqQqjaanUuB99T/dX7dIQNIRBCMojoKl8xtAV4OFA
aOPaX6ngoExmskCJgZ4qq7giLJSkOiIXit84nliQtl0mkCovXuddzxRrn6WYqy6RumLVWOlO+A/j
Jjfx5PckDGP76IiDZi1Qfk1IJBzWEfRhp/LyakNnOJ8sOJnBdLOe9RGVytgeGGZ1Y+xRonuxFGI+
dUtnj48XF/E7q7+cmB3XSS954xPAkNUkcLwvS8O45ZaqXoj5MV9y4c0f/iDFPRGFBMQQa9r+QsxU
VNHs+N0cz0Koh4mcXsYhrp7ZD/gbKDu/ZTwRpeklZUba1vLtdQXACb5jv7+CHGPPZLGxF78p6Nf5
i02V8owaLPeDMox5QyPYup4ZdVI4IbfRMuJmVm/2avBfCRG9SK+7AM4xqeFLzioCg40Zl5VdyJ3F
B+6dV98ogn2DKqy7QR4JvACtGGYOi0+JSd0iJ3uPILrPYq1GYhIDXW56j56P8D6jEaAgWqb+b3px
bCRKRPIMcTA7oFw8w3ZqamqfY3jNeUYcTZKa6GeFx4NO4kgLz6i2PSvJSlCtR4rm9I1BQ09VUBrW
tvMQFH56QhnsS2evoTXuUrw5RM1Lov20/7NXll7vc6iZOjKM2uwwB85Cr8cqHO3tmlyBctj5wUA5
QRhtw5KUVJ3sjIMFoETl+rN9vVWEtyM/Iro1Y8SOd8qd3MfQAMtK9nZYk7hYFcTfEWlh7kgAJWi3
7Osubixq2mjR9dbGlQxbhXS0kUZcS8aDsZyowuOt0mCnObnp/4KN7+m6cC3q3tqWKVL8kX99BW2F
0BmjZpkZV/bY3nmDuXmxj/6QoGJdVlZiFfMF3zOXmqSuLmCfj21Vn+G3GToxgyr/Hfg91qVNjOWr
369U+V3VpwNLaraacdEV9k2Wa+N3xof2gjZCAKWG9f1tuahl9oMOGNTNi+Ar68W63uZ5HRIaN7XM
ofm15EEOpX+xSzbkk9rE098vExUgcW3N/DEyjrDjgMrpcWjnCjyAH2hSZhuHWDTBurWKHBqe+ymr
vduB3eUPLmN0MTMB5jSC2UKSi2Y1ywBBdc6z63aNxZqYS5KjfZhpsb2mvieHc2FwRagDJU2FaDDS
njm9pXT/TWSEbdZf9qX9XT6NAxZGp7wEoA+V3kvPXX+bwhYPxO0571oQHhAVxgV9EzJjvcMv1bq7
LKt/MtH0SYYbl/V1ygPxcybZ8MtnBlpHohncczqao5m05EQ8Aiqr8ru6JewSlBA3F1CmVvyG7l06
SRdskpYzU95vodbGuO9CZ7CITkMNdXSL1PsOVOGp2MAYvIez3iKC2kj7itRKVLe3SAb1PUdDSANp
QGgaSb/VH17vdAzT0wK/fNaW6xwVDczjWJVpTzq7HlaWxxtpO3dLmfIYz3p+RzKj0lAhMEFDcGZx
4m+JVRK4nLQwNblX3Yks6yxvxU1QCtdEoeJT3qEqpsjotkF+29zCpLnQLPYJKpmBpFkPNsBV19ge
33EvGc+ojKADkrJX3H+031PcKiZbN2JhBzQh2gO7VPj2OS+KcN6vYW7fN8oyv0mLI8Crn1YCruys
b25AthDmTJ7P9i3w4b4YiJgn3JRV/8njbERNATHDiwZ3nvFOis2qkRsMRfc8Yjho8ggXr/PZER2t
z9tlAv0tZWHK30SbynJHinDZxYPbLGVcqVD+Yj1KmuA4jw1pVST05kSETYiv8nBZby4zmiFR41zc
aMRPBTJTs5EvNlmUVAd9LraD3+aZ/Rt1wTTuJPO57ZWfuHr7GgJSnqSNz9STxQhxN9tcI8tpmkCh
VxkHta8lPN4E3+CARXpQ/eoeeR/MAifRBs2VCsl82qk+ZaSvCInmy7SJkwYIhcIZjVrvpkW2MzqS
qyPme+zf2NrkYyxMZvfIFFLvFRe2Eu9hIInF68ttY9g4+QKMLDqfSIh6XkibbUN5ZQvUV0+9XQ/X
fTr5ZO5iAWZk3I4oqszRwJLN2g96GRkBa3ncuM7K21AuBgT9ADszNfvGvEOYzpRGZEqZFUV/nRt7
TXSxolMryHiM55X5dMvIl1FaCoSdgu+DvFlIZVOYmd2PyWwb+44KBx9WwZNM/S42lxBC1VmiuzGq
Zc7lDWivhg2oVTZLm9KZNQHIymzK2G+WVWvvAnr24Kz0/3F3JttxI1m2/SKLQt9MauCAd+wpUlQz
wRIphaFvDDDAgK9/25WZ9UKKqNDKHFYOspMYoDsAs2v3nrMPYLITQr2OLCAZAeljjrB2WTpnYupu
bT0hG6RUijDT9IElLDilkSWjnUvhp5HCEq/LJln5M+vegTld6SXztKwFcWGccDtEFgG37C33hnK6
6t1txFw7mqUiOFyZ9o1ahMBHZfzy02BKfAa635gjGB6Q52ZGKpJOjKDo2AujvlhbK+sHG2VMuF8Q
6xAwLPKiQRG3LHT/A2hxj2u3qOVjUdiWvl1bp9Mn9H51sW+XLUNpaorOco5rZfkfSynd30ee4iYZ
XD8zqeyc+jKUnHEIc19HZjyEdU+KxUoM9bueV7FMHFS1S2o21/dvLDbtDzy+Rh0zhizf6qApsmt7
hG+1l+vY0vqtOfCdszJQ6CD88hKL7iGpScrF8yriKjllfmmMjDwYzJhjEhKjdW6xiVgM/UXTs38U
M8/JHZQc7LByzqYPCNkQvrllxTjcQ2krTyQmRrRlBXeXvaNs9KtPkBV0tWbrA7QUeUCo7lC28xXB
rkGER5p503janN4XVMAzQWmPqFIa2hKb575l9H2BJpeAeOjvELu7o5Uhi32WtyMqWKutfCSkNaqu
Pi0tNF4HL5zDj3nhIlEoG8QAh6GCp0cjOujnKx9w6XoIZBd2h4lWSXMlbeYip4zguCzFPVuz2Yuq
xKtv1jGmQadLDLbkp4HEif1V6GM4YRi4RlbYW7h7J7/Dh7e2CIQczehykmqJcXMjr/okbEMFw/ln
VSdnbaz8GnF266T5OoQ9k5Nik3vmS9G2R+3YUButdDx3Tc5B/V5bEwn3pD9aJEhz30cQXj66SG61
VV4bZ5k8pI36MhjH57k88TZU9rPlmMuAshbKotjYxGPm9H1wY4vM8u5ntQ34UCM2s/MglLbJjA03
wHcbAWmjf41mY+a9ydvGbT9mgZLDdcfplAbO0IjqsXeyteAk59ID6pxeNB/GcaNPj/5djl9EyZTw
oerxCr+oDoHoTeyQIXvAhW36OrE7GDJfC7UxI4L6Q0Pcph5raFM7i2eY98EDah/HpbP1By3h3LTY
PzyBLmfLwmnbw6irxk8BbUWKPIb2kZvgiiW7aLdR5PD0LwAnP4LCzwOKQILfx9Rxsl4/8/xbwBwy
i4iWeVfFxmnuPNwL9XEm2zw/iFyvEtEQ7cc5jQuh1Lms+kZerXWImmPte0WPgjl+9LUroq74EJK/
Lc7QKsT8uE1qRb4yZFVu32+LrRcUIuOmP3VTZTu3vVVEUZptRThgBJ8rVPLUsJIZcF2V27RedzKQ
VXXtdXJsnfuZzLAtQhkvMpW2GzOSY0+aeH1Hl011N4ws/eJDECKjuS66fFzvSWVGsdc2cRdftj7n
ptlIt9yN4xifi4BY3F1AkxQRYlyWQJajPoQuSUQYchSzogRRiBVxNaAW3Fmcit7qqUc3CEBqoNlG
75fIdI9D8DTzB9ca/kcowhOloQxRMPlIA7LjZHIJdiJbqFb7J6jRtJ7OpS5bjPkMQpxGfYmsouON
rGpUi2AVL8E8FLuz0o+zZWmHXpLf1OH0MtNrIQJyvgAs1rdm7Dj9HVjaAmu68sxMbN1hMRNtMjYw
35Mpue2FVx/m2sltZA/FOtaY5tcAIWjfZzFlbD746AHGMZIDq6fDPJDdWKpAoMLNm3VMO7PlzCHz
aZZxsV8AXAXvsizLS7W7IGHc8YxAzDcPtetYbBUzv1v85AaEN50Ug5UtleEg6YvWhDfulmWMjlPn
li9DpS9oFEtaj4u7Nb8XuGL0joRj/xvb2uxRkg7RhxCw6ecYka7e9ciKn0sNBsJY9qZOjSOqz7Ya
/A+t8OOP+dgCpWhIhS07MpUoDXbz5Jsafvtq42IpOpBFLdPt/4Ak93+UV3Thf/3vrLjziFrnK162
fzB8vzv4Lz/xL1oc3Lf4u0sahxcJuxZuqH/S4hzvN9ykdKfwSP0DGfc/dvwg/M32sQMHnsVP4WvF
ZPdPO37g/uYgab6gjsDpBBj9/3M7vk/YiOfwLwy6cB/jP6EnV7X6FmraeR92OWHandwzcjHHgRAS
nDlbDU20H3/hdfvROH65JlZ1H3geYxFqLvtiUPuDAU0Hfs57AywcC1fxhfNze7AX+5EE5PkB9bP/
i8v9aK37x+VAF/gh2YcBiIOffIOTRWec1iOINYB5x9G76CKcjXjasg/SP9z5X0IG/nmpC68YkTu2
nfAnC2+miW7QHLz20hZoscI4xyKhSdimHkPE9/cX+9Fo+6+Luf6FMhDabFk/fo1jw/kZOSfCR1dV
dyCC6R5Wtft5oA3xNIklSBWB5UzGA61uPT/2fnH9v7qNECYwYEO7IjTzJ58rCzLbA9XDXgZRc92j
/0e9o9TNtOkyXQbh/uI+/uX1Ah/HMnSKgJfmx89LfHFPN8cldSDLhnfRNgycod352lqi6DquxX90
uRjLtxPavvszRZEOWMyIwVP7np2MQQuWKowqTkLjzD9xlqh/4TH/q48XUJB9tw3z5l/+/A9vxYha
Fh/Hij6W5PXDJAP7AZlmfEsm/XC/OO6vQPM/vxaeRVgmw2/rsgLBhPzp9tV+pBniGmaBnMEeqjEv
D3Cf87Tu2+LT3z+p34kX/98Rynn+p2tBDf/jZ4udJSgpMUiogBNzxqrUXtx1KqECgXiEnulOSufB
2J15jDKh7/rF0IZhY3Z+cVP/6kPzwAKQwJ9tk87x4y+y0BWsGxrJyEKaNqUfutCEz4vrmfnB699/
6IsN+qfP7OBTvmTVuj7L7E+fOfJtVFHEn+79nMqpQL6zo5VhniZa/jg5p+VN8oMN+/LwK1zbzyuD
Z4FOR3zikd0UE1710zLU21U8rINE6fhS7MUd/if9URz1mm6/QID86UKsdGxufBafs0QMGeaH+yq9
iYRxEeX7ikwE+oE2E5ssHNCJhcLdN7EMzzQx3T3c6fFjj2r2+G9+x7bNwwXiFGAdbAvnpyVhxmZc
CLTpew8I27WLhOpEa9TcRLmskkHaX5fcwz63MXX5+wv/xQdnsyQihGcJ5/2f8m1rr7VRO1FEEiRz
4iKKxT4qr9ZhtdIiGlvi28UMOawNkEpnwy/Wij9f3qEwiC/QUJZeyocfv3csZbFdZthwxs3fDo50
t52bIZUD0clZyaHRnkQuXicObVOEEyOK/r0gMb50+ztIx2b7IZEZYdaPv8FYM6TNJ/R3ZuyHZIzK
r4XXuckQoHqz1dylA1nxB2Y6v8oR+9Nr9f3Cl/BQMlotAhB/vHBfaObwXd/vcdQ1TCu6GL1L3UJX
c9s7Sf7He7PO76Ic4dPf3/LLJ/rhfebCXNBlOuICUf2OtP7D+mytGTqsNSLKs4zGVJi1P1gRvg+r
cWrErzz/xG/9KjfjLz4tHA3e4dBnCEOA6I+fdgmQTM0KfGo7GHmZA/iHkYy9c0/vMEE4bL8Dqx89
Ebde/OIJ//OVqT8jqkM49RdA5k+PmLsseHmtpdm7DeDArBLdJ2lVL/3quSdcS2TE2eNtLS3/F3SJ
n7dBgAFQXLivF9gkCI+fHqzFGdC9syXs/QGvRrlE9t7afPca6dKjLWNx/vu7+j3p5MfbGoLoAHvO
hgAs5MK9+uPWhJ8FORJqmxSz4/YFXbudhk4+9TtMb9YJPJW6yUR40ZnP+Bck8bi3oRDu66QjtR8K
7IoM1r1zv/Tjs/DUfALasvziXvzp0eMd9xyLbQT0qcWR4cffsVoBDZYZeuegzzFszYFMPYSSp4Ae
OI6OfE5Yi6bjL74Z5/s+8cN3QwZHBF/0UnNRZf6c/hlG2TDJ2g4gWpq2SSwO4ttnqE8uMRnV1Ax3
Ydy15qYxyEGuwQSU7r7Myi1glp27NQibxSlx0BhTP41Fhw96t+Er81JLZ07xWTNnse5Abnj2E23t
Jk48NfZI0IfOd68qtEgACb2h9T/PEKRbRorVVqUrDTIxMRPhxLwnzDzbrr6LdE64fiyc8k4/TgeB
xqi5Q0QZfRmHrQk+ZNOYy9vem3HxY3gi9LzCpMtUW0zTq0XT1rli7je/bOvoWEkvFB73lkedMBxn
2N5J1+gqyY3Lc9A4zJf3xq3RF2Vjlz3QAa9lQlZp5xxAhazWs47oqYLWNsjK2/XjiiJfJRHUAT/R
NMLfc0CyiiRspihl9rZEicL13D5sCBf0WeRDfJk+NcHM8t6Lm4FFAIcqzegvsTe7/SH31XJsSIdc
z0gMwhyjNNSH4xbm60fdeNajGkJGwmrzs89oB4b5SirB1HA2KrwDGihkunAWalCJZn5/rGKEpyxo
OX3G3HNFl3Y0KeAuz/zdvYH4fVTOWiCvhp7zpVU06/deKKYXPAckUiicEzBLJ0U+XjmW5gu2yvlO
41ZfDrgxca3OQCcr0o4xkx+KorFFstq9po8eMGCqGaTf2Nsw7ZBBgOh0ojK8a7e8+x3QztQeHQUx
6bwGYmLwoRZSPzbUr7SOowKWQqa29ia0rXxNaT/3Ay01CwnXJWLlqHwf94O9ifX7HLbxiJVbUWKq
TAZ3YR3zfwRqGoq0D3A77ONoVnOaL7g2kiHPI+ewBCasrgqvxMGei3U8sOm72R607SCPLhZbGr9k
O1cYYtfl2pBWkWMPL+V0xh5Mk1fbg0cULWUtVlK7C4oD3qvsG9qj5S4YLabnZVypZR+5Ap1gRVDM
s9urNQM40lOIN4uTDwx+RAbaMpi7DzW6hmLvqclu05zVrD0gqK+eiSgtuA1qyi6Dumw6uFsxde+Y
2jO8sXGYl4/WQkIIyjfTXENjKZpj45RTdD+RFzmfXc6Qd8tCBsz1QLn1ZAJXiB1q2O7CbsFO9IQK
Vd0w3hjcfZyHHVdQyxqhVCI2I8E3JnEBX5roEATs5Wi1ukQc7+Oy92o1NicqCEZ/dV/SW8VOOFAI
N/hrdy3bXsNbVU5sMNg+3ttjnL2wnwEcJWEwynZunMUP2mQYVCGxMQxo6tp1k6B3NOE/oHFeAzmy
R1GhCg9ISbwWzOXKYX4g9be0HnFDNsOeJkf96DlkWx3dDvkWfgNcQHWhuomvw9Lxw9oHQ/zAwScG
/zIWbn+7hKF56nrHrq7ixiLwXtnEJKKzat+AE1RkgSDrzVLEQtm5RVW1JYaSrSSDB/hr6lcOVua5
tmxct4SKCnAa7iUcJ270um+62kdbNyxIV1sW86/l5FjbXm6RwwzM6+K02OKcCQYdmx2ATev+ku1C
kHbxkOdqoDub+XnKasLhCeU0Ulurbv04YXRiK7yHBfycqR/bGUMhLLldNIBjuNfYxRCCqIsCsGqW
fjp33cJrnndEih4YSnRgTpx6gUK3IiZOGZ76d5qosvV9NVfefNGMcl/LKQyDd54/4BrzanTLyYpk
6hsDUJwqRcAReV8EQ0bMjDIW49SRKdWE4P5pqkRUISKzzYHwZkz8hnmJcxjUgoq+QnTa7saWLOsd
Lr7eOjvox+8xA7YI+etYXoYcnn4JLRVaJ2np5TEmMPMZhXWA4rPhhDW3I7xjTkXZqbLRV+wCJoGI
wUzVM32mMAQ/ROLagNaEKd5uNe0WpFD2iWPM5qIHiIeErEkCgF3vK5n5qGkQSD4g0mnjXTfkaNKi
ZgrpBwxR8wRdeWUBXQP7KWxb+TbGc98DyVjpmwWKnK9qpZ48d8HYreeK9xzwtIzX6ggZch7PXlzR
oe7ykD19LDTbUVTIbw3mA/QmNMHlEXdB+B7EdT6lzmLDxnGiNYPc0GTzlkC+wcKMLvFoxqm9CnTW
brSYsukJCVZJVz8XyzX0NadHQZ3hlrMnI7fjmjl1k+DoEx/VuG2/M7wx5d4uYYWeNEC7ZBy14+NS
zJHRNKu6JA/1UAUOPFIsSxD8ytsNzgBBTksmvtm5Pz02fbP25xWu755YCo8t1e4t+PtlaWOoFJZz
BXGa7AS0NNnFaJRFwyErYYDDvXB9k1CdsRPptltB9aDAo0O+KB8pQgAuYId7WuidLCg6eD9W53XJ
6/HGysf41cdsNRxytP8R7iEEIGuvTAksFz05s5tie5X2jHS6I2qYEWmwkJxViTC4H5xhRU/aBTOD
8kv8KX94IU5PGZPWhIka+U3dV+lRVuzdsAvvEIaPzyibqy9a1vnV6Oc4ULal85jmsMG/oq3qUXnM
nrxlFxwxLiAuf+28YUSBDC0CIrR24DbgIATMsiLvNDtDlJZ1Q5CZP+7L9TKxs4vtWSJP+1Svk6V3
+YYq/GkNlyw+9ijbBzTgtvwqtIyCI6paO39PzHZ1321dvSQQc2DICL92qEdFXb2RxLCeVYB3lUwv
ZCLHuZPx88pj7V0Y1r6/I2uK9WODV5Qq/KNvWVaCWoIGhGYYl2m1XHVkiFDnupQ+EGWZ8yyUcNdr
qHV9bjz434cF6++VNdnm0wIW/tRHIAZIiDAUCzU3vEn7tW3FfrYj+V6a8KL4ZHEhjzKzv2WA+ci3
EWiJkEiw/Jqi8PPThtieJhRuG7MbRW4B7GrDtU6pmKKrrhWTlWx4nx97r+ZujZGNsxWRp7JvcfuM
6Gx0T+DOptxY7h2KCcbrNYbfo43jOoTq7br9tbDHFiXrNjtfQMvX+C6NYfWqA4XQdoCz15ItHs/W
ztmIGD0wq+2BE8g6flm6HkBB9Eo16bm30DzJ6tkukiZ3Ei7/RLy7ABA+zLYpXlpM8RKxQCcrOofh
RYQ9eea9sHS39+YiesYpPqg0HrKVUSD199eFQpSGUJA7z62Y5fO6tOg6BQrLDxtw9v6rRSP4GHvT
5h6wGpvmlhxHZIczGs0CDZpjsFd0cphuUPmXN3rCaXA/+wquVxbN/QF9HuKTSCBKRqa9lMhdm7U5
baIBEd9V9Ix2BIQZ2O3+HLRXauu6PGGISGcB8yCywArkvjrk2SSaO8WsND9EYsy3ZAnGWZ/6BfL8
bhjh0JzIBEOHbAbPa851H+H4k4ik7Yssb/lUSz9jfJ+3KsJdrqcCPVEMHNf3mW8TqBFNX2L4B7z+
GX7dXaFAVTqcF8cjkakNlQ2mpROMDTdMt7FH9L6Y3GWECB9gXy9jpdFg2eOrcLX91k+IC5IV4EWy
Fb5y00W3F8ACHGKZ0FViDl4WxboLNgE7qZ5yXtHNKpAx8z7XJjHEAhxCf1juxABVc2cAByxpGA9Y
7dD/8+sBHI/5B1p4iVNTUeUmF6MXEKM1i2AO9X35WA4Ta6IDy/7kjGyMp97kPUQqB39h0q5O9HUq
vHDl8VzNG/IWPVLrDqx8obdMRZr3K9bVBh3dJRagIIN6kh2ipmEWOMQ9/CBTujSOle1UWLqf3bYo
v8wVzaDjiHILCIQGHlRcGEx704eFu+tmt/5Q0mFBpQJzAOl5pNEEuXJxzqp3iVessHNklJO2d0my
C/QlpKvBmOBFwxAfMPJhG3LKCgVNGyNupBAmQOgcbXZ4tMa4jEH3Vf50v0ZE9iExnor+dMFQUYUs
C1W2X3CGZazRr3sAHaAehqmrPszsXQaOFjpsDRK3S4SN1HlnGBUzmq2oM69Mbc3e3qHUW3Y91etu
dqsBSoAOn6WxxqsQBKU4VEvGQS+wzAILygeDpnm1FZOQAmGfX4nJw+JkkJXFqj61YkT6poXWLxU9
EVxNYY9AqOwFGNbOJtAowfDr8mCGK+qzEMMI3nvpzF9LyALd1UVaCSugGEb3axTBh/Eg+Os9fq/2
NRpqWA0aA9dbyVPKm+JpzV7Rhi4Co4XRH0h/djrQNOQcoPgKQY5UYNyOYTxNzj7gexLHFrhEk5jW
lIfWQbCR9mQBnMWKz/Q0h4hm+U5nXAxhyzBaIVzkrtRzfLV2Zn3HKZZMoWIrKY4QcREnBw6+vBdb
PJ+V08QtmkK5XQ9+dAGb4EBeTmION8T4xF28u6AaObuCMsoRQHI/dk0xLioNG2+77xSeQFZfa3mP
j4yYaXzBccmvNOsH6G3ZiwhqoC8zoyILe6WTPWrPymC/DuyY+2Ib3C1t5Ubpm5usudE0D9wE1G/4
vmqsgsdEeix/9Hdxz04wZ0iGqjmdGV5bdYprIgt22zJR0l0sMjASrUtWoh3NaH0mE0SHcWLLURzp
dBrWSKQSYDX5k98A4dlFRWG9r6MGPM0gu2iv13Hejl42evzXQYxXI8it+BwVLJAo+iw8xr4pzGHq
c3XQ0vSoBMzk+HvbNbg6fXj3VcIkbil3oYtVL8GfT0BnE4wXWIZXR2ket/ZroIlSANfqhE/ROLfA
O9AGPmLGi7Ikz0tDhXcxYcLDiyYndfE7RVcubRF5zzwqeMZ9vi6odaR76406JKpUOogrKQqacB8I
GhfXoqlX4G453gbgNSKHXbBOirSHeerv8jjU67nv8XMcLk2fYV+MQcsj3zqRvHaGnNBDFn1yIVu0
6N4R/SpmllrGwZ5vNMueIr+sLgfUzi8SXTbeePD7rVf3OhBj8a0uLgmoPCis1anmUzHnQRneYEjC
G7NjMlohJypDueKeKcv15KOKAXZSesSyQh5AbimRO0BDMn30jI5bb8/DnOE87iK9vkRWtTgH386W
c9a1OY55Q0GXGIAEn9GEiZOxc1akQJbsSVbR629eNW43eOc2lhHPL5abYgtyVMe5A7sGSiho0IKy
w8ChshuNMCIkWdOy0SpxRZbhdJRdJs595JQaOfo8PGaWGfGbsXuM90i5ywGDlXaLu0mEeXyI2MgA
LJROKE+tRt6DC1PEw6GmNiYqhCQP/LhCkaqG+xOWJspjsC969YdUuHjnvFqEt33sbDAt5eWWWMqT
7PjzEKQBRyykcQierMSVNCl3PAbjp5B2WITLx2Yj5NWc7RQJ9eJcrdk2fI62kArNAOwJ3hMErwlE
bRz7yuhNRknJjPoxXF2ZP5ncU2vi67gIU+AA+D1gndFxjgOD9rVRXgblgdxPOF8dSmBjo+1M+Bll
bia/gKUAX0/hZV9E7BzYrXA1zqSFcaJAkf/eogITidfOKk9hQxJ86FfRxBBuWyL8g36Qj7uiiXDA
Ir7BL7E1llDptmZ5uMcDXI4cLZQjT0tVRRJ5l2GG6PKjkHsWfUsvAdgiKwjupNbzfZPa/cXPTQZa
4yQW5E9Oe6Eovhhn1Hc5RS0vaucGLVXzDGWE7kZRcpBWuPZxv8oXuyk4q2MrNjeqxqEOiCIPbzaP
pBBgBH32e8HK+9pMQfReidF4JNgSdk7A6szEZYt69cQl/fVqi4fuxYV/hD8edP3XfFXddgJ0JZxT
zkmSHWUkyD5BXk4kTh9u6ymYi8Y8gICVZsdssken6DXRmlS0QFh7tkiFrMvTeFdiGVuSRnfqNbQL
QCANldk3gRDt1YKkdO9to6ZrYaKIah7yT0NJTdfluqNxA70tRwSKjJRz3xQ4W3Ee0A6+KLacD94M
NwoD7VK9H8PC+jqEtnHuoD3SIpvzAsel5fGD5w2y1LFDzkcubD1A9fPJGEImKSG2uJv3xsgQpCMl
dgKxAAl5WQ4FxASXMywwIg7mQCW3h2ApvfNartVXd8jtmJ1B2GhAAUy8o4bOgxMQuTDaBSEFBKjL
CF1fyHEs31/iD82O1tBKZ5FB1Fc5whBPODWDJKVDBm9udOnYoK/nRuPTFJ9HjoYcmOOIfw9XWLTX
BbYNIpKsGXZvvFBE9TRMRjAGeDc5no7CO+EAsva9BrCbWrBIaSe6xJb7RUOvgd4jBLK+cfCZwxif
J/KQwulj41ZiRvTPbnyY7dl61bHHDkELk7EY+LvhqQy8KrrOlFmineNhlNzZZQ131os5SF4HfkRE
zQAjJA0nCabHkuE0p8q9vLOrUAhTY5C9B54FZntdXxtsjW51DyvXUMd0k+rojY1OdnQipPWHvIy1
4FQWcIqaaRcDuW2q9vI8yLuqirE+CIkqbrPGst/Thy65ZUOol2PPvAnYleR1SECKroweEMl3zO/x
u9PdmmO9Z6KO4ZzbmHQaWge4S5fzlNs3GWyCecIXXSEerTliD8NM+y5UxCzP3SdRlN52IIpjedeG
zbwiztkCtRtlZMOJyY05Q4RQ9BwGWIanaqSPxxVQxO+qtupf5MUaeo5nFv0nGjYKGf3mgV9raWN6
h3nT/pgoSQrB3ou7CgYlhDxIAfXIyZ2Vwkaz53UY2EtnkpCOM4IYCaTvJdhPMc9Q27ES3VsdB2Ib
FTBHw8IeDjFC9ogzST+P6brlRFdG0dbFSSEkBA8avM1d3uucVhS+gRd6OQzPYCrWnOUz+hpWWC4f
Rw+v9OQE+Qcd69lPkFZjbp44h8DAcwUa1bUeoe4ousbZLsK2S0dS9u7XkgWLplKIBDHbSmBVoR8N
x6VSw3u+HRvRvajz655RFeiheZuuw44SaIfi3z+yIHCSmZfNwIht6qhLo24TuBIH4rOIckOMvhN9
oAA4e07YnagsLEqLbdD2AUsonfeW8pkTTVRGgKzldiGqbg1kYCags74h1m29FwXy9sNa2/54YKGf
uxucFE10hCsQxyeMc5DSHDlFVWr8QhGHYvfDJ/q5FSegDWB5Kud2OK0hj0uCR6uej2Jw6uepXPPm
5MMVOOXIf+xdyPHvU0U31yMezhofA8Tb3XVZW/KW734yaYmE5D7zwdrtYjaFLOmr3KJ+kWVL/3nM
vJtizSQ5Sz4Et8TxLq4Rulz5tptCjAs7gkAgvA4OhIpDjVMWbBdmtnexbHJOIXW0fMkL3E67os1C
AWDPnV+w8oiNLMtxY5dlGpT2U6Q+QmLjuI2tJITPwNyzxVrvt2Na4lVEd4qDVp8gD9Sf1arwOWOw
bNvbqdx4Crt4c94cwgk6Jlpt9BZUg/OM6D7AR0yvFyaQY+Ke19ypDnLN3W/hqEA3rsBoPoDOio4B
bhiVxJkQzDfCZi3ZIANCKoscsSoOB6pWlEzLR7QN86tZFvokWZF1KRxCSMDNQHA5bXZsrOeMFoi7
y3ksJViUmoCSru3yaj+B2wb7IJriqoJn4Sex3IbohMvFfxdzMiJRbtTB+JBzUrZpB4F3psG9vfPj
EeZJ7+UdVBNo+M4t1R8nFiBlc3btwa3N3hXMJ0ao8Lm1/D7ANa9xKppwDN8zbonxPq+MIo/dwPsK
TsSU+aPThI17p42BJgJQto/fdY6qwhuwp8X02a9it6InUNJdZko5Pth+1bg7Bo998CtZ1Z/m10xo
0UTA6SamwAv9n2RVHobngEOjgXFaLGczucG9ZQB8sci5RADxUH4f0/7XD9mM4/ek4reuXxWU4emn
//nf/0d1tx7f7f+uu735NnYg8n/Q3V5+4h+6W4doTx+5d8QRGpVp7HAf/iG7dcLfEGiid2R+6Ef8
B8qHf4U0O9Fvfmg7XoyqB0kAqsr/kd0K1/otQCVAuoFvheT1/lsZzfz1Hx+UiJEUqiWPX9JF64dY
9Keh/ggxeLAMTa5Jz3OKaJPhcAvAQC5RWrnauusb9c5Gf+ihWbupLWfaT52+stzh89DM5yyYT/CT
4TtAeL6A7Q6OAojcOZJ8w5BsOqyqKeObxwK6ehV/yIYvXYZ3gjkwc5yrta9pCwUf5gmXZO9Nd7NV
PJNnOd2LcTiEpAgmcfg1Gty3mcbSTi3EmTTTgyrq8zyVn6UXb2mVOYSZe9q8tBMzEjS/nA9c9ZIh
Pc3DC3Ir4yTbzsu92+bXw+R6ae51N21NIJAYH2A3LwmnMc6aw3ZumWN3s+OlvVddbHUMCHI9fvPd
7fM6gyMpI4x/BUdnMf9OuMFyqCG/NXJ7Lav6PmCyyQ5W11dsr6kflp+DINYpW8MBn9fvHNM6Sn79
UanmQa+Q6GJrxDIZv/kFlB95LvIXI4b5M41x+uxTBCjS31iigacm4NSWZJ7AliQSzMxzS8OVdO2d
mYZlt9ghLpcAMtZI9DCwE5yww/YxIG5+qo13tFj0mVg2qWvya4Ioxp2rOTcWy6M3O/fENNPtxL1r
d7eEN5T4N9tPtLKJZOjNFTMjgpWt9taH1AF4VhW4Gbr+AnSwDmLJSib+zWNO0VZXOFQijhlye/Sy
+tZVDYnJ7tWo2LFC0T8pXb6TKwBKIQVBBZxjMI6Eb8JkDxygr0yIomkd+MtR7VIaYTE9Mohs0jkG
ILPbmlFc867sNIqs3RZQIDT1He2hxHZ7/dAq90lEhXiqFKbFNsMhYy8xk3u9vQCRv4YU9DQoKAS4
f1+L2li0yF0IgBkIRA3thn4RYib4OtkLgRAybd1cki0DSY2coitdglaqTc5kpiYWkVEJaHzfDGkl
vWPA/qJU9vtgu7eB7j+Ql8E0o/OWnfHBvxaDc+N6NPDnMDzEKEcOAlBfAgnktlDriViRJvWn8Iqz
H/OQVd9Ru6gDrBaVTpvtPcTs9V4xbQc8jDSWMBweGAR+rDq+Iw7ncOQKj3Na7t9UWn1UdfzeEvUt
juH1kA+W4hV0zJ3X0gFHlZiuuvwEHYoWvRrmveX2L5WueBud7m7pFwzfXtbsoaG9uqW+tfGV7sow
KPGcWqe4vK3pAeygbCxnzljErmsUHo232EQxmu5aMLthehesR/ZVuHU2MzVYf4zRovptsQsqY8bd
u3oSPmN7fW2rAsScnNNpaU4EHfCC5xAKJCV0WJq3uK1u5knDBQfacOhhETmquWI4hffeDIw5ndd2
do7OWCCz1HWbNgXmVbzUJyyjCtbzircNy0l9Xzj1sIcameTTY5sJBHufS3sAhT6Ub3K54eQVk6aq
HpBQ6qQuacTiC29v9LyClNV0ip5cyqCTW9nDTSAC+uIY8PdqW0bG+DI/23l9Vtk8f66DHtOxndkf
l1g9+fD9VrlmiWf0sPNa6d/9P/bOJDluLM3WWynLOcKAC1w0g5p47046e1KkJjBRotD3PXZQS3nr
qI29D4r3qkTIi26McVk2lpmRoevobvP/53wnB0i0hPeefs8m712TNiZFcz3cGwp12YHqa+907dqm
IrpKreya09QxggpTaHa/MwCDHlqMyLwI+U3nKBfEn15UsfODftUDZYinOJFL+PHZKumVtwB+9DpI
VHeteu41tAFOoDRC2+ECFxZNcEnqsGlyZhrIbdXHTNlBmgFwL7tuW8FmOQokNSBNQYvQ2CE2YIea
9AaBzFWYcb7VVC/eNR3sC8/rLhppH6AoiBWxDuaOpI7LJlGeC7OmXlq06lsIWnwBYyMmtdcOX6NU
JAeV8PcFBY6VPVLCYUuZbpsE7G2FLXwFB0Zu9AJRQJveSyt+icq7bNB3KUGixO41vEegIPBBkU4c
xcODG+/HrGT+brS2fhpMUR0VTxwwrkJDSQ/+0HFYtnR7alDi5+qk0W2aQLCDdhNwzNqYf1en5PaB
ZNljZPrXSt7Tfokp76qNz14xJnlNtbzrLvkmIk5wJM2GSysaruLBML+1Tf4j8Opqi0SD8nEtd6Wj
7fxM2XS1CpoTvk+Ocx432KHzRsrVwZUSBE8jPYi13yaHSIn2AeDURNIzaJWK50OdzR7qN06B/Yq+
34Xp2u5emEAyaKOHS7DHS0iy61RljSmaY1BTCTJZDRr3gsbpDxWXKZDjJR0QpF22f8w99a2s4ke0
ISOpEaXc0ORIgcrGCbExvQYig3gKqLvRZqjdjZNioq0qXVsUOL52vg/VEntHu6yb7s5o1Zc+AKVE
gNnSycpvIF0J8NCYADo9MjcYAKOj47AC4Wx+ISQCv4tVadq2qAK4mhzAFr3tlpsBfdgmVNCjpBW6
aUEx87knLcQ2AdbrHQhvmSesV3QL1mkt810vs3bp04Q4xJkfvlLqhZ84kg9E48GXK6uHFoy7EXQq
bZZXFTv7nmJ1tJv6WV8CQ4CXHoaMqNmUgnck187QWqtSXpPJPUhJHZWQpLxV73XF+JKkUfUAKqqj
6fIlzSViFfTNGx8TMhukOGU1Z5IFqFmvZUy1suqwx1VUinA8koeObnVlFP6mcjIwU1O+RfHWVaZ+
6Wp4oPEwFivMyd8AFWzb1JJ7NGnqfeHVcAVN1jLrjjDwbd21+hfDy0CflcqRcizlSVGkh06rU8Qi
GnAFUA1UkfN6zzl/Q2kGXqJPUI13XacArxx13/QCjrKG3xe8suR8WzPHC7VdwV5C8ZVd0tSDfEBx
OpZPVlBcuq4JNCSmpOgsMEpyoHY1mtrtJL+DtUjMwENCAA0Eeqp0Bf3l3O2761oXGBOn75G2Wg45
PhoKpFbmGhTuhL6+VBtl3WPQT00+Bse9tv3mnsr81yHTQB4RRBKX+y5QN4FhPFbUCvBLUg0PFTxg
4cKkxrNwALpy/FvHvnal0WGdUAeSVlRoltBTxJuo4m0mLlPVhpo6gCymnRsBFZA3XkpKusjRo5hI
7eh+tT37JY8PwUpW1J62idvs3CA/wA3dxjbcX5oTjWke0GbaRGHQu/BSQp+CwbNWAH7uIvgiHBPx
uicdwM4eCplmqvySDtqs3zS7oume0BiLlYHDk4XdvKbni3FSfSWu+kJTWc+qYfzZtt0RnFy4gXxE
CY2wJc3b64G45qVmyxfAgRoVDM3o2Ik6jhNjB5j0GDTla1ndKWp3nxvmClnLKtfvsyx+aXPvC8TT
LYf/TeuUe0osl4mn7K1CvSomWJcSlqssjMUKTayzwPG76atCXyTl8JNkimcZs1QxN0Rm8ZJZ5Ru9
sgvZkWXtZpdVEG/pYxGoZGz9CPRcgHBTdj9a1G/BFF1htC9jQdgDRdnCYzcP8TNxLnUgDmP3lSTn
y8q7VI07zxxvs965IJsA7GO1salElH55aaoFH28bwUBnIsv68qI02NsMXnNsouCbyV436qNkWVI+
Xck8fRWF2JnIpvPoWI85THKvgCBsR1xXyh8zqOZPzKbegt20cTmYBGmNzrGgMk2P7LZV5Ib542ia
/B8i+4bsq/VY3ukVmBXqRO1SxNfEdtQLSkBHNRhWdSno3CssJgUUU4MJZ+8MLxSVNuQpfAmCGMIw
9JZKu7AEQUuG/5gjv0BuHGBo1OpljBgJYvVNpqkvgScphGZ6w5LQ7IZGv7aG762O8CgEVPkLd2OD
Ye6dfZM6T8gOA8rKzWEo1U0vEDk2ugLdSXss8merNy970/nOmxSskjq6Ex4QmZZiP+Ks2EPo0r2m
/uiQ6RptRGwYRxRt+jaFITRSVScF/KYzRxAgA80cgokXboM0LbHezIDcuZKWF+zl6URBvhDLmDe9
lq3z0rNXClnK1FS5jFNrOfaPumVucwVgkHSCamka7V1KA3VQq+uihzUtmouINdBXegqYLUtA08u9
SzkEKfJL215TeJ7Cxo+6Yt87jbuKSv3ZcClqMu2xZgADbUT+2IyvkfmNSPO3Ub8IFHlDWc2kezpN
e7fIAHfV2ByzotFvyyz80WfBMVPlE5Ff1Dkh0UVGTfhCBVpbuZJdAGKyPgiEhUOQA4nJbnsQzFn+
DETmzderXRKmF16g9oAX5cLv3GvaJLTI2wkee+C0Ni5EHYCcDflX724CrdnTCVnQ4fuRkvRC4B49
chzogO8tgYAFuwL82kDQbi78XVmWXyN7SkAwlzAp+w1q42htlyJYKiwNcdLtlc67kiVb0pHKPQe3
tl3QYEPD4kf20gUKr6jEYkRda4MEyH9i1QCt7pY8JvUOsaO9tjRm88CC3WXVnb7XQA7wXzMg6/aD
m/svICTYbFFA9bSpxVI8tSP6vB7y4iFP4PyT0/MEMHJYNlE7op0LX2tQqZmiZ1t46N98wV5SJ5No
y870sUV0thBusVdwqyNnKJ+B+L9Q6Y/Z/iiEHfp9srS68HvCoRXoT68eXErgmxFE/SKwzVevy+5U
IuRXWmOTT0dnU7ig2oasuhYwSUZU05GhwlQKNTiDcFkIaRzlGmWruQgrYL5R4b0oJtOAUhlAsmy/
24aYqFZZ1Y9b2LPxJkBkuujyhLAnp0e1hivwEFfIZoE3uF80zXvwC5gUnI8JEii8BvZn2qHeYYMM
eBWOKLylUiEjS4XXQHhOBDbEaC4gAo9TU/yW1hjdYAKMbKTsprOmLUfAguzWTla86ZZ2QzDrxo3h
Tg0WcFwa2xGhFmTNHK1AcJgoQkIc7UJZUUesNz792iXIf+s+aA0fQCAn7LHfDyLhDElOCE3P/qZ2
oSh4lC4vKQpXkH9zUswNfI4bCKfAsx2EMoGVa3sRIWuWRRF/de0+2ZsKLUOr/06q4dJWw81g8G5E
1nOm2JcdgGKnEgeAaD9t1lrCYL76rkq3Z0CltShCkp960X5Ngu4JTtReMUyO7p5+AFKjLEcHPpyq
X4qW17xPxQVbUxBFzFWrkoQoUlwWOTBCUzLDWVr20CDYdNZDTPMSNo6/Z2lJFMBmUE9Z/CAlAdS0
N1aqBd80xOxE7tAgcThbbz3wjMvebzqAFbnv7oMwthLsOrCQYGPVKFL1afZwCdJwj0Ol63T9IZ55
mIbZ14mnxvVpjkUrrdcuWiu9IpJxYVf+N/qLV6mlPGCkox2dk34Sgl4rU3AjJXlpxItLom1KF01q
X7Msh0mGasaF+yTdZp3CXEaytzO17sIrQYiUzrDJNaVfNVmAvFamF5qmXyFeWkJQPOApeEOOu6Z9
e3ACfdcm/oVRvMam+9hXNoZ0eKVCbhpbHOhNTNRT0mjINAna6ivoFuCUyWsZdVcF7Zd4INQCdUA6
3OoGsR5D9Kyk+WUeFTvJps3M5BIk1YEG362dhUsd3VlVKjTFle7SyMIbPYmoJDU3XvsFqNBdCCWK
mL5xLe38maqCsbfYErNhJDIpWoDWBsqpe6DFam0Th0MA2JHtqVtc4a9ZJGM8HN2+vY6Fc8tnufLN
6sGAA8109maw7xv15kvnQ5Qgqv0C7/FdRJ36qu1D86loCOxqshFaMPFuQayvdKV8iVvSosniWogM
hmSoglNlnVp0pnOB8eMRgj/lrKLrD5Uf3Lr6BHRVYb5FaXFVt6BFtGa8H2PLWXYoSqNe+VKn2rXX
IwgSmWB3OZKFlZbFsweVy0MBc6c4VcmOKH4SQNPqsaAEEeds3xtnE7VEXHkaqFPPh9BYZntARs4x
deCNLuoQyVMY2bsyiG5MQUER2GnfN5sqs58Mb3wUDjNnGyXDhQsKDgHEkcIQ6D+AQywMuupxSgyD
rVDZ5Ig8jJo1KbMA/HwOiIZ176X9PbiyZ5RD/v9iNIJ6mKAYYspO/p/L+Q9NGqAQ+r2c/+vv+Luc
r2l/0dSm2ohHT9d0Y/Kb/l3Ot/6SAmskHAnbVi19smX+v2q+zl8igpjob4tVZmrK/Fcxn1o+1jZV
ItjE+o6x7lMMjfduXEtowAGgNKqY3PErwuV4b88Le+JeVarKCzzZydc4hIA/GlTffbdp7zvwbyvO
2v2NRUDKhQaL+IxRb3K8/rdLbxreVLkWyxbaxA+Qk5PzN2OqMaDXDGJE701halcZ6SKvQeViNLdQ
qv32SG7+/kP/LW2Sm4wkourf//XHUPQrHBMzqmqYDo3CmR01UVy0Nx0rNHzu+AG8u7nMYraLhRY7
Z67qj5tqmBBJpK5RU+b0LKef8ttV6WXaoy4ic0eVsMRqTQlIOSV9hK0glOTNyJAPZmsn2oYZwHkj
jGXQz3lDJ/v6uzvLVdLw0TWcv5M5dHa5GDO8Ti2p0Y5uOxGnnc6nAJnGjaRuFhgOyskcBhwgsQPt
nPgFXAS9EhSp+RP2wDrcKIU1/jCRTgswbmWe/N37e9f6+/1x/Pn7rOkdxlbhSMu01Oke/naPcCPH
2mjmpGdZY3XMlbA9oMFIDh8/dDpb89tg4QDl5QWFMRlzZy9Y0dBPLQBBL9iNkaZp2j1zrN6OGIbY
Hqsv5GwGyBOpnKHxSjr2em1OJwBWsPGjI6/Rvw1K4d8WBQfDJTKQTFlD0C/jFYYl9Z6cWxosDX80
6ZUZvO5x9Kor/M1ksCJsVnCVQU/WN3ShYaMWYW58//j63jfiLOA3E45GYuYHJGAYghnk97toCwMe
pzbBF5so2pCQZG8KPrdFNyTduqr97ubj8WaW418DwtW1pKMyIG7e2YCeEzYdxzm0Jb66NSQWYgE9
HP/Uig33V2pz95ktt2EBtDwzXjrVPGBqIny03qZmevSmm1gp7ZmXncnw3bvOXXC4Bxi+NWZM25o9
ZEuiwlaoui/8Ugb3GMCgR7jEa1YolXqaVeDlQOZ/fCfm7y8IIIQdDDl94Xzts+9rbKkm0kkE0BqB
wyQHKNqkcdUePz+KpZL1hc7EEIY+G6UJpF2FAghhAdqE4ESCglyzMs/cv1PXwipg8GB1mybxbBEY
egMxUzqN0sbeXpM15x7His+440+Mwhpns67ZDn7COYQAqAJpUmXGpxgU3xJD775qRWn8OHPDfiGR
fp/46EYDOqBEBr9Eqqo2/YzfJpYeJ02mtfJ76TRM9qrfyYiQ+dHJ30yinYi0UL0vlYcWf+cZBp2H
OBqhjuK38pRV0eVxd4U5IxNXMsA9u2hUKp1XekJw/a6imOgte/KZi31t1JMKlZCyYCn6KrA5Xlux
vE3avsDwYZLJd+kBkMuuDITl+YFmFPGs5HDgtqQSFza7Sg/TaEW6U02N20+N67GYUJIjGCY8s40f
7jyaks62SAO6Fi0PpFgMiWyjVemF/WsttShclXWHGHhMyhA/V0Xx8TpHsrjr8b/FXxSpD3RhscxV
ZH0lzXjX6MWoProZVNht25TwBtG3lN+dXlG8DQ3mkYyj2gw5ALNvhrOKd79dEc1HtGlhiQSKUCaI
7izbakg2RS5tDxnMWH5Rc4WQjEZ1vXqTABm+TosyQqpT2nZDompOBSBKZabRWEYUeTTyqvBXnQAt
t5KYRyqiwDT/gfxOrLE1zBltowwOCjCNhLFuWYQCuZioG0Ij3KzkiISQgPymTKuktu60uKFC0Gr6
DvEztUNvjDN9D5qC+xNVcgTjYmFHUQkR+poNCZ7nnIQBqlyRVIqNBmovWXnQD7HUwNep14Mpvdu6
71nyAtbsK4DHU3uaW0pXk/oo5MBsUIh6Dsf2BZRG9Faio6rWlgcddJ3x6x/LtuQloGZ2R1qVplzz
h9HAjlzNpP8XtUm/FdAicWmSZPglEsGgHvE++vWaOCDVod0LVmwwEmLMRMUkfMA/WXfAGfUoJgsO
F/JGiwT4dkk5h9OF1ijPGjnzw1rJCwoUeVwmL7beJq9u4EMKYE8aBMcBDAfSu9DswystG4sXtW+R
9ic2e1tOG6RsrSrI+z9avWjgIlKv2AUaPbIVOsYxW3ZVXO2z0U9p/WmSAHDepUFbwyXX/GVrk+qI
9DKmDNzqSVmzbUQ8AmccG54EK6ys/bpGkdkngCg3voUK+wLWT9vxg7rw0ClN9FoMrFrLbJxkuLlp
VNhsLVC+5HFQCqNoVbFIB/SWvw0WgW1Eo8UoTBIUya92H/XVslKzrF8Q16gYK09N6quk6FNrn+te
WuIiK8jUQxAp+VJUzMNLEQkXXHFRogtUw1ijfNI6lrtBMzbloKe5oEuAGzrFSpcr9ZXUbQiQ6dCM
1k3TVuLFVIo8v3ErDFqPGn614KDgkd97qNSjZUNmN+Y8fBI+EQI9AQxB56PYQuvbv4RdRchu1Pao
aqcwsZZuT5V+HaCp3kJk8DFgCxcZ59ruCklnM3JluDEq6rnrvM01c1lkQzRSTM+Ncgk/uY63wo8I
4KDwURWLUm0tSCdpQx3DGex8H3hVlF4SQ4ZHA8QUYmXb9itjQTeZAlg/OsRP65OjrcgrDqc4bZ10
OTZtehVXMX1hBMd+jOkZ48yNsBtqsLYojB9qqLva1uiHwN+YYe9/0eIsA0FB6e1HoNfWUWR6kK3J
mWIdbrBCrbXUocqThnZ+YWqF+cBPco+4w6kVpFkqMIFFcaWv+rgodojCWz5bIsynPLXUvMelb+wV
u3QwHquxcYzwBHZU/kkLxpudR94qiEMcxrgnnAP2+aykSM/uEw6rXqLIUHP33rBGrrhNdI+spka7
UgzCJveJnWFNMWzqeSsUVs24heIJaFeX+AJv4P+O5l6aOabZVHaOSf97gFE9+WO+lXiPLtQE3f3S
yAh/osjtx09aD6x0DSS23I5BqlHUSn0dzrtjY8CQYYKlUKe+WlsjPFXMo946VySpBf7Iukarjo6L
3xjagW8z0S9NrHYXadGJkRvh5LcIitFOYhQwEd4mpElMFakYWl6oeQEa0pD4k7IXyk++hep5AGr4
DcIHLb4O25JcWJQK+GT7ukbt4udUSSZaCsmSvYci3Y8UjoO5SRISYa1kKZBMYsmvjhFpAptPa1e0
b9FR0bHwaSaiH1ZuhlahaK1S+8PhypjfjbSr3A3pl4EGV5nmPwCOhLpMF+adWNe67j2HLE7pwfCg
mi6lkhVyUWamAmA7cRyo5kN2T4UGo0hIu5EXJ26Ch6jubXzluBiSxgkrJN2FUC85TdEZ0CHNQFLC
/f2zsnFI7lGrJ08DOzgH6W6FhgW79dQQDAgOWRTwSbFeu2V5bAhJucRlw/JKDTO/AdbcsWN0W/EY
u35tL5lK7JcRXtQtKTXpI/kmhraMhI/bHGJjXpAfkNIVla45DGsDMKZ9S1xG3O+0pjei7QAXT9lO
N+RKR5uBXZYwN/xhdkklid5x9z1pjZQnQRsrYvVU8GMzqzc0o0KJlh8aB7WqegJIEFppMybByVSY
GlXZYW+G4btoeH31BaifiOAcMX1WTjA9VUTJQIBh0Acr0wFKg2YpKOmMxeWgoI7O0SXc4O+iIgS0
foo61TArWIeM/60hiEzzBnsR4mCeIgpj00OD31t9Y++Liu5/vMqEjq7uiuLoz8Y3NJqEhWdjmMKc
bUIn/rWx+1+t6L8sNvX/c23pP/+jHGq//M//8/Z7eWn6e/6uLhn6X6QaSQsIqkF1A2Le/68u6eZf
OMKhI8JHtNH0iv8Wi2o2OlI2UKoKSZBz3ETIqjAd+//+L038BblVkw6ZqKrBZv0zhNbZlp8hJ7bn
ROLSpjLTHIgV8MEkvmJjwLUVmDQemZbUTs/RnmaHYH1CyvJPxtEth3P+7PjiE0gmapQ5IDzj4rl2
+PRIOWmRxjV+SxMXQcVvT+B8KWkaUAehR/yjTUXJkfMjBnNFYmGTwiNOjwZ1d76vg64+0NwPzwz1
xx2chrKmyzO5gdBS359mhqEO45T8GgpkUfoVuj0yWCX3Hz6+IG1Sdv92aJquyNCQfE/Sb4oyc84s
6XDYaHosdjoc85vUcjMyVDqlvBeKUixZSjOYB0nrL4yGcgaoi2YTAyJ4rpAwbwxtjL9+/INmZZtf
v4caHf/gBnPwnU78vx3iKj3oMqfh99CEo4kpSLBcZlVdffMa4gD+wVjSoIxCpQwk5GwsjxzDJIVZ
vahMx6JR2zUPOZ6AVWDFinam6jWvn/y6MJB4Np8k8TdUvt5fWId2k7CE3FwQu6UftNJxHzhu2OuS
Pe5Rtm12E40SFJRaE3peaoi5CnLEwZoINtYKNcu/YTWZCNuLsI6HDXlX9cXHN+TEO2dqgpdN6LCV
2da+/40DD3rUooQYtIQgXthKnChE1qw+P4rJXcCOg4TcmBcAVY61lo/+eGEVJicrazQeIjSj8Zk7
Pv3Y2ZvNG8RsZuqqKehOvb8YZLIlSVeeucArWG84YXr7EIX892wIy73O6cFGNmI4ZB4Icf/xFZ76
qmxAhKqgVMS7pc3qwMLIu7Amu2yhEmaN4wWr1M5hO2FtWsvVriWGwylsmY1EY9p4rzynrHYpfip6
4GaXvbWyyj5/13nrLBZy7j01/3n9zk4LMwMCBw9IurdRDl4mr+zkzHxyYka2pW1hIaGoL5hY3t90
xde7lNoY876mJLsuGZH6qmw9LPbMQD8xarnfP77X0584e8y8ryBdCVRkyXFmIxJVrBakMUiYJfCm
uI+IMPEvrD4/CqRYiku2oIb1B4JXQMhCHGlQ9CPMndTPEomBYm/+wSgOA/BlMDHbLM6/T35j0grO
D2yIUQC0N1pGkIpdjMX1x6OcmGKhIpo6wX1M0n8UTRUxajg2WVnYWBhbjToZmg0Aemzirc9fEPVi
WJyszZr+x6RH+z2HgUf7I7EGd8VhnYqwS4Tgxxc03ZbZK0DHg60LLxwmmPm0pfak7NZqzSiV2TBP
IkunfrHmnLXKSnHvEy23jHW64r5zZsI8cSsdTSXAiWvTqQjPHpgty7hQctrJBpHYaPWqZNOMLTHb
4EnOLFazUve0fjAlqyYWHHp22rSn+/3dsBJkoz1L+YKmDrwgkywPPV36qtcslFQcsK0NZ27riS8L
nxFdLDqRNBjmE6h0MruuY+Jn9UFHG1klgAXgjZ65rlO3ECkCxiJUWwb45/fXRSxMMYrOIjIibfVd
5uJ8IIWqvOoa/M2ff08kdeGpH6jSoJvV1D0j6Vqzg7nXq6a3dzxb7KHkdVuHyeUy1BMMA4Q1PeBj
bzdqbqhnhj91pZJ1T+de8qKasyvNSGnD0y6YQ5JJQagY8dF0yvqIgDM/c1NPvSzQb216I4bJZn62
2Ug7ddQcgsAXoD2uIRHeoVTC4VCOP003vLQ9DqAf39rpt7//BCm+O6wuuH+oI3F4ePd2NmknArtF
0NK5iY6KwRUXGFnk+vOjgO2maawDsDbnjYQecEvjkoa7IMQQFW5Viw15k9blx6P8+ZxovNCUFibz
sIoZ7/21UN0gV9dDkV1mhXkfqr7zvckIVoTaOm7PDDX9WfP7xtzFvttB2ius2TshIh/hBp0TVpPO
UrHK2HmDtQQrP3aYVl5j7mgwL9sdWj5aAAAxJf8RQmbRqfVKgcj1dXT5UxYmjvEU+39rKLhN+vpn
QLjbuOm7York0ZoE2hf0z5eo8/GRqHi92g0R3BSHLWymK1GTVr4IQqX44fhpDK3Rpx+6sPhkidXN
hHxwh5oMrSgllR6pm5HEmxoGyatravVPFPzqNcFt4ZfMJpdwkef8an6vMLsLqaXGg4/7F4UL0VQV
VXpXvPjK2KApT8GoOqipuUQkmQcqn36EHhf7xqKjXjiilsHptmx0KDYr/LaGfaZNfOK9xVaJvBap
hc0ucXoXfjtugOmwAuir+qKtpDgmTf7Vxo6zP/OU/3zIGj1Kdh0OZ1U5XyUiDNHVlNawCNtouAh1
ke5s4s2WRRJ/UlbBKmEh7Jjo+XhE+RRn7xO4CmL26Kwg+UviLdYUCoUIMr0VtALCLz++rhPbXEtj
6WMrz0fP6XG2xU4JJsrIvJa08nPre9dILViQdufclD3e9AV7sxbSkpO4S60kOpk4XjH80P0qQP8e
hbeFdOozt/rXznr2QXEn0c9IlkgkMrMzXZPrRg35SAJIEfGhzqHrLV09kDsldEAGqWlsHwvJ27bQ
ZWgR4klH8KpqEY4ssnzEfeQFFMsXyFk5h8WW794Wva0OZ6bLP+dnnrcxVW4cx5q8tO9fu8wWpGP2
7FjcIhGvVaH1q4g68E8O/eKtI938yvPD5u3jx3ViXtPY/HMaoY1voCR6PyhBsYHqZ6gg4CDpeDga
YwWwStuNQE7PdHxPXZ9NQUGlLuXYqJbeD4VpPeR8lQLu8TnIqtAU4LH1t2WQvQ0yvLK6bDxzR09d
nI1pmlYMBxBzPpFSj5RJ6E3lkqYrdlUuxVPM/0gvo++DM+/9qbEoN8EYZzPhIDF5f3VpSvQQaka2
6VqOfLujIyk7Pb9UirMo/ZND8SpPIjJmEH3667/NTzarHeGrbFnGWut2VqLydsSc3Grj3G7v5Ei8
i9gQ+H4cY7bqdSO4haHlHGUMqr7BGTIJ6TU73IDgLKMzd/DUtPtLGTdpdKap8f1l+YQsydRlQuos
rBjIEMYNB2bz9eMX/sQogoVV8ApS3EEa8H4UzUu0VquYnvxCS66jMsp28GKSf3AxQnAdKFEITvkD
xu+oXVgh1KcoSFljn/qCvk3Qq7vPXwy7EjYlDgddxC7vL4aJjAoYosAFgoT2tnfE1J51xJkPd5p4
ZtMnwQkCQRFFZWq3s+lTdmom61iR+IMRPrdG8tPVwOIF1iXxBuaZt+DEK8csRLgYhepJEDb7jsKR
kKleZzAWGP0Z87C9cZBtbEtffL6yRSmVw7vKScOQtjabkHpDsc2wM2mBkaYKaLS3MRFV7Znj7om7
p0+6TZWCEzrQeUERJ4+XkSFIjSVWrZ1NAuW+T3rjvqjtqe/XiTPF0l8zzexxUUEzyVMjVo2T6Gwd
6XEPYpDnSKHmqQucP43EF6kZ9UGhIH075tpIHPio3WtDlNH89Jp21/H7th+/mqcuGwHRhJ6g6MVp
//2rSV+1JxqN2b6ASL1DtJETN6KIp7r2AW27dXfmUzg1HsumahOeMwlrZ+9NwjfixiNX7ZVqui9t
EF6IHP3HeoQ7xYSt3H58fSfeUzoiKsQLtG+TXvX99ZUtHVXlV51YqZqN3ThknrceLiLLfP4HI1E9
YzpBr0pR+v1I4KUgTcY9W2XVxwIEjmzphG16ETdt9+nShUW1zaKmxavK3Zx96Z6TKZpn8E0XqnFT
0aB8UrxiPKKTPNelmR7/7CVl4YK5Tm9pUjTPJnvpCwclGyPhSopu0Evf25YyrNBw0KTxLRqGGP/M
XYep9cwEc2IBoMRFjYvAH17Q+ca7rGGm01yRsK3oH3MPXNqZ/njm9TjxOtLaZcmiWsKZ1J7dSUoa
jq3ozC028AJAxeOzVbD79TT/rXK7z0/Q1C9+qWcJ1tHnNQzgoxzMBHMmvMictYBevfQj3Eah2q1z
qilnXpNTt5BOy9RJpOVFO+/9GxljJp2OdBIiWtHfxZ6Fo7Pxz33Rp0axWLzQU4LNQCf4fhQ2W2Rk
p7z38eg/Rq45IdrOng1ODjLpZmmmEaI2V7AmLsm9hcs5NMOVcjTzRl6VQHfWn/+EqfpTXeVqUCPO
Vpo0w2StFLYksNWyt0ZgGgeA0uEKNsy5sL+TF8QkqE+yx2nNeX/XoE+g1SjZ0GNlJbLB653LsFHk
mXLx9IPnny+7eGo7dOOosc5m27K0I/a1vAGEeQc7r5TeGodTtmn1cdx3xN5gh84vS/WX5c08WyE5
MTq7N7YHrFvMH7NrBKKPm1dt+YSTSH2K88r7FjSOuE4dSM+ffXI22x4sEdNUj+B59uTUEMLGUEm2
iy3wykoJ2ns/a+Jtr7femRXzzymRoWi/a1Thpvl3tqJ0hfDheo9UrBX8biAQZLpsikJ+C5Teqhfk
Dq9sgPBTy3Dz8UWeGJlzCxviSX7PPZ19z1jZoEralQ5bQ7pboq7D+yiT9iNnUFhFPrKt9UTmXI2D
oIvz8dh/rqMcCNmA0aahi06P6P376qTYvRJOF+DMMKxOB7Ndjb9wP2TWeGaoPz8NgmbZjJBBhYmY
f3s/lOva8PUMSloIQK2bKO3qvVsDA/j4gk6Mwm4cQQAFXb75+bRFkTUP0RMDZRsAZ8hBKkt+yznR
wclR6GJOmwK+9V9VmN/PgEAjmJjZjotYqXdmkZCbVyfqp+ctZ3IDUcVlmzMtY+/vmDSzRNdyGzUR
GdtrvW4dFIQ4havKGPcf37ZpQXw/ozCUmFxOWKIoSMxmlMEXXdJRJ1+IpAoevKax7wa/br55IFdu
maN9mK1C+/RCxqA0JVnMaNQwOb+/PteznNgre4qcnut97QkUWqSt4r1+fGknnhXbDCQpNGtsdOji
/SjaoBiBBTAPINCgbiqAhCuaQsPqn4zClMzxiTPffJQ8MyN824xSpqG75rEhYUji8cwoJz5XJqjp
aDZ1VunNvL8WongUP6oFQrSuHdeULUmbcexxqdl6d2bqPVG2m5xZdI7Z0rDDnoe2dXTNsOLzjhdW
BnM7yNR0PanacJOwsdz3rAAvQWeY6wov2qrrRPKDo6oD8bI3yi3A8HhtlrK7C4mZX3VyMD5dJ55m
a2ey21Ckd+z5tGlmg9GzX8Zs3JANlVkqvyQ4N2v9uZNkFL4HCj60S7mZ7++4V7pugKtEX3hArb7o
FjJJUOBlRp61nyxZIIMzj/jE62rQzBZTQ4VT+LwkONi14+UFjzj3TPXYAeMlpy0czjRUTo3CZmgq
KHBqw2jy/rIESJRmJPV0EcG7fORnPJOid+7LO1GMniZi8lzpbVPD0mbb8J5XZpD11MXIcuOYhLa5
N0Hb3VdlDSbLCrz0S4JoEt5VCrgOGNWPMfKbaNW1YXWEzZGcmeVOfD5UGialGLUnSryzVwYLhIzg
p/IwOVzeGYkVbDOzqO8JQhFnFvUTQ015tjrdb3rQbKPf32CyNDy1FGg7woTMrCSs4kt0ytWGaKDy
zIdwaijKUEhRUAlO/tH3Q+kAnP5uwRWZXbzaZlptyUyATNSC0T+zvJ74HOS0T5+MSWD9zemv/7bw
NZ1C9E9FU1HV3HJXjNgXfMUiaKw1lU01BOcatCfeU3qmFFqZ86Zj4eyJOehh2bwkBlV5V65DaH47
Ux3KM3Pd/A5yzyQHbrxKUwwu59P3V9XVsgCjzihDQyOogPC1UnEWPoSx8lkNIV5XdVInUO7nURGI
9X4oc6DtV0WEc/R07ZZKpIbrHrb9mcf0y1j1+3o+DTM5XtlmaXSc58G+mHLHFrzCJMMEFpHIbdSE
Cz2IV2OvLxvg76MjliSaoRwPtY1juI+jit/JK1eJyD59d/ktLPFU5SXf1byCIuKhHVWL5i2OV5gl
eFtZ5mt7mzl6/cnJc9LIcX+poqDKgG8+f5AmOJMkQJFhJ3l4cMgDuCCL/Fwrf/5STqPQa6DR+qvD
bsx2FDrGmiTg018Uldl/1eRQfSmM9PlzGwoG+b/snclu5EjWZl+l0Xv+4Dxs3emzXK5ZIW0IKRTi
TBpJM+PwRv0c/WJ9vKrQqIrMPwvV6wZykciMkDspDmb3fvccLkmf6WUWZB5X5r9eKHOnYIAPprti
ghVNY2kPa8QT/+myhVKdxXM5uirMKTz5v73eYB3KZho5YaUTYrRjXXvyGkga/+ZY3N+fG9fPIYTg
sLPi4Ut/91+Pxh6wAdDUxuZH2PlnS6LxXSNdfQcCGjAWbQfiW4poei5xtX84o9V9MKxS0BcDKJ0D
eSngtSVWjXuna4P5jgee1+3R2gfHSk9m8ASCQZRrBk+CfgcN0MDV3YqU0Tkh76AJBtNVaeGIA2vg
5qZpipr2/KSdnzPY8GWTp7OxR1zoWLGxzA6Ycm6VgeKYaQ+bqe4DFff22N1k3njlu/uZfHN65HOb
upoAhIhRi37NOyTc46k0Pgb4ZmAhdF242BxBW+CSrMo0W1UhQIo9WHGTgTkWpZA9IlVCHwzmF+2i
91xLr/UujIlB1KpKCPrbCjmbWFnYNvuD6VYdpBKMTa+tVNljCPBoBn6z5OcaneOTGUrrg5kOFyBM
1U0jkHGrrncTS5dkE3qTPLMgKN/HUHbTFlWOa237aLLAaRUJz70st9viAM6kwgLKyi7dJWHhiq0T
TrhIcIYuywpxT1PHKFyaMGYkItM7uJxG+gyce4JR6F+ZcWmkq1M90chH0pHXLc9u1QLBNYxeMK3T
jR/CFNaLM4+dXpdZEnWrpWmiJ9eb/OEAbWn5mTkAY1ZDhO8Ot5bV33tZVd65GifRCiRB/YNlC+SN
sehb5FK95zK+wwQS4x85GshVGlbd2TYcF+AH5jMgrn75YvLvXOdSI4MwSvtKAg87tV2wj/axjhIe
/wWp5iqW9VKyMFiIYTMINY4YOUzRGStINf4nmBz7RSdAUPepavgTGj7+zBrZ676atM+SM8mqpVzX
juE8Ibo2p41dF8lrwMRbsg8skT0EGi4Sc1nOoZhVBDPY7Y/mrGEeE5tbjcwRvM9G4r9Qwh+A+MFE
h0nsSHwmyeIUtIDybkSNUDDnsyKWxgDjQGXjCwY0U4iiRpO8zkM4ujwEe+OTd1v5ozSTSKwL1VVq
HRL5mNZRlI0PvacZrOoYshcQO7srFwVwLg4zhLNFzO73yhJNdfCih7YA9MLf/4mEt6p3SB6nG4yJ
/bDqJKqmyhQMYXHpIWhNit6K8L5005ec8IiMkmTPpphMYJGOKLLXiWJDEyej3975BG3CGDp+D4HF
gieJTacRroFuEgPChnbFctOHuEwu5Cj8j6zPYa4BBfa6rSyR0m9a6ZNwwO4c+jeMphbjxRt6x3ny
IBrgnAvnlJuhqyTTYm5RO3HlR2O/MmBGN/fkJIa37Nqi2jE6kdvkcTydvBUOo5fnfMkg9mijL3/0
OPUYFpw6bwExnc+vmBUwIayasi3C924xlq0FrxYitV+X416QPGzo1g36rQf10nJxzMzzSNloZpU8
kQ2rYdL9D8XM5wNMMuYkI87FoXGKkEmfYQjzo/CUvcTSgjO4qkXljivTZflMXgcaNCO3NvjJsE8Z
dbZR1BCiWHSib7yM4bd9kavmpu36usedU/DLWyr3va5985Hn//AuZE23JHQ6b0++T1zjS0K8CT0D
iXTg+0RYXWyTIa6xB4SURqO8FHMBem0C6pWuiI7yPz0GO16yvEzv9AwZH8+LveDXpEVdUfdmQhbr
TO99V1G7TXGRfVi5m96VSQcFCpxti3tiqjgnqXmVos5sD4DKJhm0+24JWyTYuOASTAu5c5HM19nM
KuPJXEc4DOzVks9MHUrCvum+DoZqTjeTxLR2oC5apQXcqmZ8moH53qcWwDMGuvvQfelcfZ2g8qT1
nmAmemfiS+qjsrzJ+cAIzFb4oBOHVqcIIyBT3L/jemx6+82wtG54/ud2sCbxCXAUM0F5Rz2Na7PD
qZVvGV72OdlWWCerLqqG+zzICqCzMLfCnY3DmWugimBDjVYx314VhUvsaZajTO+a3bRhNNaFJZuI
p3zBJIq/0A68o58p/YsI1wKCM3fGx3KeSGu8qqbqskMne/e5Rowpev+oTKf+Brsn5lWCMuRYMsu7
INRLGNe4NprsDbcGw474oRzGCS2D/WwEByxfa8cqj1h8gJB1qLsOnjRMK27MznwHj9W5cWHM4aeR
kdzn+Kbql3ATW65QmNnTdqDYvfCUcUn25q2eP4yozZ7hf8l6NTph5W5Sbihq4RWOZBiYouACritw
uUSPg4clp2seKNCAMZH85OgYZgmSwgz57m5azNHG833xmY+qVbuQLE4T+27H3gP/VH6AlTtm0IXr
geKsm4GU4rxaVx1QhCBknJJy141lfi+tHH4wrzCYWzKELaijLnrEAFan/CJ9RG8m/SdgddAcsbzw
yLsXU25Bn0XB6K5ZFBjc+yhbwHeZlnEqJ4FuWSzgqveMfEf3MF1QN5llBy6rmnqIBYGbYW1bgDaT
g4+YDx78Oy70ZUKGxgv+p+VkYMhdqvj6dp5I+Z2HqWyTy5JYqP1WUiXBNxxX4G1qElibLWKxxWZg
xMR9nyqfAWMu60BeTFzEPDssrtIzJpjCJgXvZ/5D7qLtXOe+r+CH54nr/xjscmIeEjchs/t9RaYq
B7lXYIm2Z+shikbP3hllktkHtjxYxrMFQNYWReToIdkdUlRxUTV+9EKO6jIXynkQS5IkMyPkCEf3
WGE00+dAiXkvUeRu3lSune+/XkT+YZNmXbdoZAVo4rNd+73t5ZTlwON8Zo5hHttNZsPJLt20vAT+
mN799Uf93l9htXptrlw3LQT/6Tz862rVcCxyI8inVgEpU95LPtK03uFad2U0bXs0P0emuO3DIOZl
Mwyq2fz15//poRJaoMB3DUL+niEYSzPDiMlMeAgrY9tJz3nGhA1ku+q7f9P2+MNehkOlG8+W3udN
y4L2Xw81K5vWnkNiyejp5pjR03nXCTn9hyUKTihgFtdk+If2CmG3f/0Uwzdx3Iy8uewB5EMRsPpS
ysWTJcHF/vW5+5PfHXnOa72AGBPdht+qIYsZVotciO9iuUe8i0SrBXILIC/MfAdvIRbqYhHZGSa8
OI5eEv7868//sxP6t2YOkQebAtBvn98VRtCwhCNSzhz3bp4TNMUebdS//pQ/u0IYe6FqwegQEaTr
WfinOoxQ9cJOanRXRo/JwZ2MYeMGLCzmq+b5rz/qjwdEcZ5mBh0IolR/2CL20lWoXUOiHTnQgIWu
wNkfMLX/v3wKcw282agu/W1W758OyAosVjBUnFagLtqVrQGmj1PxD8nNfwu6+mNdxLqOhBCG5x9G
YK+ju/983rBgkj6ANbMyhmq8sP8ONoVX6zUJ6CtLZRDh7TRgt4IpPt364LyRXpalsfIImxzCQWsK
zYz1B0bU/JtmyPUW+JeKDd+MKjuhCJpx3CG/3SJ4LQe3ZQENp9E3P1LtGVvw71fnK0v0kBk1ufJV
9u+CIH/2y7WIB12jQlRq3d/2/0k0q5ZX6vVJhy9tqHGFXR3I/+Z59qefwswdLTl6/f7vjaypVKPk
yYmIoanD7VCPryZK3X9TZvpjiYHZVAozzFAzdcTh/ParHZY8TH3eD+T3o1UmLfWjaREGWEMZ3MNO
n/5+UP9/CP5/XiP3//0Q/MP//l9CfVZ5p379j5+/Gtl/fPf5z4+8+fXPQ/HXn/EPg1LwX9SJuetc
OlZU567jgH9HLlrufzEdRRaHvhxtLcIm/5e5CKeRxicQRNemc0CdjdvhH0PxNshFMl8RzyJGd3it
+P/JVDzXx2933jXxzaOAJAOvDYaefi/JqqEIWE1XO7i7dapXTK8PjrGXohk2huG7e7c33/3BETtT
ROrdJa8Km8qXFzYK7asV6OnSp6KoodoFzTZNrOildJGvdG2fxMvV8YeM09/xqLHiGrcoGN/e9H4F
TjEfvdry47/9xKnDWG2o6nMubSuewcVhYA7C9hXasswPs9tQvFJiekk9IW86zykfXHZYNz45wmIV
toK/XRhsfrq+uBCb95+TLJtfJkSN2B6GL3e2+IlMVGSHgZT9XkjtnEcf0QWJ6Sk2oRxtoqRqzhVi
uSGp5CXLa9Q3nvoqChncBlU9xX7lsEIUprl3quGrThPjNW9qeWHBHzDRErSvxqSC28xL0YBkoOXq
OQ9YEIvhOzfyTw1v6HD9m8bITzRJOjwZavzqAPCeIP1VNymDty8gVCSQJqL3nZEH+xwQyD5cis8g
5QQuAYJKmMALGoPrYWRN4O9Fxnn627cM8URcTLsLbsdZfOGO+wzKZYAoRWUvH9DwtpSC9mCdrDg1
pPftFmb7GikXhSodcHlRVm3umTYqL16UZAfbyqYYLswAa8P75reKuMaCs3swDYNtBwENa4c6pHx2
TE4zRUUTJ5Iet3nNYafXL06vtrzMSZ9sVDeXF9qlbGBbrrjbxbc5EoOv7wXCPClqveUaHywkgz4D
iAa5Bl+GxV+ADhmMaOAy+6tW/MyxdJJrIdWgPvq3X143S8xabVDurie3yELsLbCdaCHSrPkuguqz
ayo+0Rm/gJN9UqIEuNR5LZr14rOBDbSPkExfmpkTzIbqc0nNhsoHHxrQhPwOw7n/9tw0PzgULffV
nAV7aiRfzpT4t2yY5luMFe477F3OYqhvS+mNd1dQGXA1gNH80RczMe+sKsH7obvWPgRUp9KVwhD4
2NN52aA0D/A+duXJkkm+C/SIJTzEEvVilhZDcknPLJOcw40YnPCmZuB0kzJdpVeRM7ZbciBGbHDb
3nbMDm5MMWFPoel5Lhu8TIGt+re85HXju1N+oAidQXpxgL4wvAn8eAjSL5ht3r4JmimJPbulTKdC
58sxWzdjs9EKG4K+bMEY9l7stBAyZSoEIP1Q/iKCWq1BVaUF9aFoYVOHDjMIw+EycsGHLS4uLNwW
tvPF8XYBGsF7gFfOq1AhnXE3aDc90J1uVTkzuGrNjUAYqD+FlWftU3MeH3BVFLdc9eq1zwxr00zu
tWiqOh23nZneDr4ljkjWzS3QI8hLQzvQ3bT8btPao31rzF3yELVBxqUloztl5uXfDXE+ROJzOUfL
bSquRccELYJbYp7tc9PEbqSLbN33ul2nMtL7zDRHhpaaNNwxB1dsoL/7t9LHeMC6fnw02yTbdqGC
N+QF6ZFJ5qpYGeHknwE0O581H7udp8o7qLr9qQJ/eLB4VLKx0pN3xHeEwqWJbv3cMbC4J+ba6oYn
4FTOuBnxcG0cM3GYHBYd37ChhKi5JeieeDElGRhUNntp1hXjURvuS9tF7V2mLOu2ALj+TN2zP2Kk
cT+HAWLUCuMZlSnfRFNbQzM71oPt46pNQ+dgCet5MP38NaoC71UJ/+hcdxGLHLOnIG9arOgSMbVj
dPFi1fM+X0YIRmOTyaPbDMmLZwNgz0s57xPZ0nSgerPv6xDBKnMwyIqcEmlBIcqTJHV49vsgeTDL
JVqbiUDN2rOXX3k+jY/VUFBPFHTnkZuEefUlRPKrl217lS7sncwK4pmK/6Ma8mivDIECPOTex81n
FMkWlfywsrPefx0oVB8wzGDz6ady3084sAdl9recf1QgLs6pdVUXF0axm22I5fM5HbuFrojlHbPW
TO/SdDJQLMgwpr4+vU045E8UNaA20t+AK5SaK/RpUORKG0OXjdhD9dDETYSZ9AAgwy2K1azXZ6D7
bGx65mL8KImDOyvAkwa3ytSWxyVc6vPiYTq1e9tGlHGFy+fUj/qmQaA0WvivunqiFKQyGJGC25vQ
2E/tqnOPQ3bVSo43NLxTNU1uHA2VPpj+HO1FUtGPCFuMrlVdOxsUGP257Fp+HVaeTuZKUPk6ZVSF
TrOd1awSe5sLyvK6h8wU2Z5FCVZsc5rXc4Qlvje1/9prWKbGGI4/jTkNr3zKJ4hy+YEdWP08iGh5
gaASnuYpNa+3hHMbgHbkIezO9lFaDQ0NP/VlvmLe2bvP8+FqrTe8w2TlzU0yY/Rmol1vbIL0MYvo
JlZGEmyuZIDbpMGDznBEt4M44m8MfHJrjVU4Zv9L2VMHxwGY2BF5QHSxmeDbAH+iRnV9U/G+Kw52
5hb3Rpo+VErNt6k3RidsdOWXGtGZtIk3I01tnpIa86u2IO0Jx65/pdbcnH0qsathFteqvttue7W0
d4xIPtYp0rtV6yfBti6T8ZfTpzXmxmmGBMYDf9jTT7FPYeMb92btFwkeCREcfT4Q6J7uLpEozS8K
2sFpcMPsxfanN2Me3BN9EK9cJXgPthFy7Ptq8FsEbDzU/La7mmWWkcsxbx+uabZ03QM/XNkiTy5w
QO8nCnTAHLMzdYiOGiwKlS5hPmDVS3vv8fO3noG30Zga8gqNfgQDVqP9MMZdktUXkXkveJGnO8NM
8CZLWI0JFNB1FgW4momPLfjUuFdnMIVcxEPoHsegH9a1EPUl6Lu7weEFgHH2KSuoVNbLJyvYGaQg
QD5ks+9RYnGZytDZiN40uGlhFFjVHK1FUD06eUAzDu/hpvUQaoBCYaqoCIy1GckBEWYWnHjSNBtr
dKxtS91vBWNPfy56at/LYoQQlIR5f1k8a8LbkbiXoTEwv7lT9JALwKVDOypyW9ny3Uf9kR6ZfrS8
Ibl0do5DpQn1xu3sdAuvdI7rjvecP4YO6OCw3Xh51+9tiHUbbVTOJhudeVvMvrMVo3J/OnmIzC4L
5m4zO5Q5kK09+7zcSPtM9EoTiJsH11azoJVm2CN3DYSVsEYjMM+N+YzBwv9J46faNix8114wZJsh
8nG0J2rYqVnC6SPDv3XaSW5DHWKKVngJdTmhxWIsCk250x4dT56zZXTWSBXIozHxcCyKpt61bY3v
MEIY2ftyF+FFvsU76MaQ/PxnApuvBW3dDUCUbkPR1jj4tRQ7j9o2HrW53oQVbugCk+W61rhCfGO8
n66aJyfKUQLxUFzTnyljo+MRx5zjsm8bY94uLp4utB/uOsQnfgL6mZ905wAPcke1Dy2SD2JGCmC4
nfk1Z6W/Q3oyr0zElRuOKYnTXC0nz66Wu4lFQUNh+Sc+xZomQP8+RA7dLndmkoj1ys5hU31DDo7V
sA5vhZddjIW1G8Z75A44yh9h3F6kn9HItNOr+HwOd7wYJKiUwNYbHRkDwNnFfat4u/1Msjk6NEJz
dbUEaQ9NM4bW1kzma3ajNJyzLBMD/YJHgDp2tBpPUdj2h8CtnDvuWHGwFtc7h6J3IEFaMv9hBkN5
g1e2vU3gNtKpnb3pSUuj+2AqCeWT3Wb7aOGRogbLWluMcJ7ralxOYVijFOpFjuiLQjWWMm11Dx5C
x/sa/OIbBfQeIKLnJ7vRGXS74a0SAA23m/lOp53xoLhFIVC3TgLwtEz2rAmHFy8xCcP4JEAPOFPc
57xtvEse+ZISt9ftCFgBPALxJSfQsmGInVGY+wCL58jbSHb3sEoYh3H8ZCpWJDHVYakD8en4dUDv
dV7wnWhNp8pPsztf28tOtlx5mRWqXdWNwQvlrBHfSDbStdWtdU6jqj40SVTc5Q4iJ2peg3nt3DrF
GXzomVBlFvvBsIBO6zK4pUTaVkFhZ/HEVunBsGRsSRZWvnKhJon6oywEM+XDoE/h1OSbIJP9eqLb
CdQI2Pqcej9AI8/r0bCea0o06ybQXz3/aZPWxKXTFgmK4j19o5LSRRDL7qRe6A52QfghBe7UrteK
WYNM37ipWd3oVH6UCo96B/F2CzwVu5rBYj3hov3S0gUVW+uHYBE7hhXYw0jzZUbKvrbH8pgqf9xo
VYM+zToUNTVQ5Ul756kYcvrny/hZ+j25CEwl31YkrPsxTfObyC7yGO4wi7IZSOfkmPWe5c990Mzv
s1XgUs11ep64X+MFMvqGWqh/ZHwiPTadNDYltJg4V93NVDMYarIpBd7stjthZMutoB2IM15bL4kH
m9MPZn9dGOCcPVvegAj44tkJZbjJEJMH7rbtEZcD5NxWRvSS9PUT7ZXHWnr1VvqAcYt8fgKhGps9
9Se8xc9TzVz7wCzZmxiz5dTWRXCHp7Z5xoLKAFTgvAB4fSPm3dwpco/sA60Ed9m4nIUgINapr1x4
7aasrc+ppvM8KaiVKiREyZiWWo91UW0LZ+mfTaOtbwqO7UDiMt12S/FIieEQkKpcueVY/iASuNbF
tFyoIMB2zftPQnufQGCnVU5ioZ94S0YJuGlWtseiLrs1Btx3gyzKWlreYzIa31PDNbggYDOnt3Zs
9dafxrvawyvWBMN8NQ8aR1+GyXbx6bc7FqaVJOPwG/pFyjJeLSRnK1aAN6MKmZHRZcDjpis20VDa
Z6cQetMtbnssAdQzdCe8o0HNlq66qHZhWtyyLLVWheleBVITPbbMnDcQUsVhsaurHlbd0HRsf07k
hIBjMKhC09da4oiXXEwRcnoy0iA8hYuO3gkyD7EOGZ+BtX7sTJvdfuT8NHlzHceK3jrS2rAimkqC
7hKhHdgVrIXXlIHAAgTqMM4OxGejoO3akiBNkojrWDWnwo/eW1c/Lr1L1Tayz3kenXSuv0dP/XRS
f9tggaUQjjqVNUUuveimbZJTDqrjTCWHLkWyqygDGU5xKrqJJ5tZ1+QEw3aLJOWlqYyTERXPQy5G
+N2z8cCwUbi27PbbL4ut6u0vz1gOaRRiNLPYyUmvvFVKjHBsCSrNQ6Y30rJeOzN6pZeeXDmle914
JyjcCftunAttOByrRJEgInySM07/qHlJllwQWL+NtzKcBP3W0oUaMf4YTcS9hhXCQYKS4F/zFUXK
1lq1u8QNLq3hgVAOM4CGRa1iNJt1HNojHecwl2zpl28ucKJFBTxFqzV3ST29iNSr74lqIiqMmiPg
IEEBoHo2LSyPhDI3de7GvLZfDBndCNquR9tUv6jPNSvOx1vVuIMB1c95so3klVb+ci8K860deh5X
4/CDabD71rN+1W792kXR5zin34Ub3hBJW6UOIiMn+k4r6xAK1t12RTAkrWW1ntzsYVHyI2u78TQu
C1ebQBDkw+JOpd//IOEkV+T2y4skQcta0UxugrotNp7hBHGVZiULTQJGZeXbNG66aM8bD2Yl0wg7
t8qgR4Urs0PPSu93p0V9nAZn17fusW5IsdiGv+/S5Ys+Mp5N4O0rhsBOBH3fOJmPssn2bd3eNmE2
4UvWW+VUvFYVuOkeUGFmUBEo+2rPNF+3rZrWvzTKWDM8CEd9tB4jG/6R1QFZykHjL6YpMGdH6zQQ
DyVr85SoAjVPtk1VcCerhOxmfQy1fyCQsPLZVZBgIVIX+f1xyvKXisiaMdOOqlX64RcOLxHTYdU3
7ig2Jc+BhJIMmmWbMDRATi4Qe9bx98ZinLkfdvyUB38pLqDeh82yeLduUhzk1I9rPCWvRTo8aMGL
MmlPnslCOuoUMszlWSwkl+YsN+K0pJoxuNk9IdAFkPD8Yk/Z0aySi6vQqqaOuavKTK+jMjpkaZms
w1ztiRqkT04TybXpqzc/GU7sh+E8NrWLu83K9oJH2W6yU2D1A71M8MuUhFthJqsFGdVH35OLKMsi
WkuEy/CQS1s8wIx7pkho7Qbwlccsrcy1hFK4K5uhqzZJUwwvOELJPqmspYARoSdlIV+AGw54KmaG
XM6AScKDak251UAaKTh0QWxTRZ5WDqWhDYAy6+iXMvpV0TQ7JMEVLJMNOAlakjXX+N3RjVBhsFJt
vubSrV6XKO0Pg7XkRxlQGaZGMPl4u6e6eQz6LPuZDLX1RonN3VeNsu+YQx2e+6FQq6LHYmrLwmRb
LpNjhTj5mLZurBh5v36l9oWVSbAOWrY/Vsd2b2ChGs+t/LVYRnXitvVgLTacYIza2yT0p7vwqoXg
OTE8DMyLUDSSPlu5zOq3IYmmjRX0y6VklPI8w0fY2FWU3WUdO2VXWNGPUilA7qbPWJTOupcAC8jT
QE7wA3J2t5vCFvNexVsJU4d9NPsR22aObYzTqlByWYrcGHG04a0gtRf7coKk3tthy1LarohEsw0z
lRx3VR/oG3brFByGnvQnN1wTdVQdICplK/xHoP9zL3kMbBHF0dhZ66Ce4J14XbXVWeAxfV+79+G8
/JrTIjlzSMkBVIneJi2hGt9M2fBaqZkfsBXKI2+U4QQRp9u1gbIZkugd6wecBH1m09Fs4GZn2Ago
EeDQpkzipOVDFs0zY5FteghIun0pJYOHzBt+OMSIhjhQxrlmMxg3Ocv4hIXxUTT2vd8nWHwhe8e+
lXJzQ4tGeF/3H/Cu5kfhDejaZY1app6nHcsY9bZQNzj5LXOYiL/7vdv1xlpBUWD5Yg2nPjWq564D
7VNbPLFF42c3WVvhEOf9dzP4aABckBJHnGyHIiqo3ChvOIQNtJaS3BaALNe4ZGbxPro9q1U/f1xI
yaxQH15kZaY3REZpZITNU+5K+0Ezvk6tuWlxhcv6mqxlw7Al5S/jxB5JvLvYDAHnk4csl/KmB7PJ
Y05W4Fo6sm9E1etVnTX6wI9tfy6lViccljM7BvzGKr3+Ypnj6o8psmz6KpwHrsxNClnrPA5iWUfu
+JjWjtyowux4m4PyZ47SOzRBXaAtLtpNOkDoVimaQSaXRkJvqondSadH3IbWx2SxR5R2X2zS61PF
lr4445XDuupSqLbCNNg0nIxt0ii5yyO7P4YOr5t08rwLcfonJeb5QTqI29vUnA7t3GhWy5gAgyq5
l7MXbr25J4SKmAAMoWzjImrrTYH1gPz0zJL8WlwtqLatRVZnCJqz/IErV341FXRQMrrpqiromdCw
CeLc7q1tUKnHBI/Co2TSbbPQvFlX2di8lkiINr4/BUdV8NugZN3GZYAAvQduFGvH7nbUWmib+IZ3
a0GfQmRedPdGafhIBT249O18bocSmXjpO+eiceobOyzf3Z50l5zd6qAS3e3Ao1NAYc9VXzVHgr4h
0b3cvtMWgSRd4q61hcQG6uEJl1ZWbb1UvSlfDOux9MMbAHXNPi9Vucvn6VP3ZhK3ZDKZarOX9CSN
ycQsWOqvtBjwzNQwUo+zHptd5pr9sTX77kwrqtiyQN1S49po3cmt7SqL9XazxHbVgJ+osTUbqeFh
6BLt2k8SczdRhThRtDQ3VuaSO/HKXzqvnZMssungTGLcEIC0Ps2pATrsEfDJ0sFFa2D1696nPivM
DCjK0k1HLRri7eMSkoQMO3DxC3k33LVnK1PhmRpM8Kwd6IVpIhi2y4ZhI+gFrVNq7WSmSdXV/fBU
AvTZRLJD+uB33IFF2B/n2cGbVNWqOhRe9UGzsdrBbx3Pmj+9dszK2JBosfdDaXqkE0V4jaAm29b3
brLaZWm/eGpZp2VH4D0FTJf4NXc6lhsOUsOdi/rJXPN+8u+Z8yYkeR0XZwUt5/xRo5fYtbU3rnA5
5ruMuMWwIrbf3AdMacXXAa5nS9M1s4Zo2RtLJH+aUgkU2Mv4y1BXz6qhg2g1VTTFEjqGZwRq3W4g
n7yV1FTusD1QrQgCg8pvzj1gNc7Bbxe4Nsu1vDpU9Uvo6Zq6q1uRtp4HgsjUn/ma0R0ajWDPmHl1
rJmeiJdI62fd6a88r9PbemAtQ13fH18IA063Ii8wXSwDoL6/dXH5IcpvjNhWgZnHra/dHwu3+J2J
LZbHndX/cKs8ukNQX9vrxPQQ4CQ8ZViaO6X52o0pZu/O12/1SEZ+LdqR9K1ymeYXZtGiUFB8tzQL
vycWRdRbGZGPw7qZ4sES8qibZnopejnEBQvC9ykrjFehpdw3YSqPyg/1mzlF9b0lA4+ulesiQRfh
99h4ZGUNevFvdWgN5yDS7iUQlnnE0g6fUPScTIZfeb4FlDl6upDnPpXtq2Ys4YXm3HfU0/FlPj5h
u0mD0504AykBblpgBl2dZZysL7CmPq2ZCTSrlxafXRiN9x2e4kMzI2zIDNfcdfZMR9kxhxh0SXRX
otU9pHmG5bbOe/WdZnIo4nrWftxNEcurwMZJApe9iauFikbGpWOHdN29QFXJWlhsrHsSbsN61pyi
KZuL2IRKSx+sSfdlJrs74q/2RTMEdbAC6qmKZ/LBMXv3R2f3CIoauMzD4oiJrQ/Hi8C+fV0s1f9o
EpqiK1Vdv1tbDdh+w4kOMXFqehp2zTZ59pYaYUpffWo5FjE9oWRFTqtei0p/eS0XS1RXfP1St+JA
mx13/Yi2o3CZKkmZzLzwUI3uGo/vYgYJOSW779vP2ROO/FL+/+HsvHrj1tIu/Vc+9D0bDJsJmJ4L
ksUqqZQtK/iGsC2ZmZs5/fp52AeYtsoaaU4DfeP2sbaYdnjftZ5VNrVyyzD9UTeJOfQJuXYeNIO3
T9K0Ju7XWO1+v92VimslHIe5C4MAf486k8ouyPL1RkwOPTnjR4P1suXc57rDfsnVzvQnRNsHan24
jY2mTrCOOdpObr1y1Sh+IBHXjDVojHl6iSjt+rAEqoVaDnrUZ9rsrXmHbSKeL1uSxWu26+LXUo4D
clgiFpqLvIfSH0RFwqCRtkztFVki2eta9SUR2llXE9xutkpAwJ2tHcmkXcVu5SSZ3OmkcF/XkWp0
jodYWQsQKshx11WF2bGarAXnZeYF+GUrpLmHiCpK9KWdsnEIFCe+y1JHt1k3G9WSQUmqJjd1aV/A
WdebVxkxBEf4ckXHS56ThmCxa5/UMub0S+W7eFg59bCadqvyWMbrZD9WFr6CMEeXMLHXHfNjIXV2
G0tZW7yILgleLFeZ+0T0md5e0qb5OiDHDNZJiervZdxV65UYNdPZz5J8LieVPetbH6naA44ChYDp
HDX2GaSpeAmmIiOamMfydZVMux5BuObOrofsSTU78/tojv2VMo2KcSjTWK9px+YNirooLogzH2VC
HaKpbp04Vn16TVpECzZmIj3YvFHHGJlOoHE+jQFd0PYMtppe6Bb9oWuU46qSKj8V6tqGycC5iBYk
KfdJLNP9UpTODcVt5giscCSgJBNBUQv7DOdciHouHsmfmfO9QNda+m6XZNmOBPO0GPaUPioaorJv
LvSmaSlWZlbRkC09611L504TRZCMWWpgduiUyZNlUpJnXw3jZcKv0bP/FVV0Qa3E6YHuWNZrNBYd
5XsSC3qO0RIMjwpl4EdhVmLxpa43LwlMB+Naz2Vc+ZZO3rpJyNW10qgiwiowZnfuYnFGNux1pRNW
Zc2dykZJPeIeWfIj3dPaotJTp9e1ELHYDZPijudo8umH9VGT+5Xas3HNImgGAj38LZmHdgAYJp08
rLoE1ZWxoRS7TmdiVoltBhc02quNvCfGkHJWNm6J4rzKV4jAVa24btjNtDp+zdLNiDWmX20Teh/w
/fkuEuxAwRd3ZqzkjLv4yq6piHR7RfbVBX6yLOwR4/gUB7Y0nv6eXbLBTeuzV44nFWlCHTnXrr3s
2NpZCXsL0pKa4nKlbkC+GWXj1FrOhDa3gQJy1JerNfoSt8Itd5O08m55UuTiBHa03NpyVH0yn+ia
1XrvK4Pxk34k21/ZPzasxBeChniyJCLMLOUbmdD4AnrttqeA8dIOTBY1U2fvinKvkc6jLBknE6rX
x5kiSDBOVnRRW8aXsm1LPxXOGQHUepCbnJDMisCeWhLjbC9kNlH1ICRrlrbjsTUOkqb3F0ppLd7D
Ie4Sj61KuNaD+0ziEWHgmur6q+B0zfMziMBikS0t536NRYNWhYq6jIkTVJjG6E/t7Hnsd2pcOY+O
YVSV32icCHE2aXirYn6JRd91pIyuvKjMiFVKFaiVa3WVpm36SDgE90OvsYLXTdXcY40oL5Ml/lo2
bA7tpX5wqdBOke+ak2L7Iuf+kju0mOWVE9lOkVCPtGoqRJGWbf3q2ss7N/ZXYDE7IbX5hqLBeL5K
WpFsf9J935u7JI5mzyTfzR6mW3Pzi2TmjVjrAxXjM0VV5Q6nl/A7VbmhONb6k2R/UZbtbUTUREBY
n1p6bj9LPx0I5Spa9w5iTETzcwp7uFceDdML1SG9XEm060GlnutWVh3mYsVwteqU20T+Y806O6zm
ufqijkTk1fUMSC1a9D3tPtWnEnwcZjXfVxkiOujP6+hZPVvHpostGgQrO3KOQGoQQynhGcbZTeNS
8kzafh+rdXZbFtYxJlfWj/XlLNaKnUJ18Eym2aMQZTD1TXygDEhFK6qL4tzNHCp82iAf6JVO3/VU
UkTr65YKZfpImkt+rIz8G0bW5G4u9OdZVli3OlPZuZOkbTap3d5q453hjmENJv1scUyLIHNWJzW6
azFw7IiOmg6dGNd9nRnDKzF2L1qeUJGqoI40JY3BwqgfchrIZxNC6itUiRTh1qS4KKpc2RqOhJ11
8VmhGHOIQ0APdJMOI8wIMoCTJqUQjLrCaghPL81WDQvKLy1FHi/GIrezkvkpYqEa5kReCIUwOo2Q
PlE8RV2f+YOGDMUU01fT1MiS6QtM3wSGeZ1qO9cipeHci+W7M3NoNuAV4jIUr4ZekoFnyOra0VYa
104iQx6rtYuwrRzGecYZ6GTfIaES0SkNel76gELHxASGGXjybUd8oW30Uigtm4oZzqOaZn1gL+tl
olfOWb3YX8mgn1nwkRGiwaEVgZP4Wea6vRfk0je4dqh+kDozi2/Z2CX7tFU4PvzKK/2irdyfzoBU
xdr8qR2ztFeSMXifDTSVcPUdXETcWhuHg9pT9VbOl9K60V2eeqc7BaAjQ79aYAqX+vgjy75IK7vO
FTZHpBoGlNmOqppdCaMfgyVTbvS4Vg5lvyCgMcofNtHDSx1fdp2MnupRPuZ9uVtSAiqbiXZ7o9pB
Bz/k55gNYToWy31r6vQjl7vWcShrOTaZM+1Voq9yVw2FD1zlGwfhwKmTX2qfaR4YblRZrrubWspv
Tq6EaTSdL4UBgrAy3D24S3bolrzOZiIJUacs51oZS8qZ+H27zHmaRf2EGZPIGiNH461mosRHOF/M
rcrvOLqhtbl2O4zIpdfr5qXJoaQc5uka0/K1ZRZfndg5SzIYJwShna0UpDiGjJy1xh9uVlPvLRNC
NpXsyiywu+l2+1X2yXnf5gGpg98NNn95o3Re31U/O1Pbj3HRe0U8j/R7quQ66ol207OH2G72Rlyj
IuxvXVUeO626ttPpsDpwJbLiYKT9VSZr69ipHUANJCbsfMZq4EBXBHGVnosSoZ6saP8jlg3slhJG
JeXXhKBjoxLRbVtM5Y6Y0HDtxHk/5K/ZqF/lsjlyxNG83KkybG7WCImat75IqP87KroYgl21OWfX
QDmb5B1pfjNylENjkqR+hKbBQ4FU+FkmbY7XZErSr9PDVsF3TbF1unPJczwbJ43auNYjd9SaEtHQ
aGNja3RxYQ29doXkX0eupa+RH5vRMC2+1ptmkgYTQWRlaKMhXWnoNJqUR73kQ3MTgRZGXVyxc9Lq
TEui6xaRzfVU5Jx4EIi4Ob9YAak9qFli1tG8K8z8wWG77ydodQ8OJxClEizlHOcsZk+xNhdtg9GN
M8e2qhSKryUZosYqooaaDGf0L8dr0RrCx7Sg3AwDGaZdNdHZg9xiD2ZzgajfuSiypsMzN92mIiJn
ceQhO3kbqPkg9pRwnPOhq/L91M3H3mivUs18YGk7qhWRkHrLXikt1A3vr1mHXPa8BJMob3tjMm4a
cl/hhaMddfLogpieXTOkBw4ntCapDOVRvU+advLm+gfFaXoNWa/5qnR8sTpKkJrtWW9PF0rfUgWK
L9XVOJN98cBKhF5tDoxSfiVnGIXvgMHUkuyzwQRGzotwmo0AZ/X6sEMqY75OwkgvIZZnF3Qn3cuY
duh5kjZG5o3sCYNoNMWLZbCPS5vyV+5uGZZuXgZlBV0gsDvndgNF+NNC4Aq6XDdg0XGuIN1YFyRe
ln+ZIf6WOeG6fq2+9O3ra3/5vf5f2z/9KeulTTkh/++3f+z++nP8KoPv/fc3f9hRv+6X2+G1Xe5e
u6Hgn/7lttn+y//fv/wfbAL8lPulfv3XP37KAYEJPy1GYPG7ZUDTsHT8v30HZ+33P//zvywGlvFP
IE2kohAMtTkCTOxQf1kMhPinymsJQw0nFolqG5erku0Wrme4/yS1QnC2J3pk++fGfywG5j+B9Vsg
t+EO/vuf/R2LwYm/gJMULGAsDrpuqZhT3M248pu1qVoze8kwMe/KfKijc9JqEVJy0owOszMa7jci
eWv7oFdxr36Go8RA8cZUtA2N31JoQNZgv/+BRWfjneYiUrF+plmgVNlyPwlKIcOoJtUnlrTTy4RS
h60Kh4cJKwzXBnf698scy04z88RaggSUXNh1xkuK8jRcC7hZWtPXV0mcTZ9grN4dE9CLbmC2M9R/
Y0d+u7Wmks/gMOyFkv6COsaYm1elT2L2cfDz86a+s7B+fzLmqc9ou05aGti1hDCInzqx3pm0V9RO
uEsgajq6XsScc50vBk1ipZoLTiixvP3tPb/5ywT2P9VQ3ki6Rd2//vHeiIITvmtv7hVAZG/v7LQA
HKO6Tz73hETeQCtxtGz0BmpjTA8qAsf93x4PHxpIVgDqKFbtk/E6FnMH8/cStEZ8TMbcd1jzrlpr
cwCoyEM/Hu2dZ7gRYXD7wCGGBnhiQWtJW07TGXY6FuqYLd5yTbfwkoaJQpCweTCc5MvHA5660XiA
cOFdrEcqGHpx6gFcEOg6xZIvNDasr92YuefmupSf3MP3BtkI4EQSQBR1TzFuujK7wuraBe2LVsVB
N0k2jat0nLOPL+bPu2fzTmCINlWCDxC4vn03mrymkGVokOendu05mpRjem1YEjHnoADK3NW0ZYoj
R7By/iyB7XRsplXyTGwNlhrEW9vY7sFvXx9ck7JqknaFNLYo/hjX/VctGdUw6pCxx2m1nq8VN/qT
eeb0zm6jQp9lbiZ4i8d38r6saMgRVidrkM5VVAbCiqyWXqAWr+HHt/aPgZjJmEBtynG8K6S2vr28
HqaDpH8LhsPOYg+aeXWrl+pn0W/vjYKP10KpTf7b5mZ7cxNtR5mA+ydqQNV9Qcvrdk5gEgBq/c3P
DKGbrZtci/5vkNrpZzY26BsyGQGeGKz8RTCn7lTaoNeqVQ4ceU38S/QH4k8e1h84fBvrt6kDft0y
k7BlbyvUb+8I280i7rJ8DCx9X1tklec7u5v3lm5A4TEPMKV3UT3sVY6NHz+9P15OnMo8Pxhg5Hpt
38jbgcWwdIqSd5y4bSO+oFsRBz3RzF7tVCNgCtKwkYMtWn/z8bCnKy4kSvItNLSEcOss49Tpblfu
OFFLVgNwt4u1Y9+8IqPKoqUhuwYJdHr58Xh/vD6MtxkhBckufP2nq1Ep0XIjcqc60tLZLiwpD5GL
COzjUU5XoI1Wh0kYjChAIQY6uZnoIvmmnQLmU7qYxzkFwdUu1bpXVAW10Zx+xm//4y4yHknIOrOL
yqbJOfnGsZNJSBiJExiJiwYIShXpbMmUtl5KefOz8Jg/7iGjsTXcEAhs1OCUvX1VBrFZLCFCBB3w
lbMW6aK3JnP7icH7vWvCBsuN3AzuhD2+HYUeYYIqz7GplpLMVKlS/hRotDuvIMog+Ph5vT+WsaXa
qvafWc/9bM+1WVg2GP+o2CF5Sy9NS0/P8Qssn7zw7948FKog8B2NzfTJZSGAXzNr5ebp0O+PTi46
f7XL7hPi+buj8FHBvGVXTszE25und8AOhix3gtIe5f1YQfcrY5rrH9+2915z4vL+7ygn12LR5+oM
k9eutHTlGGfcLGhwdL6S2AhyFEpfPx7v38zrv/Z7Zy//+gem++3NM+D76dtBAzTp28tqFRHRJOfm
tVY/fUXrm36ZYmkc83TJQy2jCMrfojnIO/W8NZQhQKliBKs+TEGWm6GKRPYTUscf0+b2G7EP08mH
4NU5hZEnUNRsKmS8pSD7QkXT2otSanbYoQfeXGov6tTqDx/fhu1r/uMumIBIOHEBCdG3t/m3NWIo
q1XOJca2GRKvp07muncLpdwXaJceYkPexZRGLvtitg8fD/zuZwL0gM25rRPacjLNJBiPbaU0bVyv
o3HQ6gIU4DCuPqlcnyUYbqeCP6/xP0OdnBqcai3gEHGNdMfmiyTR7vQhpVRamdD9DOoynbp+aVKS
2TG0yE8e6rtfD6YMIiOERQTCyeDS7ejSKjzUNpvS/eSuxh7aV/XfTDr/GcU5mUabmL7ZNNp2sBrj
fERqmYGgcmrfrMVnwNZ3L2ibsvlWNzzsyQUBA1PwJSg8ON0d95Vty2+2hIj48evx7nsJQ5511WV7
e3pQQCYYI1Lgts2mVZ27dNPPx2iKH2fXFt8lktVzzvPm3mko0f83IxOqCMWUOcI5mYhQtqkTJUVE
w1OuIUuj1n+w1FQJzUEmW3hFS3MsJaELx+XPj4d+79ay5WWTyCdBFMLJU1xp2isT/XPqe6n9Za1Q
4qf6HH8y87335f0+ysneerG7iQb+alNY1pC5KVLQS+vaMAWI+Uk8y2cXdLJ0QLvDfLHZZjG8dGcZ
rMuw63Hbfnzb3ls6bCoQVCIAwzqnYGS7UjuM4lzQ0lRuoOli9DuXHRl8CCDMQO26T16Rd+/gbwOe
LB2q0aJ2hEkXNFZR/Kzwi+GTL9KHbhoM/+Nre+8OUr5yqARYDruJk4fVOLEYZpdlcWxb46fdjstZ
S+PgkyX+vQuimmJTjWOVB5D8dhUAf5M0sck3nQtodBx3oyOK2jKkk5vsPr6gd4fSgcfTPGHDZ5y8
Ei0RzUmN/C0AG1mjzVTkC4Xs8jBESX/78VDv3jtKN0Qcs5f9470oRLa2HArsoCct24cjWu9KxfwU
sPvO6uJwiqTMB9eITezbe+cQgW7oLRJeK6rNEBhXfUF67XD231zLf0Y5mZWWvOMcQyJ5sLQZs3w8
KrvUkJ9B2t+/Y+T0UE4UHIlP34PIUdN5ZO6TzWp73YIbU8uz9JNX4L1RSGQF+ELp0OBQ/PaO5WO0
irXkWjiSo1KkA8bcbnxWnXnnRaPoyqpLfxpYoXUySqebw5BNtRa4WebimJm1Yd4R/tqGZhSRT/Lx
8/lztK0IpHLYJeqIM8bJlIAjFYVrZGrURPTNGUgCVsMuclKVMzIEu+qTQuift5C8VIr28LSwfPKo
3t5CjXjpRSUULVDaUgvZSgF1g6TwycT6zkWZmrVtR8GHbwX0t6N0zqBvORU6mram2EC7tdFCFYjH
zGucPM//9ntBODe4eS5NmFu8xNvhxrJhS7EheGSqmi8UuBbhLyCyPyvH/Pv3frshBDW/1eR1AERb
/NXbgWpN15YaHFFAzEY+/YiqxmpsHA+KupzRPeqXxnM6YeSPYkGTuVdHAwDwWOpt6RHdxlmCswB/
c0fRW09DyeG8CV0tV3HlRw5KIf5Oq8owUu1Ep1MPBNYfR6019n/3nbMIplFJxlNZ+P44O8dtRruu
xd5kD3yzoY2pbQuHFk0azrAF7z4e7XSVJaQdThLlpC0xns/35A3nia2ce/BIV+gXgIyWSv48NPgM
AkC5xBBIZ46yv/lVbcHwW26x2HIkqSVtL+jvp5OOPhaGMrwd3QreoZ5IJaGUZBANkMMd+ayNcvpV
wUgzBNnGlkE1hxrSyVRuukCG0AFhA28TwvHQ3YnnFj/xJ3P5n3fSUYHgbS8fCVBUBd9eFUnAbUaz
PgqUwm5Qpha1/bqUGU43M6q/mfmgTcHHz+7PCyPCYfsfazw1idM8GSrBE7ViHeV9P7WHuquys3pC
w/nxKNvnw6/++5fFcY4fD22MFZGa6mmaQ4cmuqILJHcTwvz8e6FaSnOwHTYvd8j9uymMG3WOJG3e
4YlO9+aKxOxcAGu5jkdjHjwMwbjs7QU7VhDLpP/SZHn0fS1LJfVbBdcNs6F8WvP46MbafYUH6qDp
duR4IosMg7fSja60kp25ZZXTDRtd5Jc9lZeHZG0wPKaYcnVH7e4UHU+pB7S2jY+Zutb1EZFoG8zs
rZLDMsw06nJNW64quzURaFhpeW/2Aya6CH2TWjD97XAlmI8jkXP7ImqWK0VvXmtdSWtcnCtMqCjR
XsqsWXBsddk3bXG7I+a14gYTOMuqgo353hhShAYGcopow+e2TlQHwlx+5HO1iZvF0n+Z3QJrhzsu
BPnMWaVF3tgoJHLLSeDIhoUS1/s4n6x4p66l0wHHhV6IiKLG99KL9WBNpXPEgo2NpjDswkfmrXuN
2a8I6XFH2ubQotjt4CwtbYMXndPPcglfQOJ0EmhwwQ5sAVsCgdEObs2mx4u6ywUDToaHr1KfbRC8
D5mgIpLr4CVy3EuosDN3CBVceq9CH/XRnxUFFVUyoMOE2CKDMdb7Q5aw333oawLvfQX6C3eqimMQ
Ztk0wYmalLVEr0klMsTYgODVSZGPPhrGlrAu3UZ9mKSwn6ZkgkOCWhfeVO1o8nuRVaghcnjZvwrQ
L8eORzzcK1ohe9drTWdjXEtJixEegQPDCVEJ9tzXcrUT7aaL+YeB0erWtb1obnTOj0Xi1a25oGAw
W3qNKXmhPbY5mrTLxhhAOeBmqQ8IfUW7g3aONseQ2CH1MtIQx6llNp5rMhnra9yIJiCq0kzVl3Eo
0zrEzGY/5kainLd6v6a7wYnLR33O7rQEd9gih+5JX3S79BDg2oOHn7U2dnG/Cgyxo3R/rlqf3ywA
i0LoG4nmozfLL3GnITy0s1bgXS4QGLToumxms9qaEMJ1GIwahBExSOSplLPfp1sygp5ZwPcQw1nQ
ycYQJspGT8/FUp+Jek3KsErd4iqWa656uZw7CN1NV1/1HYP5INQhqpCBQ8pJZulIkCXr7nKZ1Wlu
lHeSYwy1ljmO8vmrMcwa3xFGHewThePgkC2bJbljgUQzq+vTpqtG4pTdWSj4+bInxyQQJohFMUqc
4JlSXsU9eYSDz+1A7jqbcTcEa+/UpucCCd9Ql2330EyQlXy7c5X4W6XmlXGw4yq3QyuLFeUcgFh3
rYArUgKNealzwV4vakLLsy4jnI0pPZMRAsQYgPCSqN3tfuQH69EShbYDRG5nOSRXBAZzPJ9a3rij
l5K3HAq+1SHAlp1JuCpOfeOMfElhMsMUid3VAb5vjSQ4mDNwMt9oYusFuFlnIEGz3CQgwQzKTJnA
R/OdZopGsqigRAHiGiZYpKqiO7uky9eHze4kySZwF2Nnp0hzUIjPyXVaA7v2nLaqv4tc1a/NGexh
MKgNhGGpdYQ1tGgCLxI8qAi7pyk/Q4FmK4jftfglxlY+QWLV8TqtS0ZSvOS1dr2syiYXcVe0/piy
HDtxjaH/eVz1HJFgptFkUSRJlFaXTCIoscXRbgWgrnpNlmb8vkgwHy0sU6pnoM5TdrT4FbBkhpj3
k2nD7lIRHQKXnqUFfWpVEZfHRrMcl34dK7/FWIWQC5X/uKtBtVh+HRulDqGvd8i5SHG02Gf2pE3W
JWs7NVregVI7V6Xm5KEKDvAiX7Da+24P8XA3uPY8BULM+mMSN3ifsPLN6262IgjpazUuv1TEEsnZ
6NT5jIk0ti5c1NjSG81a1XcEcmg3elMvqa+1K5rmtE/sX0g73Su2ToY4JOlgPltWv6rnRt+uNL1m
PJcHUcNK8QdiMHLUbUJ7raeUGDlRmvVzUVYWFzUtgMaITrTtcLa1HrNwTyYBGOq8hojZ2bd5neos
EHLFydGuBaQXM7I3hEATYbOjb/Oi5HILLdAm6MRZ0yNXi5sorfeaXIzOLwbb+slL1qMuZh3Wdtqq
cQW1sQVgrCgPIFH3osj2ydgat1gaMQ3DCClV/OdyfpEyYw5yLBgGwVDYbR8KUSUEjcAhsP0aNkeB
nz51F5/olol2o8jYj3a8Dd8MfqKOvgBDCEq2GfNmgqfgGZ+P8W0qUqrAI6SwJzSSIBjTHiXmXqPB
jJEXDy7qvXl7o8oJw5la6+6FZmZxEaR1G702ioAkiCpf2vjdhNn4W0RMF+YUOnSvtNIB5WxhNZ4t
FWoZVO46uRNoch0/ojILiiWJZ/TBypJ/7dO1UIMWbHXOqjwRUIJad/4BZH4or7ArDF8j0kmG0M2T
6Zuw0enm+GN1T6Q170dfxSXWOOZGLHY9cHqJZzBDEKqQ3KBhzgCYVPYI3YxuThxkmAnr26g0PECM
O5MRLNA4lD0smHLcGXgfqj1gslSGqP5s069zckHZS8S1iuodM4gHgMv6aTqzYRwbe6Md1hXxHV5l
OKt7DpkjEX4OSUP6fGIA7YpZGRwPvy1S82I0IAS0dmxkgZ5r8ioZoxwVPxUGly1EGrucJlxzObSL
VCGugPD1bXdqhyc9YqY/G2vYFpBSYdd/j4Yl03arIFrrSlYrDXtPJkm97FLUi6Qn4ehqbleMg/mw
MzqZwAXV01S+9LNiRZQf7ZRQWTFZ49p95UxZrPJqsvtBycNqUFfA70hTsBTfdtM66VE4mn0bAbzH
fldzqgd7Q+UFDJ7ZAlmxAejvVJyIFtp2S7G2RJl1HtOXtEj0/MnWKr1Q0cSaBNUYbNgEX1orq7Au
rWUBzZCCjTX7vBuIxYRHdR3pRXZu8AtY2xQP0CDqRPHKfN3HO7tp6wEPLwEGoPgpQ3mkGyApbXH6
vnZZHBWe1Ofmi1qiZQoF8bb7ik5DEZJLwszaD/w/AR+wflnS1mFRHXmgmGpYEvCesBG6bIWeueFS
xu2z4GcrOyeplb3RgDndK2WPtdhp2ZRCejBzZwe6Y7otsl5YR3K+ladRY5UMRWxrEndetUJ0LPNW
g2mfmTMmVzXuv0ijxEKMaCxb/FJxhjEs1iw+V5H0V4AP6nn9CokywcnuiNp5LCCRFVgt7PT7iBaQ
7EvgB5OHQRNUfj6UreFPA9VRf1oX58tc9FWDMjczaz8Z5jwK4zkBAmHokYNBLq20bOfoo3sXN0tz
pddWZh6VVBmPqGbQodNzTJ6X3DCecfLK5D7DDNjsyXaAmzh3zFhtk/bn7bLJvW3XMcSOnISMLSPN
rmdS4/USXzJsvLDVNCKQ+sERVaiS/AAftSt+EYO1ECrSdQOyYns12Tob+qQHIrMJ9rbr6gczon5f
VtqCal+P2nhPAlBme6guLBquqzVtkRLJr01lIfYl2t+XRemkyhHGobwZ1Ut9WBCaRjt0cMUvV7Lu
g/5qUeq3eT/ezCJ3Cs+UWvSa6VbP2aW22Lo3y5q/zg7L2U6irb1Qx3VBCwsTauL0VnSc4SKtPa+q
hG3h2Bl2HQJaYLedUy8KDC1DFJu7Ri12OUcecqjSfHzC8fMYrTBe1CL+bk5Gu+vK7cKF1XduIJbh
V9/UIB+jiZ8cFeM1Zsz0unWGl7rHyE+xKbuc44oLSLvWgS9jEh5+k/Ct39fTnP6KUlMnucLCaO/Y
QxNaZdK2zEcOYHOWQkIRqf+HNFWUMMuBrrIPWMsfQzE2j5kivswchBJv6tkdeTVSTttbKvg2WL2r
IFO7FZhT2kDasnALUuey1ID9OGcZ2M645rLorpwcdWFdbbQLEr7O1gz6zrTM2r1Q4/lizQm/arHJ
XjqJ3YT64roPLg3II4p3DQl+RYjUoE7KfZ1WynMJ6fTLVAPWwnwv7lt9Gm9Hp9QzL3LTb1VSUgUC
HgmUFSftoG+PrQ1qYJrnCfv7LQENoxNv0WPsdNOX0iW4KNLXEVpvWRBh1G78JRX9t1ner3N10Ia6
RLDSrxf6iMNravmyvWRdVh/K5OCz9Rn8kSywx7Qp0oMGvuppZQXZKX3u+mJqKt+MZufSUiiV8G7q
kekpEZcl8+VLZ7MeJs0ALXFJ+7NkY/zPvXrRr5iSKrHv7WXx0Kj2HnZayVJIqc8FKePlk1Z4KBf0
R5Uj9oGYrRyg36w/r+DGqQAW2UOFNRezUKza12uyjmE7O8d5w2otigXBWCUPK1/A6UbCPVfoxvxa
xq45m8b0ycUycGWoCk5coXZ+nQJ5g1CrPCaq0VyQKFbdk0zV3+FJWKxwBLjBiXXS1YMoFhxgvIrG
OhqhkdvPI8dNTDTqGW0m+dgOlHXXosp2eq84IG7BeXAITRfarqr7nDaZnYRijmAHwTn0RNk6hzXO
4gBwAnRi27WORVeuvxwHF2feFGypcz0NXI7R6wSHvLaUu8IFaafHvXLM8EUf0ppyBFQTyF7aHN/I
3uxuRKGl92lqdbjYhvwywR1/Rl1ihnFWM5eNy+uAUiMsIzwFZmYNT9Sjyl1NJhL8mS7/GeXxek4y
gHaBifJ7xd6Lk4VhA8YTIujGJT1OCNu/K3Ep75H96ueVAqynAXSdAO+wuMeOWqCQhSiUsaUsMEwA
j8Sr12ZhxqHewwUagf8Yb1cXSKIYkb36sK5bYDoVL3CVT/ousfDa1jRmz9WqUs4x1J6PBW5wAc7j
OOTmA1hO5WZ1tNmrOlGDA0pw84l1lo9WUsMst/Q7Jgz7lSA+1gYrNm7sPPrVi+5x4Bq+c/yQsB3N
Apc8aJnCE05m7cw8677oa9mfF2vaHgx1ugGEY/DdMKl6AJUz1MaWgXufD0+IfnpOR3iQ88oJeB4i
EHuGwUmEdcnAk1bWKKE9DvokK+SijJ40XKQJhyjqZP4yAAjydfAf5KUJbT0UdcOSnc45JmCJkajd
t2o3AjtSquEugdoEQd7R7sYY9tqOX99scQJRVQhI780XTzSFQnQatYe7eTLZtTptocNsoXDr1fgX
nmqzBIijxJb+A0V2GSbYxiLcehLj1zpY2dUcu9XgUR4izc1p4ikOGp5Wttno68o3iqYv+eBr56fG
FJvz6VnmfnEHvdiTw4i70c4BxwURtAgmkKGyiP7FoJv5U0K1J3GV0vVS3qEGWvGkilCU+NlCs820
3CuLNsMnDlFLO8srZxqwL3PzAEnNCitxMjrwm9VkxBe6UaiUKLUcv1kV28TCYyzPSqYvCXYcK9K9
QomNR/LBwNvSm7BSDoF633uOagJYEw1G0Uwr3ZdWKt0Pq+/7m2IsyfmLFBHHmE2X/8PemeRGjmVd
eiuJnDPA/pFTkmYmk6mXq/MJoZZ9/9iOahu1j9pB7aRWUh/lnpkupWcIMfyBBByBiIBLNGPz+O69
53xnei4VokIC3m2FsZWt23BjorWLfIfwmm6T2JV5gzmXpQ1NJVDtUXFaXkzsLevTnjbK7GdyzOrt
QEnkBrBg4Nulnd1dkzKZ2GCkKVc83r6SW4G53SM5TKnJJLIVhidHCU8mwhtNQ2wsV145CVDWJTSU
8FR2AN28kqETSZBJOp65Vq0B9GiinoaT3dTQtWb6xuXShXfA2Sfety24xMBkK/bWt5mV+lUx1I9V
NjTFftJVtMMgFnRxqhhr0TwLSaB4WYUVamIz40UDVZMtJaggYjDnsGnIinP4DsVM19Qd6Bx5rLSc
Pcxx+LCcSi9mX59qeN2NljmnAzSjqwW3WbslCDGz6e608xSIiVo8EGaiqPtmYI+N4KAdt+mUMamY
W5mmW9ANLJFJiaw/QOwxiR0QPxBjet6qwF3VTjkCcP9gWIUeb2BIpwSs0YaV6JHzuYE22g7LUV9E
xATmrNu3dmOErxEp7RzAbsorBwhzfKKzqUsDilgNf6+bOy81o8lhEwmpcgtGcXhVYV8SvqKvBkMM
QiyUSmKEEKwpt27yAYzXnhswpewjgCTeoPSq4J/RKIYFEWXD5JnSbHk6dfAeWyd0h1NMuhRkAGlp
INVOIRocjyVSSp0GEqTEWnWoHgv8dt8qR+mB06VZBmwoJzt4r9F0Oy3nqO6v1aUya8zePFKUIQ1q
2E0JUiTeOok61nRIqqEIiL3gBaIag2UFAFzsyp9KN3F8A5bjAUdX9ZIywMGmuZCuhwMsLdVgRh5y
1gB9fNQmN8XnDA/3XIfs6Xi9rcIpCknsbDahackzYCRlEsRGrnBHxoX2beiJatjJfh7MALEd9t28
RqHrY9mOZ29oKcmOm1LjwgdNPNbS9rTQ7Hn7yHoybyQToOyybbqyOU0R9oDgjfU8X9i+5UyBHWMM
35qZQEcijIuVe1zUqg2fDwrg2tDu5xtH5vjrS9Y6+rWkZ1LnMLm+qPpcZWPc5BOR9q4+NoGMenPc
uPaYh6d4TAVQeEheyG1CGw89gOUO8TpSeh1lVt2NPfzpcQHgPae9W10ITH28wAdrwdK/FFl9MRNW
oJ2qcwlP3B0k0WEEC/QqvXEj63c24mtK0bHhPGGuLsR+AvhWI6pgp3AHDBmRdD+yO9wCBunJs4OT
pKu3U6rEoPKmiYHAwZ1FOh3TyBzkBUT7ZAbbDPft2gJIk7WbXid1FG55kaT2rkrCtiHC2jIL7hxl
HC/D2VCjt7ZSCwXEu9vVx85koe1jYWna69EddJRpBHS6TxVsOxs+GN6WvvC1xFSsncVkqNx37HJd
oi81G04gT17SnCX0/Cr8yXU8EJsHqTLF9z3V+Omg3cHzmTW/YGD9JjtzesosKjWfcmyiTafOnZ2b
wI3yKd/TnpHuTW4w8GIlK6AB1j4RhnaDMROmL63yvNM6+8adMmM6XzpFwLbOoSgEWpIM7Ih6EzM9
s2ESqPv97FokNU4U0sU9/fN83ChYJ5XCa7QUDIoHZB8opl2gqqp3jCuNZafBXcqOKp1ukR8pjUIJ
aY2DC+rZnSebfV7JtAnyb9dNZIqWVgqWKoYyulFFq4jjMQwVwA3GbJBhHLAFjIrbghTefieaaWC3
rfAqV65GPYmh/OHnUSa4sKCgmkBNC1kofju71bjrQgvmS5HKeQZK5ibRwabIh7bQD2YGdpkJRtDU
QwtpoaVnkx0peSvrK6ZTob61yswCBWbrFYN4t29q5zgLEdQuHvZLpzyvZSWax1Jj2HU952pTWLzu
JqWuf4yF/5L/8DR5bquuepMfzYbvBsJ/ORH/p7kUHQQI/9mkuAPI/firqXH96z9Mitof+ICY6qo6
InBGk6tI54dJUTH+0Jn5oGTU6NQjEzJRWP10KWr8mMB8QhqSuqb0rba6n0FI5h/Mox1e0OR3W4gW
XOuvuBQxKHyYm6I1NLDvkcOEmYhPykT/40jYyuohj91HlFFgHOJaNQkCrmydrZKRKDdtoysnReeq
7FviqQ79sqMt4M1uA71gJiVlX8SGRS5rI2jktLVqPOhEUqRHBECYzbG2tClsg9gmC7Wfm0wGJL1U
xkVYNNZw3EH3qhOPRhD1iCETlN1dOk0Z6P+5gXXfkGh6COEyAvSzexkk4A5dv3d5w3m0KVN1j9gd
DIsRWZ0/8X/kNwVx82Uc22TMd1J91e26jk6UWfaaHzZAsXbuJJu7jAWOFoSrCSBKcVVnR0tag9KB
jDSrZwuAh/rIcQdM7BCGizqYNKOvfBa44c1pVdFs3DQZ1H2VJp2xysemOhAVqg/eJLmNl4A1CVYq
PNZA0Bne1WIY+o0DlmlNhGVCdJR2cRmxecmZfrLJThq2UYN9MiWAzT3SiK3XUiuVAzGwKzOWmBjb
B9hGT0Woi3XjdAWj1AVq0XFlN3BDgVK61RHYn0kFsB033xemxo9qqg854IbG3pHZ5Pawt+biyl3G
BUMFlQ81Q7ymGKVa+mpGIAQCpaqTU7YhxaWALwR0ZIHyxSbFituTaWF13EblHL720DChyIJ3vFFC
jJf8NgbbvjuqtNpTSE3WLq6axCLGIGx3iq1l2hbkeUjUvDTlE+gRwGAo8cS1qqV4PNRED5UgjKbS
9t1KH4oNXgIRHg2zK0hnLtjbWWZHjDfknfZJFgbM1YXrIn3dRQoyL1XxvWaYM3iNsbppCWuGCqBM
ePJLNY4laAiiZj3SxodtqWjjHpb7OAdGaZl9kGSlcq5bUE79KUliMkG4sw5jFiV67qlxEu+z2kxI
ohh6Pmqq4Mr0tFhR6Az0FWkR9LHAdyxZWUBqdPr4Ylnc9MmgOIQPbGridXAo4/3Z0uWTHc7lfWvY
fUfHkLk0w7o4zDYTOepM6JfqqQCjamxkmVSXakLR4SuzlbxCNITWRsWQbzKCv2tfL8xpoWtP9RGY
bVS8KFLEs48ySCe2nMyujGp0FDciNLPJy3PgGX6YORjsrUpqd7kl8rPKNEDsSw1gG3OuElJ4RTV5
XbedRUkT2xUvyJ5IpcHqnoyxoh6J6Nfcq2k02oEjbXA3E0PWyB/ZR76pakf6taPGzGmyxUzo9iDT
oB9op328GwkxeEmoGvh0bsvWmNIoRNcEDkz4Q9gRRK7ZbHhbNVNyPxp0IiD7peCCJmrXwBa3FvZT
BG3E+zHJwszvGpJWeDiZeAbotlxrV7VDe71UVU+9F8P42IaDydu3kbbMNibuQdpNbvLCiH4d9JkZ
CVK8PyE5ZC27wbZhruyNQ6gca+ZYvoVREg7AfEv9JSSyLbuGCzi+CfgUb3GjdkB6M6UaA/CltHR6
mo33WGDEvdWPjNrajAirNmkHazOqIv9uWml1YVdk8XgLUdBvCZm9yTZcdPdxtoE0eQKa2zpmNN1T
OwqjV4O2xnQFUInzYnNLAglhz3VcNOqybHpI6JSsXJa9jvBv3xZtDXNltFzlO8EyymXt6O58GxWm
c9/ysh+Qmq0s6NKMU79bQttnnx6RmiEl3MJdDhu9OCrhlrVXErMiGG0GMg3kUVXsWTXChEaxGGwf
v7rB7GipxJ0IYaicGaJXxVbJQ+ct6yRfDmop2+haLsapltFNJwIgcZ80fXQIyLOBQDEmG9tzrXaR
mLQUGNswrgGN8/kMj9sxZk0rOZiXUODQUKILd+EsgJt97JjEAkWWpCGe9dMMY5+5w3TUtQN4824S
9jfy1MPKH8D+nCfI9Sl0prC9KpV8Rn/QMgPapA2UfJp0uQkWvJwYmtA6hicrFxq8KUJJmKdI3qBD
lewv/ZVSXfgpOevfUkfQ8XRg/MMh6bToLLcYba/XvQJ06xAF3lL1vfAyEGTMED1QcLZSOjNW1Gad
r7PQLFsMB3MPsp5FzZO1iKRXzW1sB65ShTzRRqLhCUOvI+51R2lYJYWpSBLJszHe4/KrRnKHK/hK
I31Yw88aYedIKhrzFh+gXoOkHfXsMJrzcCd0utq0qNXc2aIkosOVA0x6tsckqjQvZKdbnwzh1Gm3
U8au3SdbAAmFzMk+vmSwmapBxQumCfJkYBScztO4KyDnANjFYU1TRihjyI4XG9IJWC2WZcOI4u/k
4IHeybVav4zkOL8BVgZtaRJjAUJuWJrie5Tm+hHWoqQ/KzVFy+4nPpbxLdeUBdpnrVrQiq2pnzfA
t4zXpp4sT4yWvVvH7Jf2IkhmdkDpQ73MzJPirkRbXbMj1/pvnSBUzDO4JZKTljW3DlzS0qmlMPWh
jNSW6S3MDT66mY5kZOsGOfRezzbLJd01JbyekW98R/xV/kSHco0GV74LZy4vWtmCKW/SvL0O46ZW
TjAurEte6JT39MnIQ4AvGQnXCLBK9uNbqi/zg2s01ktBj7TcjY1pn0SWa6heQfldclBGiD+kiv/d
df99VXr+5123/1grt6+t/HXjvf7Ej403jZk/sGQwLMbEo9m8ZNn5/tx569YfBgJmE6vwmtes8kP/
2HgL9us2cEDstZpFchd78p8bb3JLHRUbBN141oV1u/yXNt78ol/0imuYuSMwvvEBBLtuEpA/7rsj
zIYju5rIm1TiwGgS868hw4EHq4b9P2SL8R3ccwQsqTWIeF+JdonLTHJLHl+BDyk9jsOexD9FoT88
pSv/sMjV/Nyupflo0o879I5aIAlMRhDnvG2IeaOn59yHoLHO0z5DnMNgv7gj6aw/UQhBnCoUi82A
c+KIYa1y16OqYtdbzbu4N62nVDWVR7OYDVD4jAhNcux8y16MdX8x74XqjEGG2/Tml0t68UPA+SsF
Q1/Pw790nZwnZ5VJ6wbKbANLvrEKTH8R4lZzmtOSMt7w7Os3BrAmv8upr3fIB0OaS3nR0pYoiImz
SmoGBoHPFlM26MIgIFApITa7ZkaiIV0Q+nCr2gxfPbYgLUEv8WmVV3UO6lhFMSRb5D4g4vpkwwhw
+UI2/9vvwTAY8owKL9f9bBUyhi5atSJvMFXjqyIMX2Mjm3d5DeOLGCbYXlH10tIKA8EUGbtoiO0r
tyCJTuJopz1bp34oI+0pzMPhOLQk7oVCPRlY9fdOFLeHDH/7hYEoBhZelXzhJPwoG36/BlhZnFUQ
jU7e0j7ViC1AaAPo4FtZhMVJiXXiBJoohEU56CcMPKovNMOf8AHr8YgCRwbNNeWq4j3/eM0XhDmz
q4tX5i/3SmbdxPmibaw6lUfkG+SHcERE0YNV8ZHyce9PxfbPbzrj3x5OPoDAUGNDmsB7/BnPUKTd
1KIJe11lORoZJVZBzmGXNi9VWOpvC6pbFRHPsCc/y0o2zaDOT5RkMexVOomPo9aQtcK0Fj7WhBCu
FBQl/ZI33wdApZsFfGIcQJ+k+MOMQk4YHs5yg99Wua0SZTPYKprWyJBULlFrXC2uovRHDEqiu7Is
oyslXOfgPUrbL4zQnzTUnHfE9Y5jWZaNaAS2yHof/PKsmezzI+qlZ2NohwYNiT0fzwTC3rdTA0N+
UZEEVUaivsXqpA/E403AU2vefGc5oWnXMYljMRjdjlPG/nomApiEIa9FJXpnK6o8i21zYVpmOZds
mqxbGgrjGf8LjkcMsJZlqNqXAB5PNVqh3ybHoQo1xV9SwK9fERce7U0eQh3D2WcFPA9HFQ2t9VQ3
JEpZId7fHIs37DYNAUAafmUQfJedf1i+OB5/NBYwUBx0kz+e0iaFFmPMzVNPCNG9FUbWZs6YHJW5
LNJ9X7j6o5G54mgAhxlLlBt+FnZXOlb3lmgw1iNdsM2qambz9BJK+whMXhYBfjSVHUkHApqn0xi+
JhzZ+z0Vjk8/v7tMnGb4pmP1pBiW0fhNo0MhhS0PGs6Qg1oJ3DRDCYmvVYyBAS3pgETM9W88/dq5
ZQ9oQtOWKcyfP1YfJfrv594Rpm2qoKLo5372vReUhRQby/MI0z/IopaJA2eMMrKND7U3ex1vly8O
+bm7xeV2eJB5lSPnVQF+fTz9cZIISdf5Wc1bZ+9mcsX2iyiwaI9+tWj925rBM8MiyWUmppyHh03F
rw8Pr2ror233PLvDPQwZtM617PIHtpZ+urgVIP9oXI4yvGmodh3qwgQXzelsQmP84qPo6zvx4033
fsOp1tpzXGE9Hz9K9u591WnoE2fyAJgWXUfvmu2FnrYE8E5o6Ai4nABwpiE+BY/5p3Ifl914jxQb
/HA+NueUEPhrNLVfuEun8tVyQsvxctLuCDsawv4ITG5LQ7xty4MeJkaNyD9OYcUTBMYhC9F+cSXX
7dqnL4Vh7z0CHue34N79+KXUZHEYdNuPeaZXlCL5ZL+oHVjylkf9nORFmmv0utnl5DbE8pqn53Vq
HRcZEhv9QER66jctalkPZfh4BntAbjSEFOih6bU9UhzNb7M9sCroyoJKLl70a2wH3VkWzYD8CQW4
pemgn7MWD7qXakdZ2CSXkOQrBdOIMxCYRQc18VSJ7g0PRlUe6XNPOV0rurmpFeU6z7CSK4tuEQ5R
9SdaLrBGaMSyuZ6LGqPyIo3AVo3eJRD8YsBb8OeP37tj9+NtAZYHahTIAxxV3Bsfz6AxSOTmkf7Y
6rH6YPYtahkSKpjhqnGxRMw45lYEmjsViAfsCZ4/fFU4H/kxIQVRGgABUJltgtfPi5wqU1pXDWFN
Vx3z7Niva6OTCO3t/gC3BaqkIrufSLT/Vjp/f0f4/Emp83//j3z928v/+1//e49SoH39teR5/9F/
1Dx/sE2G9IC0Q+VSvyMSftY8zh8sg1jMXNewmFa/I6f+UfSozBRUnVmDyTsBVgT7rX9OG1ajrFD5
UQhANqa/v1L0YGT79BDbugXfx1wrKwtLn/VpPYZyjBKbMN2+CCP5De2IK2mkLJVNES/BTjNmRevU
PthqWibfMSll+lUX9ajvAKU3pK0EoxvJ1HmZGiULw21ck5D4MhaG2/en01qWL2GbRr77Xq2Tl9Ve
N+81PP3n8gJDkPNEEnH+RIJ5fMfUldp/eO8DYBCa0US+9wdCtlo0sta2AUJ4Ogh8ZLoJ3XtnAe0k
XQbqtXHCskTzYeiXtCFYXOtxdY7FxM6cdumlasTtvl47GUukDqRctBQ3ASeFoLj5vfFRvTdB9PeG
SITC4EgwtP0O9HntmNCdo30Sr52UuNT0SyNfaK8sNJi/mw0oVw994XACRoxWjO1KPm+YZWsIEjBG
azhB/201AWVxpgZTl1jL5fyjy4PNSPcRe/TaLSiSpD5BepPSFmISYcQbrRKFs7XfG0hmHo13ACTN
7IB2yaw3Kg2X2/y98VTh9jEY97w3pDDYjKSiro0q6lyaVsZ7A4tcF5pZxntjq25i5rpgSml4WSA7
pNe8N8Io+GiKAVWnQWa/N8u0mrKI5XVtos2FimllMLSGLmzUJ1vqgRr69dp8Y/oRnbnvLTkjN0jN
UTSD8c97085YbIj8tVSr5UwxoV8KpHdIHadJNZ/pjhFFgy0Aa42baxGsQxSZ9DcLfcmCvk0Zxgi9
ibtdyvCU9E8TfqaHLDzlnIPPznxI//05F33FC5NtEJJbsIwt4OeeZGIihzR7k2p9+dA6uV4isKgd
2xOdTohOp2Yu8sUQNYGmheF+xJajEKAqIgw+Y++EfsOmlS1zLs0MhDc3BfkGHRhh9KvOy5i73HS5
SzaZn9AyRsJj9iJhqixDcUCxVUZbzAHuRchO45FZO7lcs0q9741VzOJcIQ2kG1qb03dH0acrjVnW
Y1dP5Bc6YB4Tb8hIjdgipObdMxtGRup7NISPqeYy9LD72L1NGmk0vqNPpUXxze9gJt3dY4wqLweR
Ryv4v4O03Oh5E1TFmDxFU2Jez8Snj7TX2+mIWYQC8bdzUx4fhva7LhHRcsTZqd9Gtid8M8twb5Q4
LW75m+KiZnYQb8TQy+ssToyTgsbxyA1Cu9jXSbuXHqF6RUlMoxn1gO7d4SE16DbjsKSc5rTmDLLG
uNbftEavrkqDh9tvO1MfPToYje3N2SjvoNgQ5mN1EqR2rmU512Nu8jOF0Homl6nsnnl5q+c5cPoV
9mHqmT/ki31GvG80btsmU9U9wmYQy73SSj9sRfhYLKg4NkC8UQE1pkwPulbkta8Qv5B7EHvRghG5
iAkDhtZ8bItyflDHTj4ZkwB2Zmi9ebaYcqC/4SxN66sZOVfs2tXiZtFQ03mdhcZqH0WtPMkURX3K
3ZK9/NQLgbZArYpLDmqm9I9KpVrV3uJcV6fkDg08Yu9Ik82hq4X9VM1k4nh9w88hmYnn265347Ou
CetrLMkxdSCZCTfRoMor5knGYaoQn3iowokkFwkmAEHn9z5BCE0UbIQMkRi4pEFl2nXWA64Ake4Z
F2LVi5SwuOzReEx842Jmhts45OCCsmzIHbIp5UuCp84aQp2rICIe+LrAIDUGOm/Ea4KmW3TYliwO
fO+qDRL8ug5iJ7yBDBM0Bb9L2rTFqSUK3OGtU97iH2oRoXTDqJLQZ6uED0dkMm8sLU1OGFMUbMkz
1iLysioDvDUKGbZChh49KUbOWMbsYrBGIlTaZwRx6XwielrfDDHS/HUqYmsiDiUMz4BDspYuyTz4
Sd+PF0ZUIz3sKz61p9tkVDI5J2BRF1M6IOsdZMuYfS573+4brfYWYpFh/bsQuPDehM5O7zB5IAFM
m8orWj170xl+PxipEhGyYeEH9UlycYn1Bn78jX4ZtitmsIREKvWgn3bQzIgShXnIJpWtwA02WuOK
O4VBjhrGxosbVmO70UGx30cYZL4Vk0qsJSLs7pauS7bPBOkgng7zPPHSrAmfirEhdEJHE/kw5tYs
dppJU87rrZrbakrs/rblMpG3uwhGa8gQcf9EhPc+S4bcu9iwu5RWATMUEjqzetoWimmRLKF1RbRJ
69Y113+ntqBfWmPaSpHvIewtxmPY7W68S5VEv4D3mDQBamJkh2ZjheelkRRkNhKRreAaLIwCaak6
HskyM1wSVVnSvb4gWgWbImGDnlXzNpysltAyySoKkBuPaIL43WDwaksiHpwFVRTHXfg8HfO4xZNY
nSCRSMxUjNBy+150bXuc96H1ptktrgEkuGF6VJshf9kww6rZOJocm22hjgX1Le6DaedQ6Gs7SVnc
nfZMtZBourVxozGMeiUEKP022iSuoDWievKkPtFnYmlaMyrNsCQTUBqlcdAIbCXiFv5yvCvLTvlW
FAMPw0T2IKeqzHMjGOt4ZrFT1PC7QnDDgBdLtx7DbCGTtZD8ApLvMv0pqlsx+noykgDBOdcvQxN9
fClSfL8yEa9tXU6SOPEweyOaNGu9lNkfRtB8mQ611rdvAqHuM/4bWsq4D9KLYaLNwttJI7l9WcgK
5bRLYrjirltOok7Pnh1zwWU9GJ210XqdZy6kmnC3bjTOvU/HNz2TDG2Z1GsOt88QOvmzSQICdkkd
Ot5Gn0zB60mL68euGyfMFYZ0nxkDZSeQQYxb3n0iPXD/E2sUFYs8jSMUhbu8stzi4OK86XdtVk6X
o+MuL67Wdt8G8EIYS8rcPjf0mh0TWR9d6Udt15CkaHXma41oA7eqEU/nmll3E2TWQSUCj9SHwrPT
EptFTHgV1g07Va+x91jVcR8z19xVipSHRCXdM7DwZoMXoPuFrbAiSdfOIu0sLXlGYQHYrLiF6Ng3
2tpCctGAVRA5BtmzhNkI+aAzYj20VTrcJLVgmqmIMt2VxYI+Gnl1xmZ0EPVFm7GBCFj2EE7w3+Oh
6/X+QWGlbFg1o/FA98ikp2+XLu/v0aWdT3xiWu4i4jnvipHOHI2BXjlJJ4pe30TQ80jbJwU7WGr1
fspU41HQF0dPPxG8M0gz4b5RO+e6sWaGuDGyOdLDTCW2ea5aJAHRVJvbUSiWRXJBNt5orem+uXNJ
6KKb0BnaGNOMKtI0ewyaZSiG71ba17m3SIXcIbJy9GN4pONDhIyX3pVal9+IikyvLYlJPXBK0/HJ
4yKMMcfpf5Qr6kYoJZqDGcvdXpV6/moAvP0GEEdRjzIDieUERvwubHT3YHdDTaoL80bSe2SH4kGN
bDrJErAc4fQmNoSqj4qDhquX/WTkKK9pbbNDqBHtuEGG5W3NiiK8bBuZSUt0Ia5FZLVdHG3dET/E
OinvrwgmFZlXKvZy4oxtNAXDEnZqEKcDsUUugIaBDkUYFtuuaNqtwWDH3looyC36j3p20eo9okdt
LAfhWXrCpt9tkomQ4SGyFb9oHN4c732B/1bVfzfhL1HL/ue6+hqOgcJgXrbJs/zbS/+3XZV/zBv4
+St+1NeG9ccq4aM3TiuK/tSP0pr/a2vgX6i2bQRJ4GT/OU401ogChowAWRkart3Bf1bWBuNJhzad
Q1nN7/pHwMLPkRjZDD8CF37+94cR2Tvo61+NHcpo2nzsimneg5SmXP3UZE7qRrEYoOGWDt3FawrU
07lLaBzqZdzk+TbVnZNFaHfsni5ak9iGqN8g7D+1+W2bSnYHq7CPClqU41LQ4LKPq8E8o519cMbs
NqnjMxzDN8OENRKdH6/AcTcgYtOygdwn/WlWo+PWVK8qM4s9zIClj7f8pYgxCwzIOwztDWBBonm8
03c5krcd9u4nLCP2az0MbA70RdduUKf3O4t4sjNLqaxjpPfSH9nl7xGXh0zk2WbIrMGlqufTd3Vm
NZqMgs20pjiXcWk/Zd1jlNXVOWgig/2V/UzdQA5YChdrZoNwHLkj4i9LxOeGJuIjGLzYSWtGBR6i
cmdvG4SfMO23r1ifriPVqp5FXEkf+4QWKLTSzmTaW9sqX5EpbSOa2I8bEAlYVqwjtRR3TVF13ty7
jp+yZ/cLgrvQfKGHM1TW6UjsDcZUq7g724m+va51dtsD2IJnK8emWfF3OjEeZ0yBL92i3sum4t2A
Hw4ZkR9W2c5FFZdXMxarKgjV+Bhd2JHIDrjdDw6pxw7W15aKScr9qgEO1XKrtBUV1kIKGeFbZB35
aRjfztHAX8B1bSKqc/FbUPh3T1ZEUpfeX3DpHwiZ3YxsxDTnvq6y7eLiUjDL/ZLvOgYNirgWBYtj
6fp2yZrOdzIlNA3XPkEUN7D+9xdlM5cPdYoF2jMGITuE/lH93BmYjlMrXjbrO3Wv6WV2a0hdBnnJ
HrpGyLTk7XYq1e8TTKabcK6vO7gYR6Cd0vMmOzWU6tgKUSoOcFWgdWjmVqRIqhXKdk9G1vWQZoIb
+BnJTX6hs+M76vrkOB0gw4R8xKIZlGDsR6Rxw4wuBi2PoZUv3Aeo98QEs9Gss62uhvWhyImhDEVx
KvSQoKTGIjpJJ20P8z58DsR8okEC5sjonHlWSbYczSFYHPdhjGHkr6/N/9O00toKy/rPa+7pY/6S
DK/dhx7m+iM/1lhh/AF/3xFMH1fhMySBf6yzghWTziZSajQY6zLLBOBnB1P8QWYFKxz/sHUTSQU/
9LODqdDcJAKc0AfobvwgOxv3r6y2HzuYDBxJmeYoLoYHAdjqfUzxy4w0macZg6VUg2S4cu0rsiZL
OkJN7mnsw33mIclBc78QD3yc53BMQlV5UyA+gXrLF/xEZw3dCRegG6nIrMss0HK3h06ny80vl+E3
7xHx28OYjK6YfdNneudW//LVtLCmkBoJJaDcYvBobIwQiR1xkZseH1NCNNtdllPwoMA4bpZN4+Lb
oy0RKCqJovvmhtxSHBF2flaj5q18KX0Jxkljm+VDWyx1f6lJ7/VB5sCioHzLNf4AxvScE+1sEr4A
3jUc6tUt5OFdNJCcosB7zF6MR7fa4WZWlA0+4W7ZpkUwP8/PCKIlTGy6XkhFqaKT5SDckzK6puTw
JjQqdVCTPDAcZUsQ/ngy/+Nb99/uA66JzmgRiRE2JpBjH4cpI75wVRu4Dxp9eW8lATNwIXqlw1VG
MJpPvujkz4t9+ecX6XfXCOUKs0YObiOJ+XjYHIPTXJEZFKhxNW3VpdeoKKEh/flR3lHKv+wo3u84
Rmx8MaiI3Hqfhm1Dp89TY5IbEYv90AaNCExq+e50dIlIG54pj2rUvXb7WJS3Xc5e4bzADFSneNAO
2ky0vD+hst1r7N59Z7po3buMwrNUz4V+rIlD0qLSxN65hPtpfJiNG1KNGSs+RP3ZlD0N5RfPz2+/
DuZa9kY4iten6ONZa+dYTIVA2UgQq2afV3nv4yvbxtHJOMPrSCo/S+XOsglAG0iLrlzPGi9IRvcF
d7J6VDm7vj4vVJg0h3x5tJI3BUxPYwa5mOgl3tjRSY4RmjZ4RmBwH4j0jBxBkKpeRtjYmF3aRAG6
zAm/YrOug9zPl2lNS2At5CbUnE8LQ4SeF+KGjYtyAMkE2gCUsjNRqoQwA/qBp4WMtz+/NbSPc+4f
ixFTddQ5LNJMiz6dSwM0VlzqBKREpn7qJo85iuyz2DJPRqsucNrZQKyy/qiipeH3tRHvMD4Ef/4Z
1pv809dG/gpZdVWq8L2Nj5ezMshSoOadgh6WgL/oJ0bXbphSP4+zVHd//VggkBE+2evj/hlgaCqi
V0uwV4GTELsLJxDSusDPWcVcb3XY/vnR1pP3+Zut4gheVBoen88j2rk2KgbEHEiXxklFZb8im2av
0K3Go6FwmwkSW7JuA+fji0f+NwsL70805ry+ecl+BvBOZJhnDQJu9FRsZ0b61TvS1qMv3jG/OQov
drK0BGko5Ft/umHNXtVLk+8YgIICqIGBGTupMX9xf3wSkL3fowgw3FWGwXYeNu7HGyTD4l8aMHwC
F72VA8LYy/t4g8fcZZWR6BjS8xJhGb34dh1Uj18s0r95N8CtxafFwslg9bNebnFHBjhghYKkWLhU
6mOD+gff4zBtnG6ejyMLR5NovzjqbxaDd2YudjJCYShdPn5pN+/Aa+dYqqsSaEasa4vPmGWjJo92
OGi+nTIq/PO79bdHZFVFTUXwNEPij0fMmIYhgq5pQVU90zENMomIQ4HaFGpTrayNzdSNvri4v3n4
iVIRa7QfNxLGuY8HrUMqrZWrGRRIlVo8LJE942d0q7fZMb64XX97LJPhA889D+Nn0WZojrg2M44V
1vUWkomyQTZS0QOkrTor2heP4O+OxpFoFbDHZbX5dDoZC+ZRzg0CYfZmmBlQmUuV+DoKc4ZZ5hen
cX0EPq00FueQnZ7NHxbSj6cR+f6kzwIMAN1gWsKTMvpWHn+lf/v3r6SrRCgY5IuYjE7cTyt1H2Eb
QKPFCczIX7Ly7/+fvfNIklzJ1vNWaG+ONmgx4CQCCJE6b1WWmsBKQmvAIVbEfXBj/JBVtJeBiA6w
eswe1BXZNx2uj5/zCyGSbyMCCjqMh5Wb6ezshGdpoNVLLgSQGbfTaY+iytG6vrEo9lBu2PSx3R+6
Lgi3GNB/wPhiI9fKdGzwhm/McAUg+wobPBlN2gbRJvNsJ1ziZDttOxxJpWooxRBgRN+nOn/Bkhil
TL2HpFH020SuXJQTPGxAsp0ImtpFwe+livS1zXG2I/kO8kCkhMAaE5kuZtUHfwOOC2QdlPUfOKwW
HozO/egn+0RFuSOSpj/Zw38bB1/sOuEogYDJa4iS7WnX48qeskF0sqsluMzane/2lfNsVuT0cVOG
3RSpz6QxKZwZEG3Aof3KheO11ZiszP/rtb+YBEw7gFDwKYpJvuv0S2TJhuZqRTzNkqnzInTKNoEq
3cgUWz5UtvE4BtA+Uluzd46cvh8wR/HI698YlDslXYQrQefZJcCDk0cigBf8GjiP55+/eU3J8dhF
FGrh6TmkUxIgUpzG2yrHm6yvKTur4U2G5/P1E1k/29YO+C5HBQTE44DX7mIhqoE5wJe18VUE/d5l
vwQPhCD4VJQ/2TMgU8igIX2Xw4v3GnPnTB8y80FPHuTmSyo+dN1Rlb6EzkNUlRvINc/Ro3GT9ocA
DU4qN1a+70h5GT9V3R3YwvbRSuHFuOMMtzsWwYd4/CzCX5n93Cf3w5oZFJ6XjNjp/BLpzoGfhp4v
FgGLlTZJVIuGkhGN64Mu3yB4TL3mx2g/ZT1aa83nCvSAMB/98X0BSNzm1frehhNVImrKE8Z4qPsP
CiXBoHrWUXWI2k9mhxDVJ7s85Dxriz2q3iMiddXeOGaAMIRbwrxDK0raBl5lPgXwBEmvNTuj3/nx
MdXuWNl59ywFP9T0Xqi3Gvoq+b3e7z4PCQpCnmW6nfmMbjhlK+3T8DlVd137UYTv0vQBFWKju3N4
QyEp/M0IPw3RJzyITOlXEL6bdNKFOz3aQtrNDMTRvPEf9BRQJKTGmSOyMxpPbX1LmU+pXgrnQD21
yt/33+N4m0X/5L4XBfsE9SUkFl/Ah+TyUzg9EI6nIf3YNZPnQFh2djyzDe22DJ5tY9vkO7Dl1B0g
jb6ruq1t3VliT/gi2cc5FEU8rCIfTKFUPojPTYVsKVCjjdOile2K78qd4VPQfkSGNkuOo76hnIHe
ROw8xON3U3mC5rpDB2wS37Lw25B7sPLyElvmg17vLFgqRR9vFBMms/ZVNu+rY2JvVCR0BWqLaEgf
FIPi73GItrm9csOfH5isKYs9P2OSwWIvHro2t1OWg0Bxw5neqCjxLSFh7AVS9lHAV9vanOsrUdOl
LUpFlOiXlM65lWziK0VdD3OMz99sMyHgtaXyHy/of38uv2aFltuFyAwjCsoDvCUWRwFVI5StJWxy
cfJOIXPbWxMcGRVofTN9b0xm8ktZvx+7fwb9h6b/pPyJqt/BLsnIy0eUF0HEg4IwgSggUWJ7Elqw
kWc4+17ZWxAklcY17U9xp6KW6QnxKXzGzdH/R7oFRVH6m8ILn3m06GgIEQbetnfBjXWfqTB0duFt
e98a7qx2xS+vts7euK8fqneqBfJpa45blGUyc1M8k1KA8F8p++BBpHclJAht52SbI+V+ks/pd9G+
t6N3uaNtxl/TLpC9nLpnB43dZdOXvOLHCruAKN3Kxsdy+t7CkfeBj2wV4drjAwRtqaEQ/amuH8rw
oCoePL5BvCMjYM9QGK8d9h02p/09WqVTzhbZhNVOt2+a5rMB+eXZnz4W6Qtc7I3OLhPKFztDShjk
QqtMGwEbyYQwZR/08hGFqG1r5lQOnkR2U3QHS3tOxh/Xz/6zWIs3IxBOchwckfNfTy+cFo1Gq6p0
5tuMKxek9nejRqVBMvRb6M+++/etYYeMUzB+g6QeFqsLxoouGh0afQ6XGPlcaQNOJN2AHlHc3I5X
Wjt/0ZHynf1SsVQBwQyC9bRzJPUlaKYjzrq2HYAMFLkbaFa9S6bkXu9YeWZiDTsbeB6ele9mPd4V
o6J59Ba7iTCZWBb6E+P7mhZ5c53HVlmEkOZ4H08O13mKs3augiS5PqqXWrFJYyMXrfIYX76o0H0D
WmFXQA4KGydtMB2ZI9Ye4RcWCr8cMjcGHvPMLe5RNXWEBvOQF5RlILsKmhDhoYpM7SzlZk9/aWvG
82lui2QRsF80RqxFWAaOCSyXqEArolZxiKUbRyaNNoMgWwPVOLzwthb6sisH+7KTNjwfMuak/cn6
Y2G6PNhLf6qMQQhkHvrPJZinrWzfq9O3qonWfDeXDw+aohlYfQQlM+Z6sRVigWmC2RektRWnu+d6
LZGm25iV86JRBFUxf49q19KicXd9sSzvrrkqgHgMpWcVKxy+4nRPwJvWVDRZGjf2OWmrrIsR4EZq
DZUihL16V0Ymb6XJs31oU/alBs5rhzB7Nms6bVMLZaWzwZq4pVGaN4Ad72URuVY/ImsoJd6Es2kS
q+q+66rjIE9/uM7/9lY7n1UD7gcev1B5qL8Y8/55swsjJP4KSszFTPAmzToaAO0Im2pIVZt2cv65
PsDLEJ7Oshe5pElWEUsvgwPSS6afSnHpysNj0xe+K+uIXFQYZpQIbuw62/7S5r+ut3k2qSqPWJJX
GvNJYd9Z9BCBAAQJcoQEZBuSaqXCI7LQhnIrzE1AXHe/EoDc7vU2X1NDbw83+LWEPiQdeARYJAAX
KykyGkkpOjDShf00RciMO57s39n1i1Vpjx1IHLkkYgQrVec72xkhexzl7I5/EChx9l9QLZ+kQ4ha
ovwlFC+xUu6kYhfJAcC7u664588Ry4/e4ckr4Ax1G/6/TvnUKS/8DrBt/AIDlS5i6zSZ/9PZNETx
76bi5XpHz5YP/bRmFjcB35y6XvTTFoVujHaSu2MJox/F221V6ojxDYXYGGa5ZqF3djCQw2HlzGWU
2bl8ac019OVogl+IXAICd0STkADC2UhZqXoAIX5NWgiGUY6eRK4/Xe/oxZaxnyHqs7Q5XXa6TyYl
MpUWDR53jJOfIbYXntUbxrYSobR3ZKKoZtrasqcCFr/e8PkI02USgmTMZ7L20jWwU6Ok0TBfoEop
70GGdOTNLR5bY+sg1L92k50VI2zGlnFVAL3IKjnXxW5JjT4tsZQZ3CJtKFQ1bl2bQFma4Wj05vhQ
NMMO1Z/8gUJZgN1Rg3A5Wp/Xu/yaGj/dPWScqYeSbeZbKMacDrZWWsaQ1cOABnYAaONYQfcNxIsi
iEZVmL965Mn9S3aQleC9kKieUmGNjjoUgzw9suCnosOxK7ltJcihX7PiTnJUtEMEet5A1XmYQa1F
yKndyeaTUx1nedP2mCW7TvGRUULREC/N6ivFF9R/2Ez8ySZEMBJ2pyfKAOzGhz7atagfEfFstJLG
7nx+ddgSi/51fYgpgepJ2p0KMtmPMy+1WMFKxjcEaeiHCGliQChZe5vyEEH3RNn2uQzMrjDcOjCe
wR4hfWWE4cqUnB3cc7EcGAGJVI1YbekkLvtG1KLi1bmKSKUN7qbeYEubUnywBivYRvXooWa1u74M
zlc+NzEILPQRXkuziy0HBbpCUrOa/WAmt+tmtk6MVkigkxbR5c31xihisKhOFh1OYVwPM0SCZrml
Thddn3c1frh968rP2vcC1OFG/mCAMh29JHj2LdcfPf5R+p6j5Eg5s3ahHAqSPs0GdSiQiFhuyC/T
bXAcclfJUBh+nFVL/Mdu+Ng5jylaudXeVnYSBAurBvilfR26B4slJG1VgxTrEbchZGPS2svVf4rx
86AfIA9sAocUOQtvi3cHDyP+LMEHm1uz2qB0oFeAq904dB1kYg2yD54BGwmd19y1ugPQ4wacpXaQ
on1DKiPcpdKhMvYoCWvVZo664doEm/xJe5ye2p4q8yZ9b31UWkQWUWTajtJByYF27R19rwc/cns3
YEDCk+EBaJwNjuo1qaW+M0FDmweU2VPnAePMut7V8RZYPoJyZbMDr53Lh3F6KAGLw9xw9k2w51/q
487J95O6H1uUindGsDURrv3SxI9acKN8RshOBhR2pz4Mn/pfUCi/qHvpLv9ZkWdBkzIwHgN70493
hQYZV+wSDYjT97p6KZPvUfaMDiRpAOWpDLwAAxnHlSIXJwnnR3g/rZzQZ1fDvHBUylOzEAVVjUUE
J6XKiCL1xMKZhU4bB+lZCIAHENpgWAYtvJmyFJwT5jyuTDX3uLJwL65bqhss3jlbvkzSRgg12Wqn
IOkmo3lQx5uRZGU/ir3UxDazhV4tNQJMKXy4Tj3mLH/7LqD7JlAAcj6zwuJZ0EyHkSIOWGpSc5Oh
duCaVfcunVAgmPJhpbGzc4i4nESPwd0kz8fR4kzAN8xqrUZr3RiZtkMz+vdk6HflaIBuGdOvQcti
iEe0Tq8Psjq/4BaHA+0CFoL9TT36lYb5JkzOkqiq694Eyh8b/l4RGAbruapu8jTW95za2S0sqxkD
oWzBDwyPbWoaniQiZUuNdHIzwjSvSMPbqScPlHcqHmW5fUPchrXFZIhw10YItflRiwUQPIW/Pb2R
oyRhzksKcw+I+/MKfvP1E9VGITlI9eJRc1sb3YES3BZvEwrGTQoeqS8+9vHK8/4s7J7bVA2y9XM1
DF2e0zbNrLQbp2krwrRq2k/GsDfN7kZU6i2FHIljNVuDW53dFxoYCnLZECQQAqJccdqi8FuHFAqQ
KBIfqM5L31Jw6QigSw/9WL2/viDO1+FcCwJGNi9DiLyLdRgVhWisqEbhkbtoX8lk41Di5pyRvNjq
8FFynBvC4nzlSjwfVNYe1OEZQWSS6lw8jJ2oRWY5L3LCIPRE0PH1gNvImBaqAPgV+VMSd9nK0j+P
CDUWzJzzxGWJ0uPSRD03Ggz9QhhkygAbjhoQTBVBTtOcOv+Y45JIIi4FaVtmYtN2arVDdD7cCiX5
62MWdtWM0pqx37q6fMd1ZaKZSaVlroy90TCrumdOOgGjy1Ai7SFlsIQHM4SVND1fn+zzhXXa8mLU
oTB3EHznlmGvDbbvoWYMXLcxLC+IV4b7/DI5bWuxbUryzxbHWeY2lfRltHnvh50GDDLYaO3D1N7h
I4QZsUEZ8Hof9bMDjnY5VjkKyJKB+DzdPFmUG07ZhSQBA6XcdmPToeeUByvZuEsjSVjPE4OLAlTk
YosGE25fUqjmrpFhJxPJpjtifdbUQbS1jXANbHBh6aLJPCMveaVSm19eTfHYGM6E66yLy9b3yEx+
YVSAvpzi3/fcHAX6qQUxdZha1pHKY3CgFHq8Pqzq+e08f4LBAajpyC+Zi4MiqClWcjnmbiG+lOGc
Ts+tWWU/zu/8Mi6ooYvotpD6dNPqylcd166NTyEgDeF/Ja3S32FlYGP+aCJL3hndpo6JOe0QpH4o
5TH+H/lf37B8MKIFLDSeXgzb6ULoNCPWoLIisR5Lj6WoQOzr5c6sEzc1R9g1MlZ1Ua2s3FBnC0On
vkxKCDAuKXfDXMRQNkxWUChx4mLPKnZFGX+RIFE6OiahWWL/J41pBPqwWTSeNfNeeHMdYuwMo6AJ
E9eJsIJSHDgVfaJ87pDvhov15foKOO8Z+EiH/LpJols9gxqDW5L7OqTgMQT1txo9/kNpO3u4am6u
VObK5F1qbEacEYtqc2Z/0TMkE8NWSnFMIn95sE1zb/i62KjEpzOx9Nf1np1dRjpnBVUE4jHu2zPl
p1FCex5XVmTUKR7AHYBtWDn211yg/pRZAiHrfk3wSFlrc5FplzBgs0RENsT2wT4IEy+j0oTLhb/c
p65RPDIXlLErBT6COSDGUh+CUHVuEkJ3ZHg+Ttg0ueYg6bcYXKAtgCfO9TE5iwsYE8AC5GkoGJny
EqiGuwDytoaO01BpS1graumj2n5D5wbfAuQFoH8/2TDtVk6ZeVpPolPAPSie6wRcrDL5LDodzFoL
cGcj2yj5x1SavinOav5/YbVukw3S0CvRZjLBvJCXaCob7FGgIk3kJmlY7tAuA9iLyNFGzvrnhn/1
LW/NZwdS5mGUxtjtHOVHk3SfRh0lrhATLKmfyqMahl85eMtjLw8FkiDau6bW4pVtcHqJ/v5SJN4I
EkjXscwXpwm8YKxYUDwgK2nea072gK0m/NAmwCubN66jfQ6j4C4yR31l+pXTmaBllRQ6GXVqQJp9
nk5HhFzHxQefNQztDvFgouk+YL1YpeluLGp1L4OKhic8uL4SRN44hF403mbItBl1/QWRiQ/Xl+Oi
uvD6PUjPaa/XOtjJmbz39qgbYsyG5TrBWlU3TFeDcIR0kxRYtec0mdcHRbGfWucTyBsEVRPyy9fb
P92uf5onaaTD7iBKXiIoI7+TBTSi2EWsERPkcXiPWANkAvmpamCUY+QwrLR4ugH/b4u80gyKtgj2
zD9/c7aXQ2eOFBXYCjk67rIxWU+Rtp0KO3ONcNQOlYA55lvG7xX3/ymf/8Xt9WbO3a/t1/8BnzFq
x4ev2c//+V/vuv/9v378fEs9ev0PflOPVP1fCrsP7Uc0Y3kJzo/A3xRPRf6XA1mT0h61X5nTi430
h3pkOv+iHP3bv2EGn8280D/UIwOZWbYVKq+GTZ1c/zvxpNOlAjyFDwBcyIlJ5gKs7WKpcDiHudMj
TyCV8J/bsrOeU8QaXHwp1QNKF/4vNS5Mr5GN2F9ZpXThzYH9u2nuZwXAChpHZ0U/NQsqp0lKA3qT
jV2Oqpf3ES5Grl0q+cqRdLkpIiqcMQxupPnnbzYEsOZQUZEB39o9EtQZ0jpbwGiVKwmkN97M/NPv
C+ctb/b08PvdK8C2xHCULFT1lTTypiklSJNaa+gVMnD4FHZg33XgEyug3kvTNnPTFDhCyIcva0AU
fQKA1wU2upPpHFoNF2+B/tNNB/j9CMtfIKLBneLlXYwLxvUenp5nf3oIWEEnTAWMvtTO7SrVTOO4
ou6DGNur+HR+zOS02IlMk7ZFH1nInNtriNBLU4ipCTgJXjLEkovrzCFgAOBIq1FLGjmQx2FbdRGB
JCCOlUji9OZ87eAcFHPPk2IgDz4/Z95Mod0q0ajMdOdKHUN0/Xl77kwztJ55AAyurkbCDW0Ito5d
D/d+2aw92S4sIRbOfB4QbpD6nyfgTfs5Uv6KjdbEFkFh9H0KpzW3TGb757z+fyx7/+4ndWFKl3iQ
avoyjyjkbnACTLG32pROx7JFT1xCj/6uzEE21kVoH64vnAtTSMhEmhShQKiOxnJcJTxzuxj3Lsys
tQPClfjHjub4QqltLYNwsSkbuBJsStOk2H46hCkEfA0zNINEZPU9rUtrH9hp+xxiL7myGy4tlhmK
C8uFfCwTdtqSL2KnqbH62mqjXXrYOijR1swC5Z58UjPr4ODJDYcp/CAD0btD1Ddzr4/qhe2okmYE
Q0R8MjO2Tj8ApQolltTQ2KJGJb13/C7aWvh2HKs2G1460dg8E5x0ZSovnD+sUAWVccRnuYbmJfxm
iRbDWA5Ikxqw3BRzUwUF7pS2hr4w8GeyYFK372rH2OE1Va88uC7NLNrrHAHIz84yuKctZyIaUESz
9a2aq6hyoo+3n9LEcO3KWUPgXOwktTAwnGgsAJ84bUppsO/gBtTJ7YENUaopPg7moHwrG2HeZ91I
iT2VHPDvpa6vXSMXusnpAz+MSjvZ6lct6TcDHEV6HMiloWNiG6eHRgUY1vBI9yKlCFfmcpEhej0H
sGQF1W2R/CKluuhnQ8Y84Q2BwFLNq9mpEAiQciyYuUrBBo/pHTJP6r5vKvOdlhWyp8TWDwmm6Mqx
u4jT/3wH48w7mtOBEuvpeKPfLcQU8h2hNrCc/fBFWLnjRSEKcBOCXpT4DCxDnfgLKnnVTurkn9e3
0tzAfz8hf38AHHAkj+DmcfbPk/Jm0NsuR1Ux1KEi5+TsB8lIbqEfhDsTOxtqa3W4kgm8NMkA2Kim
zAEiQh+n7ZU5/nW60bPAiqHiMVlqWJDwJAogHaycEheOKbJLr64ArwHfomuTkGrZ8DMkPLD33qK/
ZGM4i9zQO7Pv6qOfGeahskT5E72f9LEW4MOvD+2FrgIKnFmVMFooFSyOyVGocoNvCmvMwAWw0yUT
+2DchSR5rPbXm7rQ1Vndn9yPCWCAMHoxqmWLnB0OfeD/DPlx1DWQZL5AnYey0w5vcxT+DDnwEh3K
XokUnXe9+Qu399vmzcVuKvF8ChAZ07iy5yUbyMmuasY1NfvTpfoaqQOoUl6zurMSwWLpyOY4i3Np
pZfjzox+SWZ+tKxAcwtH9j2cUZMVFfeL7ZFfmfmqXDfyor0yRde7S53Sw1cZIeG66V1kvZjOPvrq
hPYa+uV0Dl+7N3sB2QA8LVhAS9aVrAa+TA0Je+yywWRBTYLdNKlfE3TRdo2QlVvdQdnPhInlYqal
r5yIp1fqn9a53RRYbDy0lnAjqVPkJkr11vMNpeU0GrVNoprNDRKWtYe9t+LVRqM9XV83lxqdH4ms
XMQmrNes35vDR+kCaVSVuPZwc8qOad6nntzosefIU/LLsuPk2Zq6fmVaT6+4154CMAXPwk0K8XFJ
s/LjNLbRz6s9CTOjTRIVBhbg+MLJ1QT4vMUoHYSE2u2CqdRWBvnCipozUxTyCJworc2f9qa/uFu3
IxQvKNYtdLpWkoK7tnScrSwsxcNXRD5eH99LXVUoXxMP0mFApqftWSE2wKqKSqEidyWubIF1g3VG
BUzPNO/SApzNttWk+p8yQcH+etMXu4q3OO814lEk506bxvgH47mQqR2tPsapHpBK2LbDh46P8LBC
Whva15rOf19kv6cVTDQHHGxlDv3FESgLgPRk4WqvLDVnl2fU4fFgnSBtGVP5UlhmhcilaiHGOOlO
+DPMbecJIZ+CrJA2eororbWAcRFk/P4ksiJkGUicIiu1uIASaUijaYJRb2X9C/sLulxAniGIDQQ9
HKBDqOGYd3GgaZ4tAw2K+17b2Tq6B9fn4vQi+v0dZKbxSuF+mKPX07mwokzTRao33tDpCS2P003S
B7armEW0srlOb4LfTYG5JbMzl3WcZTlRcvAJ7EXcellgOTC41GIv/LL9dL1DlxYX1hPgtUkTzc+Q
0w4p3HThaBat59QgrlSUS3epPCovcmd27iDn8d+Fpn+6BSQNwtwrKVY9bbDFswo6ZNV6Q53mO6Tn
hhsKf/2x1+Jw5Sq/1DckEvifbYNbXq7jSgtyDJKZrDStKq+Urfww5cCnEOV13GBsq931sby0OOaa
LLh30kRwXU+71tRj1hdoi3pVLfpdZxntoTSdcuur2ANeb+rScUTUR34etAZ/Ll6oeCiQPQEo5CHj
iPqMMeXvi8ZOHlMEkDdU+aG/ILCJfOfgJyux2GtSb3k8wGYFKjXnxHGqP+0m2tGWOZoRgg+ZaR8b
Z9K9IVKR/0HGYKfiRfA+Ghv/+xiFzQGXHEc+tEEEhBrDX0QqMQt6bEOsObMhsOxbM1WzYoNao3/U
lbbemqk12is76UI4wCOMArLJamBHLc5u3OVmrUUMLrGwV+4de7gbAGQ9OXkePg6ogz3KkaR9jZox
32mY8B2uT9WF4xQW3yuInYoGdKHFskiNeCSR6XN24dCIMHbnm56oYiNAL7gwQSdMDeqKEkZbX8ta
Mt2m6xAos3WgZw7OrC+xMWkfrn/T+YhwefLuniN6woXX4/bN7amXZSVaKyk93/bbnRV2yBjHVnsz
Gb36pZJH7SVRU/s5q5vxeSwj8/P15s9X73x3IxUElooE9utT7k3zQi81RHsaEh6GVW2NanYydFRt
rzaddFMVhX2YULXeKCNA4+stL16J8/FDLYfTeyZBk2BdktEn8iiW3kk0DbniUKJdDBStl7V9VQbl
L0uazGNj9sHt4Pgl6hzCVB+VCKT09c84PykoZmM3g4QLlGFSsKdbCI1/ZSrysfA0qQQGl6JX2w5K
/GiNyOn9J01xhM5sIBUg0mlT7OKiaH2awgK1/VZLteH5Td2EG3ajubLRLs0rLFLCbgoC0NoXG61P
EkOLNVF6oGSaaYOTS55utda0NqNvT9+nbAJjVA3WQITm1GsH06VFzXXJCexQVScmPO3pEGeAR+ei
bZ2E6q1vhjbwGBzUfQ0pdlTkpQOvWOmQ2FJ4iyL+CrX+/LKB0cVjg3zL62W6iAxmupPVqmnpxZ2d
PwSl6AmPQlO9nQy5OCg4xKxcARcaJOimmMNIU5tYPlTFKFqgllLmzdDRQ1RJSGw3g6FsW2uYbqNA
oTh8fSmdvzHAQ4Bjs+aTdPYhOx1gH1JBH/lOhma5XLodF/b9GGcWebrGv41LEsDCgTVzvdFLOxZM
LtccSjFUhZfqAQIki62KpPCstvX3WmrA49eaYDfgEPUsGZ11U6Goo7h9gMZzXLTJg9mG/Y/rX3Fh
w3LTwYIkVUsZYZnbaWwVRbOgLbxaF8q3URHZXkO+a6cadb1yNlyYV+5nKkDU1kgdvtbH3xyOk6zM
y7SuPJF0wc9GdfKb3FexEm3l2jWaeKpWpvXSCM8xJu+aOccDz/N0XpsUXeYRmyKPHLAwXJxeYV3Z
fvLeNyQ8iuVUF18qztLSi8gBUXw3/dbVAt9Kvb8e5ZnD54DQnClCS0ItPxESdk6Vx9ntDEDha2pg
g664GlCVNT7GhdVMV9FuAEtHrt9aHIyTrYmqgAPqJWNr3HdZpj1NZm8cEsd55vAPPCFF8uF6B+cd
cho6UcXVKZqALaJoaS3OfcPA6Tsa6SAmtcpTLwzf5eTOvl9v5cIxDKVsZn3Osi+Uek/nMy74cmM0
MOB1ag1SuJbc+EnUIClKOLbVen62iYcO1dvJDuP/YPkS/nJCUH2C0bboYq6ZNTYE+NGXmt/cZWUk
tiLE2neb64OyN8NiWkM0XZhIooi5kkmunRW87G4rrKJGfs2zrayDBZljBoI1Ni5X/g+5EVEA8UlS
/36psjXBPM0wWtAZi8smFfjQZyPpv9KKBohPjv3Q9lP+T6kb9qfr03nhQJi1D2dIFOuUsT2dTq1s
FHSrwJtYGk6jZZUgr+hn0q0S2RlCU0W+EjFcuEfhR8MQAPBOQmlZk2KurNi208ZTY9wjodFrTzxG
R1xQoA6DLixAVCp1wUXT+oM3jaO1ksu6/AE2r5oZkvWqXf02t2MIK+Qi4wO6yc+/1H7a3akV7xhk
xrO70tGx/x7sAKU2q/gU1+rHvx9uoDYkPyiiEqgshjvu0ljuu6bxiDBwXPDtCpRNSVlaCHW44cDP
9tcbPH8gzHVNaOEzkIG/WXILrIwMm2GkjmtPiXWIEnxVgwH1X1ka3udxrh1F2M26nQBbBymLP8Bq
jrZYtKFcKtlihXRwdkTNuDQiUrK0oG0xKDxdbXLSV+ghtY4bVX17Xw+x4Y62r++u9/lSKzwTOQZn
Lbwzwo/vJDkeN6btalaKdGqLI0kl6rXalLE8bkESco9SK6VwoKHpddqXgj6qM+DOHfIw22ZjnR2V
2ug3RagFh+sdOm9qti8Dm4oW0Dxyi2OvDCyONtxb3doJ8s89O+PFHhvEn6vIXAn8LjRFtDcrChNp
y8BETnuFvnVLym1U3coPJjzBpKhrN1oc5O12KPRxDQl4dvyQsEdUc66ZomBGnfq0OaO27T7q8Qmr
R/OblPnCMzBp2NXCogCS9dLKQJ5tflqieja/1kmhnKlNKMkYaGhfq1RdoGBGuVk9xHHePsq9Ie7l
omluAP5kwHObcDqIupb0te04r4qTS3ruK9NooClgEOXOa/dNAIaoRmlEYBBdwQHbbAPFR/7Fwlj2
YyjsDg6gXmsf9XjSqYSh4J0ABopHguIBy2cM3+thzWZyvsDOPmgW+UBmhOTn8q7py2pKlDTTXBv3
qS/2rHJbt0H1pAbpP6PUTO9AkbQzo9pYWWkXpp5QFI4B4EX+skQjZY3ZSG1FHSotovGmTzXTreSg
vY1NTdrFU2OunD3naV6OfGDQcGSgAVLXnBfHm6HHiULrgB8iF6mZJExqBbTMNptqdm+adujyN0bJ
83Lwe1W4IzUeZH1yHS6UHPv1LyGrZPf+el/zRSBBINAiX6kv9vWo4A+Tc0K76jjGx6KysIyTR8dj
l7crTZ3H4TOchmueaSb9zv132ntVzZU6kKEealTnvNjGsBnXPnE7Cj3fZQ7pPCGJ3JsmFF/wPMV9
e8RN7Xp/L0w50SkCOvjGkudezoCQMA4QOeqnnaVUx8JXUlf1IYvjlld6fZeuseUvbHcyiZTsgXRj
bL1EEUVN2sMqMVDq03Hgs4ywulekSrpp7Fz6qTSaVnm65FTPAEUG2LWEtn8pB0kChDUOqA9sNmNv
LsE+sY8DsDyxyMmJJTeq3EKN8pvpJR/U6WdfOMhdXh/iC9sZYWQy0hb5GKxTF4u8z9RkdHwkiWZ7
qPAmCeC3atmr9KtpYKpGIciuNnkBYxKevt+tZeAvDDlPD24QmRiHLs/f92aT4T8BSsBGUl2yp3gn
p3DDsX5LzT2eXqWBn5dVv8N60d9XKjIm6Rj+B3clAYbOgCN4cT4AehrXIBPrye37DkewTkF0SwnQ
odXCNdrmhdhKR0JNnjFjnC34npx2dghEmkAkQBywy+vATcpJ83rW/p0d1v4mwJ/hc5NrtWuHkn1I
8DHUibEU4wHb2drtjTa8/9vJ50qDMAMKEaFqIp/T7xlJ8ykIG+HFpAflfRCZw4GIFhapmNIbjLQg
joW12JObXhuK85CLzBTpXi43qmgQlE5bTjRi6sEZDLw3dXw6UkPcSGzJFazs+fkxC/3OIRCrC22l
xRkWjZS2S5DyLttKfWcHlbqPq1B3Yw1p8iThAFk5Nc+joZlrB5Vixt0YZ0wkKWxAO2uBiaVRkrm5
P0yepuFVyEyXu+tzd7EpCmWv/t0wgxYjiGujLdlpbqIjgpaw3WEuOOLHh5i8tXYsXhxGog8OJAdN
4Vc37Td7dArqSFJC33CLRLsbOuwEIixFPWH7YltC3vGu9+z8SGIQDYA1PLcgO7xS8N40J6sQS0yF
1506VuV7AMHpjq1bblu1if8pJ8zoM0Xz94WZxyuH4cWOWuS62JpwTZb4w4lqaq6JnjGNlHorcFoF
dBnK9zk+5QfqJWvVmIvtUY9Bg+NVqGr++ZueKnbhjwF5MNehtHmwzD577wQG77rUz49mVNY/ro/s
+WFLYm3e7KB6cDPWF4dtnAUR3p20h6mev1cDDYey0agxw830XeCgjCV1pbm1ayc5tpBSd9ebv9Rd
Cp+kuTjvyZEstmM7YJ+RpAyvWo7OwfcNbQ+kKSAp7+g304AUzvX25i1wGqrCo8R/Ar76DNhaVgDK
sU/0QNSmm/hxfY/7p/xOakyN2LH1Xa1prV2Ap+7KEXCxUZ5y8Bzg0ZGyOJ1TbXLICtuF6YK41G+c
QCu2YUzwVNqjD5FKVPu+bNWVkb00sYhIz6AMXn4onZ02iiGb5lR9brgNuvv1tlOieteASUExIxTm
L4hAmdjKSpQAjonQl9FrK3x/fbAvTe6sYDcjQ5AfW9a323BEUTlE+UT2W+OmGDThTYrku6WEkkbX
tWsvo0vtkYfiVcY1QjJ8cXc5g52mGalFzKe08bucxcoOtGfxWQFZr22apEi+Xe/ghQOXtBc4gTlH
YIIeOx3jJJXLIus0rCQbBeOGcIx2BiGvF1jd9+stXegaqQJkqtknqB8sSxtxm2SpUmAKUQKzjpv8
azEZkRdFMWYvlblWvb/QGphrENdEJYC2zrwiklQaEACyXLnTyGNppCSsDk3eKhlqt2lDsRJ0nLfH
CQRFBpz+nDdYKp7XlR9mphQF3jAq6c7igsbHTEIPJ4777eALsRIEvDJiTo8BhOlAlFBwJ4WI8tLp
xJWpsCdN5rFQ56P6fdAj+7s9NUjK9EJG90rTv+A6LJ7CMA6OUdlhQOZbTrjDa72/oxQhU2jIGxxj
ffsjASzv3euzfR4KcaOyrqBNEYgzE6ef52gSNfE89F1TTU3kfnnUqWPaH6+3cmnU2Sk6Zz8XOfH+
aStNIQa4GIicRnFf7MumiI5WZr3PLKc5tlK7soLPD0FKclwwCPVj00EZ5bQ1jdofkWPju8nQiK0K
tHyLra6G0VE+7EIciD24Wms40vMN+n84O6+duY2la18RAeZwSnLmTUqWrC3bJ4TTZs5sssmr/5/W
wb81HGIIfYANGBCsmm52V1dYtRYlIeIGvjIPHLfn1qhtFWORuVt6sfVKjwxUWFACSe0rYcZPt2sU
ESD0GbQ11Ij7Xm+qnYPN8LuRvLjK5OuUel5ou3172aquDMsF+s6tRVH08Sc8WB9M6TC00xxTkJfd
OS5kJum6uTkwOwdsi14LIKue+AKFx3TSPz4yRW+RWXD2EpDIzlRf+2lWJmZGQd2w/tslbt+ELrMC
XAUb6YzH6zq6oNDi82pAOqT+Y3cDyPzcZVma/OI1sv0Xgsfh4wJHRxXN9Kie9BpCttS11yyCGGn4
WxdNexmbFNaUpV3BKkw8NcFii69rumTve/A1l8c/cE/6QFYOMgI0Pf6fBI5S5+3JahEuS1IJI7yc
1wpyOcPKX3Oz0z4WuaMXqEjCHp3L2oTq0ew+JMOSvx/tJn/q+9F831vt+jEoghR8BZhUqQ/JGBbN
ID6aWtb8bjqaZYZEDfQy+9Px2T3lv/rpqvnFMASldBpgu5vY2aB66mTKLoj0fGk7vXpBkyRTY1JZ
1HhAgLJ6nJ5K0Znh4pXTk8ajynCC8D9UjZlewIz8JO8sXoFXlMcNwAtExRDf3G6mwog1S7bZUbF4
2UvalCOq3zYVxDIYrc+OjvDr48935/owyHXhAVD8Pt8lRn+MspOpaTUBR0BECd5+NrPReu2EKWOv
atqXbs7OzvPd5WHWDTPgcymeIXGg/vyHqN7rN2E7CWNUNsIh155xFeAJ4BG2hTnxx0u7S5VUw09Z
YRwBzn99t5cEvRr6jWDX56V3hnCkSvRfw2CykMIonONlqT8HtbbEiOONJ6YPVgldB1kE3xM86D7+
0kjGxrpDPUtqcJ8zplXFFn3rCOVi8fnxKu+iWyxw/ygDeqo/vu/iWlMxUIpi4MLNF/j2k96jQpHI
uKu9LVz8BXqVem0/Z6YGbXlanwHL7wvB2PcU1oSg3qNPtHtYMiyCGyqwz0hPPCY6hO3BOCNt7iEF
HXb0z/OYe5SM19xYjF+DcVnfl17XP6eQtEWPN0MZu4lm1I8B1MNIJYUN2tq3p6sDBWF4KdMvqRnU
sLMaEI+MzXji8g7uDMECxwrKRqrN+5ktvc9mM/HgvgTLP19F0HShBmgx9LsZAsLWOksND1dFrmaq
aVGVD9+uamVAxJPAmCOLjsLL0qTNO9HP1cne3YUlau9IGhTIDY+4Dz2NpQYmsox2hM9N/rFagi4r
d5u/YIMrtAiwvP1pBXF0MuB8tJdqiAcWM58Z9T2PWUHwZ9irZ0W5Mbm/jWZTS8Wlq183uzeKy2QN
Z7WhY4tcFkWGQ1tzd0YGs59dA434qJ+3JazttrzoKQqctbWBUC/QbP3ZM2nxLJKLUURm7GPf2qxN
r9zMBnumMLUnp/CnF9qNzvWxlfuvhxV6jCBVIJ1GAfX2jNhBkmaUpxmG2tLyozn4xcUagvXD0okK
4OaqIRbS6qNzgiO830yCLpjKEDUFhgnBwK1ZsiDuNBQkTOv11bNIhgJtlcW/5H6ivzl+JU+Wee/T
sWdToYExl4d7rzNH170OujEAND3ZzcX2ZPMiYFG7BIYkQkqombaOP4ZtjTTz4w0+cHSYZqjEV59S
USPeLnVNbW0BR21FjlkmcTotXqSI2S7D6KEnCiY5TI15uNZCLjB+mfKquZr1WXfA7j7+JfePi+KF
pJpB94m7uve40wzmyS1wcpoxl5ekR01aNyakU531LKo++rycK8ryRHcQOOw8z5ini2YmsEakAskN
r7MgZzUgSkVACvWYcVpOot1Dew57qyaOVWJ6u8djZRkLmFGOEwdLyaiwgcKtYAF3fCZkx/Uk/T3a
SoAj3EwHTBIh0K094ULz7EyQOJS+LkJDL6p4zfz5IgzzrDl/78QtlZoAwyf+ocWxM5WPWula6K9G
g4d+ekBgh7aAf4awOtpAsAsUEAlpqQ6rBf8QXqXLmmZJPzjRwoxvmGSVG2b2mkRDgmj67J0R6h95
HQBI4KtoELGJ6uf8YC6h6Wl28GtH0zhC0SgL46kqG41pz2F8HZnsjkajcU8OyX3EQxmPtXELGBWh
K3Vr1IAxEBGTyY6S1AAdrRWB+CRXKZ51byEBaVo5fPK1vv6PXWrdqyx1+dvjC6g+1W2UwQ9gOIEr
iIgCj8XtD4DNZQ1KMGDRmq9ZXOmCoXjR50+GFgS/ku92JDMNJLxut/zy2PLR56VWS4DDcwnn/u7z
WnJsWndhv/2q66+jPcGNnrf5U5BO8AKP1hw/tvd9yn6/VFq+0DggD0u1eFdIbCpHL1095UKOwZKF
Ztq4TEumwv9n8Ul8Y7OuzAaCkMStY9dKIVZaYVf8oMu5/c1ImgJxm7rrEEuXjZHC7dx5JFX5NC6h
RHphDoOsQj/QB5n3bYR0/r8VRecpanqzHp9B/JcjE4pNR5XEdYt/LW+Sf5aubIaQHgAQDqfYRBN2
29ydwBsOjpiaDSIzwi8Qdu3O9dRm9K83BsR7yXxQVrpuaAXVhDJWxpxoL5poDdw+MqnWhdXUnOGG
7nNqAiLK8+gnc8z4r913Dix4hp3Et6B90XMUju2Jvo476H8vlTGmkSgG8WUyAKWGtlOyHXVumb/2
xuqO4Tbl9m+tb6P33WUD/NflJJJPTi76JDQpb8swXwSBN2iuughTWi/MHmX1chaQHLhWWsNgnr6T
G5Aa3F6SYt1qJ4PPERFkW8ZGsFZfFomwNgn5enl8So9MOYo9HeyHQnzvHIJVia4zuJCcG2CXfDpa
Nca48WpU00l99sDhGT+a2j2Ija28Xc6qHEcYb7PZVb9tKjUKyQIzaC2bXj5Lp92uj1d4aBZCTYZQ
qFMQ391upm2n0KnkrNDv3bkJbXuEHb1YRAtteCe634IAcdHEHvwTuwc7S/eUQhfVJ6KNfSc688dG
QiloRfpg1c9lm/egdv3+XWLqfz9e4aElSLNIZfDe+JrbFVZKllWuJRlz5jUAgqV3Dex+gPfWc/s/
Hts6eIp5Gf9naxdlyKadm1QQK2eIKXyZ4cL5o1N96cdWDlcEPxQ1FYLGO2VLW2/9pTLRu8fzQV8v
++CzaM3mNW+Ts1mpI1NIhdDbYhqB6YvdqczbwC0TEIWR1dkMaA2MOwDVKZ9NUWcnpfKDk0hcQSOE
Fh5p4h50OteeXMwsIZtZB0BPcFlcNX+hrtvNqAYWvfF5lbXz++OtPPpgYNvUwaCpRQ58ezhyXwRe
O/PBqrXmLOYzY7wmqPnHVo52kfSagIKCJh9t50Yon0Kn17O0cRjM39Oh+bdrTO+z25f/h7POUghS
IJ+iwrX7XJY3A1CdpRW12Zy/byGcRnwjTbt42xLt5HsdLYpwmlE6fDH5y85WpxgjqgCRtcxE7cHR
gd1NgqJmu65nQ7xHX4lgGloXNGOUbM3tV8pWY3HgprYiYywksiRp9uRNyU8jHanlqZldJq3ZJQ79
rZWucfzFhREj8qbhL6K+/lKX5nY1WVA0u3Py/PhQHC5K1UaJ21XauVuUqwWr3fmC+gSl0neNGMm2
kspL9PixnaN7xQT//7ejvuMPkbR63ExLw461MKcFC20XmnaP1F8VbFBiBNVrxd0+qR0ehJMkPqTR
tBZMGBp2RplqSd2q2TA6MmgaJsmYf5sR27n2mee9ryYfhcXHyzzaTvITqj1OACOxtQusCqMcC6Fz
9Aena16mrfuzSXXzJKs7NsIhUdMtDP/vXsvVn+vFdEcqPPU8vQZ9AVTfRATg8VKOvpgaMFPU0dSt
7tpcRtHU+WRaEUCm/B3MM1U0VUi1NWuWMyPsvy1B8t/HJu8XRqXFpLgD/tGFTkiFrT8cksKYzM5Y
OPsV+UEcOJ372Zgt/9fHVu7TG1XPMUDhq84wU6+3VsZ6hreWQVumSLzqaSnG7c0scv9D0yddVC/E
AC28E1HTFuLy2PL9lmIZkkwKyjgrJsduLcMW0S3AyvlwflN/sjQr/waoWby1Uz+8WDbCw44E1PzY
6P0loJCkKo8KQ8sgltr0HzaV6iZ8vlw+xq8Wlco4PnN0nhbbzvRbwyt6/b+YA87JhND3utmtOSNP
XVh7lLnWHSJLkesnPKCxLKa/Vy05w4sdrQ5vGTCqh6ASt+HW3OQUdEU3rng5C6atgOXFbob0Loy8
5ddS1NpJPffoiCpvouYiCUT2yOjc8JjJSclcyK1SBJad5VnPfPukBXt0UMBjUJj6XrjZl8CKATI8
RhBBmgRj/oHEd3nSFvSL9W2Zojzv/ZjRuSZ+/OUOlkYXCUIRNfAIUmJ3OoFRBhMD2Xw5LV3eKhM9
5GDGyzy2cv9gg/0i9QTljEwhS7z9YHbvufVUYUXUK0BbDxHd3HbHj4HHOO1jUwe7yMGnhML/SzV1
34tbKETNbs1FNws9iTVLFqGf+VscbF0bGXYjIumkZ6PJBwfSpU2vulUckbsGYNNvud01PHSZLX43
ytR/panVfNO0RQv9BPnnx2tUH+W2gKHmZUFa0KOix7lH8XpOTdN2W+EC89flk10s8sLQsRfBDJNG
Vd8taHRr9atMs/qzn5lnpI33X1ORQXPX6dEwwursopUqmys9WD2g+XW6/OG7id7HDcNxl61dU3Hy
uB4aU0ULPijqmvtxwHrZpC62hongvhye+ny13w3b6j6RpRpPj7f1fgICBhoUUtUIPeVTaBpuj2mj
eWYFyXsdZ0s1M/wzy4vOlbgEhVjf0kmW7xwJB5LMHAaDNfnOnv3h0+PfcH8fsUu3Sr1ScMfsgQeg
aDTX2uDCgYtXvui50V3SfMtO/PWhFfXWEnAS/u1ZvcnGOaMVjNqLKabnnCgXZAW1v8drub8VKlBh
lEYV91iVebud1jRIrWwoolkj5W4r3+YXc5rT19xdVsQsUbo7+YBHy8KHUZNmYOge/Z3aI0TJwAni
rbeGzxPCr+9nRIxOouejZXlgQsCvmIrfUp3YH97WuvDgt90QWunL0n7OJBQA1dZKuM5kHU5Gembv
3qOxgz/YU7/nB3trS0+ZyRT04FbtfQUe6hvErOszsmEFI5vorQZZcHLp7pbISDG9LwWgo1x3NyOi
J41AmRK2V2kOdjgXIogW2xuebYU8N/L2DLZ/d8mxx0gAVSgf1tA7OjUva7ZxKmZOipbl12zoaPxY
wBv4lVP8+FB+b+/cOE9lC33g74eE2eldJChxjy1EvujzDPMaRPYi0984S/Kjt4kZ6rq8bmi6rRWK
2iK49F1g/annhQmVcqkX76YtM79upgWv6FpAiVtWNXUkOdNXtpv6T1g/+P0ooXwjqR+fDXdYf6GC
PUPZZvUy1NrhJNA73Dl8Fg0YXli6pbeHo+mgeZZcpzivpftu0T1xcWaSHX8ctZNDcXcO1cZhBkCG
Yhnd4xCE9Cy5kHorGZk/nMVv/lySen1qigmhQdmPxRzZVX7GfHdkVSHEAKXx790QYBNkxJSWRIdX
M9ZLsMmO+QcHjR0Yc671pOnA9NGpf3xIjnaVYgkDyLA3Avbbea4NFa6kd7Uqrhx4yIbCXOMRAk7q
hM0ZkPvQFA0fsGZwCZLf3X7AZRtXLwUhEKPVbIVO5vRRmS9JnFH5/ll/zAeEUQ+CdzACqvB0awqi
y8VefLuKp6X2nzy6avHsTPNFK7PsishG8p/Hu3j/niqDwBZRplAqw3v0hSYptZlAV2I0T4shNOw2
uAJ0rl7FoLXvlnQb3zRZjHDylu0/eTCYF08v2pMX9eAAYQXoB3NrNB72BC4IrTdoRPllDBeDFw+5
1cabtLvQgQrjQ5AEfejWdnNi9OCrKvkYSooMlig29NutHuuJYUXfLmM4DPNLAhXRr5vhjbReQEo8
3uVDU9SnIB1mvoO47NZU35Bcrgum0kFPn8axSq+zb4oPozNUP+9sQOwoVlE17nTXpId9cLatRsPU
jGhzm2z+VYNQKWqb4azccRfiEv0oLjtgvZA7k8LdriqtCwVTSkqIYOog1tPSeergKo+cOQj+dp1e
XmYD6tRBIRYglTpLi442FWC2ouoilaAwcWu+JyJy9SSt4iEzqnAWGsytHQpERpeIk8LOwVsLzBTg
g+oQ4AR2HnzziqyvHVHFmzXrTJAN3ZcqgamqTYbm2ait6unxeTm6DxROif6Qq1cKj7dLswRFEreU
VVymZvdaew4aap3ZXOH92aLSQGa8yIr+xPWoReweXQjB/2d09+jma73NAyyasUysGQrlulq/MNTt
PrVN6b2UlpWhsO4h4yxts/z98YIPbVPOAnsBWAHY5O2CfUOu02xupCtyst62Rp9CIkMQk6OFfHwj
/iyDxngV0j0D7h0dIirHig4XxlbwJreGg7VpfC3Pq1iftvQZsfP1a6FTQMBdncFCD00RrX1/JhVt
060pKltV0+lNxUiB8ctW696XdvYYWBZo1j/ezSNLVkAnl9xE0fbvFsWmSZtpvTIGW5dH27hpl0U2
1aWQ3nB9bOrow5GLMfZOsAcicXczGuqChavjbqAIbV7WuhiQPK7qz30/aE9WV0Kz3hsaTYBBfn1s
+ejlohZJvwXzHpNzyj39EHMDO4WgcHHwdJtmxGZQWNd+0McXf3WzSAxyzUIv97/NfdYOoala6TM1
tpNQ9eim0ixnwgq3wKu9W/+a5KWqmyCpZxfBizAzuPrsJov6qvkTRXErppVzRut2l0LhdxXShG4R
cT8rv114l5v1nHYrNnPGP6U9il/g/fFPCmpHX5ahFKiLVB2Dmc9bK1OdIpw1BiXuVciPjc339FeZ
XHkt//ASB5npfvK6D6sLncXJph49LEr2gbk5wJJ3YstLM0NjNNRVbM8metf2lC8XOZbps+OUw7di
6vw//SCVWTj49RqNm6+fKTMcOXw1gQ8OA3oPopLd4kXZZ5CPlrHLIxeRPoMNyUQRLzrVm6Kxzwb+
j26sekGJ3gFUU9m/tZdXrpFOGvacwqkifw222Ojd4poFQ3VyY4+WxvgPST/VIa7tzlQxSG/MW4uw
J8jNMGh9l1H+ZHyu3Ga9LONmn5yj+6XhXxWJJ10zqov7Vr5rD8aWpGkZz3L5nA6jeJ10As0KFM9P
B3RAMCjJKF9Eb2Qfj1SK5CuwxxL56E48LYjWIVKsz9d6mO2TE3pPGqDgHvxDN1q9mHu/F4yNTTG4
JmLVcvm7OZZzH9oih3gK5vrty0pT759FVjIaA5HTFHfEL3PbuKEJW8e1Xpb2xBve+yF+jOJJxSUy
fbkHFFa65tnTVuKHtbz6tW2cpYwqZ7Sf3YVyVZjU3fg1Fd2p1uyhXSosMA37YA32bV5hpvUwIT4X
w4P6t9S0/AL0wHsnHErhZNtrXAvH+vLY8x+dKKY5ECVQJIB3YPuA3pdd920Z24tRMSu4lOhiLvr7
1UJP4/9gilcNrjy8AHnS7b3cFpHyl/KZB9CNV8fPN25M7yJkMpzpT93fSxOsBgeYF1uB+3cuZxyz
yRE2phbbbMO5ZNZ9IsaN+zTVn8GbmS8/vzT1aoGwARYKdPN2aUPuCrOpem5L43zM/KGNeMubqz9l
24mlo5WRKHA6FFjz7r1am9zytYWVVW6uuIkYW9j6OkUsNR+/TNXSnIDo7t9HBREhamYgg6xy/9Fs
c001r/WK2DX6/jp72vix9wfzBBJ5dAqBvSi6fzXLvm/QG2ZLjb/ukOAckzmk8uFenJJWl8DnXB5/
qqMF/WhK/ZQfIp0mt6cmmzDlt6XxsZyS4gkC7/kk/j+6yuRRNCLB8zOxvovBJU8hKsRBAWlYKd+C
ZvLfJwPUos4sk788OpJRN5325Q/OhpIZUewr+C2u8+3S0rGpdZ77PKaL9k+SULqpN8tDA4P5s5WZ
np/fSVXBVIMRJP3Qy9yaS2Cl8lvITeAB6MfrmLnyEzNSP6d7BoM0YLLvhTCifZoV+wM4BGZtZz1W
RN3NA0DhpI36AbllmWnyA/DSs47EwVlkLoG6ApEoN21fC4OBz8ci8sdilEPECJgTuVkGp3JxSjty
ZIoHj8IC9Uxev52bEkLvJO2PPNatvAvTBGWWOTUmfDGFo8fH/uiRVXVMJqqIVYh2dxmTlZVMe+N0
42pJ9BDpEuNvI9HsJkxyxa5SoYfmI04QZzLQn1JYkyIYUKqnRjRNtNSu+PPx7zlauoIl6BxTUqt9
68lm1nxxtCGHlF3LPxpblbzH6cFRpKdn+MeDu+jRIqVbSauSEdHdtRgRv3LrrctjtFKq0PL64Vp2
Aqx1lg8zFEVGcmnLYHv+2QXy+gAOAG4E8wCMZre3IzNp4/l6ydDVkAcXU4ohLCUOwSny4iRFvb/3
FqPFwMOYfacT7O4qHED6vU4v8zyuJars+djPFwBraLW0TPUHBty6j5d270JB76nKKsU+FrnP05gU
BiU2Qai/QRX3jVpvfWFuUHt6bOX+hECd5JErcTloMe8hHaKUbsVcexbLabHiui96uLJGJHYQfwkf
mzpaELOsJGZwVt2Tti8NZHONoaUxEbsG6I1J5YUyf/zYirrNtzUhLFAVRv+DU8hpvj0RcI7SFpwz
iYz63PyiD0FxdR14pwZyw6eS/y30Uq35ZexX/+cPCI841UWiIdVy2qUpTJ57MkA5NuYFRsplCsR1
tMb132YrUItoyvXk7B8cSKIhNd2gOigMHdyuFNGlZHQm7CVDvQKhaquo1kX6Epj9+uRWzPSefMD7
K07yQKRH/9VQLDG7G1B1E/xCNRHyWPTJU8fQLiSnmxkl+eC80qyyX61cFCdBy5FRZlTxYWT2kIyp
A/xDJDGXFpG5lChjp7K5mKXwLt6IxpXhCu2da6btLznaZieBxcGtABz8P6Nq638wqpsDGAkAEHRC
3SRq+81/owm1RMNUpZ8fn9fD9RGmQ/LPzbgbSp7KaljmjvOKOO76l2EsyGb4udZcc3PV4rHmKDWt
99PTY+SBDCJy5alFQ/G6+5Q2pEKtzCoZlw5TKnTd1ljCSf5KDBpQ33P8n3cz2CNEQ0xAJfK7r9iJ
LUA0q5Fx4a19RKgzXWwYKKPFK7yTN/jAAZDafScCpO/FW3T77ZJEG+dWdDIe6d28bfAtXIbEYsio
KArDeIYLR3tKDL1531pLcmL7wMXR3lPdMMowFEV256Y0ZSH6YFt475YvI0pKH2VvF78+PjEHhxMd
ZSaP4Wci1tiXQ4iajAYN1yUWmeVEmivyJ573Li7ztT/JSw4OJ8N+9CyVY4OGYBfOBHlZrm2A9/Qb
uvNDOW9UJPXmtXbo91VdMf5Hq+fqxOjB+iA9oISn/KjBg3v7AVdd2yjN5EvsBjIIs6bSY7jWx+fC
W8bw8Vaq73H7WDDJzZg4A+qUX2BauDXlOmNiBAvj/pzI/A8NIFxkMyL1mSpeHRcU/k8qS4f2QG2C
xAF8RPXj1t4K4qJbBuIhe3X817qS+fusSjvmjWVa/9UHoj4xeH8gWSC9WcXTRtK87ziNftYv0tjm
2BjQSEn7eXrLRzmdvEQHVmCeUwAjRQkERcbtsrJsKy2z10TMgWW0GRjEK/pEzYlTPtg8ijaMMpIM
cSr3BaNttkZh8KrGc2YtFhH1Mj8lS1p+0waRv23GkJxUAQ6WpcakFFME9Sne2dtltc7S5jR1RRy0
tv7UebN2yc6H7O/vGGErjQhoyZWdPVJ5882yD9xNxJMz5p/SYUpetWHN8cyLQTlZeJ+gNhlOvtjR
XsJAQZgCmZNKLW+XlueaIF5xBJim2v8L3t8qSgspn7MV2u1ilmfUN/d3mgyMuqMi6WQ8YA/VHIOe
ma+untGBqhHKyfL+dbA5MFRvz2C8B1+N/grIJuptjGLup4dXUQTbODUc+WbuX/vCMp7KjJTksec4
WBC3GDiY4nZmTbsjvzmFNvgGC5JJVX0yi2G6FHaLumB2Rq56bwm8CHhrBuqBydh7n0GzKvOmoiUW
8fXhoz3qzq9BXW8mw4l9kJ0s6/vY+K1HxNr3rwRRMi5493pCtzXniObJWORZO8MF3iiI/pb7Xgiv
BenVRpflWaT1Oj85xDSw/6y5A4NUU+iksJ3uVGGCMvHf06Y5Y1QGU/t1Wdb1b80f81/XzJ7/Jm4N
AOr1MKE9r5SYrbBaTGuLH3+g+2vFDCAFBqgyFGfGHiUyM9hQWmk+xXlKvSbMZN1+LWkbpYzJ+VYI
yTpDWMFycq/uqQ8IyakOMVQAQStHfvd4BXjcsc66KZ4Z8Pomk02D9Xh2NuPSCbFOT7lY3KutNHav
w8Lwubsm1n81b+jccCszOzhxYff3HNptckcF4YBjfa/XLbO0Ghc6DHCPj/nbSKZ8WdMK/aq5nN7K
3EtP3psje/SkQY3QGufMqsv5Q+BsI/VeGsVE8FU7ZlTDjXsJemZvM7CToUA/6+RNuL/slLnRIycr
wcHcPajjTFulaokrcy/vwToM3MCmPIuWj6woV0nHlp47rvp2VQiAAtMGjBnPTRE8tUjgXmlJDScn
9v6iK1oiRWrIg008sgsO5m0w2hR52Tg1/fxC3W34xU76MtS5gz+NDlGmiFEZBqcRvMcQFCtg9iro
Cf+RFwudrV7+qD3EWAnJ5bObtOl/Hl/Go6VBUwH9EnyXihn9dgM7uNeYZCIu7mzpRwOk5EVoNi38
ZZZb/f3ztlQgwvGjeE/J5tbWqHWCAwNZ1Tra2RuvX3Kh+FS+n7W1OVOZOnAyHAhiVaXdRKCwW9cg
ZYMnSEnedKE/azLwQtju2rADhPTSr46MTNL0y+MFqgXcumjITIiNoaPmXQBYfrvAxOhlMOnKRcte
AFbMsy91uQglJuB/WWEMe+mS2buO62z89tiy+pv3lmFuBlcE0I+m7+6EyiANtq3iM4qeoipsa1CP
4P8X/6/Hdo6OC9ExXF1qJA2yvNsV+pXnCSi6SDs2KsQ1fcSw6vwOvdhOnmzmkcOCaAg7vK3kpjtT
NBDWRVsTqM24fGEBq9y1K6AvKPzhzS2X+ffHKzv4doSSFPNVtGeBH7xd2SbLHK1YlZw2joFOKAhN
kQddH87bZjyvE3rEWSaCcLa2M6K1g7OqAi/SDq49K96FfKAzDLMeSuKIdCuZk7QqpAlysAKWOWm/
0SJsQul18unxgg8+5Y3V3f5aVbpu20KhwYL8B5nCan0z0lRGXSDOCF2OF6jKz4oylGNzu7csWuv1
Facm9TS/SttdgbK01DQEbzCa6cubXxpn+hbqL91dCdVUgKwY8AfP/S5e8pJWQsRhwAJY6hBEp0P6
IVm2n8dj86TSiVQRFRnCnpK0kosOgWzOMxekv01V4X2uNi+5DpYwz8ZOv08O7ldEfY9iNwEUgohq
m394wiEuSLapBSHjjn790ckq8TKniQ10OG8/GFJq/0zrMMXm6I2v8EG3n62lnLYI51B+3hwHzz5V
roPAhvtPmtlJRKQx/pdeK9XXylmRhkvFWbfx6FYxSUeKRuMbka9dJTRJl62tOl5OM9sUwRTU4NUA
uLIFZBTD49xeUtFsF/r62slDen/mKDHjEnXcMZ2P/Zlb3MmZSs+Dxkrv8jXs/bL7RW/0fgkp2Oef
jG31jRfBuE96Yvj+XlGO0cneKImiBLFHMcyzBWRkpfg7ra573aY+eCO7r8JtTpKfdpGYUnN8kDrT
RdoTVruTnrhS4rOKVWuY4fXmLtaGxf3oaG0/huVondEWHS5O5YmAQwDH7GnIda0foGwRPKuTs8R5
HrjXGhmNMDcH4/mxf7o/OiyOvirMPUDKOTy7054Is7DhQYrrybOvk7mV/5Za439EsHe8dDPDfs7E
IKiul2cQ/fuXB8t4KppzFE+ondxatlKr792AO712m4yCUibv2pqXLksWSA6ashu+PF7qoUHElmhd
U/ECsnprkNC1X4Ncxcq+1795jPCFVVu0UT1I85rlgIMf21Nv2a0j8eESpYNFk0JlsLutTW0DoZcO
f1wjg/6aD9byGhgw8KwoP8XwM1VfWsAcT+3cbaG9DX/+tHXbU/V0ix9Ah2TnmFOz6gU9QfI/16av
nOYUbUOr9vFhwTBFJfMdV0bMmvdFLqaLYfZnqLWDQ3zzA/bv7dJrRr14Uzz1NPFoj4Ahmer53ejI
s0Gn+0eIoILWFb8XQCvd59svK43SC+qgETF612MMHaQd6T7ErY939GhBeDsuJJVEuGL3B3ZZHLeb
exH3Li37ZMXRrIlACb4IflpAgyIEVXRaE4Qrimz9dkE5f9gZthCxXiKZmhh2GTYLPIXdWutRpp2y
SB0tjVFCAgdWRsy3C8vmZpCd0+kidsq0efY1HGk2tdv7DqRm9HgXjYNrqGpucHPQB0SUan8uLNUF
HUwB5o+RZaIvethhuWreX7S0gi1EC9i5orq8Nk+ryZj/JYN756MvMqem0yZgGAItYYgLFeb2S7km
7juvzYsMCgJnlSdX+HBflIIjJHwWNXL15z/EAvTdqAZVk4jNfBqexQw9lRyyX/O0Ck6c00HhhDgR
qTAIBsAEUqq+NSVnPw16g23R2268DmOLSJ1GSbcbiu7SD9mXgnmpJxRfJHdX9yM/2KZXRraGk+9z
8Hn4HQQR1NtICPZvT78yhisgqotbUQWorOabE0Lc5kakthbziqn31+MDcbDHDik/ajHfsbv7rmqG
GlxXF+kSyywXL54/U6+cZ4puTqKdrO3AIzM4AP4cd0HeuG936HULKG9d5rhxLZQImBF72Yq6iJEa
mWJGC4HITPr83G/ZFlt1np6YP1ophx6kAfB3sjrr9hMLl1HavPXptuSp/upX1l814jv/mYfTS3bg
EEnnAEFyy6gE70mleyhaGj1PoHFuOusiprL7dUv6/IQU4HA9AM0pMqOfREf4dj1OX9kZuekcwyK1
vRbbslyyKjcommrdydYdhCnUaqDCYN4FkPc+Buu9oKnpwMyx42b1V7GNzWuVBNZnwyzNcO6Qpmpy
Q4b1ZP98VQqQN6UU6lIGULtg5wI8jRMF4nyO66o3YkZuiHX7tris2WSdeJtDH6DY/OjFAefB899u
KOTG8C05dP6GKeivulGnT3VTtBdZZl+m1ik/zY45vcMX1fHsbmUoAr99EuRGJ7t95AMIqxkwZ1YZ
rOTOFxnC93u/rZa4XWHHC6ttpN+kG5X8ljU2gOlshSr9sRc4SCQA+TE/zBQlvV1rdzfs1XSrraCp
G/RTTsd/thCmcr03f0VmR6JAFmkJfFGPjR5dE/VhaYRDt0rifLvfK6OEwnQE+03+FFau1D5ba1t8
emzl6JoQWasDRCjGJPmtFa+wcsceUMGzptS5JMnchtta9h+k2Z5NmB/uIueGZ4TCEcCGW1NBuhYC
Za85RuEYAkUjYcQ2F3N7gQvy30nW89dKt89KAEfr470CScGJ8Xm7bo3ateEIt22XGGIOyaEUYxvr
wjU/iMo5e5CPFkihW+d0qi7Dvm9XDVtiLtmKyzHmzH9xnSnPP/cwSDtfLaleqbSFLdcxl+qsM3R0
J0CfUhbApfF67GLMZVtte4JoIe50+OlTgvi4m0dxFbmxXMAUnjF0nNnbxe+JkUirK7CXd1MR6/2c
Xap+aK/6GvjXdLbOWMWOvqKDsrzqlIPs3ZNXKD6hWaztHGtg2L4huYdCtkhscUEVPD/pkpzZ2h1T
SzL+X5rAAICgmJdldYLXZqUe1q7ZGUb/0BTFYlrLkFTRQrw9nOlk9TBEAgCwutr5Ookpj7K51i8g
Yn9+ho8OL4gN2m4qp96XJMo50JbW5Gy22hA8wW7nP5kDKICA63F97FKOHBd8OAgkKuwbjYXbVfEA
+Y1jznPMIJVtXBr2c1ZTCGde+egQkg1w2qFnAny9c11ZmVNqt32CUtvNf7G1yqWr4BSvnWenIyzC
29n9PvpcSriVWUhyVwae/h9p57UjN5Kl4SciQG9uSWZmOZVUUsneEOpWK8ig9+bp96MudpUsoghp
gZnGAOpRZDDcMb+5npiLSTyCNQLALBHaWbV781wX+LFFU68fVD52h1rxDRi27hBF6OyKQl8iAl11
Lk4ppqHPbIyemoAlD4baWy7QubRIKJKSOW4+YxO5Oh7AyRB60dDeFuR2HxTl0K1gd0JgyW2eUbq+
W7ASCl2LGyMjFJawKC7SzjHAsoe+9JOySg/etL17GJTZ/461WafOKA1XOgAYUBvILlCZ3HtHmdzv
XQaxU1FjJ5RQy/5i19OvQ2UBeDn1zjVI/C0by2TV1b3kiqK0Uf6Xaw0MLtG50UFUsPsdf9FwV2Iz
cJvrYawsk30xsulhOEt5q2XCvItF2zYXNQVj+vpJ3h0MHtaK1VgxyJtnpQHiVYq5IicYWjPyjcqK
7+auUUj1NG55/y9GAxCAPiUaRVhyX09NQ8BKHVL5C4ZSPtrRiDvIZNyJ7FC7a29efDtsdcA8rZSA
65EiTTqaAscO7FAmQnWJmlssQT7GQ6kcwI73UgNyD1JIsnRMfDbhh73UjV0kfMEKq6vPyoSygFPq
6ap8nZyGrlP9YlKyYJmyz69/zL1KBjaNqFCj37I6j24OgbA9Jc1Hsix0tJd7e8Tku7Tm8iL7AYX3
XrEuWW5O7+pqSL6gnxTdN4gjLgFq3empjMv2YkthfFOjPrcfMjsu/uuNYf75+o/cXYe1N8AdjlTI
djOjP15JzeP989TR+iDjEXRtpogf3iCP3Ev2Hgt6NKAsAEyuvYjrJbcKiKm1w6NURB4CtdwPZ7ud
UfjXwT7g6nVEqt6b2gptIdIFmQDk9Hq8rtASnpKJpz2dURMrbPnZXDXQy879myQQRiEttDX3RPLy
eiiObkyrkqnZtcSSARuo5jOS2oMdJBV2In9xJ6xPhYscEPSubfpVrgaDsDAI/TQZ3SBC0N0UemIE
GBvGp9e3x96agYJb8y5QK+BNryc2DE4szJEq8bA28IWOh/VUmNTRcpFirO0N2bfXB9xbNCqbVA2A
a5EwbO67waw710hkj3qZqdyKTEcQuhjihUPaRQeP1N6zi/QcKgcUDtbU5HpyJPNOOZuMVQ7m8D5N
7U4JSQcH52C9dsZZO65Qx6Aw0pPavEuO3s5FjlhtaI1GfGvlc33Kojr/+vqX2x0FTAAwHPKsF51W
GD35gPEwtci8bcvzUMb6rUj00bv8/8bZ7HUqOCATeQJDoFmTP7tTBXQrTg76dy/tIkAAIIP2a4/T
0N3mG5bpJYOGEWxY6UY839lZOWl+WWVcS0OdpV/ULim/j3PZ9DdGmWkkI30M294EVfIdXyvdOKmz
1d5qqlDiMKfn3PtFkjlcb7rTfWsKTVN81YiTD11SZHoYVQXFhUZD0PRxaNJivQZnY/CHqDCWoIdH
m1JmkOat25JKnJoyXZ6bOWuORKJ3DtxK90MlhoSEqtmmxDPaI9AxEytf4brIBuTJ/MGwy+HGLGWB
TP98xG/a2zWEg+ybX3DybSchjQrTq9CDCBHHlbk/jmrjO11VHaXHOwEhpTmYtYTSFMS2lQe9rXM5
VCrdnqaBiKaD+idaU8OyyrXL0hRo+JEWHWzVnctkZVXQgKYASX63eQEWOouL0fExVTQ9bkY5pe9b
xvPhB5h/HsJTDvfWxg+KCESh13dJn1FVwQW7Y7umFgWwPP1s0Bc+iGX2VmttAay6nCubb909v0W4
laIPuiIKmna1qnwBWTpKf6Q6Hr5+xPcKjWvYQut+1fPmEb0ex/K61Gx1t0OBOunV0HYn8W7IcDUP
iiKx/63bES5M3bRifDM2RfcB8/b5H2nbinYytRSfk9d/z946Er5R1sHtCB7C5lCAWKwksFGuHIPa
1SI0/QZE7M9C647A0XsjoQcHeGvlVsCRu554PaqTGi04pLtUxL4OGt0uJGbTyY8wGj0ItveOxLqW
5BCUxmAXX4+VTiLNWkNpQ61VHO2NLhwHMOMglTIwkbZN33tScTMf8b/pn9e/594lQwmVWwaII4/F
JjCd26xpNVxuw9hSsRqZuwzLHfx53mqesAOY6fNfLCANUUi2Ds1R6PLXU40txTUVZSCMyPTUVxzF
QVoZZf/K1quDvbs7NwLMlcBPNW4rupDheW2mo9WFZWd2t9g42UFkxcNlsKv+1lo1kF//lrs7BiAv
SnAgB2h1XE+toSpMZMsdY7ZDdB+XioGFjqfdGbF21OTYmxoN5tUcnSIScJrroQa0iroB5QAoxK11
6YdZBnHlJGenjbpPCuMfxC2/ztUGoQCjl1rBWjIgolx/0G/XDdHfiMopLIicJk+QD73r+d003VdT
sQh/zNvpY7GY87+GUvOw0riN39tGWhwdlL1P/PvP2BxK6nOtKajDhwOfBWV8iJvoBVuoocTiL14M
rjuQLr9kE7YYkDg2Bmxx4NAg2NYHiVlooDhle66byTy9vnH27nKkgNfztxp/bV96TR0lGmlkwPGs
pEGq6+MDpVf1y+uj/LqxtmuICTBVEQoqKyJqs4au2bSTMvWwYEvHPslRm89G4tYhqH+oxrY7PliG
LB/iAnxemU/mrZGK7gLRtMl9yl9Td27S3oHTQNHlAva7fC4iy7rtyJ8P4vFf6PcXv9Va5eVR/2Sj
b95rHRXFArmxHmpZ0/2XCme4tEuhqfR7OhNCbYtncp467XDR9bR5Bp/vfYlNIz3jzSu/J5Wh5fhT
um0VNtVYHKzX3i6kiUk6qbFcJJXXH7Ko0A3SqIEDTW2cJKjHyL0Bs2l9a6HbHlwqOzULBgCEREcB
+YetnHpJTbMV0czBcwwS5CkXpxSvkmBJgOYgmPSjg599U03J0e25M0noTsCKESiAGPfixDflshDA
UdAdGlGeunrioFuSoC7UjMlND26YnXmiHA3dmxuGtu2Wi2qi9zoOLlwkGbmmb/eIqxfm6PhjXRVv
gP3q5yRVv+rT2B6kF7vzXCXeqMPz2m+xOk5bwh/NoCdRphxBmlj5qUba8qIO7pEEw94tShV+xVCT
nCFwvv6W327RAubSbGg1B70wkpt67nW/cKre9yRWx0rnOoEWteOTULhilDHBesCY/9jWiZFpYcL6
RfyNBGJ7k0cgoOKO1hdmdNX94nb1g07n2i/6w3bf/nxJ2UBsrLYUWx9ex5U1qHzKsMOiKW+tQljv
4YC5d96Ie4oaN6m/LLMT5kjJ+44xOydXRkdPxk5sRVT1v79hi3h1IXCQjiAnX+lt82VSaUrbeI58
QO+guBunxHtqZZ7+eQ5AbEpzmnNDnrM9tW3kxUqeAx8Z2mH0UdzQ7yPC1oNRdqKAldpAy4piwurh
cr2dBCKtAIgZRcPV4VnEspRBbXbO4zLO6imKqdQc3EY7LxXc37WtSm1r7fdfj6iqSdtHrcrHNON5
8XOvUUtfjz3zv9ffqr1D+fs4m/gGymCMoTK1SDog1Xmc8uhUVyBvxnysD1TAdqekg/LBzITkcBuQ
ZppYhGr1nAdUEUOJhUIA5/qoArm3C9FfRV2GrYjJyKbAZBuoV1aSpepNwnyhR2vsa06nfm7qMOau
vcln+4iMtfsVUfJZNc7457bN49olap39r4puWdypM4LWnYUVGSYK8cH1vbsV18IBuGfEK7f5tbYA
m+g6+lZ2iRZ6gZuy5i8u9xuEuywURdt++IsdskoUGfBRAPxvduLooiMtJmImozZylGUHM5D51L03
sM+8/ZuhiM9IWIAgbylZ2ry4yrz25LQW+7t4nsuwdqV7ckrjiLi9t2IYWKG0zn8pVa+v5G8PhNmg
JK8p62VVl/Wnvl7ENyw9rIex0KLn12e1t+/XSH7liCNQsn1wyeM7px/XdpIq3Wco1NknBe2Cg32x
OyHKYGS1iMORt19PqFMVqCYdLx5VPOWMu0ftj2lT3YyFGh3cTXtbEHYJKGa0HtBv3OwIgUvJpLk8
5FXWizNa68pN1sj0eTH65oxMV3RwcewdaWACTGrVsOEzXk+tgYoucCsgQTCnOqx61Xsbi2nyXaoe
pyQ2Yrx6l+if11dt73uyXlRDQSERsWziYlsqVTXhkRKKPHWfofmPGIT31X00oqj++lB7EdlvQ22z
EnLntE4rSi2qG+fTOYkT5TErHaXy7TH2Aqez8jeTUwCP5LrzwtcH31tM3k2kTIkdKJlv9s1SycSs
FHDaq3fQG7LNt5nVqKGqz8ubRI+PfNj3DgOgLlgGa6UHfPv1Wuq4JaIKOwILN1XIQqY1nZVW/XNZ
J0zWSO9Wbhk35Tb866KB0H1UurAXsXaruRWmNumhrNPevmQ/rtJ0lCGAkl3PJY7QcML7i3259DMY
nXk+yYyScddY+tlIDVw9YqSpX1+v3Q8IcI1OCbAnQLPXg6Z6rkvRUiYEupdeqg4bCighR821vVG4
gtn2lCRBfWx2RYQAiGEnGY2NKa+AEeAvM3dRfnp9LntnjHAVzRLQ56TK69787RKeFji41sDGl2h0
fk5kMfmQembhO6n9NwHVSlODKcrLor0AxiK+n/U2BQ2ncq2ztMocZo17xPraO03EotyMBjRmApDr
Ga2u7jLuVQhCStehtG6ugYCVX6o8zW8dpxQHp3evakwUAGJmBSsw5uYdo52nAryAQYltMhjNZPEu
mZLYD6ayxKcxAsZvLJV1rhep+F1qF7jVmdFl0ecjL/m9mdNpXu09kIijhXQ9824cRj1zxjGkrdT/
MMxMBjlQF9zPsKHQhDS//vneQc9sdRLB4Rg+wPV4k4PFRt8xXqF35Y1jxuXJNqvm82DM4wGmeu8w
0BldoRMoKLx0UU+i2fVGeG3x1Hhn4bXpxxET1cufTwgRKqIshAMJJDcT0rIsNrQJKlQV6YpfaFKE
s+ISvSreX3DZoObAZWPnrOInmzukbMYY5B36XtLuIl9aUenXWjQ8Z/M4H3RPdu5IWgj0zYHtIOO5
Lbi3aUt5zFulxGLLPhuyLfw5q8YzKmkNdAbHDWjLHskU7jyoq7Un6ROq/astwfXeGKI+yVytGxFf
UOQ3XbrGTdkMfWC0TfpzNpoFpmjy5EW9cbBTdi402nogDeluk/pvO+kV8Ae6efADByXRz3Tuf7RD
Y92oUhxEJy+2JMWilfy4snXMlap3PUN7wDQ9SWKKbnHWBnMLUKCk6fr+9S354kyvo/C6sXBAk2gG
XY8Sp3VB9T5jlKEf72yQNY8FViFngsP38aD8scb5OhyCDHDQ2S+kb9fDicwYm6GivlbGrntR1L4J
lcGUmLNqxp8eNhqHhAaIUHGB8CZsw5CZDmZUdlVYe1N/Z3r5ErazzO9R2zoKzNe/6qrAylDE/jQq
EeZdvWSuZ6V2IndyUdXAHMbVS6KyfKex0/NcKN5NBMLXR72lvq0ofvujN/2xlt86PDkhIqiQySgw
Xg+fI+9VJi3gnxzBoxOVsvp9la/cUkKxsClqGl/NfBSkvDgH66A0S1f8Pk/Bds6V2mArlos6XP2O
ghZG+rlU8PY0kkicX9+ju0ORcwNooxDO9rmen73w5LaWUYXO4iyXVurcLTbBetU488Fj++IuY1YE
D2hNUipfTXmuh1r9q2zAHVWoemJt2RtR+1WPi37yRWUqT6XRWU/QMuKPr89w56wDOlrxAmsWCTL2
etian9KMQqvCSSuRK5gHogtRdn/xHddpkezwfAOXvh5lxJqX1Jd9UgxdcTEsRQ/dxNX8bhTe6S8m
tGIEuMIokW5NbcXsKJ4ZMSFddar3Rs4hpZpmIzf0+jh7W4N6ExhOHjt007dT6ih1x5lZIfCV5Ce3
lj+n3gOYMnhHfaW9kVZyHqJ9TIha/vXHQ2fYUyiTlKGtLe6NC2jFr6WnPgzSqv70iWET0r9ijcA9
rKDR66EEm0QZHSojVpWMWDmP6sVdJt7S1sxuX/9+O9c/DREI72wKODJbpiVbIBkQMS9CUdp97bdz
pso3OjHebUoLMwkqx62+/vmQNAdAfK0SwC/68xjEGQkTxAO1HZMT9FHTl+20+Bre2ZfCdY+a5HtH
+vfxNpHClEUs5oA9qNVrZlBWnRLISZ9v3T4y0GuI40tVp0dKR+sSbV8EShlsfo0X74VNScFzbbVq
XYS6UhQnauJqkFFRuW+ypUHoVK8eBIoUgTHZ+sHJezldeKSrfQjpIyx4ZzNdJ7Eau2q4wQqkxm4z
sRjh2MH5GETWfVDTsb51dI7K62v68nCs5FVKDKTI8Oi24neeDnClHhBo4J8GfYhCuZvII3wdhYg/
vsTYrfyHcgYiSwx3fTj6ksiMvUyjNZusT+0wzf5kRfmHvHGqg8PxS+T+ehURAoVbQt8OkAVU5Oux
pGVnysLMQGQuXYLVROtKv1DK9Gs2FSWMQIyCg7rNRRf0k9a+AW7OY5tCPdN5q0Ty1Y5SRBVcE2js
wcX38sUgqSYs5KKA+uJuD249lHWemjafQTHkB0lxLlCxWvn4+rq+vB7oNIGNQNiaEgGaUtcfAL/I
LotdAhup6rDFE8Xy6R57z31afdHHzj1oH+5NigHJ06kUAJtet9lvxYJlthuzpsIZunZnnhso4PVb
vMntI23DvWmtBFq4noiYvKhuUt8uFjZODfm4Rnisi7PUB2cq/MJrxWPbK0cV/Zf6hrB4SOLR6AYb
xNbd7FpknVRKbuxaV8bidhJT+WiWc3ljs71Os2kpqa9PuvIG9oj57MwRLELEtNo3Ue/1X1Pba8Mo
9crPsnDt+7YT7n3XSvunmZfWx6qOTdx0pXifVVpC+6o+BOO8vM349RjorsVZZB62DBAnImU2zKSB
h9sVjq94qfpUL3p2Z2C++eg5nfpQWLPxZdYU7yC53FsqgAsrOo3gD5nX6y0xo781uYNBaN2ZP/tJ
eI/eUhenxDU/NeB/j6qKe8MBOYJ+S8dxBTBfD2cUiRepTdKGM05FPwrFmm56XDDQgjBcv8/No+LO
zsX5S9TM4dYkiNmW9JPCNotuUBqEOvThMe4azad6at5W7ngkOrzzMDDUmuWRAZB7bQ6XasadmmKW
E7ZWMyxnt+6rU6GSI9wJwOF3mdG6YSuS5KCyv7N3gNdQxeQWpaa57cJoIxUHurVtKDMRfWxNmHoX
iHrtdG8Zs1tRP23Tr0kju4tWgRA8v36Breu1ucGJMKkRrw0g3oVNkbNoo8xtS70J1bHvv8jeREzd
zaeHRhtjFNd64xOaBAUeEfqYvJ+L9Gj8vdnDWwCaR5mV3tq633670bx2iSBet23YiDn9UuG34Ttx
Et/WjiICN5HL81z1401VOkcdh52dtbquk47y6XmZNykFBEJL66a+DStXccLaHsU7XRXxPZCF7On1
j7w7FNUYmthrhXIL4elgRtM3KZGAKXAwzhdh+j3wvSBPwHi/PtTO+aTWs+rNuGtJdNsaLXsNjj7q
G2GvYkdzWZRm7HiRLSCeWjfnp1aPjxLd14cEQHW9hK40cGNC4hPnZIfuqO1GCdmgZStBsijzw9Ba
05/ydFHK+79Jgka4HrF27FkqStQAVl+WUNgNXaFuXh6s1Di6FHYnt55Nur6/lK+uhxqVVksiM0Wo
NR2Mz4nXZw/LUClYU88JCKnMs9+9voB7BwJjEYrZJKHcRJu5VbFdqUuCiGms94kflUV56w3Jf4me
NO+gQM93Tmt5j6ggHLF7dmILShUgSVd/DrpTm7gYjYO2NZKmCaM+taEU5k2AuNafZ4mw0qjArGig
tZW+uWTnOu8NmzQ7FGr1vSyy5Y2haRF0zbk7vf4hdw4d7n20SqlwIc+xLYC2bVUuYiCNsiMcJtHm
q8NxxCsC2dsj1M/OJUr0w7To5UFJ3vbszVnTW1CVedgYRt8Gkybr+6aH/ocwkNLeuShpfYqHsbgr
zCJ9kD0Au9fn+hL7tLaoGJ8CFxkxh/96my6uMzjFik3gL5+w9B1/DANVvFopzUtjUKjRYts9CeIf
v+hs70K0fmRkuHNSoFOSshKE8BteyIpJdZ66BOt2Mx+zsy3N8e1Ye8CTp1OSe9nN6zPe2a2/qpaQ
zTkqYCOvJ4wcejtFKRNGvCK+z0o7/jj0bXIwys5hZJRfRSfVItHevBFZr8UOIQdzwkL466Cmtu8Z
ef3Gc6rqPsX44D0xS0XUtxzdO3tbipAOvjmXAdJX27Bucud4bFSKAEKzbuKmcsNC0koSiRxv2qRV
6KlpejgtRnl23Cn79Prn3VtMqMY0s9Z+GgXM68+ryzSLKpOagNSMhSvH+VITVpxRsv2pKrF+kKvt
HVXaPdx3gBUJYzeLCZLHjIuES2Fh20x+2RbtnV6kyeNC1f/gqLxcUrrujELHRSfu2pJjS9dr5FAj
x+aN0fwU21YU5Fhp+KD2rAvS7VUokggGVMQPef2bai+nuWZUpPUmYkHgTjdrWkei7WNRtaFjCYz+
0thKTnqvNFy0+IBnvjrr5o2zjNbJUQa3PqnOnF7aoYjSc1rGpq92dSN9xc4NFAIVOD+DOXbfD37k
+q2vA0JwvxQoMEKnYkh4dL3yri1kmYwIiTaTmO/1ZX2J+rT0+24qEMByu4fFfk9LP/SEOca+OtnW
TWI0fwxhI8EAx4PE0cpBpxVy/TOQlrArIXrkr0rDvu2U4atosfKaBzM7a8ignmS0HNVKX256qNor
W2TVp4KIs/75b7GoWPQyEVELywlHGnlSlmnQ/AwdTfUCeh1FSK9rZnl5/YO/3BTEviZtOmA9dM22
+RugMsfIelLtHgeSgOajCKbBjt62MrMOqge/EAvXa+uQnJpclzzAdEI2a9vPHAkvR4oqUjoTJ6M6
yhe/jQxP97UqHu+6BFXyC/6QdekbI1iYYCjs6Z+lUQbj5BkScRd1sdw3bt80eaA4/fB11BucKRR3
dj+hhlvNZ8yHRee3hdq+LYcMT7/XP9fLNWJtLD4YQhJrZ3MTpYDsLaNMsil7mamBOdpOACpK+SnK
OIMuOeTPr4+3szxkJ4QQFLmou2yzM5yT+eudtAkdaQobPczKe1qQPHxurJHPdjDYy8sJ0Bq5ID0c
Ll7+x/UOrFIprblxcDnP1LJ+k+pGZH0d0xH/eiQ0cvcR1Is1+gp+vF2oZArOk1bey+js0DeX52xc
harnJqs+6/QPW78sbT32XbWM34g8oULeD3FEuURZHo0+H7Bf8CrvY13B4vapo2HCEI2u804uRfy8
9Eul+6qDAP05klb81onc/mF0FVWEZUk85NdZTBs5zQzkEkEQtuUJlJGFe3EEti8Yld6ycC/H9u9m
gPk1B1M1zsl5iQuJ3SMEWnGXp1lv+GmJeHngZZMKJww9OO8efxchMctO5HDulNrt7wcivPhLA94T
5wK9Ezragx7at4ZQo3fGlGrVDSpleGIUWtY4FMVs99tSIYL0x/kVIAhKLaCtqVbRf7heIQCmeqzb
1K2Fk3i+wJc9sAaRI5/seadsjp3TwZbg77s+sjCQUBL+BYhYKQvX42GYYmst8G4Aw1n8pTXr6tQh
vPSuGFGWf32ol0eL3JQcFR0lEgAy4uuh8AEQNSTPOtTHOr9ErhbfOzN+nOSO8z20k6ME/FeP63pu
NPLYVVx860uzre0Y3WyAfQLBO0cWbqaz3iyfddkn/SXl//BQGEb0T4sSrwiJYCPxLptLMw9KCjNL
4NiRF30s3Wn8yFOdlH5K9ze6N5tG+1FWdVP7PC71574z5btkKqmjxIlY3Eckn0n060GMt7kikY8j
29KnoEntWvU7PfFiVO0865PTGuKLhc/2c601ReRbdm5Vp1xkk/CXXlqfmjjvywBQTPVvYYz5B1UW
ytduACGHpsTofoqpP+Z+k4j2ls5ttoRJ0TdPQirqf2DNkfGuvEguvjMXBOzranzWe7P/hPCbfZe1
qf7fPGBZEtrmkvxDfNdUJ23C48WvMqx73y6xm9MdkbXzFA9Z+wmLooU6uhK1eVC1UMvv81RzPy4Q
7MRj0caq5efs0+rD0sdj/M6JDLND4KCVSxbqQi2sd1GOjnjgEXZx8NALuMtcb/pkdLHVBYpRD1+U
Jk9amFlNMp9LjgAanMgHocuAVWUa9oDJcqoaUfqUpavttKlF/eOITpPq9wXqdb42UCM9l9QmnntF
kr4W+IZ0gR2Zs/R7aD/3S++V47t+WpSTEHTBDvb39ipfhdOJZOmSc3YhaWz298gxAw0M6Guym+pO
67zsAWaIdIJm5g8OBlvvgd/39jqYw1NL8AL1BWjk9WHqOvgSc29pGKCqWTBlvXN2o/4I5PMC+rZ2
NlbfPl6mtYBnGdfD0H43a9h8aqDJIlZOhSumeypN0ckS3Lt+o3vTh0hY/b091C3iuZlrjn7mqooM
tEKrj5CteLuuI15PnLANpxS+5qoRvsVmoiCoJ9Ps4D9RENY9O32mDODFLK9Bp9xOrM+jwOPWbM2V
CqjVyCiI0SqWG5RUJBKnRT11QAl0Bb/3qmuqTxPW7wZ4qTEGRCGKMQ51r0kdv636Rt5E2DZQ2ao6
VQ8AlHTRU2XJ1DiVrZ7HfjQlkXZKcxvXjRbCxUmLo/5dM7SCfzuL1yvHy1rfHd1SnAEqLkOAneRc
+L01OD9HNamLi2cMSXaSiqc9cVM4xSnrJu9to7fTtzwS5uLXSWQll7oU3Rcrqap3bl973wdT4YjH
UctHH4XdTkFsl+b3uhoAdSZ12z9GGYx6X7SG1j83Q7o8R3qlfE1LYT86iIqpsNIaMQaaJRAtrfMq
fVA8Dxm6NCvwBzdrvbyXcTwND6bau1/KpjZnHGma/LaNl1YE6RLX6llt3Okrjb/udm4mCSAkjbTn
3nQ7y1f6EqnHVJRvaSKVMpzEgj1c7bpp5Pe9WxqB0B35Bio4u4tm2vwMGd65wzqA8A59aXooeRn1
ro9pEo4OHYSW/kJqhQJnms3LvcjyAsg4hiiBg+bON84Dv1AHDHDXq70l4NPm2A5VmVKO51qYM8Q0
d5IfbPgxWjikVk1OFmPb6DdOk1ZhNOTxO1EQtbzv3br5FksVNWiBI+FHOnyF60+RPn4tkJpUgENO
xQ9VbRf7pkS6eAlSJXe/TIloFCKeVqQB8AfrC8Xa+cOQde5j7OIDG8xK5/278OM/TE2FgQMaHPbX
rtRkHqiK6X1UpyWKT60dR1U4F4vmABuKdGR6E6PCz2AUURfMTiTe9loR68HUwSLycS4WEkyOMSV+
bs9e+6nM3fbHoGTqfAIRXz2CL6PpYCSa9ZAvtZ6GXl/nht/UkH8BJiqqEnptKc9NrqAX1aAFYZzp
LTo/ii6b/yOJd/ira703utvMtSBnL5nW/ySpKJpT7E7LRwvWyvzRMQQWppixK22QFM2oPIxzY9WB
E7tShkPi2E/otyQfetiQ1r2V8vV88ueVNte0CTKkhZ3kF86ReN8Yg4ufWNEsneRN7IYHtJlz784S
ZjkGQzLZ02nl2sX+2MmsOBW1zS+Pi3kwbot2Kr5gh9tOfu04yiWWHQ4C6NTE/yRTET2Wo1tnWB9V
6hcLWKvj54YhnvoRt2XIDroZciBIC5XRat+ZipXpgR3Pxn9Dkzmdb/YwdfwJtZZHPXYbtmg6ZB8E
VGT9gtBUdp8OkWs9OFoEMFLMZqXe4pRhWoGUaWJJXxROoQcWFrMPhldjvqRMOud1SuX7IlrLa1O6
TM8RDmoRoF5hV34epeMQeBO4q8nQq5o4RDMxyCnhlD3aJETiJhqS6i2sfPt7VYxO43cLdi7B6lbV
nNGy6QffaNhUd6Y00ndCMQVhudFXzuc2FfolHxOSKEvkRhAntujf9pGeJU86Br910MqmzJCmpYXr
kxppbqh0w/TeMfTGDVGgcTskXavpg0PjoQg6I44A5Qg3K30bU/PB1yaZZGelKWIITW4UL/etOTbZ
Xb6Y8l8lIm29zaQo5xOGP7F6rl30SwOAzI4XRnyyxXenSeAWNSvje/xPV+aumaSPaJODJNHRtKnv
oJzaVXKRUVXGfikWL38zCFv8pFPhOCeA/LNxVsweYQEnm9Xv00hX10fRZLTCRkuNH2TcxELlLI3L
0lN2DFYhw3cokuRRUFdRBybHGR0g3rrMqDSaVqfeKUrpCY7iYoyBXKDpvNHZdhV/6nrvq1h33g6O
Zn4TiTcmN0tVjfY76MB9dq5LL87PRVarT3NqLfOqXVm8dcaYNcEdKMYmJckWtrWeVbdSt/Lv6iov
E+BQ2j+ZQ+7GF9xsi+luHqai95Uy1z4tedNxNetTfDcg8WnRr9DLL9TszAFxqWL8lM6Im/vj4nQd
JnAYRY+NwXEp4aDU59xM3aeh0bBvmbTOsUKAxIt7ynqAOX6WWBODt4X7s5l6qwF7UBefOJbq4OP7
omS3ox6p/0pzqau7pc+1J1w1jP4k29K+S1HYqy5VlrUuH6ls3ke2TfSoNrq9PI2NFPcKISqRRcSy
iBYt7VtHVNmzkihqy4PY5t+TaSh1v6or9R/4tYnuR9HcvWkitnk4Tuh73SFq1ZYg/00rOVux593Y
07BAWMKttvHbTMUsJx67wQsqgD9hX8AfCcHFNea9FzcdkvKymmoQXnW6lse8+Vs9rHhwT+u6z+AD
urdZrM28lU2DvmPaR2p1V2oVLyZOY8lXokwT43nNK8vAGQAr343JECeBiR94RXSgKXeEqRY0Knb9
kl2w4CtTCLtJb6IPOJcozFuyMrGA7oxPTVNzFyZLn/wAtyt0X6nNTNzWfTLrfmkMWfEuqlv4gOUy
6PUb6SJv8nEh9E4eSjoqsU93ZfEwvizkCn6JtbfpouWebxt51J9mjvUQiEHLDDKDzoXHmy1z49vD
TPOnH/XyBBRtaal2tO18E5lyjsPMKfNPaiZl5Kd1Wb1tldT53ps5/5q0hYUe0NTMbysJOyIQgpvq
XCWe9HxwBPJzosjqiY6y2Z2GVHOmM3qqo45lTdrJgMcpQvTeqSCLlPaoy//h7LyW42bSNH0rHf85
euASZmK6D4BCVdGKRhQlnSBkKHiTABLuDva69sb2gbp3RywxyNX0QUf8QUlJAJn5udeElOLdvmyT
hSZEYqZ6MHozu6PrxXTVGnIdQfHMxnRpGDOV4kY/sUPRyvgO027a5kbSxneaZqg6TEDUfJmT3Ld2
o9RjdOBbnc+06F13bchGdw9T1mXdeSsgTzxmWUYm5+ZKPPa5rg0h3pbuR2+l+7EzRYl2lGuqGJ22
rEyu0HqPvYAmspquRGorN1j5V4EINvQv/MHUymBuTIvGR5Jp9rJTjTcRVlo9p3jHvZM42vHkYVKZ
8ztXLTm2X7Hu3FBYeWe9qSYtrFntO+6lCbLHCQodvVVa5d7OTU6izLCAPhSJMrO9TufcD+K2i78B
IYDsSwqnp/du0fZW1DpW+5gbblkFuT0al74zrnyWyrA+pDQYkDfTCu2IJJHm7ZQ52taBu1xeuptI
QiAXQ3+iYSDwp5wVqcDkxTs5l6RNuhWn8XH2pkwPcynSLmzFJPId2hXGdxgK2vY1EoOta1jFrogt
T+3RdKnvrEYkeIgu5tIGlp/JNTBhrH+GEUvcKHobdLRR4n5AlKibNGyS3JsuLC6o/MIb87nhLPdg
TZDQc8/XCiR2sEyyi/ccyU6GlTOsV3bdm/HOU0m5BBkgOeKqa3c0NgCYTWE5qjY9KGjKCh6GZFae
9wIf4UR54zEzNcPdG01tPoqaNvABwR8OgZx1/ZbyKCsi16g9/zIt8GQM9LicrkpLFMVZaRCsgtbK
UJ+NmZrc631nDFGqVv0Lnmudvo8Ts+sOeTnJR1efGSVRQyQ3YqKQCmWKEFwg/KnFWLVfGBkMOkZL
iVN752TWFmR0WqXVgcaV5uwkE1MdsXaLs1unxJs98xotDZxNrA2DHzyzKeYaB29FafaBTc1Btwo/
hI4kDxJKiLVG/z72Be+nR2LoY5+g8MPmTBcv1FXqkVDW4nPRm4MMS1yCuIzY1oRy2ieX3SzRTuv1
HpCWybBKo0vhyiUozKG/queyGANZuSsYPacv29Dr2Lehs5bC2tsJHYQgFj6Icb49xC1WTsagnVr1
tc8zp+bqqfwPuaM8gwyys+MswDfHyQ+xMwH4Y7LTeqRh+HEGBbDmBxJnm0TNdkYvkFNifWtr9MMC
E/+ofu9pss3fe/XsM9FAEc0NhBjnEQZfS2u/8t0yUq5V9FEDtlAEANHbNqyg8XCd+T72I92qVf2h
zDL7fLXmnMdAb8o4VKKo7NBqcmyLVqsu1hBm4myEVq3GG7GmEypz4C2eZJI4JRVB5l52jcQ5xay9
2iUEIkl1E3ONf1JiIILk7Ms1KFZnveRmIK22mo7UBIdf86ku0vi2q2r5sV8rrbq0inHRUJcTczSl
FtI1G2MlDnPfLR70cVlkOMaT6TBV8vyLPFnELV/EsMKOMmAP58J0o6we5w9JvoBzKUCsGaE9xlYe
ziJxL0wEVxwOl95eiWkhuHeZV2dw2ZiM7uLJsUuSrVbb5Z2mltDvO+eHI1bhX4h2SD+kGI/w9dU4
f1SK6dSuGLTue2P7tLWM0XbPjMYezdDrLetmtoylpuMny8u50HvAnEXavrebhDRzTHI+8zRgnhQ6
Eg/6oLPMagjruY0vTIkQXThBMLV22ZxWZTgmMr0f0RGW4F07IC+Zn6n0ok3VFONb40xNQF9zuO+a
WazR2Kd2c462vHhK3cwudtnQUo47xpS4xwUiWLPrM2eYgq7wtYe1NrsmFDQMm4NZtWrvmKryAlE7
0Gj5E3TFKp1KoB+rRgWrO845x85vsx3b0/5K6Iu/pFqOeFQ3twr7cO7zCrP3ePgu5KDMK7dayz6y
/MF5mpmS4By6tiWVNIlp0Bd5lu8mP6fjVuAM1BK2K/7IamFL9t3QVvObkgnbWM/zTZgADkDPhCRb
npY4S8+TfHBa5EmQgQlHemKPnWYDr8QNvuKg6bXGxdgr+wGRSO+HaywCXwtj8NJdPs69ezlV9nBb
Kyf9hFibU+6yUe+LgMZtv56veO094QUwnHlkXD7Oo3r5zdALfSL+ZvQUVOepe7OdsuQ46JDtjl5s
TRxAfa5/VJM55VFBYlbQCK2tj3Ndjl+UmzdaiMWJ3tKEqXyaMOXUzceN69YGol1tGYjRHmWoPOXe
ap1gSoJitA0QNkbMjsgdN5cleRWXS9OZB1gsuLHWMrHcAA2i7EeJpUAawBJAl7sGff59wNjoq8r7
tKCMKupyB2hKFZQzObGI7Y//3DxtFU86p6PckZWVOX1FJa8nN7b5Ghjh0RNyR5NxAq982utyFB/1
dmRI4Pj5OARW1rhNkHPP1FE36+KHdBzqiTHbRp5oLlB35xmwZvYXv3dV99MHiCdJFiYkUPfa3GoD
icGsHSUDGi+A89YRnEfFdLZAtCKw4glP254U/4OspIV1+zyq71qdyOtSZsm3qmjix3nJss+KbJle
NSrQD9JArjmM62R9WPAw5/lsDSZraXtLYKEbkoRmCTbQpTbLAiNLzKtuocaBbAptM1pmIzmMeC7f
dUsz3C1eRrulb/u8oJiWhMWOBrTaaSkRIkTZu33vuVisBnbSzLfc1/QQ8lmbvrSa3fyQ7dS00JUy
twvH1S7qYEW67xZBL+s+VnFxRjWgfoh1sO5STtDT3DYA90paJw0lv07r1k8tB3qQ1J0piNHQ9QKd
GhRfe3vxHiSV4RiktBu+GEbfpDtQLW4eydYh/UbvuGeyItbuhj7OUpJbD/kYMpSpu1tBCZqdW/4K
NyA3K+tTlzr1jTLN8YtftMV4KZfSmxhNTq4IdOkk7WXWpV4dUX6jhz37U7PLeuk3ZwWjg+8Zrf4L
Hy/I+hxRSfcWrbJNYI6xYxsi/eX1EflLdb3O7XgbF2P+FZb5dIH2XZyG9pBaD9lQ+EtQ1zUNZMUo
98rt1ybBvclBOhgAV9EHvarFY1XNKuYGdbhypsUZ3y1+SfffsLW6O3IVt/vBrlItcMyYy3wmnjEi
0xtNDyvu7NvVIGzDbB7oTYKME2g66UZDozRP6jvD6dRyTnfDvl/Jlpn6jRTO0WzgrBQktOBXOo7l
fDZW9EzDMtN7tk+n0cavKizwgrxbaiNMPc0vo2Ww5irsVInumQnI7l3ZWSh+Jb5feNc2I8QfJY64
D42k4OUsbpl0uhTeWRJXU07KpsvpltNAcwi7HHXdJ3ndoUXtTFVY+ujkhkXRWQ/CbpheDHhFbPMX
rTYuZWoN5ymNjDiYOui6h6VLVhnFWe2WlNTGzNBzWttv0zJnD4ByG7lDjy/Jd3EqcBLoO2WTGDBH
/xFP03y5yHH9XhbcqVd6Y0ycULjfw4FUeDwXa2P2x0WW2tFZ9EQxGHJUvK8m368PPfnLF3+eqWWt
djX3bWzJalfZMr/FR1Z7Z7utfd8zS80CJR33FsZy9Ulmk5ZFdeGKNug1k39yXvAlDx0x1pSGkx3T
CpgXQkdH3ShCi4u82KVDvGGN+2FzlayX4TNJbf6YKo/A6MZam3D+PeZYQH/Vkd7IquC4WhyQosip
ttxFb5Fh1GsEMgpJouCL7FtsjaIPhhGAFrpic1IykTH7KoCz3swBUHrzgfTEubPL2e1DVXrzedK0
hh+0rtDOynEZ7IvJkdPZqCqVHcvFTB+qlUbSZYrOo9wnSPRm5PojJYptteLTSuGSRoJGN+Ehp2F1
HFwv9sOF0f8DckAi38M+a8ROlYtM9wxxk1sQUyW+KgbNqbYx/APYefVJyNm96matYMhWmPoZ4P68
YcLUcRCKyi8uDeZZQ2CORXajmQaxvVNjn0f1UMdfEvB/bSDHjosRJ2c4YV652lWgk07dx8tokEaW
dTFEzhj3j2tZg4HtWm6NAMnF7gHiovYtZwN8G0A2pCEzi/ijXZj5u34ggwjXSVrMxxF1Oai1o8eX
Zm2totFJelwPx6o8L2ulJXtD77Vzj4vPiVBIsetdP7pxfSz6cq1CB/OEKmgzh8DT98K4tO1BuRHq
BOReVMFQmE03S/d+ZyZNmHbSOFtp1DNfaKQ65EzGRKDSmdTVqcbJo8kuh5r+mWMTqLltyTYS0H0+
18/CsNjPr9yu8UmPxGp+r8BkfG1shF/DwigNcoIBRQs/ybi0FcrxIeO33g38Ju7eTdWaGTtORuWi
4rFg9Wf7arEPjlHqCUVEuj4Olpj0sFicxtoNGj0fsglD5aHbzPZjU4LpvkixXzKDDqDJ1aItvhFK
vzLejetWZnL5iPQCrGnzPsYaZAOVmMadIJHuA0ZqjHWrsjgft6QnRHRMu3clQiIIZeXmu5Jqp76N
zWr9XgF68M4au1YPXpYlN4709lnS6v1x1oy0o9vemfQF7KWwgRv4/tXgL9NHRhZee4QjVV1QEMnv
WplwM3Szyd8oKs28Wae198ktxwGsKOXAu5ZQhFOVt9K7jUkiaOq4dknJWVhptBXc4y5pC2/HxZr4
NG8mJY8NYC+6R22J+MWCJ3x52ZVWymVpT/n1YsfzJ0nYvrP4OBlYrsH80XgpWe+mlnc5WH4zH3jG
5p2d5y1pbD7HdMotfqZnmGcFSBED/1pLv6QcddnmAVYXNrzYagQTyIe9taaY3j6tffHZmV0yCLOL
s29gI5B7GlD+zAMXiQ7/igEvTT+vtmlQ4W8j9N3CDhVc36UGoQmcSfcurZNKDxoHzTCc350hiZpa
Du9tH8+wC8Vgo4+WEvoc5bADO7d11hbHEJyxv4AmKdr9olFjR/qUE2zMLk3Wg0/T/QF6tLW1jQWV
yzIycjoudK1UMPQFXLK0MxIwRolb2UGRex49II3YQXhwkjqy1xpRQZI+o9xnawEUMtI95esysOS0
iP1oDZV2XdF7xti2LcqhfWrTrkuv58Sb8C7os4KEBx9La+EWzczCjMpy1gCgjAmQzu5aZYynl9Dp
LakepJJyPZDAtIkW5LEFtsmfAW8iTGem2r05zLaHGr1ZAJEKksrhHoxcadT5nZU4cowDHXnREgnR
RVrvbcx362tZa7NOI4agYx973YFWha2mSZZd65r2qKfVVJ3l8yTd7e9VWXORoleh7h1jXEm1NG/1
micMRk1SG8Z+rDG0PkyGQDWamCjz10k3jmIuzOlK2jTRmRi0Y/0DIetxbULGyRRi+651kvhH7K8u
/tF23pcXfY097mOB88rw3TOInde618ROOCM8P39g3NLp76vRIRcKY9+pjE+N1grd2ZclM8JjbIwj
Q+XeWr31uzY3G6CHdC79UgOdLQ4s0zFNTDY77oWQiDnBR8vWdA634SYm/bICSWEE8r3O7pF6agAo
0IFhooLKQ8HbgTzRK1ccR7Eq7b4SZkOmoaZWMCyJx24B4jzokiMlwF14Xx1pOe5X5XiFOxwy5qRJ
Gtizk7c9HajMrj62HlHmu0/pGkezN1vZxZxl5fBOLBJx7BDeG5LfqTvH7sXcQdk4ZNY4Vpc6Fbp9
8HDYmKKS1vl667T8/k2ge4wKkPDHwe97kiVz+d5JdW3+HC8zYYNZyeIfO/Y3j+YYhX+gLa7GM2MY
CZmpbjJKob02deeLphB1dnq3GI99NeElMtRlNhEqVZ9fA4hK5b6ZXNWcd6u+5tEoKqv4jLJHLKlz
e6+L6Hra+rEDarIGeb2sxs7SlspllkGzJVyEXXsfC07MHZqA+XzZL4JqZtWJr9EwD8gioPe8fFLJ
nD5182p0Zw6XQLGb7SL+pCVdoweJNk4PqGwm5n7W/eIuaypLBbDnS0yWCH92hIpZ0XxO+iJ2qbUs
fz4mLX8oJG4s8VnCcfmuhMzFTgfrvBwAZhoPEJDoMQl69n6gfPpwAaQa7YZJalLuCi9fPy/Sbe7g
QxvvFy/RXQqmPot6mWY1QwRyxCCV0G0DRijpVU3tfeOh3gGQ2e4rEcROnH4e+qQ3wlF0wxhUbbt8
rMx1mUhkR13fGcqU3xZEyT9OqpjPNZL9ElhM45ypHsF7ijQn0izOBSaXxZmV5xLMwLBeMgYay6hJ
Rvui4fRMwWoqxjftEmPQa2dTcVm6mGROlA2UkVbbVsGYmi0eAQzGmczTBPparcb8vm1al/apW471
TpbA23dryuT3LudGfK9rXU9PGg1TzCGEmy7MNSxACKXhAPpIebvvMykATRfN2H0Ed+TdxUVlFPuk
jl33rsH5+1FiaAlgx57Fd78Zi4VmjOiXXbyIqg7FNBdRl/jzpu1QuCg1IxpWhtOMC+5lPxgTch2l
rM5GfUqPE2Dm5kpAZcooqQXh2+9qehnIyTGvQWyS3s9k6uklpHVRhq2K84Tec49/L4G/ZvApY9cO
pHC7zzIhNkXzUoHnyCndicaFj/OtWuPlSFsrsXe911fpBWgqrcLZMKvKKItX9bACE+gjysjla+UY
6TeE7D0vmFIxX1QIP437RcrsczdMwJW9NM1vhtbOGF2aXgNucVkHpiyD2V1QL1G+IsPvX230hiQ0
KicdQpA+zGEYrjLtHcYa54O2wnc1wHC0J1iNpa0FMl6H+zSlMg7w4kI83yXT6Xb2vMw3Q26NLa9k
FnqQcgOtQdK5JTee4QO4Ssae69z3kVY/GLQ0Hxnsg3wYC0SpQ7Yljet8zdqLZCbFikaoOyOX22ZK
KNZMfiqkZb/X/TkuA6599o3ZL4N5qbVdlwU6k6CPSdI7JTVeD6S76bvc23MZeekeM9V0r/RWU6HL
8MrYl4bf34o+WTfsnzCvmqRzbpDWQea1arjEA20tvCVKs2W5yYDm3luZlNVF5ztNGsX2mCehBHQw
RLGIE49ZD0nG3uuYim8tBNr6o1BJSy/TEHJvmFVe7VVr+/R/KABpwg7zGKrFUJ9rYq8dlgY6OI9Q
LOp1J3Wwb/TdUjeJ9NTPUEl3rf6CScrSfDTy1cui1da8L27Te1YoZT2PEYcb9YS8qiv83efet8+k
3gxX44zLVYgSEl12r6rqc7PRaGGnBpXcngTB/CDF2D1xhzLcKjJ9axbR2dYpP2fDC7scM+iHPO/W
Yw6UoqQHqzGaBR5UPHRpJ94bM8LEFwbx7natDId84HWQ5m+4MtDiyCp5qB7p5HSnokd1OSyKpIo+
bJt3+2pOxdmYv7nKKRUWkV/kjlAAR5nOR/PoBAlPkSKdaq29sG3pQbslX180BtinAkzHvFhJmKFG
/saj/YbP2xb9CQeFkUlHcfv5L/B7lRhEohhZahuX4Qt0kpv7BouBQ8UI/8+XwjUZsC7qUUSVU8IW
CjxGuRStG7YGuALLy4ZD4hTqkBqyfkOr5BRVu+klby7tP00hUKI7QeilU1tz7EYvjPO2DooYt4TC
rbLDkudO0Kr1LRLDCxtkAwzjSY28GcjAk09XLO0aAyHxwQ8s5lm5jvOZx0X6xgt86alANMNpNZE/
/W2DQGav3GLO/RAIH4azEwhwKzaKXTkKxr55J96AU76wNwx83E0SedgSTOqf7w0ThHjfw/APfUd+
zWy92CUTGPNMNW/Jg7z0/pBGRK2Ki53deIIShSInW6llfkgHpLsHEOBelaS9b7y/3wh727bw4emx
Ixz0FU55uq3oBNUhn0kbaOI3RWtegdowdp2nWe9G6Y1hXqbxnXRm4wOTRRWZYGTu//gugeMD5tsm
ZsKo2V7FLweO0s6FpsFL7Tug82HmA1UBpWVZf+pVYkDu2rakR+cO92frZCEzT2FyY3gKS9cd7QCL
AfBkk96aj+vUviXb+ftWsRCBZKYF9JZ70j85cFpq9IxOKOG1tJi/Mj9huLmgifARol32lsf0KWFj
e7KNq+tYm+w8T/j8FeZ5b8SMOWh4uYZ31br1F8mUek9W843uVxXCr7B3RTJOb1B5fr+gWXdT6OD8
bZDmk3Wd2es0EnrOgxjFvsWuK5TKdveV37Y7LXGWUDcqY//6fnnxYXEsZs8ANoaA8/xhAZPMtiyY
Kw00M+CyA3UH47fsZwwHg8EuZGQaEiQp4v5/fPx53M1IZOPXujCAnq9c2xKDoGr2w9haqw+lVtV3
i1XSSp3mqXr3+lP+fgFA4UXxeIt/xKNT4ZjM6vN2lD5r1Yl30KdFHoyVOcLrq7y0SwUVLdQizr9x
qj5AWR7TRnW5QGfRwRhumFupurpYwMe/EYFe2ivChPkFmdTdZkHPX95a+L10UWAKfdBa1/OwxNc2
2J9PBnoMerTWdjwFJAG5iF5/xJdeJPp3uKDhqAiNdnsFv1wvWq7T/1RUtutkVp9LMxHVrvQHa9q9
vs4pVXY7gxArXQidAu0x6yQ29JqB98Hi+FAJoAoiAcuJywdjx0QC+iQABsxnlPjeAYK8nizvT60q
t+W5xoXL5BJd1FPrdzWajGcZLocxItmhjVh7kJsuhnNTjrahPrylwPfSzkGzcdNitejbn+prpohw
5As01tBT+rjHA+Y2xjRohz+a90aQemulkxeLguiaLZIXmziNiMrKwPAhL+JdJVv77PVv+OJSm0er
iWwFcmMnB5x2Vpx0se2HtpbZXxGqwAndytoPbZa+5VH+e+qyWWv/91InwYgEw1EMmvxwTH3Eqk38
RBP6ZxEe3wJAJt6Srz/a6a1pChKXTdFB/6nwLE7Wo7hBzE0VKpq0yTjAPpqBZi3+vti8AyxrHvdu
QgvHWsr+jZvs9KX+XBlhIDiFW9Q95S7mpoLTaJoq8vrC+1E1jX9WMP1FGN9o3jiDLy2FYqLO3Yza
oLBP7hgH4f1yGXQFaXb0fgCpt0NoEe+HsdPeKhNOv9/2VNDFNn3gzY3h9LyVperMLAHFqlnzFRMX
40NXTV3AcMK5K73yLVbc6e3Jchs5F6UYMIsIXp48mTEojE88f4xmLQMj6XgH8ZM0AYeCoWnT8Hsw
vXvjy51eaduiXCfkZfZW6PknSWgmRjm4DchMjyHn5phTHEekSB46uMJ7Mg4R0eRpzlMlvS/pMk/3
f7xlSWn4ipRHFs98cvDHhCFat1RDVC3dcBiKfdPcWVWibqrUExGj1gbISPPWQ7+wh2Dm+0ib+ege
wpp6Hi9GRTLPIkNUdDlzGsfU1pAM1fmRdBlYgtcf8aXPurHxbW8TwGUzPV9MKoAh5GYDRCkrC/3K
ma6bLu1vYmNJ94MEbKa1jf7GZzVe2LtQppBpRX4Qc49TpfIycxM9KdoBJHpnXpu0bZm6eM7wtRwa
/yjHaXrvpmtxng+9eUuFVz7SFLYiCWNX4n/DqCz2q4zOFHSNKG5iKzAwF38rg37xtwShtgkIgjE9
3fIzRTqu0jmgZB2Cnhy8NWCXiGNXav2xc0T57fVv8dJud6G6QEgHu6CfZneQPevKciYVWaCiNTCI
WhlHFogmwDJzfYGXaraDvRRfFFnZH2M0L8b967/BT9WHX1lr24EjN3JwukcUGQjF8+3Q0eQ0Nwej
qGid6oK2W7V38T8/uklW7Np+WcOmH8RVr69tJMoGGDdfOJJKFYxSADi9/uu8tDmxmvHIsxGLsE+l
eADwJ3FjMmJep7S6qJZhuR11yBVaKr4WbeIyY5rlG3vzpTWRfCD3RSSWaHUSpqZS11dtSoYIZlAe
2os5bqOowb3NF28sAoZ3dBOq2HbfiBwvrotZwKZUCSzh1BHNYAq+prTZMC+3HOYHQ70Jxyp8SJmm
pNBmNT3d54W03/jkL66LuOF2y0HkPv3izZDOmRL1EOlmaR3dvHAcYMVDfhHD+t6NzWIwFIFM9sa9
s73G043G0SKEIYiNgON2Fn5Jiifgvcq0YHogmDk+ZNnc70zliIfXN9ALJwpjH2jjHGD0Ik91BMCS
lmLw1z5yuiaPfFSHzqAFAKLokx/QlsewN2czJDWw0PNX1tnrq7/wamFr6hh42gaovdO8gzxh6Qoj
ZSuVuXORO6DmPTyZDmSofTTUJvoBsn9LMOeFS4tF6aaQFWws9pP9SyRDadYnZinFDBnlFKLzQlO9
cOMsdMU0/vkZRerI3II0rsv6aYz0+k1w2fGGyC4X7aJ3+u42Bdnb7HW4kVmol0OyX3x3ufnzd0vl
T0rHizWxYn6+fwYYEwI0/RBpah0OS2NUx0G0egTL1rsxwatDEOyW2//BojbtDRNplC13fr5oW/WZ
Xgois1OkzcVs0/fuPKF9S9p2Pui1eY2x7lK8cVJeSAdIA9jCJu/RRIH/+aJLnLtOacdD1MRVT5Pb
UvcDHpsl8aGDgvr6E76QpGNsAZuaXctip0X/OIAgVONEwrXALbagj52LabXuNeaYwQB7O7TQ6N4P
xdp9fH3l38xHCT0MQnGQ3YSzNsvb58+p1yshfvHBE9EpYD6xyGvJEPIHBIxln7YW9qhW24lvXhu3
cNfBKAPm0Ez9vMT4+4FpDIBEc6rTHagm+AKv/3YvnSriMgeLJiVFxMlHEOOka9zcxEUPsJqHVzrk
ocS5YjKuB3Ey/qmy38+XQe+aDiw5GV4Zz1/GknqGKyUlS6roWYsB9QKT5uQhMwfzzwPApg8MblRs
6sWnZjjMiqw+hQ8WxWDMD6S8H2pO+YELhtrF78Q736yK6M9fJ4a46N4hoY//zslBgtLWOIC4VSSq
hl6BUat3U1YvkR8DLLHxert7fb2XbmI09jzfIpnzcIF6/jq9Wsd3c6nHaLRj/TinyoBD3w8PsB8N
tKer+NppmuKtvsFLmwYhU3xckLzcVBOfrzpmqT8lcAqiWgkrdHwJsqzMtB3AQG2TJLDe+JIv3BQW
CGHb4ntiBnK6XutxAzN2niKxJMVVK7LusTPt5UA/rfj0+gt94dHolCMFx/PR8nW2n/8SvsVKr3Nd
84kxJPBL15MuNGIHAqKmAH8jFb++kZa9sKANy5ogzqxv0/Z7vmDd2DBQIEtEhUzife1MT5WdmUes
0lrUj5r2jQ36wqtEThNdXya8aEqclkUM0hVzX32Kei6tCGRfcQDXYIMud94SD/+p6naSCm15EA5o
yHzRTT65+JwU6JiTzXM05OlyFBaqBTLT1G2ucmPnTENP+anXN5nq9fO+hV8jen99p08q+ZyhhP0V
VreNwoHVHcfNkMW1RHyfxJ269ij6ztkP+bGGxHJMkmJ4S57spYIBngJFKk1H8bvJ1WpYWGiCf4tE
1zdAhGKIWMKcxQUWdfVjA5KDLHaZk48+8fiskRm6I0CFtKfBajJIIQgC9LvX9+YLMYxpAGMyg1zH
ZYD1fKvoWoMwasdWMZxBA2xUeZv60ogqC4iu1rCL46r5PeTKxnqjgHtpZXrzNLKZRaBUdHrNCIUf
fJrMUa673zGcsEnY1+EaRrmIjMEsH51+zIKp99UbmeYL25URCHMlSja2q2k+f+QE9lc9tMYcIYqe
Ai9zigCPQCsScnzLhvuFqxSV7W0deuHom5w8ozWUiUU4nNFsiDdwvj1VB5A6MzPcGXDjsnZHV5rj
Gw/4wvHfbhosKEgMdPO0h74YQnVFA7G9XVA40UHEgtVGruO4TnPNDYC0Rxu+vo1+e6fsZhJMsc0m
aOedViiM/htj9tTC6cv6695I64PZ2NMBKOWfzgVNlmLDolBBFuP95kfX5uXo5C46GBvo8hzuXRYU
owfOiI72G4nMS0+F0pTFF/QQrTmN9rXRLrnnaEsEFZgOfdXZKhSAVlJgSlMZvf4KtzD+7GZDRJDG
JCrpNFgB3p6cRA+aDEhYZBMy4NLXILAZ9a9rgwDL6+u88FDcPRQ8Ju+P//nPt7+RIHqQSGuJyhEd
BBvOF/wXfH4Tv5FfXl/qt+2/6SI6pMbc2JQeP7Utfwl8TuEjQbA1zKGtyuOg+jbqYVfuBqUte1rf
y6NulNP+9UVfej7ac9YmJ0slcGqGlaKRB1nVAHQEfA3dDDO7qxd6du4AOPZ/spSFBcH2cORKz1+l
A+/NALW44ZsGXGpFD2oJ/Tkg8b77r3ncf3yb/zN5am7+tRH6f/4X//2taRckvtLh5D//eZV965q+
+TH81/bX/t8fe/6X/vmufarvh+7pabj60p7+yWd/kX//3+vvvgxfnv0HFAh4QbfqqVvunnqYOz8X
4Tfd/uT/7w//9vTzX0Fs/ekff31rVD1s/1qSNfVf//7R2fd//OXw1v7j13/+3z+7/lLx1/73/4JW
Njyd/oWnL/3wj78s5+9b5kbajyg7DsFbNjA9bT8x7b/T5gc3gCYndRIn66+/1U03pPwl4++Ou93/
TBgxbyUv++tvfaO2H5nG37cOJlcLOp5gHPjV/u8v9uwL/fcX+xvaQTdNVg/9P/46CXCMNByKBFBJ
TPEJcu7J7sCRuTE6G+Lc5NlonljHqinPYekGuWwDu+z3Mnv/y6v592/w64onV8i/VqRG2Jpi26Dj
JNy0dNoRV3QRcnK9C0tvDhVtjNeX+Gnw9ss19e81qEbwinGYdJ9cH45JCyreXHbaXX4Gvag0d86P
+Dw7ZsG7OXjiSQPlfOuC8zb03zhup/iXbW3P5f82DXCqr9P591IabYmuXhLG3be0f1fSyk6d9gKt
mCBJtJ2tX1dmE1bLjzeeeStYnz3zlqCwibaJNCNj7+SZM9SN0kJn3RqichE3B60zrhv8QhyyBkQd
ZkQx/g9zZ7ZjN5Js2S9igfPwch9InjHmUIRC0guhkYNzHp38+l5UFtAKhjoOEv1ygUIChVTKD51O
d3OzbWvrkIBd+8v7I282UISZBEgr9xdON69zO9m9q9CYM+toD80qon2+LX3Dqdm5x6fKoCYOk+iS
aOrNql31Ei7JDNj1aMK29qDpaAEJHBiS6PlbJ+V4djJ6qJJBuR9V5xmSlPeIpvlS4uYvw65BMeow
i/IVRYTXW6kqwStXaQYlAoin5k+a/k1EQ0erkzjBMg0N72xOjvL9/fl988GQuCd7wI2eLBVlnc2L
bYBbNGKGGprTqWYEg9bnL/SC4iX9/jibiGx9jywgMlIkbCxe5WYrwIUbu4GmpP2BVBSh0l4CYqjU
8gpy77873hnK4nDnhHcwXGFP3DwS7TjQMxvYKyVoq3S5lTqbzXJhkLfztg6CEaRB+XbdBl6/rXqh
N1tTSPnDXNmnvRMFHf0Gu/cnbXOQ//Mk3Jl1KrYkvbeTVsgio10PKWmbVNFeGWXty6X+amRqEv77
kUjJcpKsZWiyRa8fJ848yt6AW4I8UQP27aCv8oCP78ID/W3WgDuuRVqEggSWr4dxqgwQbI00GhTO
k2O1H5r80lV8mxj8PWmrYybwSF4NZdjXY6AWAIwjeTNjp7UBsBb9Hp/Y6ji21Qdco0NgiJ4IUUyP
9HZ44ki+sA2oGqmPejtqK3/O6ncymqt//+x8ZEwviSUy3NsplmndLara0Mu7lLQz90U07UlnRY//
+k3SvMi6JO9I6mOL6ywUzYi72AVnR3eBTudOB70HvuuF9f/2FKTaRZzA8Q6jFweezXbVq7XWd/Rx
B4acvrUeIKS4z9DU5/SlCAuqh1r99JzK/gzEh9ZP9EWtrzdDd04tVVw3cZMezUxapwb0wOAMxq9+
MFp/ot0vXNRB/fH+rKwv/fX5ZVF0gMvPt0Thaqv/pn/czDGEZlbmD7n84US3tAk8zMbz+8P8Pn/f
jIPswTaRj+DpuNl7NG8ZPSENEVijfYarPe2BAkt8R6IMBlLbAXygE2VtVNHlZPuGpMtFkLdtlTg+
QC+q7J2aX7K2e3uyEBri+LsGfVTstidLUXe6Og8dZ+hqDtTO8b30xq+iPw7WCSyJciwbTbkQJf1l
6+LWiE+hQRqOad9MhI3WkFNFE0FjOjvghEBU0/KMb+4FRed2R+F+xRnNFsnJyU14GxBlGl3NA6zt
AGSgckdDbxQOk95dGGV7em1HWX/FH9e4Be6EUZQJ327V6CHEPifIq8W+0kejQeHVXrJ32s7edrz1
3/8xXqJ6aTyOPJXV3pja1dJ81P7tPvF7CNRVqBKI9nEGfT2EXakDlkcMAc/XLhe/cFMfTvSlbWLd
Bv78IBiGjlxKfXQLUJHa5rh0IQaR0dYRWFY8XXeGYh+wyJCfRycZb1W17b52XafSjEqfXyHvO41d
a6mGi8Yg2w3g9+/AKgPhKDWjN48r81krO6pUQdwlh7EE+gdXmH1JtXa9ro47OsUvrJnfG/qbRycQ
YZckfaJuN3yI81SIylEEpjPIg1kX0UMxyJJmOiP3l3TMPkSdZ4WziMywMcbQNhR6AkVyL6C+BWp2
u5TN0QCWoNnNU99E/84NiiQSb4ZrO+Vm9gXyE68XgEWnf5SaADgQsnbfFddArwQDKdCjSF7qrvjL
en411vp9/bGeAW1Wlg6nM5iblMZu4wdE171MqwuPtK7ZNzP+xyNtjn7VLqZkWojcMR52r+OyPos0
CibbhBuCDRsIer+vhq90+Ofh+xv/X7YhGpTWmzOxGrH7ZmRkF72lGC3LnJKGL2EqX7W6e2mz+114
evWAHCs6mWouQ+tjbq02OBzxBE91wpoClERaFMeZax9NRirQQHsPffK5muKjF5XncUgOsEMuhPFv
LqCE7qwcG90zruBUNjc7YawU9LW6JtrrOP7h9OYtGL8PaqUC9iiSO1zUntRBhzll+HTOn96f5Der
aDP2ZsX21eipohvboDW+T1CMdQVuBT2L74+yrVHo20fcLFYNiE8zkUYIaInfOQ4UESX92pNi8W29
PtvwsMGWnZp8OBmOYvpjSRFZ68bD+z/jzYa1PqxDwxrFCRfBy2ZFCafp1LTjVfciu2+S8Zwqyk7R
sg8GKq+oomn034+37gOUWNkZMCx5/Ym6TjQLYxXVJ1QD2DIOEvdmmzVlW3t4pRdG++skO8iWKWGR
u+Ii9Xq4hH76rot5l83kHZM6PSfW+IBrAV5fzYOWeTe13dbI9JzrOoXcUM+uTsr50h69jYzWV41+
bdX8rBLcbWQkUmcapl5rAtw1zOEJ+SB71KJ0zp2CdKr9WBp0yX/ITaNq9jIfa+vx/Ul/s21wEf5d
dFoFP0zq5j4E7VBZesQp3Amma2Y59kc7+ZcZlPWyvaafqU387iTaBOpVlhaVLlWYljL/bFlDENfJ
vdt7j7Zafeqj+ULg99dH+mM4/fWLnUSCHDHO2iBTUhhyojnLcfjw/rS9Ccc2j7SZNumaCckGHK85
WS3fntpwKp3dGPE1sidceCCNo3p7rnAxNtbsNnNJ1m37bWCzsdrIwJlq7UYNZDfrWghDQ2l/0YgI
akvLFVcJO1sR0c7rIxowuXpafm8PK6lpieqZVvMO2+fAdbP6zo2jIXlJYmDgt2mmlc65nulGrfx+
tpYP+uLI23zSlE8zygpknOoCo6BroiS0e7O6mypuE35aR4Ch6YbMGL5zh6Nom/YeNllR/yzdVL+L
1LEVzx49OBrbxrBcQxZ+dLLM3XXIjp5RShUPE66W7nWKC597nCdP+UxvNdzhbuqqh1aFZQ9mzI7A
rMFYVCd9JCRZ3PnOVIviJCnk7IBGRL8A+Saf6N2vb/RKc24zB56TIvr6aArxy7K6xTx1AoSYDwRG
mwNaueMmlFjPBX1LSyIQFNCShxlWAOYWxPPNISqh3M2tJ77mwm33KZrAc0ludNpBWklIfnbJCJgO
QxtsmMrrSLdjKIZuvbTnsU+Ne1C8+1zvk6vJiqJzo4lxj7tGx/2ztV9UBTXS0YIGew1H03zwZGGE
c7Z8sEXV3zZkuk/TknQ65AyXPpFkH8Eejk5a5wFNwB9oN6Ea6o8YKlXTtw7saBH0AzD+cTD7sIDk
eteii7rvI1EPuwLCxH7gjYbarCwDhfZSf7Z62U2kpNIaGxDX8sACuOVypYkadEyjF0xcsUMzNKyo
lUb6Rqcm91Mxnycz64MFQnbjqs0BMq7zyYYb9KtVewOPr/YGoaIeOPUC52xu7gsJLYGVCb03l79c
G05vlYgChWhSKhFMokNtzWddBWe35Kb9oy7mJAsgVkCOweBESSd750BdB7FkxsZtU+jiXnMU9YH3
1d+B/FC1G69ZvlkqtAyVlxb7aZwzz2Zp4yxDRG14oFPQZhHNuvfVmleqQBHHGeyuqTL1oGxU8wVk
/jfHSG2400aJ1nKqd1G5/sBU1KexQkEBdnDRAjtWTnqt/6oNk0ZZMSVou0W6q2PpD46Hu5N4zlZ2
l11XJ3dUZjK25mOU/PTmzgVviyj1k7SquxlVAWA+gSPybDxhwFoFE7T3s1MXkKRnRTkWEP7O7Xrg
K0vkXtX8USuqB/0u9bqZ20k1B/jBVLsSFM0+08Y7LCb1oLNn7TgV3O3z6SqXzW7J1afcaEZA7xnV
Aite014jSFHQP1/KjuCls4ohkFHz3VBbOH5pXt94mracCZ3EXc4X9mOSg7oEtNKb56j9suTZFYk5
bQq8voy9T46c/SkqsKJYngvrUx3tpkGbwMy5avmgu4msdu40lJDZ0+FIb6cOAUeU4sOkULDxVa3R
PwzqLxPH7RAMUGgnXujmyWdQrV9jhWUmNRWehdKpIa++fxKktmgw7/LnDu+gkKZFe0eOPBHnnq2t
QcCEZqLZD4qtf+9SxcYprfNORcyusIslXDGh3bS1uYtzrDCSCRsKz/rpjOlVh2dbmcT7aa53S9/x
AQkTDwZbFrtVkRv7qg7U1FhlmmjpPgLerUObXlZfm3tfm7IWq0xwTF4OTggO1cFMkuNKISwX75QA
QkLL/MUadJCxOeCtFEVJuserPRiz4UU6MDJpdoP5FOZa3v8YirjDoUg9dhiG9Ga9s+VwrIcjVhS+
ZgFqBAvajVHIQeCPVTX1x7G2jZdm0mRYlt0n9rHQs3N1PKtzfOay23LLXH6heQ3MtK5xInI+9rUc
bzObbSG28U9oFiHrPUgB7ZumThNBgH6nsC7OZmuC4hOG3ezpBJ503124OI3x0H3vsua7G1sPC0DS
owsBqvB7zIjuaM6IdqOSae0O4PIHI+ZNd5aZ3GXDolSYtizLHnpm8yhFv/C+Dcw2qllXUcHmOQJ2
U3xbFic6jXP0w+2Q4xTxaH9Uyzg/YmYAjjq67hPlY2mZnzIU0bULRSt23XvsruXO6YxjPC/NvSXG
5rFRHANGh2R7LZUJfEsjG9ZTPHjayWq0tji3szQfCo8EIfhzyPygDE2aYzkfljx66ctKD3BPy/Id
zOBJnvGuwllmjA8wRGdYKMqAVX09qLtsTufkCajdfG+oQh4UpVCu4RVH9mHpCucKm5IEWhb0JwgM
hXmTmzoo6iyGsFIpYdtSy4Mb0ieZ9KfeLTCF0L53g3xRRwRcZwoK5g6Za/QdYbJsIOCry2GxrPvc
KGpu7AB+JlHfpkY1HwhrQ0XKkPtC6Ir5jEeyv7pQ9WUZ6Cmk5XFOgqHu5DGF69BDfoks0n9gvAKa
pdUXlDmVeVbzsjUfu9gwfrZaQ4hT0+ZBDLtTW/vGUJMbUiSHLup2Cwxw0JtRc5uOt2lHSq/27LUH
vjpBQMXgeSLvovuZ3cA3bYcz1nMA8VQjLfhu3OwTYJU5P3cJ5EXftDCnSgoJCnj2ZM4HzSdqRY3e
nlrrlMVG+9GTwjpbdFj6A/rlBn16mXtXEuoo/S4NkYKVqVnQdyomWSuBlzyp7SfJckymeHlyx6Hi
Aeumf17aaSTn1DJa0Lmgsr3YWY5gy52Q0Od7rBrl9w5HAIhPWv2JneorSWhAMkVvwhOX3vwQ68p0
XOwCNCwoESfsIlWmQRfNxq1i5HCFtVgCoIk9MeVhi72SLzO3AreoRYJro1LdSGdWYaEZ2TOEtApe
LUT2Y+4hWq5IJIAWVq02PeqNM8DIjL34Nlsa90vT1tMBaiTgeTW2MFnTO3fqKNeV2oAdjNdYQW5V
L15Jv2Jmf+qcGiFyDlkVCKO8hqV/surmgwQS9iV1rP6Qm0uzr21I7czeNO36dJpuC7uY75PSKfxU
9V6MrG9okleOEspVEgIvKQ5OLbBwKeb4TpNVhVSfnZrW9szXxtWdEvJDvVfL4rmzMqodzVRDqGug
G/Yw0fwsjuNPgLcIUKIUwwW/aI51XyaZj+jmM4La21J2bna0Y+OYuFhlGDHkAZcLyn0/YWUawbD4
XsxGGaqlB1RRj2DhmtHBGasrzeqbxyqJU1iI+H/3CQK6YkiS69KdTn2iGhqpxhifm+IzhM7TVOLI
QafWQxG5T2DdQcRFzkuhpJg8lcZ+sepuJYBZFLxJTiqmGItP8cKsXOXdKA7Ao/B4nJbothOmczSX
8c4rkg+usKoQIzHiw1GMKqRhu3g0oKyhlOJb8itCYAV1rfmYNeCOFVtRz+ZctVeunnSf8lk+xrn2
YETyRZmNw+TQlXAE0+tHOZ1vRlml/I2x/VWgdUcI3SJy9wVCmHsj5bDpo1O7mON92lf43WSWEgFo
c8v225SUzUsfue1jTeB713RlH0zdUj8NS301K2PRhtVUP6apN4Z63x8M0Tt4RtbiF60+B5C68lNd
OwWYpJRkbZObHxMrk6Gl6l+dIf1ZFIu8TnQZ1zsvtaJz6ww3aaZPB5zOjAN8BXWfiPSjYVRV2Iqh
CCe4oT7ysdgf8PiJrcq6i/MM1rQlBt8cCce7Ob2NVfW6b3U6b2Cge043fWgwyQozJKjCh/MVYnz7
1Yb/aY+186t1bJIFfR3fFYN7Xj0GatfeczkNbGrZJpi9Q4+DAy4QRnU9aUZ5HCtv3Ntu0h2xWCw5
h9029BQH5NXENhAquJDzPQZVYt/PmAGAeGpunBygJ55pTeZbsugPnuB+O9U5B7dO6XfEY2HEb0G2
0cGWtg4Vqf8ls4qErwpeC9SvVIuDMHpcYx0uJd+H2IGga016YDbJ9KWNiIRg4X2zdTn6QwSbrkq6
RzD6X0pMZ3Z0lS3FdQMsjo4Zde75ABLgzoM23DQ1QVbS9/IOplcculYtq33m2dK36TuHzy7wAVUF
+ULfi5JxV2v2Hpp+e0SejKmUxC4lwC+r/KUbiXICEu3txqzJTI5Nh9agzGBXLWhVAZSYVjtdQJiU
q52UlnbfgMOSLorSF+Hhk5zB1NvPacMmDja63uftYB51JxZ0PIh09CshP5amJ3yzUm7R8f+q9KF9
wFGhzPfG5OV3IP1M/dizjQI5GSbiUI1OEsQuE65tIR9O+XWB/tucuTVH8dW46HV5LUsdmjWBvVEW
R2Gl3qMHqNyiOo41RDho7pjT4twX4gjws5WBAbZrFbpzZvY3ougdylSR9PrQqwW/bdY8YT+2ZG+M
PRUXSC/prHonKcFYnOvanNV7mFplBLUE2vhxNAvX8lvgp2Hi2NoOfK4xv6Qt3ddBDKMN+1u0vGDB
KcDWvev4oi+9wo9tHEBe9KoY04NqJhPoikTLWh9eVv21saMW2rMAqR7QvZg/z/AZ8t0k5/mZ/L4w
Dk09ez/h8o2rtbRTX9N0g1dkl/cfPMCcnwfdispdTHekvK4zmCb8SU35MuGCWhzA02F6WSwjwFME
q8a3NK29e64dFbtynRnGHQGJM31MBpCVEdZLuAWlCrbBI56j0V1Sj52L8Z900utsoEv9tjJm1QrZ
ngAAq0C8OJL6a0yktKNsp8eprJaTUjZg5cz2Z9sLHPYstF3A2bho+dS+WwN72bLxXqpyHIYr0tF5
GSi14R0EDJNDSjzWH+WS9iEJHrDatRWLHYd3ZLMaPSCt/XRDDf7rpGVXpYIPalSuvh2agjYOL4NR
fJ/auH1OtSm5rts558qlwacH3Z+Qx+5N+ZyOcHLHQx09Kd6HFEeb1K64iGfsKhjf2VHASbLn4KvH
5LZKEJOZP9O4+dBmeyM6r8aP11zN4zOnKYRZwAiTetDUB0twLZaxiii4aA2nONIkidFunE5c2JRO
A4mtQ7SzBjXs9NS9jubFbfZlDz3ONZYyZKJv8zSCv2vtanW+MtoX0/kyL3A6Wi3dQ0StbuO0NfKH
ttXt6Ij7HVazy8K6u8UNtILvbeFfdM+A1adJ1+r9NGZfREa4HwPqktrNEr1gP6bY6JPl1dwBPk8y
iwxdhp9VkpnfSHgoAcgOE/+Ttryuu/Qas8L+pudWB8SiVpgle+oHX8NsNFAkrg+Q2A6jXNSfHVUD
DBKsJVpbstz2Cf9AcJF8eKDRQYBerXCJR4grzcdJb57rK/psYfMPVc5pWfO3txn4Bb/AAPuaPswa
E2kooyGA253QtVu7gajOdm57CuzvKQGLp4roLrVtmq6wrwi5seNWSrCXKN/0lZkL296nIS9Q2WTL
ZQC2WQczwPxe03YT9tns7vitpFjnqBPRITNED78G+dosTpa3NEAMW7tQKKulHhtcnDZtUNrJA9Rg
Q9mbbZX0N4WlnBNd/+Its/zuxLkIK13B4yCewJkELEguNzTKfy0FRi1HeGPYZJCPL69dkfbtXpF5
stP55sIRkCVipXzubmPRRCR0jAjBT6LygwnccF5pHPOpn+WVGOLERUxff6aF4uS0EfYpqTnICcQl
K/5WmbXZb4bkqUFkVu8mx/zZYVNUON1L33ALOxZFnzikrBI7BD8sbrWyNPySs3kn+E6eiEnjxx7u
vZXbZryDomyddI0UFNxa486duw63KQVSLIzIYpRPJvaZ2MJ1TZBqboRFjdPt1Lh/knZZ298GTY2u
MwE7blpSAOuczMAT4e+YftGx35X7xCkj5TRYyo0QnbavkvY8VePt2GKSEJXeeVDq+nZQTdqQVejX
A8iM0OqXsY7DQbG0GI0XprgDC8cS17DeFgAvscKSWkrrpm7agXLDWH/VoikDr0qkfXbKQiefIFDc
kUyQeHqPubwbS8Gu6KYL9zCn+oUHR549lO6ifvAi6kKB1i3g+dVcealEllxLxVHLO1GqNCJ7vYxO
q/elHvktcFEFTHw7LOfR6tRrsP1kRKOo6kqihYRVlsd4c48EuHtB9qKCDC7Kp0R402lJ7OSlSoys
vO4S+IeBC0xc3+FLJ6a7OcLn5bDoszOftTp+Inyi9caDvo+9opTmLxXKNP1BgvvhqOB+OZAwPXlY
NX6PTHt6gswa/cgxEVEOo6sUDwu+jASmY4Q/Wy0abg+dKdetpkA0u6AlSeL84NG59V1MvXrlYfVy
jJbR6YNI9LSE+zlKmJNL08ludjXKD/usc2RT7sld14X1WPcOThwETYvHeedXQ81t9DNOPyY3L8WU
Xc0NqnPY431cJ1EBafskguAtqdsKRRkOix1R1U7qmsSAVabJPTGU+UxO/N7oFujthWFczWpn3cmC
i5E2GPjsCJqLznGf50/ZyMoiL6FhTFSoows23i9AKenNTBb+KHO1nqCCAi9eGuXrNKGeUVQzwvhr
lJMFK5UdYD7+u6oCy++3ogn/XRBWoDReVy5oyVuSBIxw0PXtajtNdh3+vPcUyQtVn23VaR2Ioh4c
jZXH4pmbAqMum94zR8oXVBX6wMl0jJq07EUk9guX1glwLRcDazSrC5WMbWnm97gWenHK1HA0ttS1
BEE45oao3fDdyQ8q9IbbYq7qC7qHbeFyHQWgFGwpOID8YzONca/0SYLZTZCYNi5S2uoK1+wXx92X
hT2e+hHvhfdf3LYu/HvEtXbpALNCYrepcPXJOBvVRC2xLO6U+crrTFy1Lnk0b2tO6yAURj3sJODx
6dr6Uv+QMBBZlijqVqlgeiLtzK1r542G73Cmvf80fxuIHniPuqhpGca22bXOdbPQVyGGSQ45VqJD
Vor2Vgxl85hG2YWS+l8GsxAsUAOl+43GzI0KCOsa+lDznsFGboeEHsTZXdUGfL0XXtIb7QITSHcP
MhAaAUzEA5sJVJ1sjpGYs/o+eXdltLfb56jYgVMnmiFfnu5d62Rrl9b8Xx6QTY5HROpEV8D2AdPW
i2M6z9og75IyTLpGfVkdj4NS5FUYVZlyYUL/8o0hiKTZAV7N+p1tnjIhSdvmM8vEE1jocUB1/mBq
u/eXyN8HoXEJSgXTue3KslTihSnlE3M0UhE9cMHQSPAten+Uv0ydhymsugpJ7VU59XrF41q3dJPB
1JXuHfbR5fTDTB7b/OP7o/z+cP7UtLAuGIZdkG4U0LLb4qpqA4CrM9lg00SpLBMfu3T6yumHbic/
Awq/R9RDqxTmu/kQ+U7rHkVmX+vOEJB6etZLplnp8Iug5ejembp//zXyISIYpXzuIDXc7C1JX3TN
QNRA/glmRF2Ssh/nujy1qHQCA53R8f3pWD+417MBnwKlJk3nCOZ5t68nXZsco9JrvhK3yw64cge5
695mrcdddD5Oc7+fk/ZbL/JP7w/79l3TLIaad2134Ivfdi+mnP6NcFo+/LqAKO+Gsk8Cq7Mfo969
sHj/OpRp0eTAV+nRevD6CWXZCH1cMxUFaWFBVQi9idZyzb5wDq1f2uuZ5EBAGcpBB3mTt/d6nJJy
l9fV7KMGcE3KtPTc1dSXl93UJuHca2uEfOGLeSP/BS1N291vzY6FdMfbfP3uZBut4nCyD5pp+LPU
Dn2iifUKRKlcfe408Rm7ymNMXaNRua8KsnZG/5hl1DLff6Fvnn7lCyMCRwCvo3fezvKoaN0sVtWH
lfK0xkOF8wylQt9ouablx/JS08ybdbuOB+yNnnRyMcQXr2fbos6ltpVO1WCX3/dX+O+EqP1e+sP7
j/UmuGCYdXddhecerbabz7G0SSDY3BsC0uGlT5uHEyBceqwt5YkgNA1cfQz//0bUXz+YVxpuoVPE
C+z8B2CeYMwV6icUIZR+n+E3//5oW33dSsZZJUFIcgkQ2d83KwipUtPHLidwXQ1nzY5uja4I8UAv
SY9U8VFfvH1cKwBOzH9G/m974/0/X8amn3Lzf//nqSr437Zj8lWn5eFntbYldts/9L+xrZKd5722
ymb42v8c2leNlfwn/zRWKo71HyTLlFzXHko6VlZ29j+dlYqn/weqIZEtPQW6Tosj/+q/rZV0Vrq0
Ba1KUBOyxqra+29npWL9h4YhWJYutwvXsf5NX+XmzOQYoq2XX0XbFp3F/GUbsR4WMUMi9EXZoUzf
D454MnBdaotfVGWPufROVXkY8q9l+TF3rl1nBG3Q+r2sTg0XN9noB1JdO1XOF2Kf1zv7+qtoOuYO
tZ7iq5pus3ZzjEDdxlO83aBSNBqlWPN6vbfrErCTKbmhf5Ys6+3/0V76epNjQJfvwVk75ggfVhDR
628zwtJxpKBk71I459hJ2KVV3PY2V1NMQgQOUDFSEZpKSgXbNlsdaFuPRal8oKy9YFkCVL70Zdzk
t8MypzhfxZFKcXSwMHCdQGQ+aE3SvzSC0jQ2dZkr/LXfBsc0aeqfarlQoohHfL2SrLe+KIMjKUx7
81yHo+tO2QdOoEXDagwfLJ8aCXmj9UmQTOQDZiSxYlrJwZ7UNvdrD2fas4EMoNrnhPt4VSx6/xjR
KaIF1Zwv+1pqo3VI8W88KPaM90uuDLmJyAk3oqSIVduvasM+N1VeToe0sagZy6HMXoAHE8nrZkLt
psRCHR3aOA2fG9NWyGlj/0K6Lhspb2h63oVJ7dgYPQr8pf3Skl7m26RX+oAYuqEBUisW/LHHquz3
Jpc7C+X4vHx3o0YmFDO6xjuLuLbI2iGC8VZDnYpaQzzNdx2G2egodDLTvmlkOC7jQ46l8+g6kMfi
1psivJ9xNwsGRbFsXwWb9TwsTTtjoOTaH6XSYG0xURnuj7FaZ7eoxCgf//H5/3f/+7N1+PUJ9nsx
uSu4kyh0xQJsyWTKkKW5pKi5M2FZn2w1927tvMFZqlLwmwyiXNanXskoF8BS5cqujvSPX/gNbxc0
1zACP7AOHKbwOV4v6E6PofJws97hmdwQ+6U9sgTQsHp2XhyuLCR5p9WOR6rIwiSyz27//iRsIhjq
cMDR6E0D1oPEm5b+zS9YulkhOSbUHfcL42kgB3afJd1Eaq9or4dxKE9eHpf7SAP1v1A8vsbggypY
hAfOkidxmIy9cyEEf33bWXWr3E9XfPqauABrtm47f9y8HTLiFH2A2yRalN/gMjbcwbdtn99/8r+O
Ap/EU6FpokvYhKWxjPUsG7Dw0w3gmXNa5rs8WowLwe/mfF8fZo16ecn0Caz3HuP1wzSZij404mFq
AFL33uhaj/ThmD81k4wpwvpbb/Y+sTWbYW3GXcDdLrmwS2/W2JtfsHlQhAdYX0mhUf7VfjlmWeNv
0+ObgLdPZRNPTXE006A/lxeQTJvv6824mzMrmrPKTNNCC0esrM8Lkodz1phfmqQZ6Iasm3pfAwL8
MZd2in8hnNz791/w5nT6Pb7OiYGMiviUD/31zCsl8HbKQWrIoo73Ed0vQYIL6r0ju/zszIb97f3x
NgmPf141fa4eyRxsHDgdXw+YVkoR6YuthrrXih0SYkQqao2VaG6rgU7i6EQi03sYa2W8XTRL/pzt
wvlg5XgWXdhW3q5tw0PVDJSfoITH33xBlcrmPNO1GEbZjHk5LO9Hs5nFw/sP/Do2//28fKE6GTKm
F3zEugD++E4nt9KMCo0vnmFq9oRr5HIqhXSerAStDCQIjFzjJI8uYPrfPhvNrjZdjSvpQiX0ej3q
oHizyJFohpi2c84mg9gtYzpe2IPWxfl/L5Prs/3WffPlwtkgLtyENlUVWzOvUw1NbPn2dKo1hwq9
xjV52/zz+9P4dp3SL8fddD2ISAVsrzgLTqhU6DyVNPA43aCvqT4qeENgb6+Yu6qOswtEzr89GlIz
uvP4OKiObiaQwrtVlqOLFCqtmoM1KjlRJa7EgyySC0NtQM7cw4Fd8WhY0fwOrLe8c2ryba2KGF1l
043LLtZK2LVWbVXfjDlqRoQeusA0zG3GMZwyczrqaleV4RxTYr/GllLtdz0qwnuAu9EKHe5V80am
zqxT01M4k99/E5uZ4dcSWUPnov+GMjetIpulFfcmrWKZvkvzSIaoRaoQZbncI067xCzQ13P1jwX2
z1gr0Gnlv7JJbRYYPOplKMWs7wZ0Il+mBaAG0l6re27LwaMkMZcu/qUiyY0DwhucpETsmmfNyaY5
oMMP9VfXCyFDO128r0XG4bLHcxDNaSGxOuu6fHU8rjrdDBcHOYIPsDvXTv96vgibSIGsYLr1LvB6
vjCew6SsTI2dNhvuNek897zo7XzljGJ4fH+ozV6zThe7GbE90CGSVupmby2bpBOtzfGML6B2WDRz
eaC23RFYYtm2w0csesIicbiww/0Go23ekrN6EnBw09BKIPb6CavBVVmKhYEeNe3QjjVRGYi2VfZa
G1XLrm+1ER9kx5QnlBXItPuCinqQRUkvfQHhzj72lPBWo/vFRtaQLdVhGNL0YLUFSvCR/qfyrE2A
VNBU5k55ACVA8srtR/qnhZa5lzxANpvn72kk+0/HF/un4awX2T+37NLtpw5hj7bT27i/8RCPho5c
LsEl1h1kO2srHdZekzZsaJuYMqoxZa1RPO5ytEXX9jjYPyobxfIuBcx2NlAt7wXY2GsMcLyngYPp
whHxl/Hpcl5pRhRUaJvcRB4Fh25XZRa7JyKFtjWuat08Jw7AWJv824DHXuk6H02j/v7+It3s5Ovs
Qr2jqwtcNjmdrTsHXrV6Wk50GBc1MkG6TrqTWucTQrkm3fWKc4kJ/vY5SY1RxCHHQPsTMNjXb/P/
UHdmOXIr2ZadypsAL9gbCRTqg6S7h0ffS6EfItSx72nsBlHzeOPIidWilFkp94gKx8XDA6oSyIsE
dJVGmhvN7Jyzz9rYrdtupGDtlU2yvXQrOjPNIi73GWF04ZkJbteuoqOZwNDZF4mJDuPjFz6+8vDG
hP58G+iguGqJY5ZiiBNjoouGN47H8EGIwmn9maw1lm1uP9N+oiER3Te2hiitymzIJmqVSNezjaF8
ahIkOye28LcLnNwNyfQ1C8DkGOuU/XEnaWNu4UqLfJs/RSja0I6yOPmJQX691r8XOLpsjQFoD6M5
gz476w3WxFL6rqxddaNmaYj4FlH/t7qLaQhwwlKY24LN/TYpNYvYsae4GCBWdfTdqJbxT3uq8xe8
9ipknRK6i6cUlks4r4ruInaXpNsaaVLqpHCAVvtmvOSfuixbirMIW9cEh+5Mjb1EwKLZnvgxD+fu
11shz+ZnXMHguHkcLScXmH5dJqZOD0axpbGIiyxQcg/cgv1tmZZJRSafK1+SecLhWxmwW++rFIWm
tiTTBlkrYsqktO5MR8mePn60w4OZJwNGRfoX/jwPBx/qaENxMRVFG9OKwBFJEwy9Q2sGpp/JnRNp
1vPfHIt0/govFuTZBLeko1mQcmw62ntEIDiZgxbNXiD7BZGmUKcTn8+b11qDBeptBOGCBPAxltON
zX5e0NAE5JOMy2waBfZ18bCzcJI8EQwdxflM4ToWGUwgb/DfQBQefhi5ETmYMjCWWtbXC0/FhiRx
Ei008c01SHg5BjkkqL1yq0pXP49tgFduk6kUotJ622SReSI+fPv2XN851FfHLR7OOboB6X1bGihO
eHvFnLed1uOmbo/2HmDJ8Lcn+nCoo11BmK2qlzlDJXHV0jgnSx+5Jhtlv0Qn9obDi8o6zyt5hX2B
UN8x1eN6sO6khRtKx8b3TR3gh7XzcyUi5X6ZZudu6CLkPXlpnDjwtDef7joqJy4rF1gAx8/hr9vO
5Ry7a1fEHI3iIVNTZFCTme7xNtDPojzEoRSQt2fEUI7spIsv2dOr2xhGz/dBa3XLGzDIu1+QN/39
H5mwBhzImiY28Ys8fLClHFIa0JC1jw5KIjpB0GS2cty2Sahu/u6Ha5CKZ+IpAKIPPo73xwqW9ljY
IiiWSj0DimRfwanJrtVK5E8fD/XOdDPUmu9fz5k3JgqLBlt25d8GRWcL38rZkWk3PLU9HCZufi2l
VVWDNylRGuOsT/HHWWYrFs1zRijwnhB5utVTzXqB/lxeoGGzFg/upryxKxpJnSE8VQY/Otl/Dw5R
i8k0IavRrX44OHbWixlHtOcstiHPyaTLLVJI88YuwjqgN9rdRXDtnklr5NtCNPmem3/yGomxOVXZ
PLzl/PNJ1romURnZtOPaB51oYe1OpSBPPedX3RJm3zq7ma6LyenODCR/W0EF/UmMqnysO1lefPxb
v/NBwyvgm2LP/3XkH05ElixqinsxrRCWglO2ohrPkynDbSr7R27+ckvzRPz54zHffWWY8PQ0cgC9
OYntEi2hMxWCrmkMzDNXJ2dH8LuvY0f5yvE6XyymVjyP3Tzt0sKeHj8e/p2dGSXCCkUk3FqX3+Er
y0zLUneC2R46GlJkx5C3U5GFVz1OKN8/HuqIC/HPX/ePsY62ZrVGgOfkiwgweWo9GfXWeZV2xi5S
ZHMx2zG46EwYZOOX4c4SY3it0rrwUhqVfSUzWjM+fpz333z9tlWHiPa4qj2bcyQT2AIB7dRj0Dfs
oxgK/eQyNP0XRzreGFHzI0NmJBrqZj8k0bYpNYjn+aA2wccv9f63jD7hX291FPXlqkbTT96JQKvt
8YYeOvidc6HfxCjLa6TcG6etXD9vRJj7kFyGq3Yct3lun4oL353dNWIgN7nalax//seGJldOE8eB
CIxhboPFChdfH3tjO2mJc+Kd3xvKMMjra9g0kQk9WlZx2M1a3rF9GfFk7vK2t7Z6Q2MqNu362cfT
exj1/V7BzCziE4zAwa0dDeXmtaPYE5fTsaS8aMZ2+cVVW3mBdLHYLok4BQUymaWD4GNFUBJ14T2F
7hLjl8NZjGZJgCArfs1GE76kKuVXuj6duMe8twUZVHWxfsNehAvx4SiiQJTYaIyyLFp33oyLcm3E
5OoUtTW8tswiWtIT46pAPnxtjDREfjyp7+26fw5/tGQnoxOiHdZN3yJvj5bPgehgF7t4tPCb577s
kyhKdx8P+u7Moq6jzr/6+R0ntK0hUiuFz4Bf0qQ53CzzPS0K2YlR3l2aiKG49nLxJ+N7OLNKkhe1
KXi1NFednVNO1k5drZhEeErC+u7myjdFgoBsOcnNo6GylvtJRpwTZG7OClEa8iB20tP1msmgDJN5
M+lDtV3Msz6T9efGEssrxXRI83QVaydW1LvfCYLd9aV56+Ovv14h/G3H7KYDMaY6ts2VWRjuFRYP
TQCV55Tpwbu/5h/jHUU8Kg6wE8V+Xh53aR+VDbAYxjuxUN8bhdSgveq7V83k+ud/7GlhMSiVobK3
dtgt32v0mAfKGKv7v78y/xzlaOfsy7HQkoXeS81e4p2MKrHt6iXZfDzKe988F3Uc9cieEQYfvUs3
kb0sFb75JG/ac9ryEwU+STq+wAagGbcykobsHTEzqsxG03a5PsgTj/DOx0GxxYQvv0q7UfIeTmfu
pkY4FCV6xDGSFzKWCzgWOIwlVfTnj9/2nS0GnSB6HhTk5N+Pa++2GrZgYyuG0qPyZcjbyVvIGXVd
VX+hgVCl/zBUtx+P+c5qYUwa5qFYrsHh+kx/rJZuAjeS40oc0L8EtCVNtXNMXE8Vr94dBWobgnKu
y29OJDHYyzK3uRPIriwDR69+Gg0Iwo9f5d3pQzLAfxBQcMYevkreIVC1NX6pxChoplVUJ9usqtqX
RUBOIb+c3Y2pdkov9+6rkXrDBof0HoHe4ajcxGGjDIzakJu4It9qXtBG8fXjV3tv3wS4rhJMc0sh
sj7aOjp9SSRgXbaOccp2mRTtpx564dahcfOyVvr+MV2MZdeU6C0VQEm7rNbnfafnGX6oTXMqJfXu
VFt4uuvsnOwxR1M9aLlaWYIgmuSuCwEmKactuvNml9dzz9ZdjFeziRHoiV/4ne2AWfj3sPrhXMdJ
LIAzTSKw5rHb6PUQ/ljo/95kvdsEQH4BgQgDpfLoWPCjJ1rUT/wMBgMc3XTW9gvuimuBlC/18AGS
bqJ3COh80GJQ9MwBJwsfzlZveLnTiVdnsMbvS2cvAEl6VXvECtR8VXLKqHAjlqLa1IsVqaS4BNWY
E4/27tz80q+rNDlSSz18tN7uY2NC1h1wf0U4Im0IGHqfK9dEy851kiva50mau7Trcz/Vw2XTWHL2
WmnPj8to0gTYhi9C5PQxp4m5b9wo3aqJk9JBmYyJFzvhcCJF9N6HQ4mOugRb1ypROHzg2QJZhvGJ
E6B2wWyM5vK9Gob2iTP+vZWKit2l5gt8Do/Aw1EagAdUPFN+sZxemToZlclzBeBrINXTzi1nPfKj
SllOqZHfHhtA/dQ1QUzalrvb+vZ/7KslTQGpcIkiHHrxfCyWok0r4nybAiYIPv7p1xPocFGu/EAK
SwiTiDCOf/kxrRXpIngL6FMtbjsATBmt9wMImBgNSrHJDDW9lL0qii8iA4V1YuUZ68d+PD5iIlY7
L4rOZF2Zf7zqWMu5AKgRBpkMpelnSZP9yBTJHQq1oXmd5roLlkuq9qWVltOysfvxQVELSqWd0dUJ
rK54sTeuKguHLl082kDoFfgzdTYeLX5o9Wm0U5vBfE2WqR5WNkHYbzkh9WsH2ziIISJpRxrA1fae
q7l+tyYmXyE74kKtLXlVbYuya02vKprpho7b7u9h1ddwi4YJkkEIt1iuJKoP39+lyqyXKeEWsAH6
KyuR3rdkOf923nK1DWXbWd3M12Le4Si1tBILlAy5t1ZS1QEstbWW4UemF9MJjcR76wlMMvsb1UMW
8NFO4iAzdDvJSGhW671IDf1Jpd94a9QtST5lks1Pfe43o2IZp2oCb/cEXhKsu7VaPSEHOvpq9D4z
i8Iia0xQpwG6mupuw7ma7Ax1Fp/DMWp2woZgFTmi2w4JR2FLrfqCTU3bpAWiMfiHdxb933cff2Lv
nL9reEuUsCq3+B9Hs993FmdcPpCAmjvLoOzU6Q82ctBH6kDm9WTVwK8AuuXf5shQBq/tHcSTi8NH
iPEn3dB+Ycv5b+cBeSaT2GUN8tfa8uGKSEJoabY7i4BVWV3naR96Ug7Ld80ErzI1y4LNRRGdUtC8
t7HhWPVLEunS2nE0E60e8xGaFlfypRjByVklve7iuzZpzomt+0irw4dlcbXAqhHMP2ctfXuHL9iG
Wue6ZDqDRnXycwe9slcbU3TPdiMvAdCk0lPiUf+S911B35YlQcxgAZ0XTXqPR2b9zWnM+Hs96eqt
rUwN7Vsd0LiPV8abY3d9RhYGcii+lTddJ4BZFAgYNc9o5dOttFrlW9iG4WuX2fRdd7Qlq7vajqef
kkf7POtLt/v4Ad58MkcPcHQVa8fSiS2zVAIpc+Tmsfu0DPGpLOSbLWEdhACMizV2pOg1Dn+JtBdW
2nPOBKmjXFLKO88AJfq4pV221nDRm9a91bUn7gfrr3twrKxjooIl5lo7Uo6LDSO2DLGtrO6jNrdM
UDwFMJvSbolmm11SRsrnjyfySBj7z+WGhTq3bKIw841lLl0XKlSmMBAq5ItIRlaQdmDI6MI225/4
MTZfy8q1EPcVgzc36Ajt4lTw/ubrWl+aC8Oq19DpfDz6NSfWWQxqQQkSVLIezLKGCqhqXcta1g8f
v++7C+ePoY7uX9Q4IwQzLJyynMzzVMT3S0Ff1seDvPcjOtR4+e8vgd/RILMwhylSUiXQ9TwOwSHW
i+M50CF3eEPTCIvS/efHI7658BHNMkt0YatgcmlnOFyqSjfPqLAal2xS2F1oWMxeiU7kd/kUJYD9
QfltaaMuTmwDp0Y92qqysAcJCS8WUIdbbS0ERj/1Joq2TQdJS9hWfanMXXjiuHz7C3K6IApcG4Tw
+DtWBzbZsthTrIeBmSbiwlRL+1LTonz/8YS+/fYZZYUPIzrjcnlMfIdDbjmLDm4ydyGHuDE4Hxrr
qdgm42J7iGyLaFdkuFl7VZonJ9bPW5UA/cUOfWiWS+4cN+v16f64XGYKV8a8ssJgdvX0ulvDLH8o
++bRNrpLvSk0v8ybej93sXgQTea+EqKpW5ta/jme48bebJxTJpHvTQhXPZqs6AZYxZKHj1QnVtKW
bRMGNMU6KP2q7GzCOeyZ/tw+9E29sq4a/H6LoNSX9MRlG2HEO9siXSIWuwRS1jeS0FGDuFc7Q7SJ
jd65iFZVmx9N1SI3qahVleif208lausmjbSp84hOJ1pFkhHfb6fR7ZTLk9K2XmY1trUrZQ0oP6W5
+RNyl/gTBdhbnEZcCV5OS0CgdjEY6TgzgEe6YYVxHgnpOQHaV5mfYyndeDcZlUCYUXXtbaOGgFtg
Lo13pjWoN/jpQDpMVexJ8AtQ2NFcvICAAXbOYHuUzdBLy8JAlFSr/PrQGAfjO90W088S9f0l4JPO
3dAUnH4CC1W2XkmVlzz7tJgPRj1Xzy0SGN6nnptnKxPqVTgI3C2a3C1drzEs/lmGC8WsuRSQRemc
Tr8t/aSDecJot/foA7ITGl0qczoX6jD08EtbUGMaDLyJZHjSn7lFDk5RLA7kYuAEMrpULH1Gxq62
zVfXdqIosJtF3SNVkZ/g1ct009dGYgR27VTxnTLq0EUcADePmTG32bBpxqYtfXJJzjD4lqOcqQ1g
Ry0oZastQb0UrdCf6JzVCIwE71c0gYNcoBl9q6jDpyQyKHEkjlo9auC7HW0nobQUFAbHtvJKI25i
eqIKjFE1iDGGr4YiswPLlhogStCbBtkgVbz2U5x9aQeKX36quk3uG7k5LTTROCteVgJ08QprIu5f
tCTrfE0k048Bc9a7moL0j3jM8DXD60LNfVA/URc4dDAszx2udePWLpswO+tssxnwTlV7mF4ThaGg
1hR4fq10uLY1EMwetK4klaPlJLOCGhAL+YqsEbqXG22/bAQ9ass5d2cwPCS589irnVnXAwx2ImWT
RBpqoH6ZlJ8zfczeZA0a6RUzam/JtABn7jIRwsTk6qBs0zzsWerGYF871rKYfi7VVvfjysq9tqaG
U+V2R2dTrMzfKQeIlHZlEd03cHYA7sahuB2QM3Y4d9A6TgRgoLtSrCIDjx5xPRhaPb/heunc9XNT
PyBKgFyzNFVNulMvtdu5blLE0Tr0s3VVjsNlA+3H3mKlp/H/j5hg8Dq16uDghYUdb1xrUl90PrYn
Mj0D5ug6GR0Yq3a7T1pVhatnVWYbcD+avlJwHl4Nt+P/iGogPYZKkS0GrXjD8mCFkfpA4VP/YpEX
hFI2ZNXszXJpH8u8s6YNSdQBNpMR2nagy0SFwggnnk88dZIfvRHO5+lAqtvrcuA6oalP/bmhFcV5
ptRdues49R2vsuKpDdRYGdENjk1KmTxCBN5QJYRtCzHoXqEf/csyZNat1Yk+PrPTmAbGPAQZAXET
D76YKOXKVNJl8vJSiG+jdCOD9TcO6l6B5Lx4aAPTInBmmpX8gnrmQl48NisQsEYnQfsa5o+mz5b8
dlg5ofDdU8istjoDHs6J6WCk6FOV7OM2K18aGIEvWhgZz50Sz4CdG1jPnugs94uTRmOFL1ZYk7qA
KjT5RTHCMeyTDBwOmcaIM663uJO1RrwbU2N8tKdMP+usmFbwyTUWqFLnMsuTr9OMmMzTsjz9HFtq
Agm8zlo2YMtqvxZDVD9GSOU1v3fs/jOGh7Z2RnP7LNaNQdo+jkXxkxrZ9pOeyqzbmk46dcE8JsX0
QtbMgAAxmRbc+iTW76YkHKYdH0XIUyeGKr8lbZPrWHCiqAZplHTiIoEq3u9DQIVADFsyU5CVJord
bge7ytPnUCh+rSBQ2sxAykBTx3DXfLWfVNCKNCJ6Nulzhbxzpn6pMbaXZ7NZFZpHK3qfkOIiyoHw
O6hzIABh5MEk60rz7ATYeFCqVmZ7DrinL8PURc+mFSH8WroYgFk9SFrM5klVugCmRq7uq9iMYCGv
TAUITmLcAZZOHVjraSbPtNw2nnVlkOGuruy22HdikDXQLTWGhYu/N/8co0hspRoWyYVuT8oujjv1
p96uDYXmpGbyMreKEe+llBu1LztzDJ+yXunKW0OnDrLrc7xVWS8RJBqAgGaKZwCFuyB3svGzxFqv
9MAKZ66vGU2nnZU17XFPBk2wxXdsUsYxqJ0JKGFhd/WFJt1xF9mJ/aQ27vLZ5AZqbNhBzcVLDCCZ
oBro6E1HWiOus57WpU1mlmX6NVQ4dTxNp50aRYJLYVQFI8mi02bw/EstXV+IWHkdlM4tyMOQmgjy
LG2nYNHj5At6v+l6KdIxu2dpj1UQR7V2lmqJ8q01TSn3hgyrV5VaSebTabyAvLPDiL3D7d3FOE8k
9GCvKhUAFcQqo7kdEfjgtCBd1AT0GvTZxpptoJZFrz0rcOhqGIYZ+4TCPeTVSdzo0kyyVvfKDPMB
TzV78zGyQ+Vz05kDIbsxEQ8o3WAMfk+WtPfTNos/GaXQIr/KuvKpQEakB001aD+VZuh/jMYyv9Av
DSWsbcz0AnoaXOK6nMUAHM0UfF2KWl8sLZnkbRlWc7TLRZLvLfAhszeVpXlLIiX/ootYv26tUp+C
ea6q/slo0wR4IQT+wK2W5rrj3wpBgNc1Jnh6nH2NDS0GPZqWheXP88B1znbS4YeujRzWUH3sy7RW
6y+yaqUCrVnL+s0w9zQgO9Vkwfx2u36fJEvT78w6Uxxfy0sdnYlErwzvKGb/dJfFarc03ph3ZlxO
D2HpzO1O1IlTXw+LOTqBPZIG5RonXUFVgXXt0QJS4eInkbV7REGY/2A3r4W+rQwzpnplWXO1KZTO
H5iXK0VUSKJFRc84reY5qLomBWSut6M/GsUPY4ihVteNqVxh7pRmwULZxhptupsTlhCnDTmkYRf3
VXYB3b5xtqo7pi8V32PvD1LJk6Bsa7n4eW8qn+G18xFafdy9tvMMNHkggrc2tlI752VlgBRtFZXu
Sg353Gs5OTvVAMUP3jwtvKLQ9V1atWr3tZhEpILUz/XEN50ipG4BcZuOVAIEyy+aLgQ6tIgFOs9Y
qUG6KONFq8j4Gu1YCU2/F+Z9nmQeaUZQsICSeOsiS7kem9iywh3W65yOwKHi+K7CperRwCojdOWp
LpuNUUXThZM6KuQrBeHARoyRJj12/ikLANmJTVNUTQ/iK2m+m8Ukfzpqw40IIHNxBVMX3XDUDsjw
8zm1VdqiwOn5hE2t4UOTazERnmjA9sKQRJ2nNVYkfVo1MyjXgP5rz6V4T3+7ZZXdZk6ZmjXI0k9l
rX+VBQ7zKzTCUIDhn2sS8VidWrSoOfMZKD09KTEtQsQxtRe2FSBoskh4xM3GuTGEKZUSI7txRD/e
WgBJgwkG6QNAVGWPS9Fy5kLduy8WbORiJLQXZTtYnjUM4J5xNN+lKR4bY4k5F8wBxOvL6ACy7ZbK
q5unj+PUd/I39JfS1Ex/jQqc4rh9vlmGZQx7NQxW3f5Os6W5NzVcO+ratK5sV2Itq4XpNRfs2PQn
WreuO2nHJ5g/bxM4NM8T0BOfrZN7nCiGTji2w5S7galD1hvVVN6z13AdL+fm7wfmB0MdxaGK0jdN
lZLp6EolBmSkdQ8K0HDSG0W7y2caJZa6eTS5Hn/6eKbfyTvQ4EMvFSCc1TJqDVH/iMntwmxH6t4A
qm2o3HmWNRsF1Mbm41HenUnkzETY6ARx8TwcZQFs7ORp6gZ0iBWfCpg1nefQwbYj63ayS+f9wQin
kWkL2AdH+RuXE91sQbWRSplgk1cUSbl53rtQok5E8G/jdxYIyYx/jXQ0eVXRxqjP+dUoiE1nsQir
M2eeFsSHAuVuVI8+YJX48eO5fJuGIym2qgfoIeVj/1Xe+OMXs+QYxnUu3WCm+S+YdRxHEvU6ri+1
MDzVgrUuu6N9hUOHYitpe5sm4qMXbMuo6jtRuAG+DeaP0e0snMOt3nyopl4N8iEBZloa+WddLtpu
wpXx+eN3fWd1kjq11oIBtD1qNYfrZrRDrt06eWNDH8Vzk9PWiLfP8Lsc97dgRVfJt7bqqp/9MYro
gFd0M/xoe9n++I+r17r7D47y7699UpXHf+f/QXyRviqQ/u/8oiswK//4z/If/xm11Z8Io19/7TfD
SFf/InHoUh+xV4tmfpd/IYw05y+EXRQYLTpEMHFc2X7/JBiZxl+sHvro0ZbQ0EBh+/8gjEztL/Lz
7KxrGwJadLiD//N/HNB6fgOl3qf38O8frFU+BCQ71K0F6X4NLMZx6VaxFN2SRp75uTGsZxSXjx4B
a292eIZMGK1MfT19Mfukpy16mHWSTemQ29wpf/kxaLSjbep56jZDAb9uU0aOfdl1fbds0mQmMlry
WX009dXqqbCpkmWGM7p+VxRY3hLWj8FINFIEOEA0Ptfk9geNuzpOrYortgUXSdrLQnD8MoxzeGbR
ONyYCEHJqMzgTjxTS+enfLK4SiDeovrX4Iuwc6TpbGmb6hbfHGvjqSjojPPKRHIbwyYrTaHCtV+4
MdpXJj1YQL060T0ZZuNy12IGFHhmZogZS11hYZ4XlBHRjhVc3DWL0msdKSpORApANyrjP+wmh0Os
gbs+NxslScHgV0kRLE7ivPRTX5Wea/Rc+8JUiDooRwXZ3miRD4c+mp07al3L63zudWcnmio+M9q8
IJUBAVo9M9FmPOaLEZ0n1J/RA+S5yHyRGcU1xTUbvCvT/aLkvfWp6wyc2GY5VxdimYbZq2VVTX7v
pnWDcrTa0NJcz1x857r3a7WwK+ZGH26hRK09ZqSqnhrFznUvjmZyApEVToDJww6+khQOL1Gbc/Yz
kxbN/taU3USDaXy1SmnIHdIHq/ecSrp2UEmMEa7mqNDO9WQAsTzmUiOHqOUBpJzprjIHR1IEmYq9
nmm4DQ0jJS4vUdrutqymbeNiTMTvHGeXjmImnxqtdp/JZdPAK0PVOBdS2qaXJy42Zk3eKzNZEiz1
MiV/ZoGTIpODHU4bwrUh3yhhie6iCy1aqvuWuO06m8r2dunb5UKnDDORLagGuV5UGmeviFp7LvRc
Y/lDzd7k40h7dGQ1iPGjsMMOmMTOK6hMmRK7jdoT/KbhNVFdcwm6qR+xu2sI/7xsMHvbn61IWF49
u9jBgHRqX1QVfzdv6eV0FWVKF/tYq7SLl1VZf58R1VyN6awyhkvDJtLKmNKyXhHCFaWdt34iUtv1
kF4uq5uczG47txQEWWR7uROoINl9Z4kFF2W9hVE9IujB8krpGAHjRM32CqrM1w4QLmwqGrO/gdpV
KZt6AtkbNJOa/Ij1BcOiRa2HK1fpIhyGHO1M6EpK6qPqy4Julxm3qMo06j0KD/rFLcAb5MTLiEKo
pg6pRW3JuJrDUQ16dHN3KXdU0xtTSN/enJgEkAWZiLsiUdVyXxvKdFkQvLCIyY8kvt7Q/vrYIwzD
nkpHL/n71vHfcVzhzvjQtz9+9JxX/x8cUnSZf3RI/eN/5T86jt62i1/z/M9j6tdf/H1MEQL9taJO
aRu3wdmp/ybtabb6F2Q3Lk5ctfnFVvHTv0B75l82zRyw5og4UAOujZX/JO2Zf1G9RfhFDKDThQGf
7+8cU4eXN2B9yA2RPlPKhE5LafqoJkzFJy9GNSnu25WmSSrdW1TnYRhtw4unxtn9MT23vy9qf0LI
Dqtbv0fjdroyeujypt3i8PpkkwOdcqUu7kXSZdviTl+im5EYtDL6q8qIqUqY4lSV750x0f2sqhLA
Hcio1j//43pagKfQZTFl98MscHV0q7Opn3bYS2zUoRK7RM8ucOA8IS95Z1pXTY9Fy+TqAnw8rYM9
uLLCcQ6piLWc0cK97yf3U684F3kC/+zjWf2NLfv3tZh5xcDVRj5Ehwzzqh8Xa3GoKR36K+x798Ya
IE0HBonT7DulBG1im06/wx7wyvKzjB60FKu8a6e/wZvIyrw2xKMCOyZ/0V7dxUvDQMbfnei7Uz1N
zadY3qor0/ynYe6ddCOxN4hB+D2a3Y0dk7HxYSEAIxIxdMad070smBmu1iyQ9/VH2e47rDEu0ztc
RWfj+1xhG/AQl9d5fLOIF1vZLfXOcXahdW+IoNbvVPPewUej0yKv0XVvrO96lbxwHEhxluwm/UyJ
4kDBzsG4d8K9sRPnRr1auuF3deM+L690cBVW70/5efKC7+ZXiDmZcrtY3+hVuErIuVL2aqrbseMu
Uvxw1JfZebCc1yYNydZAyajv9OZrQ5YKnIZX6z+G8Etvge5zvUhuKfeCBvSg6EHW/Rwud2EZwEpS
Rzya5MAbW74yfxbs6ZrxSUku2uncppaQL+RctAu1PseZg4OY3RgfOcWvSERH7pa1ENXYVV2YKEPG
F6n4tkmVI0iqvShPrMmjC+nvVYIUlq5SiHOono6CF0xM2qgYXfueXH/j23aIm1c3U/3GFIiFEJpb
h364y3JsEm9Wmkfsak5p9d98F3wMXLy5YFN5J4dx9DHOogfjM9vmfe+89jMQZuLvxbfr0fUQ3+vB
xx/Ge6NpbJB89sb6EXLX//PT5wKOde3S2vdEp08EqbEnbBLzdGlf4obRnxjtzUZDQzp6Y458EBkr
6vJwtHAUA8LUKX+cKDB4xtQEZi+eRB3u+7G4sN3kaW7LUzX7X+qog0+fUVfcHtEMBwwhz+GocxiV
qpnBSG1n66UXZ3ExOE+4NKte4pA70dJu8drYnvDmGM9IULCW6/gxKYY7G3WX10nH2Bd9Vm2mZAjs
Kb3/+Cf4Rfw7eD466mjJ0llx5AKJyA6fL9EtqoZ65D6U9ZXA1XEhYKY0dWZRbcWBGYWuejZnZ9p2
2qvjpg6DQXCr2yg/KO7PlFykR87PfOjP8MhIt8VVe6GdN3vrXOwQwss2ILvoXtmSd/T5F1ftAb6M
Y0B9GEvdyqMRRDm3t1SQTK/B8fa7ctmdV2dW7dnX3dfoIT7XL9ov+Xm0jXfhptnowi8VVL+elgbh
vfXy8Wz82ojfzsZKbNEIPY3jAzCq0WbNKEkenCfIVsY3xJup7lV8AtwpTT/8KS6qJ5LW+m1+wURM
hQeUrW65vHuy8tpnTCiVxm8e6qvxIv1RfeU9BCZYp1bVL3/6j57zOM8SqeOI1M99SPf1Jeh9XBDj
fbutLqoz5axkG/2J3sL4nF3TsHQ3fNZuysv5XG4EeefrTN+FsR9exXv3LAp9/d7YGzjOJtukIqG7
qbBeboI8Duo4WLLLlOv19NTHAUZA1GCAA1qdzwk2OF62iWFvnomLcD/eanfTPXY3vfBwfR7JFFse
6G+oLETMxnKDp9Ribbvwyq1u5/BVrV76/r5sfKP1zM/5dehVW/Os3qV39VV1o2d+9dBepbtTUJlf
DKLjeaPZkbwinSQAyo+uU5mmuwW+d85D8qyeazfafrlJL7vr4pq6xZnyyXzuvOIOnz7Cswynpolq
BtVKf3C3iuZTrRq/FNMGRzL8Urtp3463LdlW7HA0H7NT/l7e7qSzEQnOkbu42UC3dEbc6zD43lG7
CGsP1kdjos/wu8v0wgJQ+4VzRzgbJT5vaj66bf6leVDO5d75lH7BkOVquC62yi0Hj9F46R02RYXj
jWweD1L1LPPBHfaxFfA9NNWZYQaYcCnpblwCdyA3u8HhtaD2f0Kc+at/4e0scmtBFooc/dfq/OPK
NmMoqBfceR7Cq/AqeZbnxj5+oqAb5JdIUNRpo6ge0vsY6jFREsWdK3svt/lFeZHsqFPfVftpo29N
HEI9/RN1rPyqOvv4Q9aOpFJIDgHPo+P83+ydx3LcWLel36XnuAFvBj0BEkifTGbSaoIQJRLeezx9
f1Dc6BCTf4tx561SSFWiikDCnLP32sssgDyU/y/q7lItYEH71XSfmusIloe0iy2bNHed9zGg2VdI
yyp9G45RFmyDYFdG29S41/v7ON+K1k4f9k35qlqPZrtrGtcIjqiKyIOciFaLnOpXaXoB5IBi135M
d6G/oudU7nMmXKItA5/8Tirb+hmcyw9Zd7viMZhezJqsVJevK6SBwFYPsaZyQATIpiSErZC8Gu9j
+ToXq6Zi3I/vwAn9Rp2u/Gidhl4UbFoyixQusMRrZyl3abHrxUcDFtwUn+aEPKs1+enLatzcRUz5
5/zUqpHTGdZKzh915WRZK17Mvnvn5JlKGgQXX8DVu7eGNAL9mnT7WPaK5L4X1vr0NlEr6vkmn5tV
p0OsMhQXawlmkZadqnxETkYtmKUz6x1iB29/gTUSxSKPKAmP8EjmTWsyTVzpDVmaZFvVxiEbL0Z4
7rtjY8IzMJ8i40GGZpOR7WZ95711W1xoi9Uoa7iIsBntj3rzqvuZjBaL5NJLrtJXD/idLlMtt/Jh
Zc2V8c3O8eVoYM5QvnBYx6cCKchNcSFmMVlnDL4v8LJ+I6dSbSVBnsJokFjpUv5GpXHjsMPTrdGq
ogvHjkMmXEJccPC/3sA2EvUGSlZwjfWssjsJ+WaU578UXV3q/B15fSLAyTZnFncIKsIQhmClzkG9
sUpjVxeK/13t+hl4X04IhigKT04KESb0yM8nJGCXGYnhKF7IeXuuh1DzKBxtHDcPgdKlQGv+ulXY
VIXs3kqEU1QZ95pe4PMdiPfGpKb/w0aW06GsgTdK1cVQ59b7jrVpJBxQni9+PazVmZw3FVqbXlUe
pujCCjmeb3OJv5O4f54kLVcBF1PcfphFLiZDlvz5KoyR0oIYduKlixCvEEAsOr0EyWUsefL+vcLd
VrNIISlSqFIgU3Hhb1WYDPswxCmy7tJWrcAc221Ho7E1MsToLH8oSqyvEkn1/n1QSmU+wd9LP4fl
veIfPieHvZW2jbVcKnVZypck2RUQsuJtqP5GBeUkxWkm1TPedNbJCH7m0OSV3rJj3OcV8WSKR408
1bJ41ZhK4i1fPuXieRz3sB6m8mlq3iry5sLxGqaHoX2L9L3aHqiWk3yfzMzINnl1nOZNKdiSSgpt
SBPXkGyYOS/Y0rQZ/tFbo9ok5CSqkPkk826uceXf1JADy3sj4q0/591R0zeZ+CpWLOCqcKpmUOZj
InyQPufMMrRBObJ9wTPYetUXPbh0wKvFUwVjctoYnIh5JwSerPxKiydtcovx1ASrQd+wx/XGPfQl
S9vX2UrKPywjph446BaTcz50thLIOyPztk93rPzkJljCsxk/yvNJDi902Ia+8vlMEVdR2DE387u1
1v+UilOu3EfVQ0p7q7e7WMJvAnf/aRsv2XxstPXKEA5R263KzHRr02fUdpxIZPgVLvGA+U9J4ppq
P5owwkPfLvU1CG9I/HBzn080OxtyOgttW5r4vG3pn3Xjoe8eQv5qlOhOrVwbDPDNp86CBeDKygaM
giE/wnTW6qZ0lXg/aN9M0Je69ebxYtdewkeW3Bzep88vUIVhJeCxr17CKGAKiyU1E3xIoNBHyE7X
BOBgqTS+mcp+qaYZ2OMajcs7CymH/cOW+Gs1Dedg6MZcVC6z/jvvYSKT+TwTmRMA7e+T6qMRTghq
VagyXXCvtLtA2fn5WvKPavXUZh4LSjO+CniCGMdsPMrZKZLhamn3Jq2Adj9JP/zAUdEvgSdQNNY7
GLpEU9b6borPDd4eCgByNBGf4PWICHaycYBEpjxS1c1niHK6dW9hbQCLc1BWWuD1igfvXxSIrt/N
0LJKcZeLu7F5xxlf1dw2dYvfvr4WuXbiDofv5HiCFloPd2H8UkwwNNLarqIMK8XDrN5jxQbZ+MlQ
dkHvRPUdMVjoL/PoG8Eaqtsv9xaGHEo1fDBFE8Tvpmcxm6oMoGvKl0jZJdHSUfUHeFpn302d4aMn
Evo4o557UeEFdw4u8ORexxMxDf69CBm4qGwvoyUdjWMZHlL1bfmPAA/KKHtCOZz1qzSH9ICBPvna
jkXFfp1OxYy45Rjmx7sCrC1xxC6naoYbwt6sTO9j36KQfelMLkHBb4di3GZk4ypwy9IfVvRzihkJ
cAMcv1hP0TWMXHncCG/lWWqOhrCSgn0AyRH6//TY419oQg+Vp5+Beq+UpGg0R3UmMOOOKBCFOkDE
QTMbWBDqu2n6aXZ4pIo0TBch6uijD/0KYpffXkQYzn3hCN1uMV2uxlWAId68qvV1CDM2eGhIY/W7
Nyka8CpMbK1+EK1puWSY7l27ZCOyDdRHmeY6poePbD1wCBGxUYdPT9Khk4+VspYHWxdPanSpfw6r
QDoPqVPOnW3CA2PIFFR3mn/y42EVYf9Y/1ZY28Kj3I2bCKt+f9AOzJIa7Qn68iYJaMfLu6p1f2oJ
oV3dG+w3FMcwbhW+IWNUmMoEDmTGu4jja0UmdDOHnlSsc1jVc+UZ7S8pcozMZ133FKNYWiG/Xk+z
7Oo1a2Yy2YL6kJU7f9pCwSo7cL2uOwcKAzD9rUx/a8qDbNf9ShjXWrLuImrmTTytApO9gDLfK0z7
kZu5zn88yW9C6YXzOvM9EebYRXgkb1n6jdzdpHmpsDFwrYLsPLcej0m4Zj/o79vTONMCez1v+YqN
Jl2H2yn2fGNdMDUuMrdKdrBey8c22QOr4lRlz+5Ct4OIF2zF1aFM1xD4A7QqbtAcyeIKDU/fwNxx
WR/C14T4kx/B3vKKU/JTOKOyWLi1l9HttsOGbILmDtLmWt8a4C6X8EcA2RgbsE11jWLOblLZy5xo
W+7jZ9UWfWe6r9WV+px/0/Pd6DGX0gb/UdKGsDTEZFu5dZIsqOWzhMDYS1wTWdtHpWiPWKbTIBKn
rCCt7CTLjcVc5gUF1wrSDlqltU91gJ2o0k+hKj02gnFomPz+uyj5UnqCHy5mv5g7E8SDVfrnPcOq
6iwSSIO9xGHakXct45OeE6X+76N8qbf46Fho4uaLpbJOxtrnoyht5Fcmc8pLHFFVlFr3JIakv4s9
Tf78sxXn8xBb36yZSHlv10ywSkBLPB2WK88M4eaoOp4XcTxJlyy1I+KqMd0QNwBRpGVkCMzyFfj3
qLhQyFHExxCeeU7np5Q1FhS+3JrvUrR6Y/lh8g1k0aV7Q7oEcYF689WocJHtT5HGmrGfwvdOP8/D
u5S94Pwrpm99d67icxE/5f3HbHqmAorlEJtnwEUQbCYNCR79qGPIVgeFt43K4xmIQy+fHHJzrNEt
qKTiXVRv8ZYah5XckSeDFAm/EFZem8lDiKwXWNkjyGcj7wE0NhQi941LM+mAF66ArtaSx7Db7b3G
DU7mvf+j+ICx/VG+FK62KvbMUfh7TI28ytXd/jV5zt6k12ovbeUf073A79p58J0I7r3IGMWGDs3P
PNjMkpfMl17YTPlWMQ7jcI/ZubIpszcC4qfsOMp7sfeE/ijGd+0A1xE6P9OvqNz02jWuDmLxgsKr
OvCCz7KHD5GU7JGDCcEWEVyueFayHkebDRunfrF3+LW/iA/VKyTL7HUC5i4cA7xTYmVjCbTT0TZe
o7d/P7A0ul8fHnxHsYZeEJCv3cjUwtIy026+hNJKqTajvonjg6p60uj5lktRyZ+rqD+iLSM4mwk8
D7b6AzeVWnX78iE33rriBBZvzkeEAqCMqrTu8egL3XD2NMyfad8WBZbTXNJX4aXMnOLUOBTXIASM
zq+t7w7EcWSufOdfpxc9dZLJg/Wq3asv/ZP0EV7yJxjNyn1wKDec0K46hl7CN7B+pAPGrHZx8O86
z3A5x23+VP7Unvp14S2p55qTXFnuPzQm5jxwhDboK8JzutJG51luwjtjk6IN+ElIvLHRtyUcaulB
v9O9chf+yAsHPkLqNtv2AySQjVOym1ftmHBqR+WouZYjuNk6WeurxgsOus1m4ohe7dLBCD9jABpe
qNhRfoC1iFf/4D+IA3gHqI/4W94G6xiMJ3bM2K6OxW44KZt+o/8m1Kt3C09+k59j8n24CGja1Idq
sHnjZoZbbkzyd+IOE/wDu5RcUqxFZlb979K4n/rtpFzDcl5r48EKCdN2+FqkwtG3kUcbF/E1f06O
+ms32B235Jg9VpXNT6N0+Vn7K13Y6IWH6kRCmK47eFhVhTNwuGFjNftewLX1uIQ0WtlLM+0GMEzW
97d+Y6zNzGkha0TuEK7RtvX3SetIj8Nv7b0/wruJTLvmO5l2xowycUGQhH5T604aOH7vlQlSobXc
npL0KJqeoUKvhOfv5KodvofIBStbj52RkIFpJXaer+18a1XHe0XyNMnzla0keWaxC4f7BIg12Ojd
hxpRT10VRsT9JqrWjXosfEdp7gZaEwR47Yo/7Aw0J2ucEMilY7fE4CXxHYBthogDUwvGd0wiv+ki
vmIySDKXSY9Giikl7hK+9zcmo5KiAGMrmy9ZZ2CgN/CG+xEc86Rn3hEmxq5NcGQ76HIH38c1tUxe
CfwgbEgD4lW+ix34gkgtYScqk3wmiczXbkd5tVKPxdCF0kV6QRI5uSIELmIdGWuM5jf7FKO+L0uN
TswQObqLVhdo4AZsE1Nf6ROpnC/jKttUu+40HoYn2Y09yx3OvBpRhZoQEsyuGx/KBCa8i+KzeJTP
6sNETvEZlDzuz3HixCDmAv0InbAXWXgoOHK0hqdm/pofJ9F2tJ9Z5iiarbdOatiEKINlNjzbZ9lw
s/YubZyhdxGIsEEhx1zovLRl6BXP8cfyot9Nr12/UeKHQD1NvauwPJ+nc7mXX+tNsM0OrTvvgnW0
ti7JWnDb/XRWV1huHctn/t4dy/tT/nM4lCfZG1iXlJOq2FV8Mngk/VUTu1ik+GiPo3WbHOf2PCY4
UnIeK/VMTjeIr1oty6GvMP5yBeNeYsuRHNXg3jjDWXhc1sajeOb0gx8FZfijeGa+Jr4oHwJrZLoH
JzYC23+dsa1ubRoi1hj9rFz0FfQzR7I1Dz8wL/SgHq3klezNH6T7iZYtPOZvVuyUjcP5Jo8D751p
V+9c6GWp2cw7/SW8NIUdPRQPtELCrrxHgxS+94hVA9v6bZ0HwVElRxhs/rx561m0GCUhX5Lt7qNw
82N1F70Am+zMU7ezNvolfg/Yn4ddfUgftF/TTj4mbxZGWaxYZ0BhfhfGXfyoEA4I7bqjhbZbab+Y
q2jOrB/S/r7x92ZzGqyV4CXFLu0303gY+/uuPUfqMVC9COGMvhIUpKVeZLLosDwQS7i2mrWlrIRu
M0frKERnSXiNo5aO/gPAWm9YuLHJdrSYp8VOnq3cXpgFgo34rT2X3VGWN1PnydNFVo9J44S60/C5
84PQHdP2TkDjnWhHK3oqgx0SU+MbXPc/vLNMKiAh4a2GtE68YQCYHfZF/tjOF8hu5Z2gRPm+z5B3
IvJT3arVpm+q+q/Hw6ZdkhiRkBaOb8JNURsXhDkOg5BcfABlp41MVsy62hVi8nvCRvY7kPgLAgBT
ipoDxy8J9i6L5ecVEkKm0nehmVziBtvuecreNDnvzoqRkNPR/hIlFsyJLgm9kWtBfDDCMXdS7LTW
sc52RZwN2FPDqH4S1m2Pkqi0utazgubXv0un28vClQcNWtB1EXkQZPLP51mNHSbbcRZdytkqGO10
PKa63q5odpx5kL+zBr3JU4UDvcQuKQozyYUGQQLH5+MlpZXNJULbixnNwz6tpsMY+6aXNGGzQkH2
q9LpqKZYidzJnBm0hKbhAQ3nTqGm9b6v6Rn5PLjhxqq/Iei0A9YrjUOJCOrfF+aP1eDf+NxiYIyP
HJy3xQUPW87PZ9pkAvruWpmv8o+O4y0G0Xb6INypa+3qr81d5hb3zEvDa7Ar3pVnlnqGotEPSNZC
Bl5r15Gnx2cVWy4KsJzVxJW6UwbgEnlC5CXJipIEvwcZ6EeK2P+vnXpS+411yeJ9IO1z39GqPVUe
qvUYS4CJgZNnmQ5hXprZ22G6lVqvqykiPEaf1kB9vaqyYy4D3t4L/mWg3I/dqHLBBChEpj3/qsDB
fSvc6Z487sqwe5gHjQ2S0StAJE5EuUQtx3703LL6wbEykAQ6YbyqKQI1pxy+ucR/SC+3l5iwBsY6
/ABtv1kDEgx4gF9T8TqXNZlEWbJSDNjbachGWQqjTJir/rPP2T/LhOoqE+9Uyf+IraTYMhQ5f3PD
uZ+fT0YjfUVEWEdcOs40NzUNrXCo88rmV1mOJKY46Z2qDv3aj35JSDjs/BEZ3SYeRuubpWL5vl+O
S1QSixNqOHRqn5+zXCkzS2+i/NpbgtdKkLrKkfTYiGjdTI5kwCy9cf/9Ub+89IgAyNSicgNJIOfg
BkYQVKlt0PVm17iIe7c29mQy+jR5VPNxlnj/44MtLxI6vsVXVpduFt4xGLWoROR3lePqJQpzCmzF
fC+k7nFKo+8q09vijG8PiAC1gXJw2VZuKD5KpYiA28Fw9fHUYCzcUGsTj/bNLfuzWdzcMyL2yApa
HIxgj908uLGqjI1U6f3VPAK6Ab3a40NIlDGBujOvP0WfY9L0RhszxQ0ABa2L1FiD0Jo/dhGZ0fs4
vAjWXTnuS82N/TV2S4RZeKnmymSQty7Od0N1UuqHslmlwUpq1qOwstRNk6zayNP8PT5wBo2itQ9U
d1LdGn2ij6ECI+qV9EE7ydR6pFRCuxmsoofsQXoyRkfUXQUJ7Inai6+nT0lvi4VdhS7JaQHVJ6E0
OJozMkxPheK20WbMTrHhDX+aePJaTAGl7bauvEpxA2Md79tsg3Y0Gdb9kRjsby7yLQrFrVz4cqhV
WB7IzbpZf1VRyMIoFburmCDg1/s7Znz2bOGm3bf1S6cVdyFw/r+f1S+8RNQ2izWxxGO0PKx/iv+/
xiO5EQ55SizHleFgTBuIgjozQhezX7hdfaOu0PEBCfXjBt144GJ+8d14+evHJveOwA2VkS6C1T/b
0l9nIAZzgNX6mF9TQX1KowwrETX0nbhCsNvGGIPExUdnkGH170/+dUlgCV7kZBRkkK9vEwWbjpSn
qC/r66TXza411wJcPC2EzS9hiPDvY/2Hq7xYhS7iJjIMDXhmn5c8ocV4DB8XDjaY10qUNk2exowE
PsLhXAjIugWpwwnEYoSUlsU3heB/ODrM08U/FBYgreutr1HBfh/m0VRfhVy0mFnMqz4PjkqnVSst
io7TAXuPmCFg8MRk7uXfH/3rZSYLSiJMnih7XFOlm5VXVqMy6M28vjZZs68amb5GtFgvOrRWVvPt
OvVla+FowGJ4hC2s/lsg2xrEGoqf1lyhVrQbgKyh3Y7CjNhH1p8wcwgdOS8nBsyJ+c3j9IULCgWc
T8ktBsiFlaLIn29xyKcxhJIJWJZNkNxq8SGED513164VEE8rvMUyI+mxNQhMYkNwYIiaBIJvdSuA
glmmotfOomcMqn5tmLP/+zb8uc6fFnDg/SXFloWFJ5HX7fPpxWUqQMYNxMtUtSa+UtNH2FeNpxdl
gzsP032KASIsIkaZVkLQDqL/01SFz20kM+xSM9Vrza5wM51yr1QuspZ2bp3BeCMy/d+n+uWJga5q
UZxLbNYmlfrNmfb5POhjrpdXq4S/PTdMTKyykhxfTn6FFYyyfx/uywa6cLKXkEo4FxKlmfL5wmCI
2kh5YBTXyRgVKOXwVlK/S795B7Vlg/x8/YnoorTGZhTT4i8hR4NWK0SkptG1gqwW2ZklvyrSeGnC
eRtWUXHQVdhqwTQzBFarcq9rnIclpMpx7PQ7Xwws3LusxCM23GcIo+16PRlOpRYp+0QCU9BxITER
2OV1rN9ZoQBvaO4kb5Z/Ya5DU+G/WUEobDkN0FJAYTkdT1algXbnFrZJNf4ugkihgtXDDqvV4mJl
+SpW8Hia8VVal4bY3Hego35r9vezQX65bF2gFUxaW5yNqp1ObfRNefq1c8IwBRoi+hi2JzanmzvT
RBhIdk0aX+c2i52AEEyHxJpiZaRSgeARyC/CGnXXIRtjMX9A/DPYrWi9i614TGTfVUa1fyYOzplr
cICaqGxPhRr8za4t3yLxCIugIcnQaajDkJ3evPiVnAedZebRVRsE/GyHXrmTWkRoQd/K9tTyOOHK
ApugzLHxkqGett2mqUIeaLUtnBog4EwoQFam2W62IqKI+3abqN06SpvmoArBvvWl74Jkvuy5PIIo
Aaxl20UUoN+U4EqX10KoDf3C6LLWCg/FgdmajfEJ4xRioXE9H7vVv1+0/3RMFsil3iDAm0Xy84s2
yBoMXbOvL3Lc/prT5j0L02fcoraZ6bMJMvcSxPCbUly6CSSi/Ya5x67LFxaglBXl81ETRallPW3H
Sx6tlPyoq1cDDzxpfMpzvDw6O5BetOyIDqmtdpkOZwduJkYseJ1IUeAMVeVGEbpR9DxT5ohoMiKz
wdhctpsJXgFWIMEMFUN+wyWky990hJKFsq8B/ND+yP1djw1Wqm5izIWyizyeetg9ZbLxp3OLdHRy
8TSBi9NbTw1C4b58zKS3oXIbxnedtlUtzwo/oP2mIcigvvZB1DP1UcdY4DnXiY55UZT9gNAGEXLv
NGfNdLuJSRiEH8akuqt3joUquBs/hPKSgI7jOZeP28Q4qvqdUT/64Hf6s5qqronylROuLxOYWeFh
bF6PILGnqVxNpi28suoy8Iq0rW94xkIz5Vu5SY64gu0cIuRaKr9Zlr/uAku8LUloIrD7Euv9+b6l
ItmunS6zQioKzIkRcNOPTgG02mLok28eTdbgL8szh+NNIL1GI07vNoSd6J9MjCp1uHS4Isn3hW77
812Dc1sqVo7WuFoKUKC9GOZPqzz63MTCv4YtRom7RnnFpUxS38cBiKs8B+V7KhxD365mV02e524N
560r9r7IDOZRMh+nqbPV+DnoZacln9bydS9iTIYku/WZaECq6OGMDMnW7y5DeCxk4u9eOguKVPlb
bmoHhzSelMBpusiRcH1sq5Ln+dnyd1NYY/BDSoKOqVEOrg6SMmJUhFuQqwy5Mzk4UtnqgOJbHQDl
AJaTdjX10COYpVkFeoa4sFvSBUlegR/Mo5MF2Dq9S9rvSChtLO+sl5Fmqkb3JUDkz0ELgpeqyNY9
pz6BZ9d8VUbCNPgi+OoTrBh7MUkTG3YTjMez/lX7gXRgAIuv7fiph6yUOrJ5X5eXOPmtMjxOZAs8
YGuGqW0FD1ZwH9WvhX4RYcyELwXcHX1fWXS6CIogumXxxedkVGtrkXddvkKfgsY8rlIF9gRPbLcW
0NrDSweJrrYmOedPBXuegzmGhdWXuMzRukf5Q7qO4YoJuKRC7koOMkoF1cF5PwvdrrwX7pkK9m8K
cYgO+HyEHbWj1u7AitDaKjQO8BrYa/KqgMnHJimuEvNtkJ8Ei1xol1lQFq76YdUlbqA4VbjSu7UR
b9J8bdEb+7sIGuPww2qAJLeysa0mL669YVHj4Q81Cof4zx+P011bQ0JHH9eMz1iXMY977YrXkTku
LNwhXBlPhFTgVh+5nblGXMiAtpYfrGRH2Fou74L2JTC36fzD6H/OPJkm4hWTcmOZVXehm7CO8Zww
FbWw+HEVEg7GPXx4lkJ+5v2hFq4JzKhkS082yjhFQxw4ZNiTlkRRcDeat2SZJxNH3mxz6V7l5IXy
dy/d9+nVH68xw8ZGw6ttb9ZbnR29SB7z8Jj7J0Vay8E6zHZqsPbjQ9Lt4nRXdUt7r8wb2JH5fCfl
ex0zTQKPtcs0PCPkU/rHjkDIbVfcTeZ6VL0yeqgTpIEXqTt3DP7958UUdR63muVa5gEie6Zt5Hxj
MSKFBrXTGUh+Z76kLrv95zoPWTDb3MKCw6XklgjX50VbRO1EwikDwAhuKfbttpG3kzdJ4jWO02E7
V0TjqW2l2k0WHPJRjlY+5lLrcPGurDoZXDjB2CuRYcxVCeWv0SutY+gZPAYSyvDmxbDtwYzzB0zD
mN/iIJUaIuyHhQiWQ9Zqs3BcV2MAAtOXotc3i2MVrgyOFj5brSLZJTp32LI9uhPT1TG8ilIdvieR
8UkPNevf+/7X9pOaCMXh0gfim6T9YR/91eALpdbEUiikV9kXhzOZOqtKyVeyigHj3GO/JfWIWczg
beyaxhYJKPuu+/5yTziBRR+4aB+X7vsGvNI6qTdmTUuvNG/qISjPoAGTV7bqR9RAHWzbrkPcAzhc
T+Pg5Mn8G9E4M6eSB/3f12LpXT49HcuZqLgEMP7BsecPPvzXpRjmNLTSuM+ucyq+BtrM3j3RcRWU
umtdPmmYU/6Py9PlkLoiMjAWNdq/mwY8z5S0mWUV6LMZ2hWWF4PTJsYvpbTMc6YGCCc6eavXeQYf
tvFdX63v6lF+UNgMd5U5wejTs8dgMZVrMbCjBMpx96vxBZbfjZFNC/Xz+M1V+sPq+nyZUBkQNL+4
Q8FJuy2po9kngJW0EWhwPB+9lIfrfhTxG/O7fiUNUeuWKTZ2ckC7pMPWja0sOJP3S3J0h09P2ntq
YEnrSRS7tdyptlY1Bd6bgeTheKF7Gm7va3zP0MBkMWQMfF3WjVTqm6mAdRWG0a8pN5rDJGXrYSKb
/N/PgPrlGcC+CKgWErSKjOPW+LqZytEv1Dm5yogq7MFsHiYx3vz7GH/CGm6v4N8HubnrfqAlspz4
EGkavPGi2ci8SKpLeDT8opoo/oxA9nQ9BYpN8UrWG+ul6u6w5C69mMAVTD+gkwzy3WiiDyJzxl2m
To4IlWE1xxM8V1i+/oh2KdNVxH2CucGjF1lCKRieteLuKt+V8l/f4gVMl0GxTDLAtD8d9l/vDsaJ
eqiFs3DRW4hNhRGSdCT2gANmMGzDkqZFpy7AyFnDldgJgqBGVmvqELTwWvz35f0D4d9cXiYXOmTJ
ZYRBl8o9/utcWkv1J9ok4dJV6VprlX5dtVxFYVa3+F4hUsCUxpth5amJ5sjSpNxZUUuRgE4C6xWK
MKxK+3VsfEdk/I8nRkQg/ku87sqX5MO8HPI4rWvhUlnTjAvncFHmakt9kK5Y2xD/5u0rLqur0ece
YqG8F8ERHGOCJdULY+MoQngtsvHl39fra4/M2IXWmDeZ+0Yzf9P71USHxribB1fywfPTTD+r47Dj
p+awn3N/q/sWTtGJGTgjVq4OXp2mg8+qvtc04l+E/VgcFKakGOELm6BpyebM9I/cCievmnLRGdFF
/Dnh/++q8r8Wo67/t/OXHdXZzzx6/9tOZfk//ttNRZT+C5iDaAKwMpHZIU3b8N60//t/WfJ/SUte
AfAJ0ixabtab/3ZTkc3/IsUA8EuSFgQMEPj/uqlY/7UAYUuUA44Ii53K/8hN5YbFDLC50GiBixB8
oF+Sbrf5UOtyhgyFvoEAo+C7J4EoMOxFQNt905zKkJw/reLMTEENmbwtYR7gJ9YfLdVfKwAEg4WW
lcvrMZir/kCOnzx7gtzT3GVznd1h+ATPrUvlSd/hg8joJBUEDLXNEBbAwNJPexH46NYKFcHVFJL7
p4oVBNvY77Vf4qDWL+M0lOnjbE5UkHlNHAOWQiUlUt0zVPWMLMvgGpUqPq1z3/ECG2podKw2zYj+
PiprJlQToAtixRIyaKWHwUtYgNUheecewp7vse8KM4ifWdEP3lRNKsIVrV08RPyEQjkNspkOid3S
wPYe6ztao9Q/qJzMzyxUUJkINSbKdOST8M4ZQySSh7S6poSIvkfUV7hDx6W5ncK0ZZ+ZRekwpope
e/6kBj+lNh09cyJq1yMEoFWwJ5jCbsXAC31rQRrFaI9JKA5OnRoZwxK1U3+VyOIx+tbQRyfqICO2
FZWlHpYDjaqlVOX1TN6owRzZ6GrHLMvgNQzgZdihLOBXios84E4TRwCIzJf65xLid01vFOoPtRhq
+JSbKqzVyA/qx0aUmyd5QiIUjmkd2fWsGGja0zEH44HWF6+gvcO/9XvcTfIIY3YYm6OWrwoRVYTQ
GRN6c8Wn3C5kVU1XQ5cVd0U01DKEjjrTbbWXqKNS/FoZReLZvNeTEihn1BJcwMJSzH5XispoM6qN
WbJFsylf9ETKH7SigrSSjGYVOLgWx8dZn6Lgrjdq6KFd7AtIMwJR+z3VhV+TcWMgAq4r8UUTy+o8
TXMy2ENejsjU06bq0JTjc2sw0pDQTg/WvEqbCb10rTbDzux8XdtOPq5W71olQUfNZ1MmMieWYEMz
PNg0soRGvtUMlGr1IE/v8zDBG+m7KqHuakfd32V9re/hEGLYW+pxLrnTaM0ZBjgC5EEg3kmxo36k
Gy39GOlmGOnidpra5lcjNYtNl+TDLM98K7Q87IcbJrZqHzMyC8oe5lo4Qg5BvqDcVYFUxatSELuL
bnbxS1vHcrarRSF+1kc9MV2/j4CRtKwxZccoiUSF7oxF0WJyzXHpYciSmHyE0LSjBLadE71npq4N
ZZxiNSx15ZE6asTAIoBAnqsVZl4RPOwBAm2JQQIaKCBBycDvl4c6v4eVpfOyWanxy4jpFl36OF7c
ThRMPmUqzgmk9d7ENWOsY5FBChNSu27mSuaYhZW7/4ej81iOFNnC8BMRgTfb8lXyavkN0Rq18JCQ
QJqnv1/dzSxmeqJVKsg857e17nS1m4NOfQeU0HyOunMwVHtzidfITCmvvO+C5iiKHEm1A0v7GSC5
7pJU6r+GvL1wF7fsFhuPEDgcSEsRR3uwfiTpqDIgVzgGZufeieVyH5dJicg3dUGDZM5MCIoUcmwI
fBlELHNLH+mRMZ9ERhq0mRS4E3TtuBKBe4YKYIi74SuXgzoPMqR9gWU3uXGtSN+bTqDwYJ7G6aem
yLul7Su8CCeYX7IunGmJpB3aAoaPDgF0feS8zqpRqICKWjMP0BBWEExh13s31WWLks+XP1KT5H0m
FdDH79+49iPHj83rZ3oC0zOtnNexjXV+zMpS6ENBxj0hSZim7IGTU8+niSdS7+KqhR8YOZYRV9lB
7Bw3pfGYL9McYjerWsrOF5+aqlRNTwXHjfO6lsOCx3IssL0Lai66fapaApC8rLbbaRixWcXkBqot
8a/LU9R3hvhHYQ1EgEB9RS8C4S+ALQs1tkkfcd4ad+2RLMZL0u9cI+Jsl9E2+IrRGDVoI8X8nZVu
N6DgdwAznEmGyTZcBPuMlpG4K8tEfJNBw3M9x2267suO6KtrkDZgnFEZfOsys/gRbym89hyXNYd0
6a/Rl23y3NvPwVLf0cnIO0jZU32slQjdw1itWXv2RUwrI4yn/S9d5fDYowwgHKYMnJYzuVtjMK2l
s6BAIi4OlVOXMcDV2mTYV4ZSnmEVlwSHWtYOGzn6OFUw2tgn2gBUe+p8pd9DG07RBhgl+0zgRqD6
64AEksnlWdgEuebglqmNkJYxeeDxW3kyNuVAFhQCQ797pkCM0k0aMsHjS1mjERDUh8QbX0flFxiK
/Ki6HpnhXMbRuAkGvT4UpkYu3ri5/9dWBQEaLSmP8ZGEfByZdV2uv7iy5XUvo3nk4MxLd0ZG2AaX
qqhEdtPz3WW7QXuyAxPWxe08BDU7iF+go48FKYekUbUhJjAEQKh8h6LdJ8bhuLLQMXaTLmm4bkIr
Qx8uL2alIkE9H7Ag4i7fSRYIwp3rDsCsKT3WMnQ/wTYSQ2Qvymb85Hbx3WcyxWeetKHgkuvpPrjV
gpMT+5wGCBxzk9eYtZMF+c3cx0/BkPn9Voaq+yyScP479KO/3mDGlctJiTElpNxpx34vdMGxRt8H
IhrNmbtPByxCrskxHdK2iiDP03GBHjAoMTIMVdwnW7/N0WoERe58F7onSWZWeZduWyWF2cf9BJDI
1TDtzeSn35YDutlbpy8fIiYjynWSHv8Omb5TjLpnifnNyDr/jeMKoiyLrDqFzZTx/bXL+CfuLSbW
NpMA56NDgDPPRhXNF6XGpTpaaAEcgbYYoDKtIhUikD49uDDdLbcMo9xeFtBPN+Pspd8rGgLu5YxI
l1oGHY7fMLm0QVPdGPpKiD1VdU2zy2jNP6f3zeuAO27vDuKb3fOmdKa7WfqR2azx6KJuHdLps++E
80lbpdonSbev5HQpQ7IuRVSX54auku2CqLk3WBbDIQEf7/UxzabslIr23KThfFni6lrCtFj+69x5
7r8o9mF9rqdtySTi0yFDFzvBmuzb+GCL5tdGwmL7IgFCRarZ+rZ1APJz6kPI01ypr+Fq5jVylugW
9X7Unspp4FKOSct3tpaU/S2HffwamOTULdljs5Ic1+Zesl/cIcBU1D1QwexuvWI+tEUcPOJlkLgT
idXVcF0L+2WclsVBTBA0aUlQASGXpHnGPYGbIJCEt3ke59zY+/FzaL3mTST4PRlWgDm9WKGvnPCb
sztghabTda9rxTOcdmLrZ5X3nafszrUQWOBsnomT8ZaC+LYk/ky7nkPd2ecdObgYVKHFhsEceLjG
TRTTSOQHAMWGIJBooxJvhK9D+VFk/nvnEKEr+wYZXmXd/EP5dbXXSXImhRWJU+cyIGLudsN/GVmu
92NYVCfPWddkm0z//2q5b3ed1vldotA1BwtpLfDU3kq2QLDc2bIgmTSjM+lvXBTZFylrlzFx6OG6
ZgtPEFhjvg6btMzyeyL3if/r5mPbDck2r0EZIAzpQlny9Bq8N1BdQRMruXmzPSRS9E+2mZ3TUFQH
ObWPTme/srke/4xL0dwsawAgDqm6rarxubYz0UtL3ayf0pAIPtFce5imdtyVUIinMRH8XQK49x0c
ihetGZEi9fjghOz8N8JVZ5+ZaJnvlrRy7txmbF4CG9yOYrH8waSDcqcWhzOU+N1lfMtVe2bB754s
2152mPp4OANpOUcKZQAaCrtbiG3dBbODBiZCjC8t4TU9D5RlNtErB29gpSCxAM2g7aLfenHxii+z
eVbS+2KAh4F1Pd+c2E3Wo3RgzBTVBmqDghbhtl1dPAHJ8qrdrn0iFJjpDtn1YQnq/DQ7HAKLN4rf
iFjdu3Dyi8Pg5utOqmUYT27HCKGnnNN0TKf9OqzyMFNIiXK4f3E5gpttnvQoHVkP1Imm4T00xvfU
S86XwqG3QwRH10YwTRPDqCuZ3GtbzfS1czzUpYcHMoqxTtqHlNgQrFlJeIM87JnOiCevBvDo5gAe
IOi9+9h0Djyad+Tgfg+y6tIX04+s2r1VGDVag4usQnV6dNb6EJqlhe4zLw2vlZ4c+hCTlnczNnvC
Zz+z0T8Pgf2L/v3beBK3eEm1E7MGL2UweiwFYGk0ISUMKmP0GygixoxO9b6LjISVzNM74/A3p6FS
xBHE+XNrrstH0kooTmraNnOKG39IlMa9Xibblis9A0FaMFOEoX8WsekPqqUqyFfNYQ27t64V6rzG
cHXtYtztaAOzn6b5zqMuBiclvRHdjDOZnIwiPFZrrLeOY79DqJ4qgNbk6JgeOJK+ymR9ofRs1tcy
KEl3UtUHyyanEusu6xu99WW0XDrG0Y3TtmJrbHh11qqXsW/+LCJ5nCsPcx6+MZc1Re6XscvvqyR+
pE0QMTIVIpRPIbfZ4OL4ZyMzEbmAYO2YZP3XVcGGDobfdcPrlVXueyCN3ms617eJDtsb6vHmL4CQ
nyrJyAoLe6qWSAH+y+hwy7uTk49dfKYOGFa2Pg5xqjeAWbc9O5+MooNDg8vN5F/r8AgPZxlbi/ck
XOyfMCk+0IixPY15cEr9WoHlOtnfJWjklV6tFx+KaG3PraTOjf2ApJSliRM+Vz+/dzK7xaLAChyk
h3Bt/lkukxK51yR3MV0fiwgvkD6oPbv0kYGvABqe4D4G0vWTmcXLS468mRKdQkjZRkPiNzXyqBSd
C1DfvyoROMAa/lXUxe4e//iwn5bhwzYd8yq/AVdt1ij3Pn2vTF5J2LmMiogwamGpsnc0swNz0k1D
hcDBtlG2C4KchGuXKqJixYQT9e1WJmgfoD71NqKVUJXxRyUJyUrGm17EN0PWfeZar7dFEv83O85l
dNUP0K25GcX8kPqKEI1ZZdmN43hPRWzru9Gs5TZe9IF94TCF6ckbOrqA/IYMq95U934RHKcxw/1l
ob8nynwemLcxBCWMtvXsfPg9H4qS6GmPp6NkmGyfTVKEXEVN+BEwnDHstWg83Jc0qZ6sGS4gsvwm
hxGPC7Hv4XaQ8Bh+/VtYdYu1rjj67kwohi/I5YuUYR0vyGMwLa4EEDs6pkN98oJu2ZEoghDBF+pW
B22w661HxhrkLfOax/zq5BORp10rTx3PadQMnoTnztSXn2CTkjGJCLS2knw3LGTLBVh1tutUWLJ/
2Vp2mR2zh651+9uuVN1HLYrii4ogsyNuq/nkaVo+FpmM2Luqx7QPtksvMVoVXXZvK7NdQ4HlWBaw
lhYI7N7U5sOhInI9mHmonxp2l5KDZ3Sf2nL98Tpa4jIkZ0MTzJhYGfJjKOwxKO6DYP4WFo5cec6d
6HF9+k4xfIgyelpU0LzxAN+26eC8ZH2MuzjWyXbIGvtRDa3959uAR0Iq1q68pnkJsaVEAbf2pNAT
/pAaDLY6cP81BK6fVevx+hLHq1lDU4uTc/HST+s2BB/6PhFXdSY5/8eDV9n5g8ZgDSM9xJioMvEZ
EXORznF9Q5/V7drOd40t/sx1zcfPuy+1CNyo8XSURfedT/2jXu0t1UrvYe8Nj2Eoo49Yh8Trut27
144vgQv1SKodMbrsIKOKq7uoBCnLEbUtMZRCVy3/ytydLw54i+f42zwWF+WFH40zH5GWRscI9URH
ASFtOBFPqxy6rZE+3uOGYHu1pM5rZst7p+tiUqSuEfMsX4dR+XwthCSbbdoNwXMfeKzGupi5uZzu
skZusfUC9ozSb7pdWeWfzNwUNJbVU6BGmh2X8t1FvMxY6+K7mZs7SMPLlC4nB03rhk1VbNe84H+o
5/t8IWNxdP6B0mJ9lJOzSRXjWp+X1c7pSPc3cVpxy639d1GS5xUvzR3emJ2TOT27swBtcFQ/70MK
L19kqjD8z7GqaSyP0TLk6S+laFub9TLHTVOVmK27kleT/qcBdAYIz8sOBjHpLXvoX67NZLNI54v7
rkfjw1/Npwn9W5e/e5P1ItkPnvswh7jh837tNsAPFSZGAaiDPuy+z0ZzjBZ7Y+kBYEsnC5FX/pT1
pCPiub8eB1NR3igkoRQBICGaqh0D1ktDgxlhfUWyFjeqtva5aIk3bsqSIOOFqoYo0P+SeFQHJ+Wj
Idm/p7vJ2c3hfPYj/eLlc+5fgddk50Ur7avDqaOUYW/p66CRyPbHtY/sLplY+qtyfFT+ggtqnTJ0
McnonBIHTyokUU6MTgabV4eNf0gGFiYxF9cfv7f7EjdEV/jhbvXy6AUZbnHU5YyblRrCUymk3aVV
4dJ3Yexw54rqdozWP41Ru1Vr0hiX3RDE5l/GkrKVM/DFhiK4dF8AdW+mTrvXD8WPH4EvbyjYpWmo
ZNUOiogJS4F07RTwOnBgb4C/1nWov8zo9T16Y8t1pXnOajWNJ2eJWZD8tdyEPm2RoxvhOus7mg1p
lhBFwlpe2l+3N2fE4NthCY8mm2mUGMVdRLLNq1X25KnpbQ3X/wYXV2LOSXpdGzmVDC2VIIIIA1K+
Eyji/GWK0mfYjRQRrjdeLborRraQVigyAJevla4fBLsNGIQuQ6D3IrtJVcaqNIfgH/mQANbW9BuC
GhGO6eRbGaCEqPz4b6ZTewMv/0tP16EfUpLWBm3OiEqHXdvO/3oPc69WzUs2tPDgw7vNym+9enaj
ZnHKWRn/Gp9xqquv97bXPC3JJA+OobIS09drN9bnqTaXRhAUpQQhLqv08OIBVjrliN6zoLhHRR1u
TObBUIQg880HhwN4HepIvklDMq/30HEBt4ZFUwfk1AzCAd5OVQgEUBMCIG9oOJsp4qgRlM8B+BR9
ky7BJHZlMevtTeaXREMtHQNAP/3m2YztDcLwoy3+f+gV63RbrfgcIf6/2NLcPa0sK8lZ5pbWwA9S
PQ25p2Xebtoyfeoaoe56bpVJKeJRAWYyw/LApy8PlhZOxs74wQIb/Bkmc7NEiXcvc1jvuvWWh1x0
f4Ix5y0eh4HMMcRAC3c5PvpnlzO1HONHYMKHSpZsiZVGpZV60VueuL9L3Z/qSNMY6D6YDMzNWPE2
Dj5JgMQGkI+0vKOrQKucde9JuibnaR1IyXQLF4piONYTNnKVNR8m5KyZ2ZgyRerUWsznIubrCDIU
gskqgKqg3za2gXovMnky3A/UsWCxKv2rMRNPbzbm8oVFAkGnsN7JK4w8TGPwNK5hepMuanxIhHdZ
xrp97SjJ+5FT0CH0v4ZxEuCJ+34c2A2bCIg0/sv13O/6mqaNLe3M3WEQdEaOsn4IFzUfhpFo1Dni
FOwEjRkoIhOg3KiLxgcnZ6A6+E32k7qILhLM+pFOi3tsGB6waZbtO/iTbddWhAV4yIto4/D2owdP
kTsFygsKZC5Jrccj4OQb+QpqryxxlwQRVLssVcTW6+w21j5hNB3tKcTLz1+dGOnSQtvcHaZ5WY+N
zNcjMAFKFZNfkqT9F8RY+Q3hF9n0ranV3IyxlG+jcmmZcVK2mH0k/NUBbEpHfI554O7LMSD/g6kj
J9wC0dWmnBvzzgpBdBlVw81hLJg1IwczydZJHKRsVVyS10eT0nHkSv9Ga0LcdT2YPyQz2K1aRvNH
LbO1Wy+KwhsAFqC5rBX9Rxizc+fCHf+zsSpea99lNgQ6d/cmYPxTrFbX8kh1nlh2eYqMOORo86+T
fgNth0hUPXP/LdhTp+ZYed2fIe0zav7Kv6YJTLFzEz0TWBJqAgUzqCLi2Ga5x7jR3xG0lhHwL7iZ
J5RIO+sWVEE3vb0NuTV3RjJsTrQH/vo2/ajxS2zpDE83drE/eLJ5rXSwDUrZbG08dy/+yhLYubI6
lXVCmD5CmktIxOBuTcz809k6Ok4lMB9W2Pm5EHbe2b5X9zokGYd1c9nrucOSl+TFYYqK/r1nC5Fe
hVUBV9/kymPheftBGChc7cT3UT15p3HhoV2pwDl7XUo+UWpZ0UzvSRBW9CGHNUaZKxoZfnpTS6E1
MW998dRcA6zmapKoFIvT5OZELUOR3oRgZDc6qX5tF5K0mKv/4nz4dn2eV7dI/wTWIYQi0d1LIfPi
K/fKF+jBh6ion9q6jV8baxYKWu28j+rxDZLwmjFpzwQaPlAVyDmwjilts7n/PvTBO8CbJEgi/8/a
nCndymNMdSfZT2P6t6wLyrNjIEyARIgzPRIpow33Y1RfgbW4ufMUrJ9XWlCccfmKe4292fO/u8Zb
/rlC4Nej1jY698qjqjVveHkHhonK8MeVOMZxz+qUlbdFGjQXSXvwO4qek6zr5wkWcDeVPb2uhU8x
BFMD4y8hs03AC7qhGchU2zl27nsS9VAa9jeGugI0OodmAQnt3EP4fwvGHDwmmrqIrrINMYPBxY2X
dq9ddXFG8DvJ7+jM4HdeZfwwdlODjIymQ8KtK/2m5oXYnESR5JZF874b/WHbpwhTBxNSmzwJl8Od
/t8on25GHJSE8AS/+moq9XzIgDE81FXI1Fakz2zy2EJXBrZAxiWxOF164w3OkRrn85AsN2NTECrj
5KG4ZJK8r+0i1he6nQFfCbYrSvwkm661EPY6fKq68gal0akW9XhKqytVYwN90aqj8NeahNjkBpwL
8+0mG53gedSph4ReKfPVQkiTwodyHkJrExVTcB/o5rtjpIZdUG8NfMrBHargR0UBJFeWSPLIF/pU
3WQMzjLrH8toxR7m1Jc6HvwP3V5z8Xu33zVuahmChIuvYMoAFFBeTIcmicvPoBDlHTCieu7FxPaX
M6MB5vo+Pem83s/8rMtPDJt5KacxOgRlQhPrlMr+O50rJ92g3GKQieEK+32BGxsW3czXTkPBWDIm
Cm4gNwT8m9bmyW607vSPdlxEhet03eErB3yybHKYdEGj8kwr7pE3VF+uXZn317yzO25jYDmJ7BEZ
nNwmVQ+YaKUMfyPB6QXo8Ndnd0OqFrpEX0unQBrkJC/o3HGiJrkXHBtdJE9aDqTk5bEMv4OpQoVN
zXb3XyaH9QTNBoJzNQ31YUx2+0AL9pgWyW7ow1sRaudmrvr/ZvJIlKSsuFrQ+xv8PWKT0s7xx/r1
O45KSPgWKyxWmhNEILdnUDCwul33hzawhvFV14QGsPzndS9IAQ/ICZVO90FT1adVIY72oKvQmS9+
dOmvIRAEFWvO/rU2SAjiOirvJisGwdyF7GATpvaaQNI6q3vw2yT/HLRc36RxmrNGH/UxdiRa8rYI
4t9YiEcojzB8dgYfkMaHmE52WbmuJZROnX4lTdVB5LbCvvBb4bjR9LQTIjkx1nqCJIrtsMZ0po8h
sCFdsDF7amkoQBmm/5Lr4UMv27Gq8QRJSuO/XHLtGwtf6JNLfLK6AHkMeX4wkkZOu3PbrPopXeR2
HGtxsi1yfR/JhZAdikG2XSDFBTEiwYWK6waL+jvxkN2DLQruD6kqTsQguF3ronW3zpDyLbUzqRxz
G31EvUtDtScljIu2L6LQ5WFM3JEunAjmO+cm+6TjUz7l9VI8LvH0luc9R8kECezsydao7sLBzu7e
b1R0cr1yOVIzx4M59v029lcP/XlWeBtlpJ4AWd3y7HLoM8kP9qhjcqcC2lhI9rTTzmcPuxuVpWi9
YbEhSOkcpjx9FHCDZRhsA86cjACwTf6CjISc28Zg7yPeZLzzEKdc4gb2R4bZqVqZozisqxPWS55c
Sohfk5a4IAs8sou43fZD7HzXi3ealPtbF/myC5ziqVzdCUBPL1BCZbruCM0VX5NeGNVNfMUmuoRd
s6VpKJW8QUwoKA0j3/3TeFlOYIazys/GGQzxHPJGVMa/93lD/9EZVXww66fNufV7yW+g7I6u9Knr
IGT8iH6SaTTqKuke81gNrzFMxK53mvLs984ZlMrZFT4RQ8mcZvDsOAcza4r7yaIs8iHMorm7dRxo
sZCzWO3TxZIfMlN7AIW+nsaRNDevBZ0Mxmi5YT1fqdPO0AzkcN0xpUfSb8xrQ0c8gQPKTDt0p2Yn
bKUOkx+W5DCn6r/ah8aKSpihKaNDOu/zfFM4YvmmFS7f2DJQpDLHhC2NUmMlHcqPYm31O6h8/bP4
brTc1mNit7L09AvqmOhCmTEyjcXW5VvOeXbSSd3w9un0uPCAvKZVaOtdNEkHC19PzcOcXZ1CZTdm
yJSrBjUCcMHj0vQOyGoDM12zLoI5OOT/Z18syHguK8+4z3r0GnQJ1S9V4XxfOPJj0lKR7GNd87aB
doG6K03YihO0v73wlr+ractTw6y3QacW3NfKI1bRoF4K5xenm5O7xL/2lYNG7JKqZqZIbUCGFaeP
gVA3VNNXcq731ovwH/FP535BnfCSodx5pZ0QwtUx2qdbqdfcBdZDt4RX8V4vuiSsgXHmrcyrGgmW
78oQ0spvHhyvMrz3CCBuGG6sy2inoT8rS9vvrhv6nI2zdNTFDVX0GdvsSldNpBH71MtfdG6rbUVb
ebp1ZIueay2JBtnEdNpiJvHbktyFWfyZ5MDKleqMaqfCrYlga5Gv7OKkt7u5GEl48HQFPOrbvjxE
7Olx7IwXtAmVuw1kwPQay++WbsCHcvD0q8l5Jfq5yG6dYKj3cY1uqglU+p9Xr+sNeUo4WdTSQrEq
jLVl6H9lwgeIHnuwYr94d5WZ76YcNKJYkNInGl8hHtyrPcoxXrPxlj7k81hsva4Wt41kAL+KMaAe
asKA6xjfRqq0OvtDIc9+Jz9Y2SZqJxTwQ1hxdRMiLZYQ+hAs8lJP1y6KhojSZrz4IENIxkgnT7vw
ARHRzkxkzaa5E5NphpbH8BwNz7gQCqRlTc4iG2sirzObqpMzDngXY0lJPdgfvrqVdcoDy91O/ZLt
o2gOdwEYB42f7ZcUKE0yxI3biZXtDQpCHnPXpr95muF5CgfEeUQL9+RqiLop/pZsPoAoaRveyrR8
qcM53vQZjAopfcgYrnhPRCh0DtptTAY/soroBpq1Oy1AZjW6jkTvqnJxD8yezIDITDbgulVHONCQ
v+tMM18pHZDnGKBAe3FySdhYR5gwWiJesLGuHl2US8fJLN3fMRuq9zgenXcPhURI2LPNPuF763t6
k6rrWeFmb2C4rEP+tN6Xc+GBWbQ5m7A3hzS5ZBm6jipXwUWmrfdear98xj5AxFno4rz0wA9/gDgn
Aoya+KHV2U/vyteqQvzgld6/pkdtpFDBEQrXt5vZneJN7cm3hAjyEKJsF6MqEwcPRgvZR9B8K2jM
EbIJzDd4Zh+9mZf61iD6eJNDTw9mZiSLatyZXZTKnyLM/ghg87PtMgawqrxXCVBSUvxMQb5+LYv8
Cbw5e6wou0VHuFIK6qLdgyTr92tZ78O8Nselnz8YzpJnu47OV1Z6Cxdft1un/kTmobl1emIJ0jp/
Ef1Vg+3nxamXlh0lkOleLGvNgSZ5SAMqTs22CUnFr6P6u8nd9qJW59N2wW/HxXVulEuEJ22tjHwv
JsiWB9HUw40gaD7ViN7yxDvTCO5tKj8oEcqWm3yJ7iv61d8TE904ATPhoi/DagAxTIDpPSgRySE7
JkbdimsCFWQke6BPJwfLqAm2U2NATICSAQJwg18i5cF7cmydogxiIhPNraljNDu6eza6/NOXVu9m
3CFuOyfRtpDwq5s8rFDOMyb0f3Wo7GNT0eHnNg/c6f1PI738k4MF/Yx0afBSQKbnuhDiKRINP7Hf
efEA3j5RlpNiMfK9YAZIaoIqeUTRUaNlr3L/Zmparh1wNUfZS9Njw+5a3ooNtYr92xIFBUVirVO+
Mi20uNamXzlE5SHOO8clyaq91jiSdEIEd+KbhyoZ5G4Av/pAtNM/xLokSMZV04Q/GPjTbpbKJ0Y9
d1h6ecnd6G4es2nvM+ndq6BvXka/IpyRLYHztxs7ZMKjDvQe1eUMouCMN1WJSQ19qjN8BIJUwTHC
Okig29X/wWJixeMs1H1fFns7LlspFiSBItDmTrhddClUMlGiJVoiHKlHxVrk64EIXquqq/0wvd5n
pZObGQCgriow5DbRRw5V6Kuizdf/KkezcKVDG1TfAnzecnusghPetvCOv8IhRuZcsV2w063WXR+j
MpmnXZMH4nXMRv1Uc3hGXwRRDX8y7ESvsxYVqUVraYPDtTGNFc4kabpPvXUa92po+ye5hguh8CLv
+58Mhx2GiqmJq5tqdQnx8JuKssaqQQdxcGfP5udeCoqjs8GwVbCDrQQV1trMt3YaMK1MtU6yvRFi
7nYx2s6eiLTYDw5Fm2XDXS9Db9rJuYn986q7ad6WdAH0d4HuAcHadQaz1JNXpm8Iw+IfsH6Hq34M
B76ScTIvSAahNMrZUrGQlY2c/3XcTNyXDrQbcJjbEFOerNYD5KTt6RCbwU93U7VG6Q3OlLrcOGua
rF9UTbv9nWja9s/sp8sfOnCg+dOJa5a7BpJ/F7J1ezdxW+Vmj7zdD17KSUdmhzgitfBZzZxtTQFj
dFqL2suegChmdgpQ+ngXlDPSuXQoeC0oe+6pukq9ITr0ZLRUpyotGv+nCpzoDSlmyyXYXzWSTe65
BCzn6Dt3Exigu/HyxuCY1SFbS1C4dH3oYsk+Y6Q91V1TsNLwE4fdT6DK8S6RXukidsUAfViKAeB9
KZkK2xpdJKqKtHkk+D0j6N+zQXxqFGU8u8Ia7AQCvKi9ZNP0f8SgQUlhBOkXB75zlk0TIRM7mAqN
0qlyRUEfDaI/99SVU2IOKWDStNVe444Peuy898jtye+zuk4lSbYdAgOkLARchq0wLUXNVVZfTwqZ
HluX7uAt8xui0oB+DHfX4UmTzq6v8Htus6VbUCRVMd4roexc/YppAiJK5gDZFsXEKn4h82wEJvWC
6rYVBOFsIh4Dn4wAEZDtHY8WPXhw9Ys3je2Wm8qGjdgJNrf4oYdAcB7ayhp5ynz6NPcKvlRw2Axj
ehwV9qYTgldNa9pYBrI+qcCnqqSChgRc7D2or3ocKV8N1mS8p9U7GIjlK0ZuZtSH4X7o8QaQDRYr
okexlTB2M/B+GLhuELraS1AHwmv5IAJtEx6Dqprmc9bEUXGkowpZrY1Wx/vJuihJF9afqQ7vajkV
03tgWbM/Z+GuNKfMU3GbN4Wuzsgbrf7DAEAHKIWr6dKRL7Z2TG4JevBdEXZxdM3di/TB4c70jyu/
shp/c73w8DreHJ/XPJ7F7ZCY9FuohQzjGbFTuFPV5IhdMyCJe0fy2hV38QDFw/WKEG3LdIoFRNSG
zi9g6uKzzFAyI4CEFX/lMVNPed6KdrcKQfgXQUVlcl/XdWhuYxZUxXHaFF8AJ/1Czw713lu615Pf
NfV0+J5OU4I5P6Ow/akcS2IZGndyr5g2ksyHEhsG21vsRsEdmlnUfNCCReCZ/1F3Zst1G+mWfhXH
uT5wIBNzR/e52NgDZ1IUKVG6QWigMA+JMYE36ufoF+sPKpdL3KTJdkXfHEe4wi5Sxt5AIof/X+tb
G4cye3FaZ7ay3yNR7I2D03nWHFaq6ZBt1uZM+E3dx7SHMf3EO/p5ZXJdJMwNFIlrZ/jYFJXVkWEW
S33WFm4x3wIBNajfYxft2Rxq1LuUdmhDPMzuPEb3DdK36STTY1dcEniPWsWZoeXtB1SYZJt56F8P
uoS4skFjDftR+HH3nbS/UW87U9EhN6ZkzIHN+7Bn4raxpy3l6ukd4mjd7rIkDa7G2O70FUXqgYQ/
uHlo8yqUVo/jRIr5uTCy7g4pN80z7iUbGAOAJzuEOI2Cd9O46OKAVRi1peuwFQnhkLYJiRLYUXe9
mQxEMFiKoxQS/P6LHlazu+OuItS0YaU4DOin/LM2jhCVBSBdPzRskuITbRqwFkrTM4Nd0rUeBHYc
G+OJ0zQsY24nWKQlGv4pjIp6YICw5LokErbzpwSNqwpJOsshVnrZ2B8QI+th79RtYp9luoWWO8Kj
YPdhONEcSjwHlDhoFj9yPkUFVQ26b8I+aES5s2CtfSPJDO1X3mia0Hav/fvACAYoEwIpZYHrU13N
A1Y+AAxxnu77DiCl7WAiJs206KBFoJkYTxqO0t+4TRqc1wDroJ6t9JvtTTVyYdtwbpD92LzLXGvB
+dh1hymYyN8owI0V14BtynlH6XsYLhE5FUQIRJozCGpJad2yI2dW/Y/VxPa37HzX/93iz1eD6187
9Qg+p0aZquGJV+9nOvU/zHoGAec+Lot1VEnIvMAF/+nWM1zx+8pUMQHgkX/uwbf9064n7N+pl7i0
/k2JiXT1vf2Rfc5PYI7zIyLwVk6WtP9O9rn/lLjiwPrDROixibIDAgxMk4/wq4W26FAZZ3WC37pS
miqpR1WYwii1LRrOy105JvapNeTeHtvqsk3iYfroIpt/LN0k+oLL+GSw5xGMQIP5m/gmqT4KyyB3
pqlvxlwb7+2+8y+WrA3u0gyBsjcR7jJImNM6b6rPaujMu3pCU9M1zrs49hQVYMsct7oa1Xk2yuS6
K53oLDEctGJ1S11Nzp195eOpQiwVUL/TzL7f3XJwaJF77c08MuewpHfv40bi8KW3hSx0Sa3+fYaG
nImiKX7MTcfmQs2i50Re2eYHIZX1HcG/N26mwKGfrVmLYquBMCM1Mhm665ZFepLjI5zsR6feW2Pn
n6KsnEGNx8sDSdKcEvyivqRPO36OSjC3QTtRDDQDNnkDwjSYKn2XnKKRkt/RGMYHMnD3aGxv6HeJ
e5eN6ncLfdMHy6hpfLKFMmn/0FHUQGrltmhga4+a3k2wxpwTELLYZ/6YrF4pPWDHSPL02y8jmXd/
juvq16T6p97KdWhgr1lHrYmTOfCC9ee/eCsBMMA/jgMCULClb1PHM0/N2fC3/58nhW/6f3yju9im
MKn/63p8pJvcPv52+aXpfgMi8P1Lj+Px5xz0r996+q/dn1PU9kv/5cm/7KoeCsi74bGdbx+7oej/
639yufixXn/z//WHvz3+/K/czc3j//qPbzUH9fW/FvOxfvXvurx5fz2PnLbFl+r7k0lk/QN/zCHO
73BlmUBIv3RcEB628+ccIszfXaJ5fCI4MQP7PzMI/rD8Os7vTBAOvEsidfijHn/qj0nEEb/biGT4
f4FugkvjR//85n8MDG7aP+7ECwNlnSP+ZcN3QGm6eIPgrOARgOxxHIMgYq/rYOQ0oZLyEye6hRN9
TTLBgpLaqbzyHyPmLy93xHj8x/X45A5oCvAdrrciCn4ZmLlkwa8SroeFgP2jEf1kfwFSGHHY7HuX
5TmICGemxkU4Nqajh8wB85L1dn3adNV81k/6VlMYOKNIL7bGIAnVKLo3g8m5v8f3xTGJMcIQDY0d
cuvTz8kRclmQeDXEhLafVT0lZ4lFXTqdlXojn+n5E/BWXhZXIx4CqdbRlah/CXOh/hWOQaIOk9bu
QWa+R6nArz9TEn0Ld/wUoLI+Ac91PAYOocCobp5xuiAolq2syeLKJ0k27mKjqa9SRAn5fDlMaKc5
Mf4xU/zlc3/hS7rAIXGpc+aBpHoE06DVX3aFneK1Yr8eGkWJNq2DZ94OszpB7/vjlxfwhVH9E2/y
dFgztjjW8GJ54CWO2Wc9BxhqmwhnbCrZ+JXTfLxPEJ2jujKr7iHDqYpvbRDGe4uScbCNIHu+VxjZ
vntmzQF9shpUqPHcimrnIpv1dokxEGrDd6C8FWW2e8cmzvoG+tf8rFIHMlyD4OM94nehTl7/Mi/d
OwaIRZKp77LOr0P1l1emTZUonKRZ46hMn2g5JCs0sJaLEkH7ruI0unv9ei8MEMYGKy5kX1cCPX16
PVe10I4m6utJbtiHaVwdCVhz0F14+ZUqjeg9zc7uDR6AeMqA/DksfQuUwUq4BeziHb0Go5viCB3Y
qRfjZIFdmqlgseFoDy1ViZ1pFBEaRJUSIummhPlqubcK0r3i2rHfmKOev/psqeiMm5DOnYBAxqff
36AsXKOkJPRUD/KM/SMYnNTX712zX94Ata7L8NEw9RFxsVyTHsd28Oi1kEPrGq1tNQxTyz+3sSxt
VDI0p68/0BevApGPIbTOMcc42M5JAI97osFkKJZdAVnzfVXn7Rvz2POr+NINIFigLFxnmKNhYztj
RhPBIEZNLfW+sjjBhSTadW8BoJ4/HmAX6x0DvMkx1jlaQaqEMJ2JCIxQ80snav0idYxFpezn9G+P
BN/lsSBOtNbnI44u5WTI+MyEZp4D2fDcqCMP6muGRUN1Kvy7z8j3qB+QY+ea/H0cHByIQvtdiZJh
IsgCGWOQnfg+gPXXr/L8LWOzQTSFZTPWaI6YRwPOcXxDFi2XAcihwc5RJBPUcL7q0RK7vE6hH9Kp
3VaJQ2REUfcAAQHV9xiY3hj5zyYZH5INXiuWIQhVz1jPOE1aXJUYFY0xoiM5MlU3VeWcFxq6Updq
BDdxIN54EY4OTLbLRdHpBBZ/EYR4zD/ypnZU1JjoiVHupxZYtptI4QOwe/JmO+nGh9Hs/W2RNum/
ceMl2TV4lj2SXYC4PJ1UxFxajoGgBAGL5WHFi5AbZgkdG6OUYAFjEeI0J6PQbeX5MNZ662fe2o2U
+o0x/dKNZ4yZ7Gl4V4V9xBESQ2T0eZ0BWECNEBpwkxGyEcLedfg748A4W0y/fWMFI+Lg+UTnmWxx
2XFwZCY6/OnXXxy3txApoPlgRjijaQMJxVdyuEkp9VJLER1EyMEkfrYbdHzq4sx5QIcYnFPEwn1o
2njyrigujw6tkaxKaRNXOOul4aZnRhZj2kuRbqUbFVTzo1Uq50HR9i1PYztOLhMggd1G59LuDk3S
5md5F2fWrp0FjaFWQmBNHB/eHzYllOOx7TiXVd7W3Q7zlzxrrDZ+l0XB6G061h6wlX7iQy+VAk+G
P9fZrR6WBn/TaH5R/oz7HCUuvow5aCnOpXMX3CKTquTO6qlj7iR0wwIKs6ZCp+1eUZrnUIJGM4/R
FdXpuFeMXEJD2yZAzJZFyjmBVmB8IyzN+cAuGZUz2xf1gDCpu8kH4m5D5aXYbZRpv1syc8p2FOrM
k44ZzblIdVl8quu+kQizTPU1Klr/3m4Db8ElE2OisCycfKUX0bHWgwOyeAI8+m2ylPxkl5NR3ChU
5942Qd1TAtvIZyPEeU15r4wWGvVxma6jx23J6BqBd2OREA4+31plgvSaJlH1BqQWRI3Kk/dt2dBX
N9Jxwk8SFATbOpVFYXCm/4nVpnD8SwRuGoszbg4QNkXspyfDSK2CM2yetjs7o9+KH4ke7yQbNuSJ
TrBlkqdrf+qmFXQxNiYGzLlrRkSt3dh+LpEsYeqN644jgw6yXTJ6dbRfPHvl8UrBuF8S1Vw1lY+w
oJRVBldITZO5iauFOMjO6vtpn/XAYgGledAIJFX/ZGsIl5a6Yof4gbojpj84MhmtKEKXSGGZaot/
Brf1Ec4Gtqg2aI1PRRVgj2CAkwdoVQMSssDLrYu+HFaXhJnpj20z2UFY+4iON9ZsTp8oqDKK2iDT
X7zGoUiNeUehauxm/DpB31AdpoYaJ3vbVsvVnFAP2Jl9wgY+G6jEJoMLm1JFQz0SgVHj8XBnUonR
hcwuJeOp6/DXK68PUUuIG1kEcbrLxz4LNlGUzPFuSNLpMp2K/AdCZWA5lhghTlPZvXEXcyjZkrJx
CaHZxVeyqIacgob0JxiBdVnCrlHFdVNK695EuTLsZlx3p0lplTmuTeAa5TgFdJBdjRRj6j33K33U
5S6nHcnWu6XPuvaE0u/eOFBrjkXXf8qh6XQko+q631utlY4hpePUBaqnAnpivtKnAzApGmzUxKtd
mvk49eIsMX9wy5nU+x7PNgKJSfyY8wRRS0uxHdrnUJB6uHg0FndObq3QZ0cY50mPEhUnTRSXFLVM
hOikizi4usaKtxztmX3hOjnmGbbIQ7c1bFcXYU/XGR1xTMEaRVuPagN93xTvKqNAONj1zfw1s5yJ
ZFZDpTe94ff4W4ZutRrRNMEU6dfugzTGHLhvXrS4CmoJEQFGAXjvUQXfBzHwYfF7GXcVCvt35cQm
5QCGgL7m1JQnjWlGt+v7bB+wECuXXLtx/GTYTfCxW3iJNoLyB7jauZrIlWZeA6xNnNBj4PcJMdqD
OZ0rLZx4k/izJIcStj6jbpIc1Ls4rt+nOAZwlQx1bTBEMRLmRU+70hhMDPrY9dx3XTUxG5BAQEIc
jkVyDHt6ypvMhKjk9Ev/uef8WXOy6Jz+NOKVJijcJDaEFhf7kd6bkchneQ2DCBhNE8Y9Jc39NGbI
qwt6qjDFJ02rOOlUdJ3TPu146bNAhI6XmARmOuv0LJIpO4CQsfqtLmLro5xa/64BxEH5f5bD52Dx
VHFq9RjwdmIy7Ic5qenrJXnptOCGxYJvJBnUZT+30CSqpcsfwfsEl7yJzWcMnfU3N5PdtHU6hK3M
+N5UbAtZjueU4Y35nFN4cm1Cj4bLCsMDxeoUO98Xx6D1CQeaeLC8TeIw6YLmOusV/mvyRGgWCUOY
l2Lw4T8lHJkxfrsOER/ebGv/B49zqm6nPnfENrJdm5Dh0p4JC+5j+T2L4gKFA+Nmq53Su+8Mo/iM
sdyk8msIxG+6mAbzrKbiRDZknwQ4EMtsemCXCRMF4Z5zvVQtWiZcexjiAD355iY15xFSDX1JqpZB
qy8gDIJspoXvfBv9ICt2ERVke5MrN5LbtJH0tcC+rJz0sYy9U7Rc0GkWctjRFVGAPFVjjR5uUhqJ
mhK1VUPpMiQylWypLjJ36swdJSm4QcpLUHUCnU0WICKVYRykXefXJLVH81a1KZpbIvCiezTHOG10
pWA6o+QrPrJorYKAyWkgnGZFAv8iWr66edUlO0bo/L4cTMXdKFuW71mAAd8vbm1phIl06LZDXwT0
mUsXxcZY5soK87501RacaXpagj5FlVjm3leiTHNyFGn5rOoWgkQZce2yYICR8qJ2cRnBBlu/AnWI
9oOyVZ1s08LLEQ4mkcZHa8y8lDGu0Q0NooUC+NLwPtkFVj979la9T0QQo0wQblOzWJhOB6OoPkHr
hxibFzUiuyBOkotl8prPIxCJcrvEsw0mhK+AM8rKLthbwaCX0Si+ecozH12jsraeyQZqY3Zj9CMe
fXAovS+HYQdCI/rYsmfHCmhZjbOdyjy6SIlc/G7BgtkV1VJ/LofZuY7IaSGuFAP/TZEb8tKodday
1BWfPNfQN/AuEg5MaYQvIdVmv2OCyfcY61hYTIsAYy+uEZZkQDO8OptCQMZosuPaGB7RZS+fHCex
74zans6lp8gPULJrk13lDd2nqcNTSJccE3cZWY57aVuV3Z1kizN9nBbBnpYbZ17W2kN4TsNy+Ejr
GZfqEHTiNFFLfhfVqOnZPrV+Gk5mQQPALnqF99LLHmwn4lwUQPHYS5UDf+mrvCDFeeRADxMV4cbW
zIvhDNtoE4f1QL1n66+/E7Lozj+ioSzZFAkLDXI2qpJTUzaK90sN+o2QvXn5qBAkE46MtuMK9WIA
zSTXXYw2svlpitdBe4s4Cl37iNWR5OOGmVnqzsU25iVODWxOxB1thyrqNaqRJfoySAu+xdTld24g
UIZhzaNtijayuy+T9QgZda3zwKD17pJmas5Y52J6GwgtkeFoGDBbtoOKJqaZungAAZ0he5j8XmxM
qVANR7BjIuRhRexgBC2wA5u4xk8hY+n0AOTHQjZfSPlgzB4LolsS3gNXaMk9VhSZXMjEhPLgwdH9
ylGkAVNttmmwS4My+6p83YGVbxGhhQovBYXWUqXnNoCNYtcWRXBrDsoNTuwObecGdXFHXjZ/EDlh
Mt2LxclOBnOcAbnbGZnhSLdubSot35vSnO+E188kNGWpSZwLni+2X423zBw+zOhThCEN44TZk9Vq
FYZEbRJMiJNSZCtbpJhBykqVWNcqQUIURj5cGZRfMfO7P8bTfVq5Q41BdWaf1mcDilDJRkARKRkY
N20Ws0VzCTQ5xbbIlGQZBkz+3GTDt/Rz824WkYT9JuR41rQNib3eMCImZkeQBgf00es2rZwikiEs
Akm3FQE+NyuSAItT5zXfTSSRHD2EjEAHp9AeoXWN4tSPXZf86oLIt9yXO5uVJA9HMbsndT8Insww
jDd6TtidRyMcnA2+CMAypuzma8OdxjGcJUe/d7YjLLr6SzKVqxBQPNpsER87aE3Abqj+rKR+RaVa
lxEGgNSe8g7WQr1iXfJJ7zq7TzUuuYLyvjeo4ROqChSE5og0exMxmT7+dJCgAhNqlbou1db3ytTY
1TjJ3L1LkqK3jauIvoCDtacNe5lXjKU2qr+MbIYi+D95NIaBxcwcVuCEoC21iXeZqS63UGNpzTzA
jnDTeqaeQ0O0Oqe0ux72jdk039lorNDrpKomqNQfaBoUcz8jPFGqv0S3sQz4TluW0bwbETKz3rMr
57fRETtTxFndGh/d2EYqGJeOqNgNlzxC3S7tCZZFdCkJolFMWKMnTMhWo74DdTNd0PFEe6DZ659C
qoAaDDuLjIJqZMAhWbFvh1FPZwF9iI+jMNH+DryaFrt7pT9HUpbotnxT7RfFfpCCfSP3naMQ45UJ
S/WuMWz9LvIMOFE9fJm7Gc02PvgaIRjeYZgpO0H7AtcVunoXNbVB/cPMRn1rzxUzGwAhcRPXi/PY
i55tvYpWVI9Vlj8Cq+++5Uns66usW6A1VNnAftDL4uTA10SdUmOlKd8NXWk9DO2Mqca3ExsiQSB6
FN4tTUpcFh1vTlybJDckrLlgs60M80nUNcvHrsfocy5bTf+ngylxJYrKKULTovCGpcdQJ0s7c5rT
DHt30xWeHe2Q9MEtw/lb7ie/JUEj0EsGflDP7QdjlsG45eGL66IVM7T+sR23xdCRHd+YnXNGi83F
bp2NCV8c+vFF0MW12Ca1O7Gr9JmQN5Ooq7vcSVxQg73Ov6lCBJc6q/qLvgGQtkEd6C4hBZTiExpM
/W4C3PaY+YimNzP6kfyMpG9SladyhCFTs3O9XMB7rHEemAyw00TrQQVcWYGmtvEPUnndp8Cr4I0g
FkpP8X3r70EwW/MBVjwRzp1vpPF2aQQlhcBy4q/2YJk8sHp137A7spAI+kUfjoUgHJY4HW6oglbJ
UVmZQOzyvgK5OuaxtWdFDMwt1UEj2/dwhU8SW0XI2IEofll4i53tbAzlRWHE3G1gCnBc7NH+kbWz
/djhYzv3U8/DbaIXTnB6CtIPElbsPelNzBcIaaMobJIqu57ZLKBZnIGjooSqklN0GNjD3My1f6i8
y4at7fU6/jSDb6TQJcWKSeha84zahAMBo44X2FuiZOuo82w+rZUGuhZ3CLD2Y6YaHdYpWNMDKytQ
bqyBAMESAA7+LvdaUNc4BvlWwI2Ye+AgIY30WS7ZwjXfeplkRPbV8XSVW/nyWfd9f9Gls/F5JYN+
RnPj+YiuasmqPgeVdRYrRXk+YOXsUU41rTrLMxKC9pwYmy9t1Ufe+v7PMmx6QIXh0JSxf2WLynxf
pRnpRKM/EbNCpdH8jlLILjd9sB6TayuBCNV1dQxqpPCwTbQiu3f6yX7oeIn1aUm4xeOcTsutsn0Z
h0FhJxmnqRhSbp0JB3iCEyEbjhUnkE1BWQYCECo4YDC1fw84vwwOqW2LemvVq50g4S1AKCW4WDgh
+8hPwUT4FwCfcJy1Y5KcWi2K3tC2E8WWtBqsr55LPX8j0QBXpx71/nHrNW121uXVAK0XFQdOW0Tv
tI4jbXrbqofhufcmSm7wgTNKx0WAeHbIXBSCbWmqK8rsiUELrZwdYO9LBxCga69VaqkuNCEsIw0r
3DWfRFGhwbcg2+8prF1s/Gz2sg3Yi+FducQG6S9xnj9QW+Zkmk49rtSWl5k1Bo4A5Y+hwd8B2oqt
5MZuOV9unE5g7sXGlxIhwxmmv56y2vmaCgrCQDswCG7Nasg+yqSvAprfdguuuYyAB8XxjJcNekid
HwSFvh/U5xHFsLWH3RCkgMw4rl50Ak3Ndi1JEuJiTgheCMaNnC21dQfviuNWW7uvy4CMDBGRkOza
0Y1qC3Y2cSZ9dUb9JDvnQDF3G2PgQAk6AI/7hYHL0ArnkZrCJh8buL1BAwUfZcwYCIIJ+G4wwgaC
v8ToQbXuIU3A//EHO4ytMZl2LgCIr6y/awy4B9ZW58QanJZ15lWnsD5Xoqfn1s4uiddBCVY0vi7q
TD/8JywLYVa9wcOlinjTjGq5nfy4v/rPCq0wouiJ1mpRSYyLLNonbUGNZP96r+JZydhHKeXywtEa
N9FGHLXhXNY8q1JskD2naA7ziLMdFyI+0CwOIAoB6fEBtOF+ias32gQvdEkcG+kWVHUaBsI8Ttzs
I4MCYOLWYY1gEO9Z22AiEax6VZx+0H2bb+ccUEqPf2+Xum27iwe73FJKjg+v34NnvS5aXRIzBU9B
sHs97g8ibs7LtiQEYQpaOFrVBMBr5G3JJsRMr1/qWfuOS1mohriKxct8nIJcTGqUvcN7l1d+fqKK
Ito5ljnv/u5VaD2swjdByCh3+Kj/NIsksQdNkJYyzfYgiaq91YZy3+hxPL9tLm0uGlzI4lDWHIta
ejFpH/cKyZoN0/mYlPkhsQFnmiNl+Ne/0PN2igsYKrBsz5Z+gB7naWMjQheeDBaXMtrEHHZTY8PA
IzMDlIzLTnUZ2K8WmGDeCMN8dlmSd5ENEQVBjIfN6enpZWdySXQErDNsTDc+WxZoXUZcZOfCKymx
Ln1AEHvrvdHEevZGclGLmjUpgOuz+xnc9IsQAYh20gjWB4renOuQ2AORzJR7aJ3qq4rEvO14VcNo
pYO8fpOfv5DrlfnbRftOg/lYkgDrZ600ZutGRk4/IeuwBlwf3xtyfuvC0JKqmQsiuG3a4bzuSPmG
j+g32wXE+Rt34Sjo7qdSgQwgC2o3Lwrxeke9LAdiW82xQwFFzAkF7HSxlSNltkkvj8M4jRelYXVh
t2B2XYx+PAXJU5wESKrDPFnPdFBA9g0Kx61HlMANUhh5GsWIyWurcv/2HErPH3mBLaRDn9U/ElWk
Cq5lJccaAKCR7/E6W+e6iKqLUUzzRddLPFL1gNGif6vT+nw2WS+M1ADIG33GVQ/3q2ZFFJMZ+f2A
zURqfVcERMOhDc1PXh8XL12F5FAEB75Dhsyz/nyku8bFgRTapfSBGXkPOjOad//GRTyxfguEWtI7
WofGAZmBORQcpqzcPpmEKm7g8PtvDfEX5qw1qxetn2sHhGwcNYgHS7djWeE5ordlX5GBSu1XusEF
231j09GV2IigNfduZyfvBlNmIaYAYL3SyeQW3wVOQ0em536njfvaGf0vr98E8dKtxrArJS+ibcrj
yCU56lRGnMvCBrqsmcbq09CoW3da6nMrYFdI4gHcOGegIuPhwLxEtFzthDdMV248J5saYsRBimz6
+PrnejYl4XcJAvYJqKOQNphHuWRtMMw2Zf86LFHn7+M6pcA2ingblG5+tqjxMS6qci/m4Pvr133h
adnrkFg1mpRc/fXnv0yFHIZ8nFYMitxlGww3j31sRPl3MkEDvn4psX6HJyIhRgRKbxR7jmnbNPCe
XotCM4YQAo5DoEr0dom53pbFDF6uoIndzyDCxhjXRt1VHvFnUI6KYDHemEjkOsqPPwQChkCu0kE0
50cLThHM7Pp7OhQj9tUQ1SXIOUQNG2iuLSfsOTsVZFKcUV7SSMt7+dkK9I+2dwXiBqpXShrJdQ4j
BUuN8m7QnOL7kKVy3ycz5bS4aQ2SFiHTASafM4dySoorHDb4WwLUFwYMZhfpIFFAt09uydObSV13
Nht85aES9vDoxKl/G7GN3zm9U90uXoTNmV7PpbY4Z73+HNfHdHQHgaSxVLN8MWqON5WJbfaNSWEn
LLny18mPzIMpY3nLbtO8VWRhvfFqvPDGughO2P0Q98XCeTShVDR+pZnIEquPErcoeIbrubLfiot/
4UXwuJ8WWxGfXd3xvMAKk2JKpBNc8WDfm5WlmLHi9NrPG3H9+g0UL4xB1hOLh4dOCiH10Rgk4sZm
hln5Wrg3QWqWBeeheTgXo0ErrY/pHU6moLmAvVGlsjm0U/lBpNEF26PoXI7qb99hTzDlsCP5qUOz
j1aGplBxPoxlSYqHyA52x2mkQWryxqv3fNywtUQ4QyOLaYBd7dMRSy7CXFi8Q9AAdQr2hWMlKMrp
pEKmewUWon7jIPD8iXI9gqlW5wDCc3k0pdpGbnIo4Xq2rACl2/RD6AhE+6TuzDdeiRcv5eFT4IoE
Yh2rdFNKs4XSYJG8YWhPnXUbveQ+aaOpn71xqedvA9cISI7kDcSxZh6NnSCns+YVjJixSOs9oGX7
kIzCeOMqLz4rgrkZppwFaME+fVY+zthc48oOIxqdPCanPa+oS4W9JqckcvPxjQ3Qizfwl+utP/9l
GQIzZKZ+S/7v2EK5Vq4/blCTZ/tEl28JFF+6lMVax0JrOcJzj6aTNuiiaeXRhszVPmg8T6ym8vbc
GGL7jfP3S5dioYNkzSmRIvF6l3/5VrGcGk2iaUHrtrdPxz6HdKJLcVVjsNy+Mac8f2Jo4DnKrDFk
LqLf9aD1y7VKp6KD3aNtqEg//6oIBDmMdubfNFjJs31dt2444PG/J0qWdnvXkpHAOYMIVhWFmdMo
7IEq8nHArh3DtG8U3tRWvPFKPh+864dkUAlEdIFjHU00Zs++sRmYZF2cV1stomgfU+rev34vnt92
X7KRdglEYVONf+3praB5gCx19AiTRg9ySKKyOFXKXbY4lNUbl1rv6tO1ELeLZL/LOryqeI8GU50O
boH9oKBPvJDfTmvH+6B92qDYunS1MQvo3SE82Ld2sS88bZteIeuib1PYCY6uGwXonuBG0xybJ5d0
jTgG9eyJ/gTkxDk3vr7l4XdnDPXlSgK1PZ9zD+Rm0mE89pDDhpk3pve40G9Mmjx3ApTVG4/6+UNA
5um6fErk2lS+jz5hHMBRAKKH6GKlBRhmXF+SdoVMIibi7PXn/fxmBBzMGFMonHkI3tHzViXxE7km
nqEwguAzWaf+imywgAL0c32jyEZ442V7PoyDdbPOIsYEaSKwfzrAMkBtpWqoqNXK7u59HPO3fru4
7Rvfa/3cTwcXGztrjVEkwROL/9H3apzIqf1cI/Cl7HtGCAlSuoHqKxo38gLQzNHNHMEHnhpUiwGK
0qp//ca+8D0pCbFTtqmjcQBef/7LnJJ3iwiwiWch22hys+sh2+WJjt+/fpUXRgo7SfBU6xnE/+kQ
+/UqzJEt2og+o/xujbfkZb9D9V0+OAVLzetXeun7BJhPBL4dFunjQO5ZxUY6kZkBpj+I9rB/x6+e
GTR3r19FvPSFAsTZaJMpL0nvaHgQH4YhpxiyUBstkeiyp4uT90Qje6QxEegdxDu3A1tmy56mVzED
P3Wnb70D4qFBabWnVY9sMZv7UKCh/zcGFcNqPYBht+Xw8PSZIqqJ2HR1NJLTpLvuUG+FpE7U26XT
tPl4mzmKk6O8b9wC9R8y8Deu/+wZcF8YNczK+Jp4EkfzApMjCSsOzC/o+Pl9YgQ5IA6yy994Bi9c
xmZ/RBViVamz4Xz6NXNjKjoW5JViDL2RwlCSEGgWoResCjoMbp77J0EGvDgWSOV2ZbJ8gfEEGgNV
4M4g8GbXGoV3n9AL2v78aH/LgH6ZfkN2Xf/on5pEf9od/+Ug/e9mU1/PDX/tLr39P/8bxB5ntOHx
t+/Db2FdxfWv3tT1T/+RLev/7tqrk5S/+F/cb/90mgpCZ23O7TxTi3eYyf5Ps7r1O4WT9ZDIwYJR
xbT5p9HUcH5nkpZrpZ7jB6Lz4O8YTZnhn8zL1OjY5zMdUjEVgUvFZn3/f5kW0eqzdWobmHKzxt1R
z+TNyBlsJZkNippka5gQiTh9FxC+lwRErNTtA/0CfAqslRjSgoFOboh8d0YwHA0DtBFCucxNNdYQ
ooYMHFqYB3X5Hp0YOl09Z6re5WRxfpDFMAUU4ks979DTAuGz8iT6UTlwPvZQkew75PKI4WhmDZe9
VZMnt5CLap0MuLesg2fX87izde/JTeYt8bTVQaw/qNQLSoKbwE989L1WzWdi7slpGo0amIxKhX0i
BSL2cHS0mxJPacDCkksbfUYpA7hzShBkbbKGBtNmQXxcAKiG5bNBwJnAz66c9BKdoFNtXDk07WYR
8wJqdDBA4DJ/fjbdEW66thwi5rPWDz4saZY+qBZeyj7WQX+V05GMkGMU4kfd95HYzF5bIzon4fcU
bF4fbyiYFTew/IicsRpZ+6HVgKzdLTaIy108iR4NaJ3CeiZrqwEDoNuWr5SimXEtBafK7vPl/ZSS
Nxri3kFVPzl1vZtQxNRbes2Gu7N0OvgHsxnaQ1pZ/ecuHYtyE5B8d+NGbntVDa5Mt6pbDEjNQxug
YuumfAhtk1YKzL0i+4J2vr2tgRAidU172nJtMRGp4i2edVERijqQHwWzJBxEWsktTKdBh1YVtGLf
wgEu0Vi4CI6U70Jqpsrau7dLqSb4SKM5dmRgEu152g2ZSsPShqa4w3hETBfqGGHuymDViUq0eJx3
sKy2IcYlB7PuKHVzgFxizzuH5ELjYDip2SOGDob+IgWFWO4T1230Vrit6aNyoJlJ71waDwplS/aV
TGLZUQ2b0NwNRkAEEGUGtaLdUZSf4E8hiJX40dinlWwtNbY9JXpAsJY5AFxLAhl2NM4DsGIoEXao
snR7YmA7mNFBZTlZ5M2YilV1xup9V9eT6+xjAYcKXYbRZWdtPhkfkdz1ep+kngP4zc3IWEob8qFv
00F1w71TyCzZaqp+06cyzf4ve2fSJLlxJtH/MnfQAjtwmEsCuVZl7fsFVtXVjX0JBNb49fNSlDQU
ZyTZ3OdCMzZZnVkJZCDic/fnl+wS3Kz8CYjaXJwhrCkgzv5UX+X5YE03KTiU+bYfwmE+ynlRwa7T
dD1yv5Z28jZYHMF/8b6Ndh8SpzRjxQ3k7hS96TlKiNWCe5shdEWpWC0AyJLmii39zS5Q8SwFK42h
s8OW1mZcm9pbZXXj9rUf3FbNxXebNYthny7lhWFsJISt9+CB3F+w34aZE0zeYMR2a4G5qASUs+3z
ump31M9mxN7cuc4OC1C5Yh/aFcPkQNdLf06TSdDokODpuLGWlJULmWawvkH9L92mFsk43IWAaykm
XMi071z8NumWEiIfb7OoWvBhCibQsQVdk2275vJfLbst84NNWKM+W1Q8gnsSQDlv6MlARl9YLLKj
wjHVHaB55RTfcx8lpx4qcbBvdDfjLcX7RUBlNPskLnOzNmLXzjIzpjT2gt9tq9x5dAqgqRtwfouL
33QNXpyw5O1w9fmhS4/sKblAOuIsaIv30vL7X3JNXCIRi9nFwIVbyJyXV6+VzR8Y2dSv2LcTQV8R
rhwHm1cCwUfmgv86eRbLTZYPJVfCkeGW43BFl42xDLeWO8AOCnXn32RA5L47B+jVAc5v17N+F1m/
aWc//0mu178pSVLRjGCN7SvKe/9rELQLHpTj9L/WxaDRzjKbEKN5W7jQiJTDlzWr2tfAVFQRu+wa
vnF/cPtUsAGImTdiUdSQYVihGc/FEtjp9T2cRYOxvvUEXUsIU3AFlrSoyBbpDnXYHoPgaBGAAPOW
u31+7IOgGHcU90JXFwif12adl084fbJyP7v9bBwhRmLm5oEBuMpOHPvNFUg11JNZrUvOr8+hJUV1
M7bXI4N6qgcwhGkwdtxs2Ibr6bk2A/tnDgVMxB5ixgM+DkkqcRHpDAN6FE9Z5rpH3PWcwTFJJzhi
TZWcJ8uxv/uRzjiOzB6iS28OtA8OCeEpsgGEM5ATq+Haaj2XVAHN580uU0F7M86jZUI0Xu0n/Ep9
Hk22RVFRY6FIRU5T99d1l6A1jHa93nMGJUUy5OEYbnyZlKxFZDNozVlsu7mS9ElTvr0I60ny8hem
ZgNRUY+rdZWk5CA2jQcenizMxUctqFt8ggCn7oNq8V4LI8dqjnTkn1IafalEw7DyVjamzWKGIfDD
Yi3nelMFS8f0LD2YlyFtYhArh+pJi7689oQMih2Jiv59gP5+BpBkNqTCE1Lqq2xeu6GeXxscvm+G
WOCBJhyP7shDYSkhWWjyuJFjAmchSSe5tSgJezYHeQnfwgngGRPUvoKVZ2BfK/BrQ5ZbDYHVhuZs
AVoG3A1rW2cRkupoXDRhxoJExK5u+99W0rQC6o433U9+o566wm3gVhoeMQiI0gVZmGAObtkEDP1B
qGyiLLKRPN6Ic5VwCYiHUhpqjf7NuLROhvMp7x8I4bZfJWApeD/ecgln2DZBhnCiMGaDCPp7Y+1C
msjMzVeM5P0Pqky5lFig8jvS4Ua5T4mAgeRq8+XBR+b7YracP1d5mOcxc0rCDt1CC/s2gFZr7wFj
tDcAIvlkFWbouKO+CqSudPsPooThlwZJ+WQRwL8ys8V+Ic83lrGzVO03szaognSWYKDt2sXmbMRf
TBkVPcYGHijXeQWgiBEvoC6Bi4wt7dD2ojeiMbBUHYMfHglumJP6geOQgB5wS2qdRNOFUPEL9LKD
EzgSoBixA1ghYlgeKVvsLLrl62IiiVVMd5IBjrPlfkp/uu6YrqdqnbJ3vIojxYa+sKaoYyfFRnBd
gzx2B0/lm1EE2Q811W2+yXrDuQM2Irj1gfHM8MxlWe40RWdkphkTDZFIK9poqEehelHzMDrR6AOI
nwGwDmIYiySLIJ05h6QKi7u2G6x5V0m+spG4PE43onGxMmqvmSkEq7yrsbDsmaifkS8RlsIiQL+Q
DglpchLLrqynS/VkkkoqHHqmZ7ENDulspET5d6bTzg/0j+C8AKKe3NVVmKltSN2vAx3SU5JdSO4U
rBV5+mYYqf2rF8yIY0HmEHuxQXBxs6RGDRzVmG8btgUMksthPaOv9M5mgE3G/5bYBG9Xel6w7E+6
qXaqyxNaEes1NTZdPzefMFlkfUSynmU8VdSLbSQDwI8uWZwXGIrQP0VWQPEt+ETHeAEIsQ0zTIRx
TdXRzEBZhbgRzWX9WQxIx3UxwourvHx9aN1K/bCrsIHTTgn1G/4vHh9OaNcwTMIcYi6bZvapIEAh
qi0QB9vYV1591ysj/4Hx0n03g2IhgceeAcAzCyz7bBjYHcV/ABI23P6OddWy17xP6xr4+FzLBIg/
x2Qnqmzp3acq89+tdZrYdAkv+xaZ44exLCb9bApSblqlsxNjFQf+KTIl4EfRJfhd5j4dHmyieAiF
UwvHnEBaANVxHcFS5UG5fgCvwk6WBQ2gzQYrPNYris8f0pHHGpxuQV6B40l5Q/8GPkgpQBSyX8sw
qgdrzYYex7zzo1tcKuFSt53eBqmYFKyF2f2Yhz6hDVOWFH31gwU0uecBByrZGDGLKhkEGZnNDlky
6VdWNDRog07bIfEelKuyrx7I78eq5/QuQGrW966nqF9v9DxjEU5arugowpHtujs095SDJRRuEdoz
ebr1oYhQtJPrHtwS8K/REyflEvXfJ82Cm3m0dT/GAB7Se9vD5kRXVkvjiznPxY+cjrKfmbXSlhqG
VGbHtIks1wP2ZMGNOZMQTlZ7Pg8AU6qdR4vnYwEP8EfemBxKVoybLx5OoNfFLOQX3gXDgFTpsEaN
PTZC7JDlo2phVEdhw6OCQtepfCWBxoEI5CgTqJGN6r3ThNYNA9HgvS69RUWXYaO7t4ZgeicrQI06
VUAV1mz6OuRmkmxcpNQE7fzOzr7CljMDSWdmNlG6wiXbTC7F4bXK8y/634svpcLhLS17miNhygbA
6X23uDb7lBMhf9w81EioHxxvqokal3m8dXtHvYVFQeUXuRC+Gm84sFJiozbHN+pb655iK6cun2lt
955F0xpfIpwwLwcqd9+0FaR4b1OL257iIF3sUicbH0gmzMQb2e6c1xnPv4Y/9LpMqf7yqWBOtpzo
1c8xc+nS48aqT34Djpuk0FTQ/VUkPcVfymGiOysxvVWwwj+w/7l0PbPzo9SUsohgF5g1gdHepUyW
JxmP2y11Sd4zpMJ+vgkLH6UdN30YnKgiBiG8zmxFZ2OBfCxyyKS5uaI6aUpti/tM5wbVHe3kXhYw
8NNZQ0USxY4ef9BgUOXoaVXmzZLRDMOGYWhfHXdkt94BXEi3StjpD1VOZo9am5W3bIphLjDa4zNO
xlzY26QcWv3ozJymaMIhv8zqM/TcIaDrrJhSI74ofa754mZeh/Oja33zYjirvW2C4QynN00pXRxI
NorESHWbnEPdKIpQy8EJHpixgnQnF5eJdyiwBXspQ8FEnQi5VnDyCam2ydbWOrVec5eO0LQjhEue
xSWFeP3/A7VhPX7/539crBX/fKC2aQc1fzZIR7+z3/72E78P0azwN5uvNMVqlo3Uhtj59yFaCMkt
FC4DWJ9EAi7Wvw/RDNP/DU+MdTFuATtFuWTARpZkyP7zPwzL+y0UF92OH/JxSfzfxmgmztJ/mKNh
BAIX5pto9Mz6kBnsywz3D3M08nmp6AcIWm6vF+Iudq9K1pSSZ6BDCEREDvtMFfsJssEtuaeWRvmQ
Kfl4R68NOz1XwgGPW/Ny8kn5EMQ5rw0am8KULMsOEEyIIbxmYnadsnUPT2JQVUBpxKSGZ5+1RRxZ
uNPXfDQXdfD0OnCPz2n1KSieQ0edMjPc1BBuP21SRMUmC8e7hOjDp1/Y2bZMVPkGXd3deTOPG0l5
xbtDBQ6kwqT+CkGJR3rJmZf4VXFjpGH+liwMrnwmUdQFhfarQULoI1fgWh05Vnc9T5sImwaNpmIh
luKAB97YfZHdBdByc/YGoWDT4hlGxFUrSUf6K48ePPNPDHDkbQ/Pqo4r2ab3cBmCKzz97l57ernx
G8J4uDix2xej8reMuQkozYOaIjgD3reQBHcswC3UeXF8mXvzjg2Az3aUefmOWvhmi27BQcwZ5bLX
Axu4aMAme6Iphe1V57XBLb3M+RdhERNyf/XkdmRlGpSipxD6fbUxiMsdbG8O4GPkwTPjKn6ur9lz
ukHyqw+6dyrAQC4AkthwaccTo3snmtdl2thZ6B4ZuFb7Ou3KZ8+mC5Wq14xcreJAnJq7lhJcDhKN
u2uTUV4NXV7vuWBGrG0FT5lpE10Z5hlE9nNuu4TF16APY2vJ0xdNIu+qTgfH2rTJVH8TH8ljHCp0
gQKdzjcGyeezxxI+oon0eEALn7QT762OhOl1t0pNy0kRo2YnpKlBaLswO47JJeDkWMZj6FEuTWTX
iU2nKBmceIyMskzvQGOhraxkABJqSzhDTevOvhjRgH3zegqr4QIOwyYJQm5on0J2Oyp79Qlu2mem
REbsleF6HUqK8GRjX4ksmTZFBdEEpLC1HyorPVMW3D01hV/fJO1QfNN9TupxVWN9rKBc7xd7zQkN
Z/LFayrxoAE9R2xxOTSoGulf28W+aVo3Hpj23DB25AY0qCbgY7vL7UAdVW35UYad79SssIH7ur4G
jdAdmpQJpROMZE3TS2CosEqiz6XVcRFqH0SwBXGtcNG8KL1hq8j2/slxA/NBGrO1Lwq6rKx8fbby
kEJVFg7CVi36bRU0PFVd80obVC02lvkx205xHGo7pXIrhMKSOpUbtZ1XxgydltugWbKtzf4kFsZE
vWgo9vTP1LeD4TY7Tpr2OaE3/VaBRrlpDIAgKSLrlc7pO+IMGjrfoLhIrBD6Oyq55Fcyh6Bq+urN
7M0UKAwa80pn+LkAoh1hNn9JrcBbrgAPMSWfw2IIdguX/pSKS7iYeuDuuKbOU5PIngUKEvwuAUr9
NvBgJbm4Uo5JGm1D/0P1ESyEtpKCHxv6pufeWWis1SnfLfT6OBHuLYyfmqL1bI4hMqTsmhsVbAxo
9Ed6YmTsQVB4nb3RPsnZpFB9McrIJFh6as1kK/z+25pKIkOdjzY+ZruagS8j4RVShmpa9bLUhV73
fiYF7gxOBqUgJF8faFtOKUMYkNbGL2WWiGXoIOki4z5drvz50usDqPUmZDLTb2TqmoeBhtrP0lnJ
hg2kjCW0wXNCO72gfJUIPb+uNB98FRI17vgM+xJki29eazdl9bFsRTQprbmQ98TLF/roLltKm1wj
1vNqRxzsvDBhpi2zO1h9d6wquoc01Zqg3IsDEwFzb9Y2s8X1hXDxSZpW5PEa10Tp6Pf1vxynOxVO
tut8GgMHgWHTWQ+iym5Sq6YLvaXowIZpQiNR1FYyFhJVo8r2+JJ2JJv59/ZA88Am8NcfTv4oqKM1
AvddajPiOLYjkbVvJ+scWP2uKTRNMkC363zTFsFVV5C5cqqrqbavYCjsW2JRgBv34HuOxGL3mWqg
C1sbH8hGN4X0L9u7JtG3hCm3zQzUJcxYPhi2GKQvmZfRt7N0oNCUOhkuWShmBfmmNJIHu1hYHKwD
2bh4bJLruWqZKazQWnqgxAKxqMpCkxrZKdnwFGOMOFt5FvlNubiMZr31nqwErUBjZ2+tOruXM9XL
U9DcStSuNi0ey7rc9Re2oQE6QdbCOriicm4qOI/fhuVofSK0bt6bPQ/bzCBl3QSJ9yyttA+39Kk8
E5XIDhWEeNQomzYf7aF6Tyymu37O6x1QeorjSnBbfeq7W3cIf1kNQshEXXxEp8B146Q/Oo8lxbtU
JdEJ7OCI0eMxXOavZCmGc0JuN0KOsY+lzBL6T9omlr594Xe2pyUIm4g263F7AZ7twsI5sSwSyJil
RTsNVBQBxM1skTG68Lb1+zUa6YWOS4M6Zurpuy0kPTpBgss3eZi+AUmdzXw5+kE5fmkYFX0b3ta2
tg4JuSe+TO2jK5JH1wCIweblcyg4zNJXJDeMTZiAeUA66m6XVZI8inFjLkKfK99fo6Ka7yeeiyGU
KRghLCbVkr7STZXGy+SfxlUxfFT3IrWvKXFnkZyqA8QLJLOeTvmZMVDMLmI+DJLiV4pg/M/ZCd1T
BSRiT4e44owQLvkOstm4mUmIvWfMWDqPRVzZeTpu/TpkKzR1wS9lUqhDzQNGY5mXbxmeHuLD+syT
hNnoSPss4cXQ+Qku7OQ1wjoOcmy2rIEz+CCTYkbP+UgmiwZwMZpbF3YFnfYMDSgkDd7NJXWZEiWP
c0W4mCwAOA6cDOWGWUUXt4RGNzPFJneoiO2Gw++usHkw5QSwISogB/bVLTOsTTe5NLlrxRp4iff0
9AnO+uLs748wbd7NPKeFgy6aLFAYDDkaIaTcu7q2mNPY1/VIexDgHISwQrNSWMYv1c3OOdXzgxbl
AzEKMEIdcotJmq7ydgQd4wUMza8CWHpkaMOLofWAhsr1vpjC9lBOE9wxtqmMTVbqSpGWNoMU67O6
RPLLio1Ytxoz8077nTPmLzcprJ2si+BAKcyV53fUyNXy1StQMqB4EA7CvYUmUPc7j2IhetEdAVA0
yPruzISqOulqMVEV5yfLYgvl1c5nQjsE5bJKH0uIbbE/0eg1mQ9M0m+LgpO9TKS5XoMgUHfK9+kP
HdCT2BFXsaRHbF8GZfudIvhWEROilTHREM4IiEn66SpAu1NQwVvIU3SWTWOs1+2yDPeknxk2gpSg
yXERL1ayhBsXs1RcaEsfV2Pi32mn1sbBLMOaBvLUKQF9uPTbX86eF7wG7LJKTiuBak+ukawhvV3m
dh7kOIp17zmPVh+OkfKCMGtvk6Kkg9alWR7ZLrlJvUXfDV2F+F03NJtEHaHcs1ot+SGWmUop9rzH
0hcjT6NlOkosr5vVYg7IziC4lBRyXCUXrs9Ejux9HXRyx8bbP0G3eCtqOpAROqk1VJNjXkE0IfC8
Ms4qKuhR+YDKseS12gZZfqczONDusnwtdIQcygKR7S4dBtHFbtYH0wsEE6PYd5cIdmmAsTjpvlfL
XkxFe0N1GaXlpmm43oZxogAadWn/UvtiabX5vbhaHYwwz5azOZgU6dQtOQAnr2m8zqu1jgkp9s9Z
IPjCMNgyP6dQZi8VlYIT8OLFve58qvj8jTMN877207T/to3S8zZzaXDxV9PKqm2zovOcoKTl3rm9
5PWvWKt7Y88ynhuxgSQ5IBC1nC9WmEyMOKYB599GrCIZ9r3nFJSYoga5iPQeBTC0FQfqUlvNJcmW
fjEeFoWdAj0odErwho2Vj3zZPU9ul1QZ/kmPeWe9lQuZvUPnweWJejfx3XjMGvWxLF2gQBnVOaVO
E0iHo89jx7qbHM0UrKathp4UZ+V8tpHaK8atJqGK9zRLM0HEz3W/HJHUT+Q6egp2aSaZHuVUJxal
pQGPadSRcr5u1gsfJfTXkkJKofrpEyWsMS6tZE5+n9Vh3Z1s+gHao+7toD9MecVkcp3y5VROZTde
zQnbbbuv+b1wrmx0v2K4tdMhjfvG4CBTtPnPtZlSQF5m+VVlTRhn2pruYVy6x2BtvLusDkQEBSPf
cX0M/JsqiBJkX4gRbRjGwWJkd4s1VU95CvjTz8i3wFNxaWApM03TnKFEXPrGMzrSrc3AySpN75jY
yj/I0o/tQrW3PDZA8TWcZqkqeiuqoNt6o5RQTbh7ynDc+cqUDyMqOVpMG96U81S/tW3wmSgVHBxv
emmQSKLa8Pt4dFowfInMHhPhPVY177PvGMuPWbutk4EGQHkKawLQxTjfAT2M564z0byMKxODGG/X
flIWIrGDVG6q6mX26MZb6b7c6lCauLqc+7W13/s6PHFKSKKA8DHMqnZP3eXPofW2S7u+zHN4g8Xm
ldZqx9nIkYkfA8wXLvX7IDPsIi7HPUN+Vu1dO5RHJPYfhWgPiPLXGinsMBXqnW7eIz2TUHkxEGd+
NHmX3GYnj/AbWIYy48VqiL0oscsm83bErAGOrDlR1PMTa6EH1yZEFTfUo1OBYoOKdZc680Op6YGV
1hKpyegj3U3nJVFXiW/dDYuBm0UMvwBkblwJ4zNZ1mvbztiFTmzm22WbGxYbYznd67Z6W8Pgg9P5
fKBq9uhJOnuYQ8IwqCJPdPvLQ7DJD7X8VSRIjl5yR73wObVtbBig6CTLwCy8j2rQV1h4YIeBHUmo
1tgZSbHXHDfSKvgaVj4Pdz1i/XhfQ8AA05y/r9mlPHXOj6tO3qug+OEwg7wia//B/OO4Mmqk0O5C
DkwvqND6BTSK2I7OtB+F/2kkdKYZGm5l71HdOgmU6tVuDz1PQQqzbvzOmRaUbf05XEiceVPwvqca
YOfoHEeKFy/CBe5E6qxbxVsmH7ShyPAdM1m7WTm4bgCgfve5sWuHTCCEGkFEaI/MqLgOfCMuOoa6
hr7UUtfmRD+0/TD7xXNTuveqmPbSdfv7HO4Jxlc+5cA7+iG9buxuA8g6mj+H7ejvg6F67Ax1YNjL
+aXZg0B4FGzdxZLeFOXyssg5ea7GekslWuxb+sYOS4gWU9wNwSmbxBGZbZ/D3PG1d+hJP8S9GmnF
rDAsqYZQ1Xw1DcmhT9ZTMNL7pspnZuaRF1DA46THJmweraBDyZyrk9nnMWJefo3/9TR05l7kdKYo
4xlpA8PEmP9cqBvellLbe+EMp2S9dHqHD/aaqMNfoms85yV8Ludi3HEhLQEwX/u7QBvB7eTJW+Yo
R0Y2b4XKvy8kKf2X8TCRhpvcdsZrMdNkx1P8vc9Wm+JeqzkQvqRKnhWjwHMUF9k6x0VvhHcznboU
XzfpBpQNlAvZviyLaUekwx0oGJCO7GSo76ssBfVqdVd5z+O3H0D8lKK6rWrxiA64DQqkEE+d6bd/
cksXw1YYPoywUva0ESMNdBjKTMmcI9zXE+BBpjwnTfGy6aegB8otPBnjwIBHAGe1tkTjHwlPHFdk
Sp5taXxpNtQycHblyjyJscd9Yo8nhlucwplQHrTBbCYxIHPS3dTUzV4Kf2fNNewieBzayd6UEZ7I
VSOYBXxRch8kSdnc2Bh6exEeZcpyVSr8p55/8iu9DYBqFE13LAJKYoPq4NAUdTb6m76V10AqSmqp
OdMNCO/gQuIyDKPGSb5pBdqIDghrtwTsJoa4IAXy0qcd3YzpK/h37li1VzyyW86M2KPuWK9JemBb
cYvYH9jH0xNtnC23fEiScFc13nYdHih6OfYyeBag4SZdP1h84E7YH0eL01rDHt1kS2rRqkveaSM0
ha9+a4fER2HYN5OesTDzyJhL+Rlkepuu6RMJNhtuYOHtzNQYN65RAlUX8jC11s+mNg7a1L8CXBxI
72DLeo8oOqZ+XgApcFimp9yfzinyUKMkO+jKe8gQdFFugq1qXGaC4kLp8+X3JJvTXM4fZZGdqznZ
DeYSe5V+7cEcmSEgpaRjs9J5DGYazCHGfBek9rZxhysQo+eZPYePrN61zsuik2FTmvlrUZe3KC2R
M6qrRjo3eWH4Z7dm7XAThhg0PzZU0ePpXt13RObb0sUMuNLyYxJXYMUHuNOTS2cj8dK1wU5QOLwZ
23fmaUfKVffoNUBRktQ+UkJ8LULCadJj1HtxWXBytZ5h0MZDnVKty1+Dc3k5F3r0N0GTPwaifg9K
h2KcRewUWMGNmYs6Km33RAzU3JlWau8LKvYqs4ZFNuEkWsYxOJpZwWjVdN4dJLJIdimCvsOIu8k5
Cq5T15+62uFjyRpE1TL/GrkEMXQ5fz976sB+8L0EQRdBioSSJpOYLWkXTSq8r4vquUnGcH4LOUax
lcVWGOphRz5urihgrvM28eJF+ZKLeQjq1KjEY62yujK3RtAteBiphO1tDFpTBm5RB7XVxRZOKL0j
tZU8KGCu9i4P8HteOQUmk31FicWzrj3EATchZ7B1Zs98qrsqq6OcSnvIJonr/9ImWLVtzgqrOHLN
yXfrJ/O0K8vB/QW42n9o9TQ/SBFAtsTct/A9Z/fkw+Ilp7xJKwegFGRLrbYeDrr3mQqCMup6oDqc
pIKGJ109lze516EthJP1zM45hNBFOx2uDyIob4vfYW+9ULaqnV+PGaf6jHWC9xjkz9ZCqG6jEkVx
6WDPvhfR16eTQykllzEE28Udgeusl3t6aX11LMLWox13EXSxjqUaGeg3gbFf1rb+sApnuAcCpqml
LYHpNiZ73uj/RbffRTdIK/9KdXvux3T8XP8ouv3lJ/7WkmT/Rg+v63sXoIZFAcLfvevUbfyGjcMP
ferU+BFS2/+tu9niNwHVlbyC5XsBJBS0sr/pbrbzGz9DUuNvf6n3f7Gv/2M4xQMigD8eTz3G+gAJ
+89Ai9YbcBPNhrXVdSPeVeWq3ahT+TSIJft3AaZ/zKj/9bVMph78xpcc3p+M8pAKczuXpQ1//i8W
NC+/myAyoHU4437kOfBI6fMYuT1s3D9ck7vfQ1L/vDbsr6/Ma5oWLJuAbNg/SosB5xC4dbm9LVNG
LC02dKb69r95kf/1o7T5/QgtkQf4c7yTNOVA9zgvkrvBoyKS1STTudS/50X+aeOQeXmv/x0D++vv
8oeXuXzKf5BJzalVK7QsG0sAJLuxSQNsML3xhK2cZyXi/biHFOusFzQap/yqfKWj9T5bxvTf5Nb/
AoT5n+/EwZKGXRL9lnv7j++EukemdDPXc45EZMcqas9GlO+nyN2b/JNn5LwzI2sDzTIa4uB+joKo
/ioidbI3MJR/X4L+6QdzkYf/1bv5k3yMMxb8mFHZW5DUjGNdF3wOTth/fSP9+RrjnyOij1LNBab/
LPhTrNZxVmoExsbeelbn7ugcqW6oh7Y3mb20/yYD/effx/dsWE+oh8juLsHuP326DvWgNVYKjVvE
NRGUiS1lw+D/m9vpdzLEHz83XucCISKC67um/T/isWLk4INRTm/LfgEp5xhrpg9WyxB542RZ0uwd
+KXZvmNf/2XTkqgvgTC7+xhSRPwSk2IACygEzk6PIe0C1E8HWdLtmaIs5X05SYlXz6LJ6tatwGVH
uY1ZNuqxx00b4cCvi1bgLOoKwZu5zwb7EqXrDSry/WgXgxsBAseW2pIOI05vVPBw6pVP5liUnRuV
ebveBJl/X4fudWFpZqoV0XGk2lL6kSLLYu7mxp+YJwTj+uzPjAIiBuxOEC8OE61DfvnnvitzFR6y
fumKR9ti79LgUBywGEp5sd13TfiS4KlNbkd7TMP9SIGltclWdzLYluVG8aOmUUEwvexMOu0BX/Dd
60S5TRPXHDZG3RkvAdlAdOpQEUNFnyv2cOwvtWE1NbY7rd3Mwj3ZO3sGXFSILAwSOA+ZNTOQ5eKs
Qayw35bMnPPYDvLhSPtFPR5SbRjnSvttGZXtEHw7LUOxWyRHTmvhkFKnjS2J9E1GIwW1vQznzznH
BdrYAjWt29mrgu8Qq6Qd7P1wCa5SY+X3Za6lkp1hB1Jsy2WoPjmkuOO2rye97pp8of+IIbVksN5T
bV9zNjWijgjBndVbecJUYQ3uoE03uExt/743S+/L5TvSRlU1VA8hPgoaLbPw0nNZokxFyerpKbaN
Vf3Cb4t1zgUaPG76BVmBTU42gy113AWzw6zxRGW0XKG6SyYr2JSrHzw/vQq86STfc6cZoPlnVvbE
VpIdOU9R54eRpPlN6mCI2PCFTeUm67LV33aMN4FhD2n1jsOUgxyoIngbM/vOXyVq9FkmefIjTTvF
sE1ruZlzwhKR5Y/T7bx2zetaXcaoaZemt1iWmf6hkwX3KvRodbAbNQELzo3pcZkG+T2rLkfyTWZS
lUoaeE8rz8hetVyIgNZCtRNGzRnbmWP21Q2mBQQD5qLDNV5KQtOTp6Z7awS5jv19nW/slPgRju18
fAQVO+Qx0xSSx1UZHmGr9nhaqRNDHcHSw3NBGAzj19opIxpKxP0KaPwCr++7hPqQS5RFa8M2o5Ib
/ZZhWK4xwvnGgW4yxjbE1KD4q9K0vzHvTIKTYy3OhhPoD6uzpYn32gpuZzlBHQY6Og8Y/irx4WHa
LRFlcsRcTgPOQwh5H5Jl57S/2sXwPge9ghQO+5bhAZ9+cdsk3frMLVV9M4s1q3hO13nhW1Z0cgOK
xbwpUpOPqXAS80GxhpgbR3MZsCmsfKl1qxCTXWTUyMZK/7ZOQX0m4jO4MVJ98IBuTK+OLvv6Z2Nn
wUU0sUvuW0bUIx+O6HhuNdLyDo4s6iugY7onDlJU7qG0+HJv3LaTZWxajV0zK/C1s137S7fLaI1I
zLArZRabeiXgZWVd+2HPrs8qYLrwqc0MGmwVBPKnEAYHZM+2cnQLyguu3bGp6LIp5aA2VTbnhJxy
X5c7RcW1s53dMBcXtK7rMGRz4e4a7PmX+67oGnj7Y0v1elZ3HLisFgPqCfYwXkntyn4CyrEIZ+9o
2WvMl4b/AkBptCKd5tMjAHCR7VFLRMYkYmJGK0HyVdusLXp97lJM5vgqLGtjrmaFwbVRt2464ih2
TeUvB3i4PfvFTv0XdWfSGzmQbtdfFAYZnJfOTOakWSqpVLUhVBOH4BAkIzj9ep98sOGHB9g7L7xp
oNFdVVImGfEN954b9ED4SfCG8Lv2ZNAP9eKdfQZBfGEOqNVDHvp6hEiNDHS3JEXyhtLCbVjBC8Di
rdM64Skc5opjkLw44gAad5lOMsk3NhDGy3CKrB0C7TmXhUkX4qQRWvYbN9AYaccBoM1KkZARzZI0
VlE0p6p0bH/GXD1/g+4AYnss6vk1HDSRKEVGrOLdJvmcGQGsCF/R99TxufUtRZq3LQED8xnEt46w
Hqasf9ghbkxUEJkzLUmOTdBJ5tFWBsOugWi+sTnmRK3cQb9TYOY+251penRcB3tgrhiYp47DJ3Do
gEY4TFhZUd4mCExeWPe4PRPZKpT3AWBbcpLyoG73HYD2OtWkCJhvoXIdNs6U09+DpV8iRkDzkryK
MOMDEy3RyMdCOgQhTAVpvTveLxKTeHPw4Wju7enCZN4Tqe2E5+wC67bjzk1M9cCxSgxOzNDj4q+y
Ozs6397cSLPoTpjYvNWV8pmJZLKlaFwZDQVWA/U3C4Yd/gpZD9V9HE/zP1yDETPKhsn3vuE+dzG5
tqM50bD74xW8dOEfbscO2jR+t55BbCS/F/yeT6uSIRvyVq/3ohAj64NJaLRilc/C2hvZxfllZJAS
ZMr/+f+sUf3/NtY3uCVm/5+Fov+9NV/Db3NzXv/ntvU//tT/clzjcQaAb5B5ujckwP9M7xWh898C
GlXQW9xiiYso9H/3pTG26sBFDIoLJqJ35X/7L3m9/7f8XnrQ/+Bm/KfK1A1wdt8aYy+k6Ea6+l/Y
BMQIIBRjAIouzKKYH2RzVcpNSpbi19zjCWVTOvq4qCgUJvNPR7honecMwJZ4CUVfKQRmHZzZAScB
jDlfph248FE8eEXObGlfxwnu2Gt0y4rNHp1yQVq1C/Ks4AXHLGgYM9fT5i9vox/4lUg3wc5ourZe
2DbIgmJnJdrMb4c13g2IIYs9zjnjP3VmcRc279Vts5c4hXvGEbgOf5zRTE3KC5Gsv40/xWQ/5WZt
UowWg05tk6PV0ygHm+7aDlC/9B4phsgALGnqmPMa+JyPu9XPEoUOKKxm3rulwHF3mNbGVUebBNt9
jelLPWpjx/I6Yh2iCCJLru9+j4vXmO9bt2Svt8HDoZtrGxWHyp1l8ZCNHZw2NQZr6sZ5zmZrTurd
hMC/T4tIaP2STIF+519ov5KEUDHWi/Fwu0OZqoUw2LozK9gVoSZ69l3LWKM4ZQMSGJStPbPUpgif
xw1+ScORjKPr3mdgfiKRKsbUkdQEiENnTbcx9L+UGSjCSjwbkh0QGViicToyJHIGjBTe7sc0Ydsk
Fs931miP3Tdfz3xYrBAXgymgRUFS7BWme/YgE+eQKYYOyQuiQWNvPGyCmaO7JbEomgTb/PHILZ4d
NJL5Y9aN2S2nJ8jWcxWMZjvhvQW/9TYUPD8fI2VS9W+0cV4se0F0LI6XvIyeRI209dA7Iur3gxdJ
eQnLCjYK0Yh5cjfEsle/HOs3LIhceXAg/J9JhMvvJsktmC8h1yIZU4z7ixXwedGW0YHhsHiyM/vI
UcZUtGvEgHcVCaPIWT0DChjmnaOK5mcMpvcI1p1sN5cN9m7zO8CwjghufRgO2PEAf3Pb1ZnIjipa
vctS2+E783tss4irBgS+2G7em3icn9EbAfsP9FZ+24ZlsnuhB7P8a12tDcxkQgJe2iBSt4XXPD71
q8fXmQq59jdpfztnpNkU43oeV7SPBwPZal+77K8pPxqRFlszlA9TU4NOB5gfOnet4q9gmxMNYRrS
7pBolhVjgiRbiTo2Om2ocG6uhKn7CLumnb4aqpGjUzgb+qk1KK5WFO62b+Wcyb+8wU2at0t2bfjq
xD0eHiJ0/HWbfJ6JMSOUUFbDRxMBNH9mZbMc+iHz0jHyxuPIvvNmNfenv9j8ve/JVjZnGRjxOVlL
iJREyJXtJiSAD0Zu9VuiiWW9LdKIqyL47thtDlN6ayWLoijZxidVIKm/Gwri1PbSZj6ZW0AmWc33
eGEO8wxlJ73pIkmlydp8oyqjnLhN273U2i0+40LSKWRSZsCZ9VT84Gs3d14cx2JqMUEd5b9Dzxu+
EwBS67u4I3TmnIuJWK1VoE65pdt5BYoBGvlZth0KxEzI7J4AgfphiuPy1aUP+d5PefduVjl/XxXJ
a+i4A+fAIUEaHk1FuAfYUQD7WTs/blLEv0PqQla6btPioyRX+fNUQ/Y65XYM830VY3KiPp3xOlbo
ZTq9VA8SEjr6vSoZHsYpmb7HM3oRFkHaKHOIikkdIg89HA/EGj1GPsZ06o5wOXZ2ih5G1Ej9wWex
0p0m6REcaNcIIabd6EpiO2Dazer8MaZOqw+q8+XRaNHKn4O/oZEM1l5oEkI4O9hECP00TZvx97BE
t1Q0t5gucikRqgRci4eknKrogR4m+CB7gC+Kkn8aD3A3JHP/Xo4PLSsufHVLtgQ/JD3L88Yi3x4y
LJ4rLu3FDdhCmSm7F9nSvHXhOt5XQ7a8dehlj/UoyH116gCFVV/4T63Is482a3rxj2lBrAjhYw67
QwOSh4BEI9I0bxaxDOuAyuQe0UqAmKZrSmZ47NO6LfsgmoRIaZYpTv8MHk+Cgajw2x/nWZr5hUFP
FZ5lO08nfFnBT5azBfEKIRhJzJ2NSo4hVdsZST5yxjbn6/Nat8CyNgm/3StfsLwr5TRgR+ONL19D
VAh3m0fX8SPjfLpiLUD+nhDntOy1k3UvYaDxJSUe0W0TOp+XDmRzzPIu8F+SiFZiF+s1/wG0YH6H
6iRvyXN9vf0dGf98sj7FqjbKhbA/5mkn5/Yy4c+Im+PI66nSKi7IFA0MD8muMmP1pAHnOyl6zuIh
t77FjhZOc5IySzawRwKUlueE0CcHLXBkZhrrAT83f9J0gPDG2z9hGm5fqar8LNWg3fOICg4trmdl
zdY63ihG8WMUMXxXt+J6HwN/ZEJQ5Yi4km8JGazEouUoBYYhujl1pYH2hepa4tPXzpA1p9lzuu0a
RcH8FJddfEukEq0+LmEw8hPRFh/CVpvCUhU7zczJB+wAxIfxjtRJ29EajghJ+hW7IZgKFjNG1blH
X7nTNR7HRfJZiTC/5BaHJjnGpnF+zZ3rqP7QNlzQ+6wusvXIHe8+Lw2dPPduHs1P1Ewrx19Vn+bN
8GnlTN0Q2wZe8DU12o9PBYM/oC1uA9AC7VXlnr12wIoyJYrPBrZMTwIOTIr6HcAYUcu9cOy4N1AP
cP9LnRwDvrJHMTd1TATnCgLfLXDf74esVO1t0ciim/JxnBm6daDKeg+AmStwNHMn8TUxvMpJJDIB
4QBK4l+43qJlzIV8S1fu+mDxf7O/GvJzHiWD7ojoNNOrpVWrH7AqqWfyMpDs34Z4y7lF/oHKLK7l
C00548LAJpzcbuuTiMF7DvnE56Z9J/nB+eZoNPU7W/nJuzNsPL1RXbevRVHGP+epFj8Q4Cf6JlcP
hqeCo4q8DzMjT2mqilyRbVNlygZoegad13AZK2Zf+zhSUfmdnVv+qylJNtxnxrZEHbHe9e+tkLa9
Q1DBiHAa8I4DRHFCi11JeH/4mxI6+aVsX+MuwGezRDlVyY1b8Ekik+OQ48SOuzpoiBZ1GkhnW0ht
89aLEc4tIZQMLbUvQC6iPkwwbu9Est0YANxyP7WNKrlHPruI4+yIpXmdPMZgKEPjZX7b5DD/2cpy
/SRHmBOynRa0QcrtN+S65FQ67MuT8GUS/RycxsLVy/tamUynY7AlPL56q5Jj5uVhfazmIbnnKzbI
iJGpoedpg5eNKMGvBf1WlqKpcZ29st1AUGtMKCG5YlbVZG+xvNwN1gddw9iaI7z0/Smkv0ZzRJ1b
Rfo6hEvTpqqJk+5ucHpP9Cf8hVD3dqybs+6Ea37GLFaF87fV+urPGI0jy+QFd9CIUQfPaFvE6PB9
qSnBZxO/TdII99qCNC0PykEPcGSmhdbcldLxHtE1UZrUI7Gh5PTGwwP8I2S3LT3z+GAwqn9ZVv/U
IPz6bMlZtf8iszI3z0FLN87+XTuntTbZ68DTE5zYQUX6qzdNueWHBqF0KkIO89cltFv/UuPU4pDE
dStcdE/xLVWPGJXgHd0qmAcmEMXdiC2CEAhGGRickmVxSPNq0H8w7ULs3orAvS647FD7oPBGi91N
yTvxmIk4Tm7L2IGSiwSaKm/BMG2iq4gLnaAhCJIP+v1sZvZK0GgQ9Od54Kt0XZzyTGpmslzr0s4n
ggp15KN0aBQzuGXaXs0yLmgGxBaTAeYSUUdRjwgcPm7pHHufE5+vYwrus5qcHx4LOStINaX+V5K3
GCFoCYNv3e1GRX2ukUxZ65U/QrG5jKD8Vi5pHOhCPitNxPExj+e+wLYr41+Nqbsem3yWoZxpKpR9
g9F5yq0Mm8oXVfHTa9tZ3HHtsk5X+RCNz4AevL8DLSKZcbKyD/1Cn3CJehPZOwfn89fS6eJum4YQ
DYMQ5bGFV8GMNp7LB9pO8in42wkl6kaWDjfnfl5e6q1M/Hs5x617t4IV8g527MQfEgOx3sQk56pf
PsG30x8nzxoLHmvwBpaR5UzFOYfNr7Wa11PRTxhBiAC+hnVRUKjl+a8IUGm/M2MTfIfSYPy0ckTx
IZCJMQ7VXfMSTmX0we/sDLtQcx5gVsBixNk04iXAOh2xP8L29T45wDYeanwTEZvQoiQWTgyN9+Am
IriNHpe6/5g9gBHfFHNn4ohgwavXxVmb4do4IRB6jcvDQ0Kwxaq+kPfsOA/zwvOQajw5JB9nPfVd
yGX2iYZ1zE+ghNdvfrs5Tqpdga8jHOJqepRLmP200C8oc6eCLdeusduan7ZSBstBdFG1/J3higfv
S6jkeGo2FOxsg6ZTCbXx1W6R8+Gy531vptBeGqfc9IdPQuNhCKX54XE/xS/V0G7Ez8bBzDMdxg4c
NbVRULP/qPax6crh1M1uHl/yyOvFro21vyd3pXnClq/O0dDGpzIQ080VF6E3U9mDu2C8RIbkfgin
YX0sxyzQTP17VDLWoqapJkq4Q4A9gikv7Rth0qHbpjdjNbZy8k62U1+WilUb01ng8Wp00AlVUUKU
e2x/UIYiaAchy1CuR2RpDFXQrm2bIEGkZmUEt7cr3X0fD2GEsduQ1cElyBvdJkFXf2fw3LQPGl/F
tl9GWt5z0mwUF3EYVN+INhzXI6l8kkZ4JsMFWFMFsWAkk0vE6ndHzX/IiDt6W5w2cx6rJSQovkzC
p2V2+wef6DsaiKWJaMhXx9uFkdNkX7esgIlyOR+fyJqDjmDjsr0GxCI8Ysxa7A/WFfk1qMiCkvUa
FXcxm6c7W4/bn83Dy4Iczm0e6xwhKOQ5Xe3rCpXtHr5bFRNcrbZXaDkxNvuiTNZ9mCzmDQKqJqu6
0hXpw6S3yj0wx5EM4mJ4z7xoCq8jMC0fKpTDUHoAZfcOZih/swV8D0/RvbDv8J2c2EO0HSfrt+tX
gHP4Tcy++0FkGuY/PJVbWneFOXWxRNmPP2CmtO0lRZmstsdxAfm220BH7EepRgTKEFuo1wDx8Y2E
MwbRfkE5KtpiflqZf58SiErJISqNOPIPjvHFsOtKEwK3lnt2CAGrmMFHmg42QjGVXxp3X1YDSkXg
b4BV9EhS8VhkQn0GFRiYkxODq2aSTu3/4vZUsc801XH2t0Xz/pnPAT3nwlN6TUK/e60Y08+05L1u
D9SBpn3CJb1C6Fsw1qTSOM51azxnOFEL6N+spP3o04gpDAlbB0pzTwSPvrWq8kHRtS6v3GjBz568
Q7ToE8ZEgD/NZ5t08XodUJ4icwqSF2zlQ7snD1q9xRuoulStSxeckfATI7iVs70L1oys6HzuQv+S
YUv+3DCak1s2lNlzvtkl2pX1SMfDIp7LreDGP2/JFL/j1bZzOs7+Wt+pImL9jIVJRIeKePGvYAm8
By8U2cnteu/RJ8L+9+b7uj51zJTS3CQ5E+op/57rzCF8WM6E3HluvtznkxuczdB1275e1uCtmeVw
KKN8gdWB5WB8pCSOjtz3iXuC2rftOFhJBysJCMypTMGUvbBGghCz2UGUzNFJxMGOJ2by0bGCAMTb
9WFgL9j5zFNhmSbYUHnFW+kmeu/yiHlfeWGGu3IqY7kLqiCKrm67xm9ohOEN1lF1kkGuLn4eZS+B
iONn8rVuyMbONuEZyKQ6GDj7uMIQjjI4kN0R/Zd6F1vRnJvGahZ9OU3v0c5wPriXo/5nA9TM/TBh
hE1MY/dEQ8kDQzqwNxsWCAqAeFnfxhFAHhOW5nBkshN3ZfJWVBuuQaequ3mnbL29ZKaofoKo47y9
jRsehgzExI3JWJujMEnF/5kAz7NQdcXHNcfiByVV22CySNo/xNiGh5ooDrKx5UC3LsRwLXy5iHUH
/ZJBCQq37Nq36DL2jBPdh6Ji4ZH27OVghfkEbA7vkam1xfIllu0fZEAym7mVCCXeVqZhgBkpaxqv
fdxgX03fq8rRK5sS0DYra5w+BeRRquqAdHAe0gIG2fiIs/9meWKOyiqR6Lh3LNg+SezeYiEGcUiF
KyXxuMZ7XYqQmS+28L+6bZyfRTLEWEmx27GlQeUwTmQZKpm8bKMLfQfemR+BTvLNTRKfmWOuaHJZ
aBbBx1qG0aMHksUDjzE5xO6WbHv2Mc4VnHYaro07Qw/ymFL+qZiyKJgC9L/H2W5OhVAiSe4p8vU5
lDkAO9LO1yde5fWdtd1MKEfOJGAoZ8ydsY5QceLfqo8uCtfT2sbIvcNCsXLLxJSnVev56BRDda9K
mCw7bgQIlO7KAwLJtACZq/VsSUBnDrVcZMmrxrJ1rj/7XGKCn0Rsnj25mneWcA5+xi321SX2UC/h
rc3Kbw0APgw+q52SwwAEFGnE0ITTfVkAHtCT4/ysR1X6qWlJaD2vI5bF99WN7U+ch83n3DlwIwtk
MuAhbqEqg7deIaIFzJP62b4Xq+HMtE5P2JvXx/EZeZBqD8Q7JuuJ47TtXjIlEqwTaxGpF79OGL9B
ZuDwJgg8/qpukqldlxtiSsuo1k9SaUxRoW5/gnXN70XYrMjYhU0TQz60Cm8CzxE/iLdjBhKcywL/
IpyGEJHMoCP1B4SUhJ8Qo1GtwK7FnhH3LVLa89RaUHiDGzxNXeL8VANZW/xeeOQ9Kc5TsQV3FW6K
CK2nK+wpJI/1bxt3oJXgVq5nu4bkCELQ+luOsf+Opr8tHtoFmtRunNcMwXLdvuStIDabnRvNdTKM
VxeSktrnEnrCzkk2Ajy7cY4GyveSgYIHh4DcxaWIYVNt/q9eifHiMZ5FthxRbJdrWSHbW6sP6FJb
K/fJPJnq6IaEqUuG8bxGUee+kOlRlFdGmp1/BRMALIiMzWgB4AXCkxjaajxDHXL7QxLf4n6QyG7e
0UhUHafaR+fGHECO3gHRrs/l33UrtT1BbckdkKTwextmYOsWf5sZ/clK3FvgotFfBo34aSFzQFaD
hJ5Nx0ZZRs8DpxmMxDk5zQs1rycW/Zj3Nbt1xrEonvs1xMiE0wgWLb16z6pFgO8NbZjfzLZGwrjD
6pJum0ahpJA9MG6PZf3crdZ+ZiRNfyv7Iiw5tgoWEcEwx+EhcFdpnyESVcAaKPrgomkfaX9ZF2X5
PLlz9BIU3BePGJsaDIbjWjj/OPeyTxJhwu5KTmP8QDasfGbCzlcAyOI85J3fHyRaLvKnMl9egxJF
wI+IZfaXDaL6Iau7KA2U6j8TrRUL+CSmQsXOFZ9dr5mrw0Dh2Ryn+Ta2BGkwt2cOGnG/qpH4a7fO
DEBaA0co3OL6pSYTvL3C7GiwY4Qa/Amvt5vWQLu5ZTT20VIjzQ98pv4smhDK6FH4OKOAVo03Tium
eAVfm7sFDli871aC3Yk3l/HyZqJcnRoZB1e4p+PXtq28vL5CcJLLUMSHpBDeOUgEnp44FOVdvWRd
c2CHMf4sTHzo+jmdVlJrp1EOkAp9U11g/K0SyzaJFjr2xF/rrYxTppaDdENJHlFEohHYtY3BY0q9
v/6KKXLuS2cUzHoFrAh3qv3fOZ7i89YL+8q5shxmv25AxE8iuw/AytVpxPIG83/VY7nfWgYFaXAD
bCmgtdXrNkPaSCdvHjHuwuqddlhw4b/HTo2eOBsPGGOTfw6UgVcwg933Ot+KIwD0RH8vjTsxs2pE
A9h1aTAgxQLhB0NK59/gh+sDo3Os6h5uJKy87WoWTsPa7859kqtmT6OzEeu7Mnl7YTQC7QlqW/4c
6UKNd/WK/OyuGG+puNQy5slLhIy/taQg9c+Bi+OUez8R4TMK1+TEuANd2IqLgta+C+Y74wdy2uVx
FuWnOJ9a3HjlDRxggza4yQACS1uFB/hkYl4WDuGMdVeIpfLoTDb2fhTJ0kdpLQlF3+H5vVm4XeH5
yO/dyj0w8TTWA8RZhncDroVtz4QPHgG6mAz3qL/qwH+YqZF/Z1vcl4/1MM3dxQcUAT7CuTnwo5YH
kSNPFd8Tvx9ZwIjJvnm6mm6Ud2zYNJR0XUj+Op7vlcVQOKnqrQCc4WLwUS41L+wVPObDlNITmqnY
BczktkPcdNBwmctV6P5GW+OoPSzQSbEYCMg+xMzXTHf3hKfMp5m3/21DbG12Bf8+1qOpHYZ9ZETO
k6zkr8QrcZuRsxh98mfta4EI7gJHiMzsrbZfmzTyO7aP9Vtc3dZUftbDhFGYQ5EWaW8jhXjCMXyt
wn6rP2rgoAIPGylVL4Gfs/XELStDFnVh9w1TTfgCqGZqCXf2m/ZAnmZ0vyJ/pPGPMsjEbRKL6Kwz
OYpT1ugb9qHUkf2RjZnsfvr5uDV/t3HZVg6iiPbfd0uSeXsIDPWLl8wxAhmAESW3vjLzn6FNbhor
TLBxOi8EJONXwZyMFpdVx37Nkuw3cyrGZRQs85c2EN3PHR/nDsj7jHgLl/njOuNmnblqmErZAptb
Q3qSm8buGtQ/MHqFX5JY4y1NgJ+c4cYOv7qVHcoONLAeMUt0aqsuA2Py/EIf7l2BT9pyH4SSJUcr
h+qwKBM94Pxein2z2mCkm566J/YNjnvyNFORb1w00cCUJyQyhh8SN9/CVMO+ozzItqszdc0pWKcl
fMyNTlhTVjIAuuptRk8PUpZhcnGZMJIupcbbbJ25x3upgNtVWz7Zf4uWm7yOU9sVV75U/45lA4LI
vhmEPcCm3PxDUgeN+20Jp265zl0PNxcTffcjYzPPnPQ/Bu63nxSdD+QDA491tvNb2zUyRbOxfupG
0RitJUKaa81pMV2WvpzdC8SoAkuoWEO2dcwpvBiLyi+G64iEcOgth6TT0j+FtlMPW+CV2JKkng/K
muj2LdDLDwxt70SduK9rWIt9rAre6jgKprOsez+1jrNcUBSuaBwhILxluo/Gb0GUrXFq67YUD6Th
zfXFDQXg9WVyUyTkzh0bWf19NSri7V2mNVkPrurdB3ce3Fflh+506GgfqIPXNQihNi/jwRn8We2d
pa3fDcY4Z8N/SH5YzXZIcdkE+efSqf6OUpzF2eIP1VpT7ob1u4zX7Yto5433B8XCB/dehu6JDUVT
3sOkdTb3THHjzM4OMblVnzle5fLY3ECZTxvdFZ19NAIjr7rBlm90qpHcYZpPoKHmzHQw1QKW3H6S
A+gF64F1kS7BjS2NTakjqiRMx6ygiwMrIeO5Sv1BTwIBsIsCLjlVIM2yH1E0zWDDbnZA/9dCRLe3
o2BhBmOYdk4vTsE9sR1ySyTbZcFwUERMK43erv7g+iOnf+4H9q6YagP9vsshrrWXgjdz/lRBmUss
f1NUfoZlRp49aZu0oM2eNyNEfrZJRzxKSWd9GMN+Mqe1C/IVDmGlACa5Ts/Amz1N8kOONunMHqED
LS8KbkfPqbDJiIKlHKOENS6D6ePsW7SAUF6H8a1nAYMRk1ezqL65nsqzjAaabLnt2hVaqGXfBYFv
1sOk5y4n+3GrSxLR5UC9158ShtIFc9bAnc8BrIhmfGwrL+p+tTw1VPnrAkq+pEQwFMWRZJbE4+IH
830NAMOyYGJZRovADLt/bpagWJ4nVVSEifU9Ed+HYkaWE6EJdxC777yxzmEPL5ox21nQu3YoIR2s
iKccIz9F8sJw3t3HzWrsuWBkvexxMqvyTsmuL544OQz1NKtd1oGNUeBK4biM3Rzs+RjHYJcLt+/k
Ts6Ekugj6Ne5U6C/Ft1hnyjNFP3t/GiI3smB9/J7Gtm+SWd8+PlBVVHkI9odog1Mta25HsmjJecJ
ql3ufHSiakwag8FoU5b9HG5tgHTkorHXqUcGad5yTMwwz5etiE12AhWaJH8HRDvNCBqCZro740nq
vIO/BsA94TEENzlQl6P9m1OWV3N0DRcFeQt1jWAmyJqYaKcnr4BZsdLK1VXlnYuoLMY7BGRG3gbS
kk50h36k/DNU7MZuxXo7Aina4qyRwQnQdhHMr6PSubu9Jc7gBSekNOziqZSM75wKpjEe1TgSk2GX
J71HcARZFfAauqitgM/FvrF3i+iLKi0y5FvRhe2F6c4R+v/1RLACAMxB1ZPa90OuGEfBpljJbhhK
kCUnzobZGc+Dw0t0GEXPOrhW8Ff+soKph/xI7LzIj/x+wXApNrQkLzNKcOdfFWeC2TZvhf5FFgGL
lX9B2Rs2wH7b+iyxKJa3BJCYLDswxJF2cm4iJ+AGFUQBiUH8HZZ+7A4wUFp1qtGXDEdRrM7MSJhR
MEs55no7na+1ffTqgJ+4kAPxIeSHheKxGlfV7RdM+clz4iUt12ihlQjw0eq56t76qOqSf2IEMoyz
QTvdfV02VKhBZogoNXCd5FcVNg7LrpBplnuX4+GUrFKDIfoHTHiFflI6bZNKhssjWWablBZh+KLs
w9T57TdH0izvh85N6l/V4pjuuOJtDkB2MHevmSXdnNFIti/bghLhm/UMoAcCo0RQPSqG9RLuGouC
1EZN6ZxEBy0vRRtm88+upgi6+IVYxM/bjiC8jFzY0Q+OR2328Vxr9UGU/To8jsRuka/RwFuBXlij
ZL1LmmWcW0bSstNHW3LWcVvYCsMqzUQsjzESaN2lmcSKfEzG3PEP9QArj6uSbJavOBxzCXfdGYJ7
BlEUz7vE4Qp4qwGN16eW5kEsJ9fV4xbsw22stpoTK2KRzFYwSdiiOuh94CYp64B7sLCREO2LFpdM
e4w2mGV9ail7kyuznM5cNurj7VP79LXXXmRWOGiphj456GnVywWdjuwfJgsT7x//udJoOf7cmcc4
YgvVXBiN0JwtHQnEYFlXnkhanyyuLjNEV3EsmYVlR8SJqn51OiffN7alS+BMFEBzaKmWia7Cq2cC
NdqMj+YR2GybfA/bridzxoYT3KY5yr3mOiJdyE7S5ax+XkL+yzlyHKB7SL3HFTKK33cxNRZAw84+
A5hFVb75Qz4w1FnlAIsCV1ZzrGe3bt50q1vvlfMDUcWJPTuW8koRe3AAkWI4zse6adb7XMSTQ+09
lc26d5uotR9+bUT3d2oKJ/8b6t6qV07kjk2U9sfsMHDWSHJ5Te8fGVQq80ELBmpyy5kwfUVDRqly
VJLZ1BMP+dy/b4tOaiIHZ39YXjE5Gf8eT5sxKSUm+zN8KSXBNqEbrc3nitUI4GZXQbC4blaXwdE3
Urn//GjRE9l+Jn4J2ASEmh3LU5RPckRiUgX8kE/V2mT+uKdm7Zf20kSTXY6hMc7QpowD++lr0q5B
YkYNYzOeJ0ugCYvTdS2qO8YgBXgmDMFB8rRuSKwhBKI0KYvfKi63aXqabLfUv2UW0RQyhio7E+7r
ibrfu0d4HyxUL0yt9gjZLfYV5VTzzrVRKFI15ZZdlHSVK9K6anzz6hf1puXphlfJ3iTKdH0u4L75
aHGWuga0QfxMW/0Ipy3TOsWyglpzh05j2iC5O+x5lj0fb+895IFL3DddVFMDoCsQbjx36PpcZB9I
t9QZ+QkkUABbUf6ZSbnOKtUGOggr/WkMKVanKYoXYlphDOwSBHUvFTa0cBeVEkc7W415v/R98x74
mBR2wzZ6f4q5GH5M5ei/NKIIZ1ihAv9Mr0P/EPghGazt4FTJowADiWAXQ3tsUUWAeThlcRADEI8b
0ph2DRNAk4bO4JDMZNVUvGbSI3MnyYxq/pqJsd8TWi45/5B2lskNfgoWEVhiRJ9HKEiGiR/JpOWh
3ZT7Pzg6j+22lS2IfhHWQuhGA1NmUqSybMkTLF/ZRk7dABrA17/NN73BlkiEPqeqdpF1axZXLFdv
1uJxBr2Gq71fLIqRg6kzp64GeCgItA08d4fNsCf0c2Pow0jIX80bDZnmtDarfpzxhdHK6Q20NfYO
DABbpimtAXZ9FUUqnjKDbIUU0xdfuizCI8GO8CID+PjsM3Vw9qTjfIWh4H8HI8RzYk3SH90Yq10e
Zu5vjpukz0qYmh7fxtadOrlsZ95Eh7FF9AOoKi4aIz+cFojiW/zFwXMz1dNTljmOv6nWkUYBp0xC
hMVF0pqjm50frMEtXlIX4Zgd9LmNpvrNnWfIi3OjXn0/o/ZpjVviocb1YS2AH9lOPCF+NEzGe1Ws
46fCRrxt87w5qrpLd10f5VubWHNxSOHduwp0B6pDNCzPHC9DlI0BG9Ze78Tbzu/UloVj9Qk7DllZ
NfM/V6Xh8oS0A0ABfpk4ZWWS/blX0wxbyTV+f1pm/ndF/mfZxpGXHqnoGPSB/x5zZ5op7gqZP0aE
E3/VKfi/jaeN/MAwiy9DLCGng2kMzjpsyLomWXL1KQwTwMwwpvgwDPmGtfC2PF87zJbtiIUmGYiV
jdj3dvcKjT3tE/6p+L83l7V6zOJ/rnwCZdp9DGbGTjgaiXrO/BwZDcq5fncHiW+XHzi7BbT0+kDW
uBBTXdW3krwTDea4SbZRkAAL7Igu0djROj5hXK3XHT1cyyMhcJwSSkI2Sd1s7zUDVhxeKj6XRj+T
bk0a+PUwRcSpsT38tyVKUdsUdu7YsE9EFWbVXVTo8tssKHMm9Rk7vMwmge+WpckRqr/4YpVVHgJT
zMcgWqMDKhnLwlF47AlskZ9nPBlPCyT2C1QhTuvFFJL3g8C6Dld/5TZluKvfKgfRno1BtMqd6mX1
MCw5027fEArMGBm39h7F5JKu8XiFJQj/di0RZ+GLzRgJIqdZD4nP3mgrU4qqUApl88hGMniwvkCl
KJc+2jl+Fzk7hvlqh5swOOeQ+E+Te29HpE0hOSc8e87jAKWMtNZwznq2klVTjw85//AT82zzlhPt
+ohWEeymga0wM0OUnfI6sE+9LfNrEmXxzV0Ti+0rjstHb7LsoN0wVK9ZHWMpC6QjTu3UOlBmZvGf
y4an5PEC/k+cie0AUQswOHy08CPeXejuH9QVxRd/JppF1SHCKKVq6YlTK6pGMmUyuw5j9ENVlkPm
WmxEOnjrtWN1ch0ttC/kG8+72jzrbjl2lk+ir8rf65p0d1OHEbQaAg5QvYYYYG1WyfJCfIC70Bvr
+klXA4aiiJdMJrjcoeF72VVjZ8kPQ+WZ3TxF43gROF62HPxycpl6psUNRe+zCTDzz0q2Jwbj5qCX
tUVAjf3e305D88X1XD7kiUnBY3Da2AMMKm8dtbrOBvkgfBx4OeHtROfkLYEmdQojshosRofknVX0
eh2Z0D9Bm1YXVG1iVphJgca2bAdTHzdxBiL/OaaeZlcRct0a1rQHGRTqUXBEvcYV5chirdZim3sc
nJ+NHQhEJWtfvLUqss80mDCFJFQ9HMjq9n8XvKzd3l+ZrXqscr85f8XLqQEJtmuL1HltCHacwAcw
3G7qkNbNFZjwz4L37Bd4PlCrIyFMzk0ualusYstQDVMWoqMdJqT8UH53Oknesk4LdiUcXNi0mD72
TwGqBxVonQFqwipENDuFtvXM4ET7SCfrD4NX+CHogvidKhogcoZd1nEECgnnDZuLt7GxmGHLNO5j
SswFgaKLXzx2SGd31hY0VUf4js195B2WhGRhyr75LwZMSWpuNsMbG0jjHGiMGOPdyNnVco+mrC/p
exHpLjEVQPe+bv5Kb53OWSgdqFRVod91UQfxbsrBPp0Lg1F336kuelf4MKFwA65kjMjpATssBCD9
u5wXPla+IHLf+p75bxKx93F3REQEY9bs3CZZvc/TsqmPbh9nyzH1E3f9rAfqedlJzvz/8NxMBQc4
XcX4J50zH1mNqiBE/inB7ePOPsmQQrn5eVjwSu8dEdPch97RCg6DJLiL5ok+KmqgQpyI5Uvioj3c
J3wvCRVBu4UxMnHTOHjgdQfILM5VjdEgWUbL4cjBr2Iwd1f5zhWdjw25XkGq+ts2xv7OiXEe2JkF
i8yvYGShvLGFx8Ps8Jl3PzGS15xWyrEfHziBxcmmG8PgWc7J2L44cSXcg6MiHZ1bVlyCAZJn4YW3
4Lyd5YgDJKF+2t31aQStc3bsjH95TNlsOynNOz8ygDoZxjrs8wfgk/MKX2oc841i/sOLGMfmi1ge
g2LUBrAPirwb/kwMhdC0m3648OxyflNIpfvdIkd+e6fl8GMwfnJz9TxENtASyxETZ7qogygEqN9k
tiCB3Tqnm+YeGFnJjYqvbuj7/ieoTBwNq3Xieptpx2c56kQIsrynOAIrlrQ51UJdWdxzg3fn4Qxf
sH/IgaWp90zwMRylDx3wHy0dpYN1gM+fs2rPY/8UD6ZXVHGFlv4hiem1VirOeJV0VfnDLBWG29ii
0u6GFJB8ise3/yZT0w28rZfQe+00S8Ir4svYsGWYjfJ29dyq9rwMGaGmPUlP2BVbuWgpz2wh9TtD
qZ8R+iibCy2iZXbnVHsky+eGSlmoHbbFUtXz/v8x0JoT7DrSkuu39DTrylLVfCErCvrCBi0VA+ll
iOgnziBOxwnK8ITaubbN2RQrPyFw6Sj2kQ35CjhSpiPFH9jkCXXUOchBl986SCvs6q5b/07XiZl1
zdmhbLJSJpocVfOqpmbeLkNRhVtbNnc2gpe3h3F0y/nqsHxN0C8oP9sTNjP2O5ZyviPKk/qhm0Wh
XhLsN38xINviHA51P6PY8YK+x+MIX7Rp+l0bYfjl1pI13uwSupZh8Rcmpb0groXhaYjd5Yr7969r
VMSDqlB50HytsyZDx/pL1vYQ4lPttqlYFT+zQvXiwdc7mfuIxarNtvDAmvS7X4U0x9FRJhh3tkCZ
xUW41OYULFkSVtu+lQ7+c0a62D2NkElpZCXbANG7FglIt9SfZuZgIlRYs0oKR/PnxqI3H2soVvWn
M3QLKlyvYzLb06zy5VdOYBduK8d2QrE1ZPVnvE/AQulbH/6uKu7Nxq8bMZP6sxhy2J2vGHYyuhvi
KRjZxczSQKhOtG6+O5cCsgd80Yp8B60t0vkg60EFN4cZO8V/OsRH8tolQdqNtjkelgULWHkD05U3
O9iwZcHKcgUIDuOPLcze5V+HnEVNFaND47yfT9TDxfGwXYxs/utBpMbDxc54MpOdDf3aXKRTxxDP
TeG2FMmicpRUTr1V6TIuCyxiB1bPgWPXuPqggdl832uOqmZ+zAxprXaLQCh6ctjLIMjZ3/fgDYAf
Dzcwm0632oWwaX6GhgbSN9AaVbEPZQTaYcPpJcw7dI9JV2egXOJ75ZOq+KtcN533so8c/dXQXD1t
5IpEr7H8B5iatIoWjEuZCjoNAa1rhn02UR/KLVGLpXnyKIrgryXDXXi3Yexm58VtsyIUHyyrCuiD
kc7iYy5YrjMhiUHjjl5kq/ttRMeEuaa4lIdkV5Egrf8NZeb53+Sc0TH3NCaQ8Zkkugp+9pe+gtJ+
YfAFcOIrFjsvvunwo7bUs9iHOefjedMsw+e9wPk6bhKizmdZYoHauO19P9VT0XbwNAtS3PHw/Xkq
de0Zkrd64JmUbqMJbeqCTx8XITz7bzozix2dwFFAnQ8Sc5zb4qKyxLoHHTfiEPSg9Fts7dNv3Q08
g/YmoOjoILPRevFhFvAgI4xuVt4XH0tmz12XSWfr8/OV5CKc8M9atMRxVqmLX8oZhiMY7SU/+kGt
JKsiFhlcpJBxN5XOwntS1fE8EvwRZWCFHQ9dNeiZbQ9fwF7CSrrpitgjD4W2ecECm1z8TrZvC9bY
hGlSz48h2dHPwSAN7KhRFZtpTEnyItR29imglqM9LTqESRrhgB3P+C3WhzIICJXgxa0A3o68JlkR
syGYNhDi2wIoo9b8o3IdzrrKiqcSut4uGGY/f2a7H4KQo/eDK9+1+QtFyxnEVeUuN7/Hk8IQjWwa
IImC5zarcZ+aESH1Ln3iWC+Zgl87b4oIu1Y6AEcx1j6YuIjuz5hgHt0yWQvmvCYY0x+aEH1+qxK6
Kzrl5z8Dr6hoiRgjjxmmREmrMJs7j+FamWM14mLbizxp3V0844DHAhNX2xzW4QyNzqTdoRH0Ud3A
tDLFEXUzK3aFEimKINHMr8vZLf6aM6d7V1CD0y2Uw5rnYJ+A/64DOXlHXib299KSNSCDg0unq6bs
w4+p2Nm6gwPYA8NJrR8mHFwEQVfK4coph1tazeLMsjfIDolZmi0MFOS2Ahn8R2hzyoELb1z+ZpLE
7kMPBe+1zqw0ZyXX6d2zoWLJ4ozFUXZJ1h7cmHnyUKtBnExe+DPjs1eLJ8Mm5bkp8/7SC9vLx14N
+lJUJAVlxql6qPV8dtcqPlNgE54hwchvkGuW/UTGelyIsntmOubr2ubJWMMnJNnxrca0ONWkMU/c
KtmeacVyADMs3S75wmx39oiFENQEMxjfOo1J8NQ7OGIObrBwfqszB53UwdmKXSaxCOvgD+RR9fAP
aZOQPi/Nqf87pDOjLTN8yOZvtevO6/PuoWAvz93cDc5XnCHbvHk1XqddMhkWHoJIG/mNDNmY97TP
0NAMx25Qud3ZySD1DmnHqWkq/WLvSywEbAvi8dyOnix3MceBNx0XbHWCHiIE9+XI8bKre07uvktj
gTUJx2uClpspD8KXxSuI8c0z7NeqSd1l044OnUbAoA5r6dSXZUr03ooJ39E4LC/UEHIy1nQLkgnS
w+NSleRauO16Js5K2Z030fogew4e6MWqPyzSr596rrltwIKTqmg3Ly9UPCY7D18vqPDWwbsZsjTP
EIyH4GPkwWTYpCpxzCLnTvrNJ8oc5j4d2QAHFa4iFj2te9bRUNB64/QxtgLacI8r8tfFwZrD2Xsk
AHzADYPBeVUFt29etu22JpJIdIlyaneTuQN6sj+GcjnlGMTJW9sx4pThw870UBBOg2u9QxmU7Mky
L3H+EBTPjnEVZr+kxpO7WRM3OPujwRDTGNWqjc82kR1LkPwS5Ip+iLIGXalxTV1ImLWHTI793hVN
XHwNrhe8SV/mKw4BVIofPSQYWmWER6sHahGTYe7HoKlRe0Cu5Fn1B2pM+Nwnq1OdaiLAdJIHEOLB
YNrvuic3KAg9vlADUe5q3Mz3fmboJn0HeGrbo9Cee8Tc56Jc9PMw0CP7mqOKPnUj+gt2hpBZqsRw
xCIfMs7Gn0wq9w3jX7vJPeyzxm0ZAG1TB9+hbZbkNzzl5IqawF3WNIEKGELSkDA2K67TUOBaqzcD
ttOnsaZpiNA7VghnmZEMeRoU71nvNsVpBAO+99CEOPyM/g4xeWZdhjm6cOl7ENJjAB6IZmEEo3np
n9VmAJBLMXK1obiVhyrhFWcXjYQMsz5YIMrjG3hbEpqpwGYO7lEbTWueyFtAp5qgxXcEq3On3CkC
dtObJ7egj3Kftjw2KKJxGrYgHDluJIzpcGaDmTzOnF1+2N7lFwwHmfEBJXbALs2Gy6fjIABBLLc2
LKdXht4suilQUucaoPs18iGpXWKyFPGhb9HuN+HUkU5yRe33P5FJ6DC6q3T6PAd6bg4Eh2psvMir
UbHDtopZgUSAe0u4PvoTzoPxNz6C6sGoRd7zINNItpuOt52fTO10CPtcsScoxCNeDypxMhBG+Tmd
W3OyQ9H8boOaUkfW5suZfx08Bm2DZ5Zv0fEvigW0d+uIqz3a2MsuTmCo9hlU98ns2gzXpY/n5Wy7
SbLh7niLkiZRgoYAC7KVLTl8h8twH1ZrOiNJ0BpaCs5mtgObZ7f8l5uG6aKbpf634lAFo+RxwZJx
jElqbZxq8i+Jx7Hi3arB5aAg4hRW+72pmVxAibJVT3TM3K2TxamKdPnsiFakR3pMSVtazxKj8kjW
9R8mWyhr2ixDHeIuqxdPdn8ITfUPED7MsiWGiWXSGDeEhYBltdrj4eY04vrAuY4k2Dq1ATlQchis
R4i21RiTqQEWQrOYb584vGr9SWaE5DkGtaA9R5ydotMqpvSyLs78KzSsi5fOpWs5jpPPaiHx83Jf
ItvPXoV0Kd+bLgAMJ375VSzsLzaMr+uHh6OGKxqNF/diwjz26Ge1938yP/G/IgzyE13wfnQQ7TA9
8CtCX2BC0P+iKEo+/NWDmOf0OP6KKvcFQo8HkwATZkkXd+kP6qjQRGgiwhmXktPAOpMSQ8RfNCV3
u1pm1y8ejjkaDlN5kCJNkJ5FcEfxPKUzieljLBOb7YJmwnwXrS60CVOJwIhdPxKEOK70S//nh2P3
MuBJWDdLJVg6cimg/FeYTF/KyAtfm8okW4KCI/1hC2Tfbur2PF+K3eJHeHUpD4nmdzlhx5D00h3x
0sX9a9S4afaQqSzrjgEvANqs5nJZz1aC8AAiTeZ3h7zkX02NSuWQjTm3QeYSeFPtwtLXot7ErH8D
wy8GXWJ8SrDaXei0qL4dEDKfOgNEwEtrSggqR7hsarJGB3dy74/NDJYDA4doUXzgxodGmvA0F2La
k5biqWMdn/qGZVmJk4CAIR9j3HzE9zvy2bXEJWiOQAycJL90i7ywAyMb3XudolnRScyLJoI+Ro5v
OOLXWH6rxNiT7iegAhxn4duIew6qxfTwlxsR7jIa/fDIWOkH1OoIOHr4Iv9Yb5ZcTyxaN7qppuPa
TsMNRwvirrHJuicR0D2t7GDOcvEB2c9rhTF3bFnwpT7i5Z7PxXkbBklmOltxqxYRij+rnaHdT0PI
51oxCexd0gmfbsq9+W9xO+P+chYsk/6wYvT2lpxTObnkejepqX8idBSdjeeyRCqnIWaKSl1IXHka
G9yx68zOprHbAS/3m2amOVHBPTHNZE1xzNkIY+anwx2oj9aOc6qUx7mil+T1Dw4xuGG39uzEiVeH
fLPSRJLjE+29ZcQ/Jt1iLB9fFdePemrMLeELv+IbImBWJZ7kutMEirOlJpzWw+3bqGioL4ybYk8k
JPpjRkkiVRtqe3Dh6GRvjYtKCnAjJgVoLAZOkgbvspZB96PowFuxbVN2U7JZqU5SdQRxy8xUPBdA
YAK8aptQFxsV5OmBshIAAow1FmQmAkD17ulBQnZs+PaQ4lEZTlNAi8feU41XbWHJZvGJplW+iQo8
C9YXhapOFnYKabzAzm0z8kE+JBXEZlmlx87pXe+ZnOk43ei3jJ7qrGTujSxL/mdXGRz8mCQFrgZ0
taNHuy/LPr55ZxMRX+3hfwzztgAE+pTO1vBHhAR5CFT/nBHL3jlnYmYUIgvrB2zNOWjycSkx6NnR
L451N0TRoY2kY640ycXeVa+gz1ArfUz3ydD2J8ny5idm1eLXHJdTh7cwwhzLu6j70A5zlMu7G/Lg
ii/PHC1lKpAPqCUmI8vyUaKQkn3tZoyJfvFQjkn5ldtK/QkiEb5UaSz92+rVNn9gHsDIyNt9rncZ
uwQWr+yeH6lDDr6joMqfDF/nCxZ2oIngy4oITcyfl2kbjsJLzqBf/OBF4UUO9oE/aPgM7MQHKDOE
GLahxfOCeFEhC7lMZNQjc/T21Qa5YcJhmHI0nXXicFiP50PCH/i3quHXoJo71PSqNB+ZBbRHlLHI
hjiiwYQTH6kXLCY/FLXhpEIogOv2yo3j8zJSlR6IrHtqxz4f+WiAi+z4aQYiRZjzzqaxC4xdCs5+
2nLt/oVRP1NTvYREmZuQE9pGlePylLaYCraUh4FLaHFAXQFLy+lxpo+JTydocZyqVqMoA1JlkZ0k
WNhva5RWL47qKnVz1gAni+SiVUfHZubir86ybxcvvFRBlHzTbzHdn8KhUQ8S/nF6g3lVr7vFdXuq
ZExTtZcM+t0TlaZ6h2SZvLTtbN5LLMUGSDuWr4eW80UEMWkVSHQlVr9wpQKUXAkNrtTAlTV7s5Sd
tv01jnxAQB7LKcHiLnu3PqHC26e0SBKafaq63S9p2Z1AKxa3dvbdE9Slxf9ErI/wVZecHLICXzKH
uqEfXh0mekFzThJFdO3J9YSqdW8S6CfxtogxiZ8wRzDRdS0x3xu17M7Kqt8JdvVEHsHMtCBvfQ9n
3cU6LsWBjo+pauskFFt+Vd4cFO8aFOqMLtoAICKOFfucj1t+X9RyTwQEufrMeyfNw4MBi4PvP3hj
HD2WyTTvTG5oH9DsVvhxRRu+YfGPxxfc+Yoh3ct4DERs8VAq4J/1L7GQa/9AXrSkWD1zCQfwrejy
n8vRTnwEdefE+PFCaekbm9zowdoUvk+btTgqiOQPhidtlDAi5gAY/gD7NAcVVa68Of2AS4UslJFk
BMZ6RcbasCOCYb6BJOVjt4oDiPS9GpcbN0pPz7uBUVTN8a7yY+zvuTuOx9VhowjBkYalS0P5CaW8
uZGXYuE87sd+eK0JdhCqWIL0hdxuh7/A45AQMnfeqsQPf9uo6BvBeYGcyrPvECo5AYwiMQD6gCBw
uxmx9VeEKeu2mm6liht/r8hB6d3Enh3kg7fY/DoyQWTHOhhYeRcT669NS2vadAxahzxwMfTqWurW
tb+Iycjgoyd/9buX/KCZrpvi0I08BAlBGwhrvfXuLxwV7nG7j+rAHtddz4J90Wbxhmq4eDAe4bDC
pIPkmmKvBLQj0DmaeZG/xplqglM6KAZuvE4oHJkJeW+4RTMufxZ60t80Ahe9qGgamAm3TVWyuF+a
slT/qqFpi58IEG56wtlQ0IaDbohXpA9ngVFfFvoQdQHTbik7IXaG5pkIeV31Z8GJAkXa70xNsSKG
Lm59QbIlcm0dPzAErxO/a7T+Dhllr+2Y658JqlT+rKxUjyyH1nKnJx1peDyoXzSx97nzt7ZaU2ic
K31BxORJhjboXCu1znssnhWBUYXD2SuGE73O4Q6YUAv7AwN7gYu0Ff6HM9Z4vyZRq98ACu6Dm6UA
tvgysTcjSi5428Z55kAdcmvQgoGOA1+GR4jvk2P+gacW5xeYLh7NB7hPuER71rdqH1PgPJ5m+KnH
qWKx/DMoG9YqLBZLFkTSJlic6vVasvkB69Xjotrxy7fkcJOYvcxYIH5rzc1H5OK1jIv8aKa0hmrJ
u48EqWed9jwZfk/6mdIphoNDJPVppPNjeKFhO8EkGYY5rlHDfxLm3t34MpgXbuX5BRaTdymmunqW
lt7ETesm8psNf3TDKz7sKhrtF1IonCxBt2HvvqO8TPjp9+N9I5LfddBsJbJ2YS+cfwVdTEsdkfrg
sZPo5axO6I6W/yHwY5JK0NY2RSvKp6BuFaEVX8y/oJDEt7TEP7lfiZu4pDTd5TgLTg3HGWSyANLS
9XJfLYX7w+CnZ6EoBMQ+6vTK4cSNpoDDdVkOq7nBNFFfVmnNtS+q6V1H2IdJlKS2OsLAseVOFnWt
N5CbmteVeXkrbVbRaUdf3Sb2IrlNMIaAi8CbpjANHgfMOnuHUf8vtz+pKMf4nL480qAAq8YoOXfz
OEensYQBfCL4tX50tHbMRyoOHfFa6gLtLsW8SvlVDMNlg5srZB0fgVH4Il6+csOaNIwpeWKLtWUw
735G/OAzsAuXJ1zNkeIShrSIHpfMYQEqZkOl/RSZ9QtT/fCbIQHGcT8s0OGSGYKUkqwQU+xqIL2D
4c3LypV9AcKCexgImBX7Ghn1TjbCTp4cgPxjjis8TKUIKxmecV6c8jDwgOpeulTlOM/csDg0EV00
s8fr74UI0+TfYq8SF1GL2mUaRyujp0jq4MHxQnhLcRD5vwooFZFHXrvpiCQ48l4jqvooe6zwSRef
cdCG515i/IRgNRoFgSH37Os0ePVH1HLmq2JqPtF1yu6hbNqVbqAQjs0CXEq4P23Wzv8ldeucZtP6
2Xa1y/JaOVINiM2m/SfvttutrbT2nwkWBNWBQ6mDJ5AeOprMszxbQKM73bXiLHODnIBmEAfC9OwJ
sUieo3pM9or6RpLJzKAcuYbI1t1RDwyTGPJXwbbWid2Xylvv6dwlqDp8VHYWVEeO+aXGZb+DX0br
7b05+zwlYRgcYLEjZkNDwT7kwu1rz2kzx6egjfNniONcHhGQ3PcWS/Z3HCQ0hOF9uuad0X9nWQYe
XtsJxkbqujdepBPyJeWFLlFLINU9diSuLmFvE8b1S8vGcgtyxBDgbNk4P6PVkBD0LJrcJc7YT74v
oslxN/lwT+pfy+q4h2QmEckRPXH5q12QSvvM75A3mIcwdHJob7srTcJwS3NLvqdnx+HvozBef1bl
WP8pF+tcQCojcPS9kDjMNEfSmDbMACXGxm854sS1a2lNz6cRAzEfPpQzyQ0xhYmrdzUsJvVeUOQD
uMuGAXlFiZXxnr/AODAM6tygRveU/roGn6zS1R/YCMQlMjGzDA1cdX9QLqhj0Oq6/1bQ3i9UWa//
ZZMSH07sOOoKq7FxbqxNcm4W1MCAtUcT2D0twWvxYXMR8XJit3LHok3zA8K96gj08FI811Q+nVM2
gOFhKfrV2dGkNB55sWYpT/hifOJVTCXzmsb1gXJlj3owWt2OaqzG4lD0hXul5ov3g8M5CKQjV5QD
YjFu/mNFDHE0JniBEcLcd2DZYE7rGrNKdCfoEeQtqzM35oBvLOjPGrcn+PZ4Sfx90mBIAl2leRXC
NyMqk1ZDG+4MpI0MXSYovl3XZnss9+ohwAfAOVrEeHvp6cYPp4dw19Y94TguBhrB0iQm1B0BSr3Q
OaDA2QA7agjcEqrh4IaWhkzkkZQ6kBaZafyK2F7aOZ/eiqbPSLF1pHNoShs4mifLUhzckZR7OLqj
/wSGYfWPnq5Ndl49whlwtMLsvWMbDRrH031246yR3qaMUAs4Ug4RPO5XdyO6OG6ekYxX/QRfEecV
RDwTXWet0Peape5pEkdV59oFvYiFy0n7ZS+GqaUybVnqHD+OAwycyCuB+QSta9mmYUCSeugB35Kn
wlm4wzs8BFuQGTgkYzf1m3/9GjWPIa+vX0FhotfZEdNJOJbnUplhZPZcf6Zya22R6QXG/seCVu7u
gFkmehqk1/xYZVHafTf19o19ospeY7IsKt/WTe5OX+nqxfT5uREFhviNezYb1Mx6L5Ng7/AvortW
/BKMGv9stRBL1cWsvlTr59sUAwmNmo5WyEvVGLwEjdSS39rO6zvn5OD+xmJjU0E/N6s6VQxY3UdI
D4P+U01RSnuWsjnxBrOm5SVaNaFzhCHevAq9b8UoSyXjoYpSiNm9qqN/HRj4H5ImO2Z+th7gJhml
MWNV2kzvLAO5M/cDKYhH6Uxe8oTlECPipnYXROMlj+TPMKrEy+x4ZXua+mo5B6LBAOEv7ZvIJ4xV
roiJLxoLPaqPE/rQ3Fwvl6KT0a+uB0D13ZDE+K/RPEYRM8NGf1tZx91jgs8iOMMylA3OsohZwBAG
ZcvR4DHvfjHW9csfIlRtuSOW7P/tPV/Wz5Q7j52LFhDgh2ySoTlq3EJExCMGyk2gkuhS8OS9SbuY
EA6I8n9P/hSegjjAZKK6JtoHSchVbkbg/65S1sO5Eeg9gAEGsHaOCc0AwVjPBa6o+bMfRdh/wdvw
C845Szr9Mn5vqZqFnfMTr4E1r1wpnv4BRLCHHTHHwxBtZ7aABLjb8plnBAAYbSnubQwr+z7U6d6o
OH7oOYcPANA8gFjE3UZxqsu5zs5Z4af/sLSrZseT2n/m4EpVd7uq+947Hv4r+7r77IqZ0EWRpv2J
hMfwagAFHLtId78noE+P94oIQ59bmuNecfz4Fg7+TAVFlruIzfghgVVx6in+YxdvveQwFhhVCNIG
UcMfky/w6xtXJmBbsfzxrQW1tH+SNQ+AFrfYBMddXIDX/uLJzV+5cmBK2P0k4rHPmJwWTk7+RQtE
FcxPq4vqYl2q5HYS3vSPEsYHzXmmAF1B2ESpLR+j98VhT0Fiyaq+gCVGpJgrenaoR1cghe2hSPGp
fBJiKDABOpOYXug74eqnqkKE3XUkBEhPKZ3Jv2o5ZOYYU2rNwqzFM7Qjfpjn0LoMQSwRUR/5LPOp
4kA+sBFsaf+FxJBXkUPG1mgJuNV0fnt2g7WReF+7+Q9lBM1yLbKIBfCki/Q6k4P4ncdo7ek+RbrD
o+ZSergLwJnOwCcSwGmmWrMX5nScUEaXqGFmnql9BJ5NMYEHXpQFKgpKQxTgNwh/KPp5I2q4r/g6
jkGP9ISGx4MHklvi7qzfL/0p46WLcZkruh5+NWUT3gqiKA2iYZvLv9Qj1C4v1KRkbMNUyjVzh0L2
yQshrLb6qHMojntq/+risPhluq98+MSHNOmWYt/oIm5AUJRJ/e0S3vN+BuHqYWEQEAo/RnIL5c8I
DwKyKJ7ZJLvArPTfEP0Kti05/MbSVVSZ0+dc7YVI0CW8LmuPTcDDtmOmr6/KzkSsc5yuL7VnlNkq
68hntt9JTvs5DNvvwc9GLhBIouFw5Ghzr0uZK4beyafO0I38HbITjr1o1pmzC+KRmAJuI4KXMlcb
l5TnsaloveRU6ayn1Y8c570ZwHgfozFL87tm76X/I+m8llxFti36RUSQCSTwKiFfXrXLvRBVtXvj
TWIS8/V36NzXE326VRJkLjPnmHerY4HYc6rZ1Zd+Yr5/P/D06EPR9yF1oMt4NkqSbLjj+V3fAG31
JXdQixhZDyhOGmULViIi0z/p3I3FRjt1XmDjSHNei8B1zMH2gFftllFMMNDyBXOFQ6cOuaheTs1M
Yg6cMlnuQoTfDM8wdZwI0ICY7gcju5RKYqHclCJudp3TJHcsRfJr5bUoQnLHrd7CEogJHU6TfrPN
Sn6getpQSCaDNBsNJ78tLJItqkgHyJTlJVWFhm31yv6raBdljvlMt18oZp87H9zOPmFngQe29KEb
hB54v7cb5iynduZt3nXUOuHGcdiF8kw1stshCzURni8oZPgs4C4xYLot4yFGAvlq6nUjjArqRwbx
GPyzsmYcHaD8Qhfk2WRyCok7q2ZW4GH8hK25cYpV43HoDROVWC12v1slc0ueq24RcRTk6xR8thxI
YFsJl+yvEAWt7EVlDC+uLBKpCEIBnv1I1bGkf1bOwWQnkxRjFE3TqWKfCH0mNgcvbdilF+5yRooP
+A3K6HHB80vEu5uz1CiF8THO3N5k24ZWf+AyzDzyGtEfkJnqdzBZEI7M00/Ad7jcMYRdQbYJgaMN
tX3ds2UdeBquK49tcRrQI+CCG3DLopdVwZ+gzKZv+ChO+25hqMDMUPMxEoY651r5/l3OhOYfnSWJ
1kRLluzjh9p5y2MZO0em2/ldSqtMf1o4XfKEOEWilFgmltPJlNwzL2Jflicsdj18YBvG1y4DPuO6
z0NtgYr0xIzbyGUuvuPE8j5QzFgvTSFRhrq9C2kX7Mj9PEI+ScG5siOf2ua7AdF16euu39N24VZy
7UoeDfqG1zQFjX8f4G+OQEdYNnQyN3O3aFzKx1STdY8HG//wthATq392X86OLe/S7PgDzXWhuX1F
CK/sg8LyyNc0FS1j8ZkMTgI2i3PvaZ/A5Tb2H5UZfJaaS4IGEXmBHN5SsoF/J8EEGo9x1yDPs1V8
yfwFnArrB/nHYZFen+ZqnQg7kXafHSEexPdJz+WHG+42P9sMIS6i29vWiw9SZ1z5TRXqho8DktHu
Oidj4V8CeJXraxB2Wf/ZgQzd120IlDYUTeFGcqWuelyZ+EaB6JYPKfF23pZf/2AcIkyyNWDaWiGx
iseu/XKrhTqjrcfe22ZtXtxBSVbjszM7TEwaihuQV56NptL2uiPG2kSeuo5SYww89ua64R/clNbS
fZEbOn9Y5FJheJw0bqTBkFuKCJanQdcnY8macZ7HR2QLtwT6gdxp9DarLvN7EUCheYGEIWOUYEoe
uTPWKkHwioZlx8BBfdogLZ7xaxbATpqQUdLaS/pFJNZRRb0AN8fKxgO4Avp6cM/Ff7eAU1bKpkge
pqGu5m+dB4jsZqXIyfKRuRxcMZZmb0qQwNsRUb6zpd6tPrWSMFbbBsf4VHqBs2FW5z5yQ/jXku4V
4YlDiqRbB8UPgFp9D9B77nFv984TFGOSrzLO6R2VxHp1/bCIls636oODm39HnDGm0lgsBR4TSCwc
TPbBptj+k07Y1QlKNu7nsOD/phHmZ5rp6yNh0e/RO1rZm00ywRVnQ/uEG+YbTer0A80+Pc7QZhje
F+W5RCpzdIAJMoJ325zh8eSdfN8H9JPdLMybwB7sbgtvfbqIPgud3WAVPqOeKrGfXTdQ373msEb5
k3bHsqp94BejfJcMExgSjVpyPAyxOipJUJLn3jA+yBT4lIyK039r5havuFSXHzCTFnQL0oPZ8WFe
kTZyajSTWfg4T3Z97fnYn7BruycqVEoxF1wQrjQ7ey7N5H3nuWwxCPgmvA9to5ZL4qSKZF5xs63M
1qwOU0bvh0IJTpaPK+fBFTXNF5XCzk3R0m9tDX4X5irKUbOs9xLJPZUmxGdW6UjMTJhWrK3shMR7
2zEqQlOUvTepTt9Kun4O+T58SNuyv7ZtBjaLeqZ4H/3hI+tKj6+rQNDQ9059L+LY/WwAufxJnRkH
pD/k2VHN7PRXd/nbkiV5yJPVey7bLi+OAS/ejliqnjAiT/qPuu6Q3ShMd3ejTSO+mwY14txS+rRo
h2/Vb4cP6o9l1+GM2csmCecfr6tstbdgruwbmAH5JtEZ61Fk36hkLURyPb8WQSahiY/WXIcysgb7
GoTu9GDfmix0Izy/6QSGEoFxeJFVHr/YTBI2XFJl5LL1YrdBgsm5b53sxJR+t7jFtCeljjoLi3mX
s+prg7MxegRp4j6bmTDF0l2aszVmydti1BWrlbWX8PnubVTPx7oWwZOPmfywls1iTqIBEsBZRK53
jlS6joTjyHPG7wPBiO0BQWjO5LKJGQVlhlvWbwvH8BncHb8tm6aUHU+XBe8Ne8z16CLTeHa5rI55
GtvvyB+IrkD0zFLVB/uhunUsoslxA5fucfhGmtm/hnmDFKhU+TtCTHkiHhuJ6iiNgwofNCQS7/SX
TRHRyvXQbTIwmRvV87nqGZZVPgp00zRVUeM4ULAKf1IAeCfGwdKzi0eMDWNk0iB8SVk20dKbLEEW
Zik29rlbEoxcQu9CUFHZRzRZ018zt/O3k4uKcnb4Qm8472Q5zWhVqzh8s4IYtVpiPa+3vxQRZLMQ
hcE7ciPAYLuo/heMB4IbUC8d7IgeYOjMsSBiZwuuTl6QU9CIBv5MLPlUkE5Xzk129jHa8FFXaLlV
hozDlpQ6YE+3vWGi7QKm3ggSNJ5YUAGLZu6TzxRMnSwcjsOkIxGhb0+gD3pyXsahfyLk7Mh3He5a
vSIH9C3Wf1hqvyXSgKgTxjrP2XTGUs20slVD/i8Qab+xBsnl1/OtrtCVi+u6hEEQjWoi9wTiQY+V
SW9pP0suNIBcHwn97q1gG7vuthKiPEQl9USORvBp9d596mlzAReQyHOYCA5VAcL6wR6R8Q9Qn7a4
4yGYoqq5p1gq7735Zj5XSC1+4lbwfXslDqSwCNSepJBOQN/gibaE9V9OHOBWZgugRXwGe+YuhpUj
UrBSO369BSDKRRz41bVo/ALOZVHKU8C0+TPwdXOZ/RELOuXwD5V7/VtVzWN5c1jy6sY+/2fCjja2
sMTX1JaPTa+TjwCO+WZgI/oYB6raQ0YXKbFxYF23uRcaG4NNw6WeuT+1JcpnLqz57FFpEcANlmcz
dmT7HLVD/UxxC0nO8cGFELtzu0JLbqw3JyGLjckeAQVrOByZUtgMIPmYq2Z2oZdsOaPsQW2d5rgX
EIXoKC19pgfUthtK+vBdzwlWgrHxj8iAAHDkJOvNealf+7Kn2SQQqEd85N2QqeuU7RrlZRwy//9G
VKb8y3IqrHfukogHbdZEYmhgZkTIJ7R57cDmmrL6B+LK4Gx4/G6CVz2kf4o4lg/kuOQvLmvzqOxJ
0dtgGTfzVqMO8XdOv6Z5RJhoSsuatKxnYTZs2PB3t8oi/Z1jOVzp9T/b2IkPfQ72GEc9FQIrUiII
Kv3FIp5U0tVu9cX0eeBuU7bYsAEY0H0tUHbSrfLa2lxsIixtPXZ/mQ4TER84REW689i+ZMoOoE6F
2U14XqEA8vMbWnQE+Y47XL56zkTIjte15RfxgelhRX2/zTuXwTZss+awQDJ7SjrTvtClcJYo05q/
JHqYTTuuSAlMXTFqaT0v3XIu+MTtAPjZ9atKh/1NrrClq5y2xgIW1CyEKVqVhb5jTrAiyoLeBy1r
zTZD2WcZM9vtMGtFiIn7XWMyjaGhwqpq56bbqnkkESJvAj3ssrWllG1QV5HI1UYjwEqOk+UN2Bz6
R2eyhm0/hVhbp/eWTDz2+DdQB2on2DfJh5nwlULRCzH5olRO59nAM2fPrjjO8FQI61UurG0cxxR3
tu/ID2Y06afx7fYUDqEyB1EWBwiRN/lRwe+DPVymT3HNMGzvS/iLnca5syVtDGlM3JHDM2HAzjN9
AutmnTIWj83BGhgPusZX1xJX9tV3vDQK8b+RyxXCQPN7+V7q3v6wwLVZhzKz85/RuEhuuLWq38Lr
p/sMNVYI3J2Yrq1k3n/zi1Psk8BBtGs4Zg/1oMqLOwXdVhtSIgu4Dxg6gO/Eg6JdbrALZWjj3ZuO
HVJpNrbHLA8wCmSsuio/cVH6zf8lM8Io3JLn3MZY3lAdo6jKPxi88B8bw+dqYHMaFtUZk0C4aYOp
f8+h0eNRmRdG62uR9H9Msbwm8a1GyHnTDhNaboTArhctMIV2agjKE8az5EmzcvjMY3Iakbf7jLVv
uwY5pxyfeJwouYCuH1gyMNUI7Ip8Hbt96ALIn/lS6NcJPsW2KIzTbREmiJtOMX29af3esDws1Tlm
6EE1laQNgUAgXu9WMOo7glD6HwzYoWGZldQccGGGEszznYXeTVrOrh3m+bfRObvLkb/i15synqys
irckKwL6F3h1vlpTTJeK6YxzoAQKwHOzCceLxgOO4DarLCa66Ergcv9Cn5jfmZ/Yh6AMPU3QVe88
j0HTpadCsM7e96vrYuTBCGc2ApvWPylcrqIZMWk0pvbwl8dX1IeKjf0fmWdT/WUbUz+u3do++TAf
niZkJ/R2OhQ4+4OpuGH6QdicULO5pEqFNrDeHBbnFPXQ2LHyKNmp6oXG0e2YdrTc4Ihcc3n0nfpG
0Yur6WJmIjK/Rvo8H6FUj3sD1ZJ1XZHdLn91xiuw+j6kWaZNyETGNQVsuJq8vmRLwM3LD5jn1bM/
jQYIx9oW50z6Kcy8JvtZZCq4VdFWe3uANF75hAdATrsJnNg7aXTUWgYD3D5VdX2kO0QjnY+1/ygm
0HvBQJQsu6E1uKZJ4QGUM4j9rjaj34xjA54N1cTomHGH7KHexYOwwjsUMFJth7Lydlnu2buJEFDs
Bgv8wiIj8m9P45oyqkMi44SkkXN5EKHmch2iwm/CuzUlE/0wmNn9j71pcy6cIaMDJNhDoKCW0x1v
4Q15TAjBHmpJ/5sh13xkikOWTxUST80g0kGbCdGBBWSAschEpjNMgGxYBYx1sPlvR5eh+t4L/PUT
zY1nNr67qj+mL5c6Suxa6cdpwDxKSF2HGnfYlIMHLtDrsvxGhpN0emmE1VWTVkgU73DvAMarX1lk
WQvqnJv798umiW0+Uhd1ARKDlmUKvgr6fv7xVmI79WarouQiwanfyp6plEbJm/TLiV6Bj4k5Kr9C
M2EetWXXIfh07ENxeaVuoeBIgVrd4vep42cnKdIkjxBXpbOmtGUAnR05GqxEMCElc/klRFOBZRh9
ZPoHjmIev8XVaMLPCZP8cDYTcn78K41lEGobaHQNUbPAoH15QB0wTMeUdzWv2PGkxgLO0cR2di/j
2LGBU8N1guYWkAFRnIok82cSrdbVHshY0t1cEZk1ZCUlHP9TjupcCezslBsJues9bYjJ/rGNtNV/
UwkHZQK0kOVui56jVJN+SctYx+gr6I8LDxwe7Jduz2gZDDgXz/qCLCS8+VdIwnwJc9vqjzoGHUSI
CtfJhiZMYLlr7TCqlCYVKUHnsMEoy1wsnRMGyIik+88imW97qVKaezrcGKQ65AsqMBwm7mboPF0c
x2pah70J3eqTMA27OlkFSQUCP9AYydwu8iPdNNmJapnW/AHOXe4fFu07wWmGsxYj6aypOQHKyLNx
RnoUKD0snjy61ytoHsiPG8tth+FCCjsTHLT5TQ1jK8jmF3xNKIdro2ihJTf7+FAMs+8dq64Op31g
ZavGYNeYTylH+LwbCqbZvaN7mY497kjk+GXnd9fuRutoxC2qEc2roHG+KYEJXoyJtwYtT+AxPo9k
2AtYXl9NNiIOccFbc9dUnnzyU2+5MbMG5E29IjnlhDgsWE5d66h0L+RUVnf8J5UmUlQjyOU4UESa
WsNbZy3+MwIoM72SUdQ/Kt+4/FHE0AAqcRxNoHPlALULmcgISTy79JCXUdCW9sTZnjZ/KBbq8XeE
+fNLQB1uKMlyPMBOhoH/HolC996WaQvalmH7c22Nw7/QxR9yxPOKpLVEUvrAHNHJH10tKXycYN7x
2KXfuCv8/mQxXd0o0qMfc46D8mCmMi32NdF3P0qRkxNleBCJuWB0mRwLuG4pNtCMzwl/uLoADFNE
VVkyc6O1aOXyj3n8+NIluhkP4dIFPxDjbDzVJCgyZnQGamgFXMOO0kQ1p8bNm789cBHmSrZFNl2/
TvbFZsv2hZ90flnm1nrjtSX9CbUQCWfBmI/+qfdi8TDRtbj7Wpjikg6wf6nOWo56fvnc3bu6YEPc
MTDAsoHtnwWGzsP7EhKbFSXYMmgVOYHEZSrX5g2HjmLoT6OEqlrIDEfL7Av6NqkcmiQS2roHkhBy
nwgnYqY3pZL6OyaE487zVHwePazkXNhTAfdGNNgJVc/eMvJrS72uCbYO/h24QIgKTRrwSqPw78hT
wCtFfHbKwKE1qWGEV6oqQt3mFW8VXPTpWI1j9WOVM+K0kdksz2w2C+xDAIp+3ByPKj56EfuvMMyL
K79ozU6gK/szsR/+h/Do4Y4MASUapN4gPs7qYNx3detZ+4AeuDmsDkP2CGcK3adju+6875DAGXyu
Nga/Hs/3Z7ZOcXspPejAZ0SwafK369Iq31kkxic7a9K6PMXAGTNIsYSwYbWYxRXQOextxa7vludJ
oTZiAnz2u1EzEBGxKLZlSUm4mfgyQYW2YMa55abhOUe/dbEhbmYHwa34TYQiPTP7W/VCVQLQ1JS3
TzyMNvOK2qqJw/HyElf8NIZsLwKbysEp8xltcSU4t83aSv+AzwVyMycl7uKek/cZJ0H1IRqPzFue
XgwFiYGRFJEUBomNK5F4CM1BdDJJliWv3cLoeTeCzxq3jA+cpwxwWBNp/obXxEDnimbHTbagY8W9
NWQ23pRkLe6agaR2xrmiqT47z+q6P4xT6ztrWKcE/9bUZmfaPnencWoMByZrPHusw+oZBCicSBc5
/h0TOfssEk4NQTL4t6iCEiNNuTL7FHjo2AYt8C9vz1xSnzT7QtQzxJsJJJS4e/OonmT3B2CYWv7K
uCIQZFMJRnjfuWOQKVB6OupIQWjUpu9sgWYaFnP6MhQ130axiIn0I1fNITSekEnSPDdhv1smHP0b
AfV02pZWZZaDPVlxfjBZEDiHwWIcJjXPzqad9PATCPbbe1W2051AlNN+t8yTCwQNSTecmI5byV1L
oKg6OCZXigqqBCIzMVx4IZQ+QN3UUXJjLc2h8ilcQwSbsHWDdcJMVvBVK5NM9pG1wJB9seEd9b2r
8JsfpXQb7yVn2Gxv7G5s12PZ9GSMOc1Ue8fF7vLgxG0xMRDPblDTIaEfhkUj2Zc6Nkj1rd22/muN
LZK8KaBQyfdgxro9J9z+/whqYU/Dj91drQ71ZtRDCVkf3KS2/6FMnh/HZAIq3WaQXTA+CPtp0dAM
onmCGnPuGun/Q8fAlk65duZvfWSPwZm0kdX/0tBDozFAAjVAMaR6qMrswe9cY+8MN7FFX4QZTiDr
3S5l6p/XICQLmdKKCVzepUD9YL5HFfGSHAZEJIt9brPvvDoA104lSBzKh6n+nX1E0RvTDWhIjAfP
eSeSmtHA4I4AEutSD48d3BAqyspQEmc68175m+Lr7Nlg4bizQxvMXEyYUx4EzficIRU85Stb/htE
zX7A/p7eNVp82JpVbzTAb3xcpxnuCll4euMBcdnpxl6x41vOOQAymHBQK5TudRCLd/yoQ/68jLYH
oIo5+FZy7rIGseSjD13IxvlcKQZhjfUk0KDf5cxTi23FoG/fWjmBhLfch65GtLUrGZOfkEukkEbm
KjwgG2Ov74R59bFWBn9r5RAZdZjMbBV33eIgVDICYtigQ74LE8er2EFL0y17rngtC5SxK3akJpf/
FRpPVFrN3EhNU9+qqeDzxop54DPoBxBt7FIdNq0tUqeykJtsamCZ1dXypZyqA7y74lSxMaecXem8
Joy6d3EV3KhVRpxRTkFtaKrwA37MX1hHLhhWMz2hN+T9z8eVl4C5rfc400S9gA2eOfCYqO4RPSZv
gzW4hyLgMSymJSXnosoEDP2UNsBrnfIeigFapyUc/mu9oTjXra1YuxZINXdhVlR3oYyLY1/m6q0J
Su5AFtn4jjpIwZtJ4xhHLRik+YY7wd9lHrJkwENxuNFDKIGmYSA6pCOJ1CjB8c0Na0cMeDE1/n0m
8DiD1EC8ZjDLsEmBUuK4686LXW5SYAYPWZGqxxTh210giBpiOg29yGdkitay1T8j1cYYUbctr2Z1
wCBRiYfud8N41aHk5Q/bzo5kNNVwWTAoaw8lj4C9R7keN3x7mrtj6TUEnrot5m43yDGbT6xz7Tgy
ZTUAnqWywAfDu3HltSZukdFy0e6Nn4525Lu6Lb6LxbBH8KyZIzcHvAVQoCKi8DVDGYXepjWwydBG
qxR4B4FvIAhQj52A9HoMqWe7cfVeCF6/iOajWj56u03rrVj7oHucrWSY7pi1YOxQOPZcnv0QZcMm
ibGkHhLrxrnkJIBa1TJIcbalnFAEMPQJkVHabnhwW1PeGLak/HC9JN4DdIrbGm1I/wsTHGWwA9rl
FgDECUIKIqJ5sB8yJo1kz/qcoFv0EhWgspAcNHrukSPZqW1DWh5DM9Ls+gqNjFmUzx8v6D5vc2Tk
StssrfTCbVSJkfEVxDMU5gimo1om/hWaFps0/vP5u64bjrMlCNsvJ2bNt4V7FHKD4OFtX3p8tvy8
M9GcuxntLn4v7MjYUvHLgg4J/H7cI7d0r9DIQlZzKDcSdH55mx3SgpJnx5nNijIf0jCAmBujrPe5
j3jNyWOG6pmaCRZjCjoocmvpLke8QZPZdvU8OAc8qjI8OCCOTk0I4AVhR2oMoxOt8zvcEVofhoId
y070LWkUoepbMCmB1T+64y0fIyB9/q2yWpR8A7aRF+0WsGVBCiILzk2QLZwkrW0fiJFhksiTROZs
RiKxc+nIVpRYueou/QXVAYa5Dpb4ywZjhtxk0JmO8rAs2T45cfdqE0r4uy49AG1ynbjvEew2NPi+
K26fzQT+25oMeH+oOkscdR0U3LNe+owUQQL4nH2zrOQF0Yq4dEySyo3XlTy6PaDJYY1QxNIiIk+m
DCTd16wR3G4Jn8/Jp/nYArb4J/lhv2rGvsF9veTWfOHQxB5NKpyL4Y4G65nXGz+rP3cBO6uQuBcq
gjCzCKpRNz4AyoXnEK0z9Ll4uqEt0LWdJg0Oa2v6Jfy0YmnJrZ/fPEMoWWsPtunSSVYNffuJvBRQ
GxWCvR9pKQjCkagRiLbuwmHvonFC8OkES4MCY+wD5k30M7uhceE1yRJU1GYMShgaRsu0uPQMRzwG
342XHdm4WfbJkwoFn4nbCqihMUGwm9uBRwgeiRq3rLgah71N1b94ORL5m3t0soHlcfhxpjiIiuu8
pr0V1PhBxDqLE6cUghCdBJ+jgj9NHu6O76EpINPErXtCvOIkVzdAWvfIqr0nYMNrvPnTE06j98A+
5XgoykCGW8QjymMvixyL8K2g/065SPoIVIB/G7kStLdN0R1f56wkGBIP3+AdEmVN3o4ivHP+ZOD5
7VdBy2VBiPazEPMCz2eEEKUs7kZkgOCQKITPhbK639kZbijzaq4PFILJdfQxjOzaRuArh0wzB3e2
EllQwaQ2JZwGz9TLTs0NvFkfPSDL+eGmUqUiVf9gDrPMo3LwgvNSyfjf7I05mVSlk/0uqWjvKsKr
GaVAeeF3X90yJj8UOSWSoBAtUMdWlSULnLFPZHhNzxhXwjzC6opcLU0sC1KGn30zMzCGSW2LTinW
6lwlSLMwVLTLlf/Nfw4R3ra71UFJt08ZRMstpvr+h0XsbEWUKtqLRivtx0fGtkXKJn2ogbCKyaOb
7FEl3cskqLwPK8bEc1qKnAGP2xkC3qFBjsV2jvPxzkw4/KMF2Um9Y8TU6m2C0+8FTQTdb95B6LNS
z30rF2+5dGj0ezCyrf8EqZloGrI39HBaqE05aDuWLaC0kBVCnRzTI2kF/T97bPIfq8+ohaceGeVJ
YjAWR4/b+nUBXfkPTFGsn2qJUXbTymp9GCliHrs+9x7qpGUdEXOYArOZGus5WdrGuqt6XX6nJMP/
5w4JAWC6RRzLYKAlloH8TzeC36+Q5JmeQMmws6CqGdv5uYkHeV2tLH9QLBT/wjUSv2jU66cgWRCn
5Zj9DqidoNbaiUOCGAsrSHAdWSN4/7IbWCv01cgazSmo11whKGZxgTrvBLcM+ZbS2X0uNYDzXVEr
FGut5bLa7FoQX1fYmbKNOsSGP61NX04Qhd2+CULH/C3hGFm/74KeZU7eMQW6ac7CF3zYpHV5Ik+w
iuNXhUKSoa3DLGxsP/KXNGWtihthaKvwO9ZZxwwFrtLqLJR0mk+oWdXss1apB2X17h8YmS9Fs7wC
Ynwqs3x+suaF8IZuFndoy2D9dGnyiF92eeh4pDLQ1nNxKhHinpQ0SC5QK6en3vRqzy1THBFj6ysJ
P8sL2/x1R4dHTOXsW18IGO0LIb2cz3JUu7YnsysHPLUXQb+8J2p4nWp3QreQ51sndfzLjHXoXtU9
uucisM51MNuR3XufKw/KLvaGqwZYE9WA99AmkGyHkqdmOcvkkX2sxkQT+qn5wKjwzsI++C2xOj1b
A6QC6vvsmKKkJPe5DL9aBSopEYbFWcvwdhM3ZcmpOvb7JXTVlwdU6d1K6xu9apTVUy18+96Z0niL
nOsrDginARfpt0hWWwgQjEL0HXan15UbfzPgDoCuZXURZo2cVMM5+21s6HLLMlrngriU5yqH0GCX
3fKEeJB0jM4iUSgIugs67OpSFGP+07YJ8I+8yo8dmYCPlhnXd8VLGdHG+jiEvPWLln05cX9ibUjB
jr7PGc5F5vref35rDxeYSjfYZRf/5lTyURKs3SXUgb6TuJEwzPf1ERHX+DYiEWOx2+vHUPt01x20
SMv2h9eOqDgwGjhOQOss/F31T5764XboKvnHRjS5DTwlTzC4naNrBuctzhP134jH7dBJ0oGQIIgn
Kfrij+fl+sPxAvp72eA+liyx284qr+SE6cOqbQwNuKR3FkgU1er8IKr2P8JX6h0YCYZ4JSOJizFw
weMGZbRnHJdpLxKuQww3AfuL2xPPQ7zRYSkRx1KqoA1zkKFFpijEfalN9gYTqEQsTeGIpmTcj0IN
R0/V0z1IV5i+o2IAQBYRg8SQ6SLuPnYXjE1O0A8WhC/5FLDimYMN5XL4xM2iKrjWi/8wucF1xFly
X6SrVpzK/XSStlV+o8d9wT/SfjojPpwwHZHJNvOJfKb4rSnCvcUQ7dOjHbosfSUPDYIIDKZMa/HP
9UceoCfcwh9Zz+UsSmv8hw0Qzyo9Y+nO/RNn3Kdfr9l74blTBJyWUZSEAVUTsQiluWe6zozrbc4g
16c17h+qf+8gXc25AGEQt6rT+842Jj3ppQQjZQBpVDvRhOURdLB+InsMJ2g1+acVb9C+FMMJs52N
aqQN84jUb5q2off+LGhCPvkpJhIXrGuLNe/TKmgZEE/UdwTDkVLjoqkB4jdiJqqJej62MnWPHig2
4r0hFbJkrhnbJNP6W4l0Qfo/mP0qNDaqaXwXlo1qnDRZxTY2gYwQTyNzShoBrrcpW66KaHAicK3k
XXU63i5E9r0WJiUQdPW0/wMFZXosHLaQm7pbsSjgiWMij05U/iR970UKnpPYeO2QQ/tPnPZrbavn
tPXACvTqTgMbRWpTkZDBv6PAM6btLQGtw3ue1ubKb6I23Nf+QeB6Z8Dsmb+2a4cf/oQQMp2h3Wvt
Ve5uTRDzJ1DE4P4imonqNRGvzqIxcXgSk6esiT0lCPtF5A0q7ByG3IqQ08//0IO0h0BWc1SuJWw8
hObtSSUAy8sWtYLbMIFVqBg0cMzH0rNZh/bN+mnP5IDMMYJ8loXywnp22LkTqYRCIrjwoa2fdBx+
TB5Q/4Hu6SVLguwfQ0/0E21G/28XTb73M+VHOAzwelATxsxc2+FH+gytqXjJt2EyT4KP9kH9NQ5S
o55CFXOAwChKvhAiiHaF36v1OUjR3RQqpPdj8r3t4lAfk6n6X0OKJ4Oe6D0bbfOBzY/anYVVc+Y0
Tr/KRMlL15n/bIM6AT7aV+YK56Il0dgTwQD7GOjcVgzSQPiokwdWWFhBHXbmEWotfP2lveztYagf
8KqAnyg6Fil9il+0yVWtsUqzmgOvp7+HPHfv88DEj8KbcySCVrq1R+8NFGzyxgCGFTSKt0fLKrPP
idHC8yw6nIQVjHgNi/Ke2IFHUgucp9L44tAtc/bkWMK8yxIx7lCI4YYlvaFerTa46CDvDmEItJdC
0MHvBVLiAWMJzl81mi0znua1cW3UsMWkd00Yyy1cJ7Nn3qaeMt4JquWUGEQk27jnVr//V8RAwJD5
TM4L25kYI7kRR81gMJLlEL+sZQCqISEdD51ifG984oVpp0lHQujlfOMBw1Yzzz1lojtyWuHOvEBZ
gXqDSmN+A6XWJJEK6Tg3ns2qbUgc925ZsvYe9yK7fJHIaGXo/mAlrbiDMtlf5jnQZ7wU+t3vaCCV
8PWOSfDy1SXpM5BIlLRJ8AQe98t2vRYdKsO6TSWx6Ki0li8x2Iv94C39xZEttw/X4F6p0TmJpXy5
mYN3BFlBqC+kxe5kmA5LyBcy+eWot+2U0JkFXh9uDAqwxww75dmgb7j63iD+DEOnoMbbIA53MW7P
YVMrGuCLyj31fxyd13KsyBZEv4gIXGFe29BOtuX1Qkg6EhTeFgVfP4t5mTsRN+aMptUUu3JnrjwG
fWWeGN2to567lp4Mrvcn7kwmY0dtf3iLE59ykv7nduHqE7Jm2HWxp/Yjhg4Lm3LXPc51ORwrqfUb
if3qGAwVUDc+WB/CIAvRJ902y23YsVI3tZFeurB2njM74KcN+ixEVuIXvAI1xnujy41tbqTPWsI6
pDYAMKgHL8ndTiYFEUrBmNUEtrC9BglLfRcpEjSrm361fVzvrCmO35U53IEPE4+2XDlmpR/HF6f3
0vuiHssXUmvYYAtgpuFI/ywr27H+rDJEGraN5k9uU65SDfW46/y2gAhd03NhjPGVSg82ilCPv6nd
dr8guhwmLq6keOBt3FhWOR8qOCVcFLFIV2iPo7PrZ2rczlnPnmpF7u9kLJ10x/6I6kasmhgYjXrG
hh3brmQLXS57sxiSQ6wRQvnmZNsqs5wZ3yVvlbhlLnAWr/5JUzUchB7810Er+YM9GH8FSK+dIEj+
N1cWNgDOjG4zUBd8kL7zNkyEWzfhLKZpR9q8uCKT5PDChWk82SRRPsZKKRwSwogjrxbxnZy8FJ83
14Q95cav6dAOVGZ47gP+JshjnOA5E5+uaAlwyWJkVGwQy2FD8x5TpPDMlRQvnDMkO9yJQdSVwjgk
pWX9hdkE5mMFrtMEkDKbx+LZpd6dEJDdPmFf7qALxjNACxq5ZakH2oDp6GFtWIxMrlN3JSyzPAJT
M7jdzz7KXlGok4Q8xEQ3+3Q5NMGOZsEYB2cyfgmnNKPaaaprLb1Q8gYx011iWSx+k4C6gzquGQ86
mUJlDr0TNdfhXZsN3dfAq+hmKnz/hQjWuJuTgaUAF29Bw5PDF6HtljzcICbX2xj1+itvaI9nFaVv
LMTkoyRfcs1SOhJ3jmNWHxlr1R9SlWlEASZrttwcHvoGDIOdp/KnsR1cUMa4lmfF7gW7Xna3hJrS
ytlwXyu8r7t6KMcoCS1/tf81wRuGju6F1WR8cpwyfp3b8a6ul+E8ZED8K0pvvhMuznuSHhwbc29v
UqAZKyjFArUT0AJt5cZwxhrZ//q9GiP+ufjZCEyuw62gdm6ErX+GsSwim7s+6S5/vvFiS5+qhPf2
VLK2QYK0hzvJXNRQHrvSuFT5b5qr8a6C4HcrBOkxzJ5Q1U1NxLAosx82/pzuMjVWjq5qv0ZNiSyC
3lkDy9qAfE5+UbLye64BzcesFc00rbKql0XZr4TpUC96uge3zcCwHTb+eB9CO87XZHiFOOSKN2Xg
syOU709ULQjv3C1omyrmPVuNZXK1G9XeZe2gANTrttzQvzY9glBUEY+oSfGCEZxR1sPh4KM0YWb4
P8/W2kt/1UGizgPIkf5MS+J4pF+mvO3ggG68iWvWBjDuAIWsqAzOXZl85GKkEJkgmrcpEl1Eckq4
YSIJv4q+qwjQZuxpobRec9CdByrHAshQJv2jhEI05lO4R4q4BZmRjQ167v/uCZIcjqIHF2sreTIm
By7l+IfKNI6PuAxDfaXvZPRusBDlO1ol4icoGxaTPsSkGgz/2kvWbQug0lHnOR21EMFayBJk9EFb
dv8PCKe8pydLyE81B3zdNPcEnv+X3pb8SJ0zvLMOyXcFH1axdZfA22eC12KCzPwWADalIFQn9WYy
PEbdAVs3stLkNmgKlnPUXtUcdGj13ykv9f93J8EnHkGXAnXgkRwh434h5FKeFqPtJGptyNKK/Qz1
j8w3Tb7v2Dc+xiSNfuIOFmrexh5MvNL9S8TYIcggid9w6oTGRvDkkFjp25NPxt6LOu1/gi2FNF/P
DmVDIGWODvV6fKNSxjZ2DYTjmtk0FtCqkCY9YMi/wFMa6zZrCE9sAQB1l4WunKdpAAtB3iy9hFK3
v2nX9dc4rHIiuW33ITmVzqRp1S6hqPWJ+o/sFBLqvWGFOhwMj3lIlgIj5uwa1T6wB3kszK4r96Hb
dFfL8JZXo0y8y5wbIsCYh3MQc0OJOw8pxeNX0psRnPh0N2ghz45d4i/TerjiCjVPIUr0e95m9p4w
XY6yXfXirsiMAWMnk5n30DhG+y5ZVHJoIaE0sTsTJ1kaedRYLz/6JJm/PbtYHtpgyO/nZhGcCfRa
BK1p3Vu9R0+0Kqs3lzrV3RC7/+Bb9fRSgDTty974MibKb7Sj5NGHJbaa9quPXtvo92tHRVymHtKV
SL9zjB9sAir74lHouJmUI8nikziD15H4IM3AVzzEKY6pDdhI75QozwHnU2WPK4Bro1JqpbyJb3Zm
NeA1iFn1zJp2ETyQnx6eiSt3txV3PPo886iZsPGOzhEsjHNY8DogGrnzLQ2U6mvpMwN2xILan4WK
yAV+06rqGaUQGROC5jqoTiYvM/L+YZw6t2ODJcpE/MfGWXiviltTuAGn9kYogjS1QdrkI44bdUde
eXpc0mQ4VbzaKtKwlIa4HqlyB5YGDl+wDixdpmBPP8MSjaVXHGQYTy9AVIYLpdfl1Vr7R0BxuFhe
We6ySQQkhabWW+HVELg74DZjTcxICVxFSVqZihlu3sStVTZEVJ6KTwapSUfVONAViB/Zunj4va3I
Nli3wzdglO5Y5B3GBkoy72z3Hak2IwAt1QQSNJgpnXDt4GaetA9IQ0uB+t7L8QeAhmVjDfNSPne8
ePuulrh4Qu1RgLFmSCIXl9RbtdLuHxGcLW8PHs4+4zdjB4QMXQpq/4Qww71kRHpm14jyNJQ+2z+Z
Udb2TWhxekQBT6worae22U64T/TFSXs8vVTWJdkDzhubBiXuNz+OZ5nOtixYpNzi+e9rwMNp9oES
ieeJMtJ02RD3wdBs5VqU27Lhw0Bw84oHJTsiF3NWOoTW8gkeIsI4FnyeY3zJVAzhUw65HA6LNm5V
seJlcMliMOt4s9HD5OdPeegOqFmWLNnN5CpL6eRJ8TGUYZc8TriRrjCUMEikuUEUGj7LHnIgQ7/v
ONWxwdrBhFJUQY8/z+pY74Vgkk6lYa38TD9cfgkukBsKlmE6d2qxljMsy+YZEDNAuI5lNfCEep3E
Mt+Kgwcgr2x+SVHxtnRTWENAynKD37aYyE+G3K7QviqyjBeboCsPgxxKKoyCZCiOCigY+HsNFIwE
aAP2DUK7eZi8noBKVuXvEyZVxkJCc97qSaYTTtVNeFlkx29FmvYCpA/u7xYSn410xvYeBy1XYL8M
2XkqN4X00RqwLfZ6DszfvDeoQiErZV4kSADumnUDnJL/SJI2vZwt+HilEOdpGn3/jqROw3PfWBQp
m4ZvXGZLlfHe9qyq3HWgUZpLaYX+kUo2sz1NeQEFz9fS+lrppky/qqv/HDH5UelRhbHJ2C88s3rt
F6pooCZELRVq00VapvtnqpGrS5EGzS0QCPeejhb/LeEw5wqLDvrcx1yS9hbWY2p9gZUdRFkDswl5
u0LuND6AnZon+LQKodUu6yDCdGkFe79kobpD9sKRQc/RYWqL6clGb/0xhvyFmmDwLUmIlkqWnUSD
CzlFzV+ghc+YbvFkx7k9Y6tt9ROkleDClYbBI+Fq/oZ5ngIH6lFR1cDMx7nah8A4N4XtvHFzRGBQ
pXFg0g5fZaf/ZieTEd0pXPa8EW3dLcNji82eUYKYA+r3kD7iu6B6FQdC+uuM+Dp4GABXe98zx/Ub
UKezIEa60VRt1870QKPDthIkxIHDPRCSvAZrXDFkiCR3++b1Au+injo6zeHi7kt8Vjtr9IjtwTyk
bjGxIxxUhFy9JjvafV9gCQnGg00pIlhKr70j0+I/NAMS/DamlQt0wTxF5EzeMThOt+jW5iVLGv9k
isB6d4chPsPJo+EqMML6Y2na8DZXq1cqdp+LEWP7aIby38zF/mCSsSZXC2qkxmBThCykXbWx8+Am
0La+tSAObova9CCHkmDD05A+tyzMxMYd8IfCQLwiL1uvCILBLXpd/ZPElnoI6nVIiW/BDgGwxMER
XPzCau6ZAIJuHaWW47A69XOmUm1bwWMK/RVMFNyE0vKxrnRNSax+caFVFMCugES/lUH3F7JXjwDb
xJ8zGKXfmC5ubsbKfRBADaM8bvTGCYwj2zBk7zLghW0SzrkZPYvImdfz4pFV/ZIY4nFkxDxZsFWi
jp7IO6AOOetUjij2XMckJ1XSh7ERVXbabDIE626ngcrfVkqUFy6zaHDBlR2hxFvRehcowTFh2NRM
mQunJ2spZncTdPCLi4ki04oTZ4+izM4Bp94BgwnXRXZX6B0jjsRZfHSkIjbD6LwG7Jb2rHXKDfH1
e78J4ztD27cZobnNSOY6ApTER9UXw25efBXNOmx2KMHVfjHgiI6ib75B+A0RdtYh6l33LZ2JQ1LK
vmWOBywJvpgJlsVCaPrBDd5S7ywU9uPOokKri/HbqY7Us63C5yKBGUeNMEQY73sh/gjUUVXOxcdI
farS1HtjJX4RC0Zxq5OShmSBpjpaH/Os/tltftvDQOhbZTtIqGZ7ceIyOzi+d8Kt6u68QNRoOnF6
xJpc7JMuRUWsxRzVQ2c/IPkHFyHnC1A9tOZ4egao4zILLXuVuvMFn+Vnao0+sZsOODZu5QjP0xcQ
SBZsCX2S2DjBRVDytdoLE4Khi51MD6OJllJQ+c4pYZ5p48DVoxt/12nXImPnzG678dOq/bDwHEdT
W0MHbidcwxdqOn1vq3zeDTwZQFkta6MDLLwseMQBJpL92K7eBsZXxtm5cPe9AjwxrZw8jidc1F3t
3bV4P/GjW+nOpA8XWY2ecqbVnUUKGje8PRwJi2FNmyy1SVXxWzp8fYZgMa4dU+A5MLv+CMxl2naB
rG9iZ3gJ2T0+JZ2D1JRhcVT0jvaxc2h8R39bpuA64QY3PgoYdzCQQSAuugjmGlAtwnpHqEf5XQ81
5tAMxrcCXryhVmvAJEzWIvC8nqYMjqKjLzv/m3pBXCJ5MdVU0RN7NRX7pyK01B0GslsCy/SMC5Mt
TjBX9d5x5/hU+Aa3XSZneU6rEXkDQMBh8k2LFQYhhpISAMiRWUt/LU0FLjlbqrMzi7pDw/sg1T0M
GNMKAU/Dt0Yu49gxN7C9BgKklrxrIQ5FgKXaXRs28iW1jG9g7eN0DqQBOpN09B92YxOcDNzqA57/
Gt+0pOTbqLSIlo7yWoTTSZ+Yq3kP1s54gWZjHDN/bB7oYsk+uNDjj5Kty2eJ3iabuX6gCsK/sR0V
hfOPW0sXjagjH7sCxgBRLGQPa2KKnmd7JxWiW2TmmD8EhSM2YWAbV143GFemrxbjTXbQCIQfrjN4
/9QY4J2xknneqizp7RPrX6718mPs3fje4610QVeMMBMEt6QcboTj07WaVW4y7tgZvFUKIz5vWPBU
A9cESedPqQts2PVIhJTvPkuyf7L3cZSHbb7jb8KzmS7NfLGWKnmTBr3VQWz7WwS6gF4g72t25t92
UuqxTakxd4GRIBkU32YQ4/tIl5uABoP7tsHrZSblTVu2HVtRO8e8nJv7krqe7YLzo9gIETTRPI3B
C2th0hzFyJVypMHkkNkdb6XWD2+Cdck+StRH2pWAciSJaV0a3fECbET5zH6Fzlkea+2aNdyONH/h
esWBxMaNKBvHv1sjB2SCHRPYUa/079nh3yfr2AgerrjNl7E9O9VgR5jy6yequWOKrqll2tkm5e1e
QsCyZFz7xE9FW/k4vHQGpriyCjy6/Wp4SY3PLGWyZW7DlTbC9vmqLXU2R/0WtEkUDlisKsI1i3Y0
3PWqYQttl/8SZ24auj0MiCs+IyEq9u0gM/81Xyhu0XN2bwqPV1bbiXM1xVHR5d+9UYC4gfIfghL0
Zn6ZpMwINiX/emMZLyR64C5NnNdwXdSdG4YOMr3sDnM6rD9Dn9x7drq+/DxH3BhB0h8SS/bPvErn
vTnVgEDccijefc/zfkxtZT/4yyCqpLLe01FX/8V+/CAlYZj9OA7vvbPcKy9DXNBssbYDxQDp4vVX
z24O4wC3xO++E7zIW1ZVGYEpbR4nUakblmNrgfQKdMlZ10yp2gusjFteId9McGeQpPpULxw0LrHs
k93NZEb0kMhN31HCNqqm3CPBVgcxmgE5snHddzQvbIGevC6PSYQk/SU3q/ylX9jDjL6iwBOVVLE5
rPOX2uFc9Y2EqCvk3+MYhAdw7L9o3Qso635fwBy7yBx/pQTufeIxcW9rIz3omfTX5FRxtusRwXdd
ZUO0luNksAZmryGalw4vzoa9OVgVi6FXmyWQTkFvT+6uXerFIu5I2E0m12ao0HH/ETbqCIajZLtS
1qBmwoc8I47lxzgwCPPQy+XP8kRzXnZh/EoOGtPEjaresfJgwx6fDarKPOgiDakjLAqo6Atsk0Pi
1wGDd9UrmtogjBoQ9w7jhN2wmvKj2bdW1Ppu+ajIC+5ruWqFWUkDVF8wDJfefeJmR4sAH9FS3X/h
328PjmvMEW1/DN+2D6tvHJtbtaTXADoNIwlE5xKec7PK4LYl6m8yyvKnz/snHiCL1s5CP1cuhne2
rOKHazoNDQ6x6mveFN2tTRaRllGkYzsYPzshCLtslCWv6WTjovbCZFU3GaJygJvQtRFqPNnchIO6
x0P42FiYnmdaCzcwS75DVdUXMDT1fphTpkW1to7nLI4vndG0p8GT4U4nJBD9irlNJt9z2fFydLUb
YdR4Tq3qvmk6XqVIoxoIR+IfJ8ah68g2k5yQxoXMHqqYZHDolW88EXdcxVv21DYG3fXZt16dFU+X
hYw5WDSLoyHSx4X1Dk6cvN4leKcfjXh4KHIouwwV5h6txtw3QZv9M/ERcMzw4A4izA8aAWvPCdJB
bMKitKfmUtBAb4yPchwVNT+kNjaYfrMEJ9Fa2ic9+d4IMitUeK2l3u0lmVllggGIFD9n07h+RKCE
m14ChpcLMPDtXSfd6thlKQSnGMaMF/zFfXrj4qWGfMp+Jg++uA54pwX6yMGeHHHrc7QfjIwEsOZ7
UcW8HCGYWHs8u1xpEUuHKWriYHoORFLvpAiyZ7oPzi3bnFvHb51fcjWs6sYsfneI6q6oPRhwzRjs
2am9JoE5krLlUhSQvZk1bp16QVEPp3li/YUbeGeuQ8fOiJlaCeZTpZ2EyRkE8V1ouBMqOyyY3KEq
4byQi74t4Oef/QV0It/cxv8MS7+/doZz10AzYMWFNH/C8Y8/MQ0HeUkDiPw2A8cGT3t2v+TsTcaR
VoGMp+Ml7kq51Y3Vvy+s6JA/KOCGSiPPckwS71QKXKo1egizPJoY+GhAfbB7uG7aReocSFYVO561
+gDooCPRAtfPpWoOPLOPWZm5k8YkIKR8KFob9zDs+GREYbwzhQLDJzq2xSZ5t1Ij2cTa5bnBE0m6
ZObVeLF9XT65OhleVCvauzpPzKhPl+nZog0A/Q656Nx76BSinC+FolCntktmQ/qB/4BYh4yT05qp
8il22mELBIBVJnIsInqWmru26Z1o7K2vPKzOIhimH8Ud7kIA0OLsJfyi2XY5/V/KB10c8tL18BW2
LVwAmS3xcKDdYWK7GscP2LfHS6ISL7sWiDVuNAnUoJNn9Rz7DVdmAp6oEJu06XuL1Uztv7akJ/Yu
ddEPvkSQNpYBpzeGx8rlHZD3j74f/FijTNGqOudQwNPaa2/Gk5zboYDL7Om9y9UrWhgkDnXAc1OO
PgQlTYgoofsH/3q77utMDQyH1C2GdTdf/qlBtl9z6f+bq947FKrL9+y/0xwfYcmzjNp2XEDHPGai
ND6Dpo6pkFrz69iHiZgGNn280I5bLqbFuAEu+w92L/lKm7fNSlfb5jRwHrg4Ddt2oEyGHx4aRrre
67nL1+e+Thqy9QTL3YSONizUg71dwuwkKolZru0Ulti5veHIhEWAWxwrtjnOb/1o1wCGSFFxWFJz
WTyPDqvKsz9NGbaNruJrCt0Ks+KQshNEYKAfRvKJRBh2PP8AOaA/FRUWoa2HgeyAc61jrSnL7pVW
GKK9MGVccS4hH9TTnY89i52vMap0nccwTigir7XEiGeONwv2ZcArni/2Sxl/MG0vV5cctbkhpG4f
kajUaQSv8Exo2QcuginwtfUVnH6siOXVVNN0yNMQy+XAP26affIHf3Lch1RhnonEf5LcqI4LBvbV
TEcjbLn2shszNNEIgkpb7R2/dq9M78Ml15DHMF8h4IXKSu5jr/P2MuR7idUdg0YzodXa2Ts9Mf05
VSzwueB2YEt91mGE7MezCW+UZTo6JIt/1gtsylNsiNTx0ZbBCvubDBlZWScN7A2oKeqy6G4MSLEg
rqGYbNAc8gOLByfbFxbGDcz8qfVi5+o1mytkyHmGcUPs38G0J9q/Pi3BfAIpRXW395M/3+f07G7G
FJsRz89OV2Nwh9fGu+1w6gIxBtLYuix+Z0GnEu+Df9IZrSgu55QN2PSa2A4oVzhzkGS4w53aZRmx
gDR5jCqn/OlMN/2ykYsqVtqPZV1GM/VvewbhI9EQh24eyKTg6qnSaQGAYV6bztqS5LRYBu0LitkX
p15QEY5myxagCtP0OAQtaWsJ4dst+nDXocNgM+Xk/WS6wsweD+5LnNpvfKqrAo43d5MY2c0S+8tb
5cIvrPsJS1tnU6e5yOrByk21D9SMnzprr/SQsrSPwTqvjRfWX4L+AQtwXeeg71kE4yFR8C9ZFwyI
5rypgHrCZPE5ffn2zN0u6LDwNGbNpJTRV0bjW0g7X1tdaCEZKaWMAxZLfb7P1kk0hlZINYYOUFqw
2e9Ixm5qJ2OKDCdaoyCF3zeZ/zcvwe9AkJ9ADWSSwaDzCodSgdtycDGBLtSz7wfh29ydBN5P+ISw
OGVWR3ZQrc6ZpeIPXMQLGTRq3D3fkx+8SB4JedKvYBFiB1bOwE+p18Ieg/bp+DrDBCGxMA/6jvdv
+6hJZs4nIucOUSr+Z8ZjMHNqoAEOVMa4D5ltnQecr0dE1fKYZQMVITYlfWzwwh37gZo1p4VV106y
i8aecQ1CvUvhCh9802H9XZjfS2IcVNvRYllAWWynAn0rtcPHeaJXwdeUjhRzcwoauqgwgRnvCWW+
IB87M+Zp8hbIga31WfVj2kS0i4INmSCFVp4YDgyh3blcsHpRjdncB91sHzs5rRQHyuJCWxEjcEJ2
PFl2YTsVPmShcZ0cu965UHDxxxpouMVkawqAWmzu3dSDjxlo1AxW3Or82dC7BnKfAvvLUEJbWSMR
wWftKDHvdTYv5cWEef7kI9XWZ8wC6BWq60+qrCdgpl0Q36mBx/aehW5d7HWdQ3pI53KcIuEtxGJ3
7P2qnthNaV90tx7erWqfdK6vmW2Knd2qb0JFutnOCrcl+hCTX7PQAwn0nFBsl8DcwSOVYGQToAd2
mpvhsZQhv0Btin96CJtzjE6HrRHprwuKF8MgeZjM6OgmdrAUdPqmI/CeEMnVbLS1TtAmC8w9uZlj
tzAL2EQxcWDUms4qLsFCv6uYi+kmdwuob5aftNuiCUrettlk2lvMCpRxz5P9yrFe/zIFLG8Nl0u9
7xZfP6G1qid3gT6eEcM+WiiS58IwX1dC9p56iX6fmHb4jP15IOqTTpjDnaFnRWk2Z89sgxPDBMiL
XPt77OYIdjYlLQ8QFeaCTHKbkYdO4hvBWym/NxxlTRd2wPMZsoqHdStohiM2iylk1YGBKeOeevTV
FN9a1gJVevDz97ksvK+GMqGruxTOK82ubAXaUgUbGzQ0T5GiOmjLsiohIxLTg10iCYQADoBNNm73
kvEHv7VF3USjcveoFbQlLgR1I35Em7FMCULQnOLxcvb8WF4lMLbbKQBihiYGSQtEZKYjOWsCK+Uk
8u3sq/5fULOV7/0W+YmTKgo8Ltk1312jlHO6BzcB+L0lj3YEYdfyHeSKR28tjmZqZTO5Ax6FFVoG
884kJnKUZejf1Uv+AV082S/EiYnG+e059bq7sl+ea1BVtmJlBJSJehpj6X6HBPUw9Gu82N4E7dtz
ffaLZWFsPK9sQUKkYlz/Xc9xJYufEivIPmzHFh+WDBdCrEYejV3sHk34zng2i/pt8bKDK8sHL5V/
ucchQACfNPaQEU5gDcH7q5natRZD+FSESyPbJinMpGwEu5vAA91XPQIaAb++fFWDl7MrA7+NDssB
2+Fligyu/SdTOfntokjb96jPKDcsipo4PPZYyI45twSfhNv8NNL2/kBtcs2XZkYFHlsVyXAQF+Qb
rs5+OR5q0sw3CYChXwlTAJgw0Cfk5JDrR2HX9/48h0e20jYOLELoi279qPeDX5/C7wslQIwcENYP
HDkQWkXGh8BjHPmaGQFH60IKzKvfGzYJATWkC/UzgxJb0Y3WsQ7sFyvURU2mpWg/NPYc8ruQpNKo
kL79iLP8kRIH59yvuITYDu6CxhB3eATZZrJYpqfWyoHWp/FjypZyR7Gl7e9w0g80gYxOuIcFOb+0
42B9Jx4mYDsgHzVmtXXfjBbzTQvV2TxWYeftRFeX92WY6Z1DsukK0FCE0cz/XW16x1FwsjE5XVhy
Nq+O8NsuUiqdnnJV2HdLFvN1dWR2JBlZnJkF2ZB4NgFx4JXrXp3hltUR/c6TgSfBa4tBXSdfNF9D
l7gfzDHDOU9m49AoK7uE6TB46B2GewCyZf0g4qe/5mxheEckL+a+uvV1cTu56r5mkUSUPiQyPhWy
uC7VmEf0eaxdK4SetuHkObB4DcqrKas6ldx4+YtbgZ2mSZqtAsUcdfsrJTggu+NYR4jlhUdcni1h
hZyzWaoKSOxkXbtW84fwzNLeXrxbWd9GE7eVbGuadN0L14+jSVfUiNHgAZsjpNmQzecpbWGBol7V
ywzLiIX0sdJWEhPpGBzjZHCakwGr2+na262h0WCs+KZtK3s8ZgO/i6cFcBFYztzjZuwCnKawh9JM
BWtjR/coDpXYZ+PuQpM5COCRB6uPse0ugnOhneCXCUrJUMUVyVBagz3rJ2VreQ8ggbLvho/iL/WX
4jQWk2+w2+G4q0z6QfYTSbj7ABfZBVpVGPENLB7mUvxTpP72sQULORVgDEkVdJuJpy2bCE/PnqJR
HfxE8RsKwmRkRljDD2hIf1mTIIgPVjEdemEcbVEWxPeqR4e7BU54Ig0IOhQ2JE2K5wVUGCsBiyWI
5Rn2wWlaPhSSU0+g1sns0hmEOtpoUFQsNiMse4A0dIXD21Oevl3I66IFtSJGwEXyw5SIYuoEIaSs
yquPSc36AN+0Ey7PYuhTb991fv+pGrMs6GooZ7mLNSbYLYk4HjrMEaN6BaaE2catR/PGp0X7HGa5
ET7RxubtfasFx1qBT9nTF23/WYSBHz03idVGY13aKYwF72kPc2+Tp65z28bzQPMapu8oC+USH3C4
Vx0aUKnWzkG29Lke0E+03Q/yiQugdvZgMZGzqzYod72hs3eR2nnkcIvwPrmPT+PJUM2URa7ZU0UK
TwuHmsepfbFn2T7WHXgq6Mex/wn/3i8fUgRM96kXLnslIA91+qh4GdT7MA6b6h7YtuDaR4/02JwV
4U8dKZEZYhXR0pteUuXYTDJznthrEm1xzCToN5BQ6CDccg9JIhkTWEamoUgaYcymILpZihtyog5l
1pURMONrMasJMYOCXzZVCBin0vVzFA9ckdh7awVFS9LJHDSuIpJdcAfb+M2iu8vs2VbxpEG3GIdB
+pMZbyzV1ughuLToyVq+upJ2uosLvOiLiKodFZVIlnt8l1m37+I+mV8Y1Qjwo7PL6idwe/HI0Ff6
h8INYqKNIwJSX4r+zijM3KLpPZ+8d3LNdXPvNJZYDqwDcLdsFgttcDunsFaaDWLTCPkwB/0ZGzFh
MGm7vPFqWsCaraHdQvP4DUjVXLdMZi8MuyHt5rVzIqoovlw3o9YcG5vY8Yqg9zXOrPFOskgsbhJw
tThpMIadlqwr3TurBsd7S1dCdeXyl4sjF6CJYzfX5IZjC8zoJk352Td5ALcKcswI+3HidTEjJ/C2
DMOy4Gl1bWoGRr9urB2njnxnPHSoVDSb8mXu8rF9A3DnZ/wGsceDJVCHLs5YvLeUz8ZnOsRM61Sm
Q6JvWLTPgr5frltb4PrpW112tb+b4pEIi+KDvymlcKcznrOqhyTnBEcsYL39SryXTlOX6tCDx2z8
k9HQ8coypBU/UrvyZhIDE6pgh7oH3pKfYdgM98VkVUdzDZPUJm1UG6NBYkfQ8FZrP5CcVxS1nCLK
yk/iz5qJdXr0cB9zhtEu7ZSGS5VL3VfrdbccyTB5fSynP03gud5VIvXbCAOOHr4LQ4XJd0bL+XQ2
7cnOb4rBH0/KQzGlSagr1iz61OFJNpL43OA4Mq9Ys/WVQCIwwK5X9GN75QLUniKclNvPHeYlG/ub
5LjQjsT+tQh3lDcVGbjszixt+huT2c7ODpbxBjpN6rIl466sCgREOhyOlZlh9LXaJMcl4yTXRIU0
E4iiI28/lgUtkUM23xiYuAcWzkK+GUuF0u5WtCPft05sYIB1gGh5tH37t5legrdxxDu8MTSl8TES
/GvbNGJX6di8BnVTnYT0hq/EDj0fvoktLMyV5MIu4QJlVkr4tlDvZlWNNLqieKAXZ7U8IIpRzzep
xEwPtkPAgYOduAEnDs0uQxfj2cbPXH86XjI6TAqZIvSn2dWfmsScfiiIGt+XHEUzJfJWjHoPORw9
tEvg3qy2CytuTnHf2li6in7BEW62/3F2XjtyY+mWfpVGXw8x3IZuMOdchI9I75Qp3RCSUqL3nk8/
H3tulJFCJuoAhapGl2GQ3Nzm/9f6llmcYrAcAFaToKPYRtBLNtJ2gSkNMgirvJrl/EN0Vjt8IX0i
aHbxWMSLzCOMyPCoxsiN9/Vg6quao/h8rwQyuATCkZOv8N1Y+P7J5SHaqC+r23AiiwEdGaF9K9EZ
JP/kOUWgbU+vlhostf32ojHaTlPQDBz32oTK7wOWiOTXgsMMpEV4dmIfkqx1qqhpj2hMpfEEVA0W
AWEdnQvvdeEph+ta0K7mGNdIILInN0GkX1FCignUTuMAWYHpF0u4tcjh4CmYwcgUWLrHtq4ekwq+
grUIfL+UXa283z3m4O4Gv2kBT97qMbsYNDeRwlyLqTEpZxamk1onlyzXXeGjmlzXHfSqy2joZE+m
gsrDY+myQzh09Pm3KBbbJ1VHgNHKoODwughtjo6G2IBiF8APQVbOT7b/zZbsN0RFAXDNW0/Surwo
BdK9+9ZeFIbtVEi4pDWtTbR9JAFddyJ18VxHOMBJyyJqigyBMZOqwH3Xe6iX07w69mIRBpqLkmYX
l174m4QM4V5TrrSza+SWGhWoJ9wKM7Cg8k4pMrYczFzxwNLjhGYrdoqep3OjvCCks0K7YqNmWKsb
NqnJdDm2LLC3ZlFT9UJoVF042VB8wd8xslXKjeY5NWW1TaKsFC/s27JjxO6EzrMV2EBfEGs3TyXW
8pDGi7I3Zk1Hci8DHwqXHbrHOKv9VwdUPzX0rrwAk+2fCG0eLp1IZJBy+AWaRONG1cg7W2wfMf09
SKEWcoKGgxjNLv4CFE+FKbwAp0cez9Ex3CGmb8aNDi3AgGioNPIxpWnA4lYMt4HAKHyRZ164JF60
3exe2FrC4Bo6vCstYwHzW2F16b6BPkCTKHfMJzdfwM1AsCgtyjnKtgldymztVRO4fByXnONSZpV1
3FdOSlpdrdYhe+cvUed4N9wmfT2Uu90iM53CG4fmllzJTrXhno13g4iY0A3rpkanezRcGrMYzUc0
hyBP0boFlWXSslDTFyW0/UWGvbhLuoS2+bAkEly5tarbK5Osk/yqpQTj/8zo8DFzSIf5FB4dwVYH
jphUHKk1kdIUOFFqRBsPG2WQskwwfg/GECmWHEQpj8GYOZeO0w5GvCK8xkivJpMzD3SqEDD8yLxf
rprMcF7YmQrjzjRpk76YEEX3SJ3SLx2GuuEnolzIZ6znKnxxWrYne3Ts5XCfx1NI/MvooOWxp3La
1CVhIKTeOhqPjlPcKUC1E85qzq4bmwQdXluBveJizuIe/dfCbH3ujDrecigu7xkTfn+JU08+kj1C
ArnJoeEY0V116GlbwQu2qXbaoJDz+LR45f6FD0cSJ2dZbcGAdAQjDYazVs2Ya7pM0grta6vngHQC
w5hZ8wqcyoQeqgqiBSCh8P4/UdgIkGsr6vGT72GANcPs1RYu/1mJCHJLP2tQaL7YQh/8SXpH0Pct
LX4+k605dVVwoUbO0+sEnX12E1c27AdKWex906GywR22kjaeNBM4H4VjNwYKL8ty8NS5Eg+u06DJ
hX7p2VtyHOzxmwee9NoQvD25oXI8fOny1lD5huSr5gVWNpnhVclGROGpaC6CtnJOFAjCeI0SYikW
2JoBp2Nd40gUMCfdlXC1jI6WtoV3zOPISdbSYMVYUYNFjhg69rDF3jVfUgKeX4JGmPW+myqb0ks9
EQbUzURZ4U0b1oj39GUOMA/OnxXm8SYhN3TGwOs3xhfUnv7RdWqHyRBslbovZF6NdxF+zyJep9CJ
8IklVeBaO9GKsr7LwmmgdQEJFROBhQSVQVD1YEhUf6Qe218iyJJEJk+wRQzLunTgv3gbpMoWhIq4
aMS3CrS8velqds3rGDbJhFxFRF4KgsrJh5Pwlh5VEUqrrDYFdBGPY7QzWFO3iQfGJN0vcqdTUrj5
HDh/7TAFBptg7KwfMa77K5dReiCY22kJ9puL8V4bJvXgavABobc4UAAKp7HGXl9TkLeVN9Yba4Ir
l9YVmlpU1cMPmkRh+NMtyRu+wiWdYjyVpAPuJIVMHxVm3CTtXag7mumqdfN0D/tHWPfUyKHXD47K
92HlG9QEKj/DGkeEXdljlj/YJu7SbVzExQUCgnTbV6ZzCEZkp5usoP7UjRbMKScPnYU5GfCY5/qK
IGL20oE1NM0WYZ3aUUof0FzRCazg4sRd9tiObpJcJqY7FAjcZ/PVCyvxSqEGom9hKE/wrwMf/Fbx
wVibuQZkE4wtuPBVZGe0lttUP+Hk1BssEx04sdy4MDE8s6mjNlgYmzJ1RQ4TLk0hgfggF9DxyNz/
Po/NsO2hdHQaHFkwQ+5sc0OeqkCbi0+R/naHHe3JTo3S/m42YX2FIHwGulQWe+QJpJ/QRooVup+p
20EZG2n2Fx11G2iBOuR5xLLbghisOdWUTbuzKiTqVC3d4Z4dXFw8wW5DdcAq2zt4B1t2NaU1sQpU
vWu761yj3ZyKEV05xP9gXZCeiYa5NKbkjuDo2d33HVu1Y9Nq3zq4RSDKx3RxFlF6ByHzfeynESZg
DmkqXpTTZXmaQZRhB3dM2XEmmIPoDlV4re8AaA34wXTvchj3QgNWDYHW5TCc4CqGNel8OdueR9hx
nKM20l5AmIVnWFvLjjp6rTOrY8OxpozDW7clhHDV9WgJEyTWSYFvzqQFRVQIkZTNtnSG9pdOlz54
THnmVDsunBuOpMReybZ6KqLA20eWUNUukCJ0EXJZ+jEbG++h7ZL2UdRe+GsEqmB+s4AzLKh3V7wi
OxxQmSdWf8umPQRJEo4IEhKrGljIQ/A+Nf+VxisonBptED4a3WR8pUg03XtBrH2CJlz4tmD7IH9d
+vDk7nwO678q06NYxFxgP4LDJg0pTYZuukkBo1+VXsvNA01QJK7qPgu2uqy0JAu1Iv+ps8Oi3mYC
Y+hai3S6MGLai6SQiv5xDOvwu4cCS+zQuIfZrVuaGEp8D1fWltoxs5o5so8IUB8/gqc0rNOk3W5k
35MC5oZrZRU5qO+EgBQ6H/TqzM7zrvC6lCXBrhWhQZlNqewiQ4KbEq1KzCauk1CLbUdux4UsaUAD
cCNjm14e694WOaA/3mIK8l5wgqRPtKSHflvTvT46mQ3jHyDQ/SxpvZw4ktrZKaDz+SM06/6La/bu
FY4GY6KE4U5kYUsgoV4ghvYbqZbVUF7MFTWhAhEVa9V11NP5Iy3YKPuvhNwgUEHEM9MyAzPoY7n0
TMRjYG5nCmRM6xDOXQQxujCqi5H03GJNY55WUNg1A31BgqqI87Vcu4Y2jD5vvO6F19/0Vetcy6jI
HmxYhv6NMSbk00q/H0lNLp3WE5tclA37Pr/0iq2EehmC2q+iQ9SV1pdQk1V3pEnvNI8NuxdM56kM
xcYjQ8bhKF1Cz13hgxxAzBig+gXRgge/1tEPKxTVk6VrADdxb/5M49Q7IYOpfreR2V7GkasvyjQI
0r30egKSPMwRlOuGLHrNpmbBtqo56AncMexrx6e5dd2EfuhxNmRLfDFZZi0v0Tw31UH13DGKLchG
Xphj0ipGN6qgIUtbfdN9axwx2TfDFzxpnknZnQMpEPca1/GvwmXxv8l0Rq2XrsRceK+WbnR8lQ5d
TIVJgvciSIAlBaGdr0bWF8Hav8mJDxYrD/DYoe/nqL/i2IGaGn88R4QxjkEYEmRazgQHz+w0j7Yd
o4kdptIj53zqg/sao1m37SaRgBKfQ6VuELsYHZJUtvynkcgMrjHFmGV85Q7XPcvDnXTm6Yb4YLu8
JW8o/ZrnASXVwQtsiA9RGWFAW94dgFqUSjlO5k2D/cW41xLgRX4QAcEhoN2n2ivvDO2BQTZiC3De
qmfOkcUSCxyDn7dCD6SH41sFqlRn4JSwonE6GNA7SmuE7cXvPfmQTolvsMou658NOoKhWlttiT2M
clQ0BgdqzeCipZqXzq8m5PTSrJh9kDBSkKOMNIVfAqByJe7yYq439NXxgFNKGZ0nTSQaRHCkI/Gl
9hqnjeAFAp0pVyxZXn1p0XJ6tv0RlEcLIyKlUlIEHPKziZjUGKYD2IhRF3icAcBzsrSshLSQFjum
eM6yugXbMvVhYF5xjGyR7qW4NWmiq0IneCQwjiCVc/VsUI3HGUvfitrQkf3uyMNrCvuQiRynRlCP
BoF4rnVUtpM04EPYlUCDBXxiPyy24/IXqNxsHwxWuVcVR+5fjrUMko6AjqPjSTqTfRllP8dYyZjD
vZg3PVHnzoYcb0bj0FUUWsOO+LUf84CD9ZAWHD+uI8Mpixspja7a1UjDgrXoc50ejWY0bezXOreu
kiBBMEkaH8YTMnsOI+MfLKYabPOXRpKf7nGyMW3GHO0v7CGAohslaXUDtpql3E/K8aqgY2B6q7oN
KvsxxXCpH3AvZGmwQvxkbJG2ISMsIVkh+POGZzqBsBgiz0QmT8UoQMtRGvIqZev9JNiDZHdznEcP
NhVbzm7UjX8S1MHWztVBfSeaOi42ZCu4Fznf9VfsjjPMZPy7Ww5kFIvoZYoxWVkcPUZI6kVmX0RF
wN+Acg9bkNQFF1BnY9TlNe21CPZpOKvK/mILZzqAJtC4ZXNCCinmqVXnxBB+86Q6NqpMjJuGMxAS
DqGs8aZgPqUjSkshmzdj4wQ2qhdPPUagAFFERV6eniJ652sPYXJXboYslvUVatoo+5qHqGe/advu
O0IMEb2vbb9ph3USmYZ/GxoYhOisa3YI+GELab8UID0cYxXAH5PPmIBokiHq8pIj4qPySo4aqA29
Buu7R0KcjyWJ5GNCfpiN7L0xU7zIOOVQvL8yhJ/4v7yCuhWsMiZlsLrfSt6ofeCzqluSCzJTVFeq
IQn5S29RAN/FnSwFJkzTcba0o3DOBe0wb3EhkD3s0IcC99Lq2bl0J8gH4Clm5yonY8WhDTRR+vC2
KfUc+jeALR+pd4Xo1+iDsglxseTjhFIcogpMEE7SnWIXydCRCW2274nzrgLgKIbfsGcu6SOmxPap
m3RW+br0BZJGNoxh7j41VKk4qZeZM75SPkfGyslzQrVAubFMKEMSiTX2v5THHa6FjqhReGPXPCZp
mOt1RjXoZWIuph1q2GHGDmwaHxs217fp3Bt8WWH1DEdHH6pSdPNlZfUcSyNwrzsb7ELwpIU5UsyY
RWK/csbQmNdob8mHNKzc55mIiCDYSTkD8RiZ/cF+OCKBi6X9+DEvisC/6fDo74jMAJjeJPNDJ6Dv
LRnNfdA96TEV4dbrJ9ipRJZVeXvHshMjeM6yvHiWVcDniQsm/MoU47400+BQcElnomjJIde3wrA8
EzNC1fdU1NIZwUSm9d3E+cA8tkRjfCvczo2eERhBMButOiFB2vXVfV/4Ep9QlXAkCgf9IgmqP+FD
xlPLftUKHlt4Xe4d4aSctvhyvO9TP/Z7TwlMymOZXdRikdxTJE2f2cBOB8q/uChdZbdbwppBJQL2
byGBIRuYrjJrqp8xSkTjQ+Kmw1Svil7yTy4VUoqObG1/tvSyF+W+TeoVjBrISV2JsS7Pamc7c2LG
8BJwFlzPraeiXz7AyctxIqnxJGKvoFeXtHa5l93MBhQqX7kPoy6mKVNX8F0km1ZstHS9yPEdbb3O
h8a9Jh6aLTcOEDq7SZG5X2k5l3edlj2EDSvrm37L4zfMy9xzhvqrgO9jPA2YxI31jONrXTJJ66Nw
RA3/q3CMnjwG1YevDvvT9Fj38CIkeRjOJcXsvj4oDMr9BshchjbKa5LyxvXcATccJy3D+k39ycLY
bUBaKO9TNNPFVjgOfkSwmBCysRcPtFctIw1ulQHdzYxGsh62xtxU7n0Q11hK2cP4a1qcgD9Ad4Gt
ivDMGVt+n1NelYNZoD92mZnJU4BOWPgc6zf+bLk/Z1pKRDXzFTwFYDfQWSRwl/FTGARnsiuU6bqZ
s8HbcCaS6oeXY+Bdw06mSwz3x5zYDKPNp9cEwQC4EE5AygW0yB5UaxBTUdEFhfto06YcZLa1wHR1
9JQczgHAuNCcyHBh1DpmixWFym6wGxQm7R6AqVorunGPaOTNZBezO1k65Obkfs8BzoK1CmWV72hK
+xhYiYI9jUORP2VtXdPwiLspQFm5YDs53aLo24VsUHH4dkBVQOoF6beOGWy8cRNPJhci7qK22ZlT
6RjPJdgt52vZeXAZ24B15wR1C3VeJfjfFPEonz5COEjZGLN5vpFjZybzSitkXL9M0455bkwsHkBi
uGzzATl/6wJi4RW/lACw52fcAnYASSfOwu6hIDXwgd7tGBCh4Aa/AWx3yV1VuRq8N0qFfWrwDNkV
O+idCPO0vG/kPQkyCFQ0fZ9a8o3DNKDLii1UrdwpQIPtmAFHCBoUCzcpCOKrsguKX6nvehQAhMWf
sRvYO9vtqTUt7e/phLzbqp/raPR/0cJzi+8DCwWhkei62R4Zfl0/5qAZIMdTA7z3rYrSQAIgiPVD
uvP3xAhLTHFs7DD2kUlOZk3JpGN1yFKv7NEcDulslhd1OPjtI2KfUd0vkIB638oWZMGm7KqJNJHO
Zx7RIY75B+KKsvCBFpPkmmaC51QZpNXsCauwf5FMxEE0dtuQ1lLc7SrPdW4q3SdH6STVthKx+cPB
1oeXHmU+cjRybapLe5bkVFEWQ6A180nu8CmYJiKqaN6LIucQ1PFtuKMyKO9on5IKBSeAGqY139UG
MquNzqzhJQ+y0dsnBFdOsJt8j8wEFVONWINkz4kiZPIAzwDF35fj/JLTBEMoKvI5nrBBsLav6UnZ
C/ySHcaql5ZbPtKgc+djgAE04dAzuSDXmBerQ2j1Na2jqbyiHZnXWHKsXP3sQrt8co1OaMA902DN
CG8M/sU2n/pbO6+7S0Q8zoHEHAPvTiIRXOQDKILJc7yl5J+DePXyfn5WbRkBsTLH4dnED21RYcIe
avYZQzjiueoDm6WAUMLce6DBxDPODDc2mMg8C3snuVwWntwsFsVD4JUZgXtMcUglu4L9tQ8b5YQC
lepiACE73bLdmtFheLpU6wQVbr4vOrqgARpkDR8dfeEhs0cr4bvva+sr6soibqk2xBV1gXlGOKkO
GrsBV4gnM3TvUMBGV3OTpQVgA7c3bvvZHQg0qzzbvBkr0Zon5jJMhJzC6m812Te3iWmU/hen7Axr
QU7I+hj6Uu4qjBgnInana60nerJGZF9NHK2al96mB7umEidfqbIU0RNpDPNTZTjs2jgLOuvC5bHe
kY4YPTV0cdboYEvrld7DXJ7IzvQuso5cnTXMU48+VEwQEVZikg0uQO4nt6wLWJM4EihjGzmVR/c6
zvA17prMmbGwDBGf6HiqQOYBAdZUfkm+IxOVJGlhE+4ACtUb4rVI2T1IhC49DspD0pq2E28Cvk+2
upnVOQ/xwMly03TzwOleTcZt6U4GPuNsKWhfzsjJg/0Q49QhRsmz+m8C7GLyODVjEoCgMxvKEtbg
YZPBaEU1OYA1Ne6MnqxNc62IM8iMVadL+jCVSxYIMPtS+lN/jxkgmKvfjll3PbbFvpywUWKLakfq
lgW6tXza9FWYt+YDvNyY/G/foLXfPEYKVN6X1i368QqhjlEGrx6b7djf0T/jA0PzPSKX37sdemMS
1jIsvdec9WZiOLRjekEKyAIQxIE8EawP1sTp85qavjtvukIW36JaFP0+1kZFA0lUSnf7mIWsw643
YhDK106GhFMdaBeF4dew18xYh4ns0KnciRx9nNX+/ve//vd//9+f4/8JfhW3RToRZfQv8Fe3iEDa
5r/+LcS//8W0vvzfx9f/+jfHECiVlgPRhV2bZ1Hh4u///H4fkfHGP/2/VBJkLe6r8rtvt1W14eQz
7FMzFc+25DyB2w+fNsZ5Qrkb05s4vdQunfsxoa8VIU/6+Nc4b3+MdChykxXh4em0vaWD+vbH0L2b
7IF1/2sikHtshC69F4Gnpd3KPpuyPUEq2IGrJGRL8Q+vjCnfsqTpKFtB7Vf67ZWlpgdkhMbwzF4x
2dfZRCyLjTjOcezgEnPkT+EDuPr4msJ7e7sK4JxyhaZmDgPOIdz97UWRTVFKctB7EwAyNFeu6mzA
ka22shX9WFpPq4HPhqm5bCxxa0l8p4DwLS9ldVYOZaGSbuqG1NfCPNiUaWOKWHXHpoCAzUWfaBB3
nYxx2T8MovPdU5BxsLn8+CbOXpkyPQVS2LU8LTVKK899ew+SBzRbQW/eT47okSeV4zfoef22kSao
LsWm5mWSMjh+fNXlv/rHqFVCmoKAFaqYDBRL6GVU/zFqi7lJQsu3iwdQj4RYlLmbXfYJzkJsxHO7
phzs0F8mcfYYuqRzfDJMrb9cXWlHM1olfzHl26t3aGXrpjGLB78Y2vskU9ZD0CwyXfiIn1xqGfHn
N6pcSyqEeban9TKE/rjRRiqDhoAuHpqWk2WO8GONmajedYk37mrHdJ8+frDnr1NIzYBEb+hajEtp
nr1OC2BPNWJ/uCd1Et9C6C1tFuoYgOWi/EDBn76Rzfb446u+f6Bc1aKAr4VkE26Zb++SGgc3SvPt
vkjYoq9mw/4RNlSw6ZoZ889/fC2GKZUx1xJwT8/nGMZmZVJi8+9pnasnNopwS7CjRUs1Cjfdxxf7
y+PUSgvHlULTaHXORorGBG5Tul6CgRY7P/S679PixgEFJPGvcVgnVjKNxLT9+Lri/bjRXNi1eYvM
o55aftgf48YyEI9KL/XvUV+dSkPV6a5WsHgDai1EbDcg6qNhrr9ntnjWS0bPOmlacgZ8iBU1s62N
8WHgPOfBf7kFWfLoeb3+5CP+y2+0OXBShbYpOprm2W+swjIYGuAV95MmmWQVZjZlOfzS+iJvyH2M
0qJ6/vixnE+4jG5HMk8xzngkTCFvn0rIaXl2Q0PfS75thIH4B1qKAuijbQjOCorUQdsG3XvsJ+0u
IiB3/fEP+MtAZ74U/A6qW8JWZwM96QU2kS5w7u1ulMdUN1SSytRHjNt3n1zqfGVnjtSLJIh5FkEb
uAz19maDePQ7Nyvte4B23qbEV7tDfs+ZkHb+Po/Li5Kd3wr/q9oI4UPZKArEAfWcHT6+5/dzteUJ
z+LHmNy5aZ2tci1hLuj4R+veGDwJ73Z0xbFM0xfc9Oz0C1CsfWpOGzyy0SdXfv+6WZZcLuq6LOk8
hrdPwJuH2rNKre+RfNABNazR2YzUn3bunFiXNKVuUrRGO7+zF3GIW158fOPvX7bF8sTSKARbCtQW
by/PCuXiGWjEvYzZyYp4KEagT+G8UVHT//j4Wu+/JdtxTILqtOSzp9X29loETpO70bj+vYmccWc2
3nKgC609Eul2nZtjvP/4euLdW3XQViqHSQZHsglK6u0FMxQXvWtmdPkCQ5QXhBvG6tDT8aQ0HPlW
vbPbwTxmxNwAkZoCYu6c2VbHiVC7+bYBOfmjQGyvVrlu1KU1J8NLZLGKgzSqMZ6XZRhfe6Hl3Xz8
s88ek20jaueDcGyTPyvhnY3Fvpk6qLEiv5BzPh+AhtWHwsjEho5ceh+E5mcf4fvrKVPavBfYvR5l
27PrmeiOyERPKlqUHjG1+YB7HZKoD+yfrgWIcXf38Q3+Zwr7Y8PAHSJaMl0HpJfLFOCdTao9ookC
FVN1QTO5ffK0ke21lvnaDs3xGKlZvRiDTgiDG9GElFmb7Gfa1xuTQ8zWknL8ZGU/n4X+/+9x2DYw
KoEbemffoEiBqnQSphKimTwLCfas1esQl3742y/pwx3rcFxAP2Ya73NUM5CGwaM+aFKK3JMi8vTp
kwd0duD5zw9Ch+QqxZxIa+Xsq6RfJ9BMtrySIEv7NVRolAqasCZGqBWbN2RIoiSmOgvRiLjGSe2s
zjB/p6WMwk2fadqNH/+iv4wR4XieZ7mmdJfh8vZL8kxjYOc/tigC7HTnxWJ6ADA17Sk+qF+moGr0
8fXOvtzlAbAoCM+2kTtLU56NyaQjA6ej1nFRgY2GHQzKabiSiU2Hu1II8w9uVdvjdU15+5GIzb7+
ZIjKZWo4G6JsZln6ef6CjdjZ5r3pUmJjmrC5CMd0Orbk1EEHNccvXlRfs+PXsLTCmyW89jVbGjac
gRWLU0XN3CY99UBeEoRxmjvjykEIBRlYuL+DHspSYA/xyg/t6GFSjnOIVIocJKPMiG72+8cP8fyl
uZybeWEQITVrDPXVty+t0QANObqnx5KfTuSNbUGwcaIb1kBnLcgsuP/4emdrie26tvYs/NGmpCPu
ibPPOpR16AAEN46u6/UmTk8q0CPNxirA8LZKs4kV/JNxufwn/3xNrsuRlHVbcZ/CFPbZl2tjUKDg
77Yn3ZrlwaHsTe7HBLSo1c3atqpxC3Cx+GRwnC3Z3KfrWBwGhC2tBed4NjiJzJsyNJ+EEriOS/sw
w6Jm3dgpPZNDZZb1tIP6ZRjHsRFlS9ceccM67mj/fHLz6v0P8Uy4I5IF1XLZOpy94NxE31Nj/DoR
72MOlzTbwvY+Q1OesXzbXfOiO2Hj7e2o+m1UAKknA7bWjtOj00dWc9nSdTW/UN61qJKAEjajr4Na
InNQ9ILdvI5R+iX3FVgOf2PSXPN+Nhr65lag22fiCbvavC8ht4YcYyv0clAtINmjjW5DtmnlFJEW
HQ2lMI8NfCDSfTI90jid4sJYDqKRGZ2GLut6QhwjJPZrzFJG8KgG6MxPMQL79Jb9NUzCcRjHTq4I
kYDN/fGYffeNcED3LKXg1XCmk/byiP84g0g0e2QioFOym5wOaeIP9ooWI0gcOZevFFbcT17aMjje
jlguyBci+MPlzS0Tzx8XTBr82+SRZSdzGNs7gLnlA8GowSdXebek8YlxGc7Wko+ClfbsvkoQLjGi
8+yEYIMsZyqHx1or0lp0r4h8LuXRyAAtEgIe4n0isyQts2bthFPyyQbzfCbnh3CutNDICEownj6b
FMZEAb0kIuAUeHp40lUa7XKyqU85aXw9lPmFAxkV5Ykjb/XJQ/jL5yEpTdmUCxwOF+ePWkDnK8pI
kBuCvXBt53l0k8Ey2g7LKBwxdhzR/DiERRJCnFKSuf14aP3lTXOoUYwrtvVa/WeJ+eNNh1kj5ylD
TRnkAtkrmtDs1Yiy6J+PYImwzWSZRMdr2md7hX4oOoc0ct70jD0RvOloXynXn6xdEA/BM3J+EgA+
vrO/fDS8UQdWInsm4DFngytuwrEMszA8NZpYHN03FzgIkdV3qMssSSbGx5f722CGwSxMVOD8wXB+
+83UZjK1tMTC02CnLKNjUjO/+Uwe45jsQD0QlZKWcDamuLwMfFoEk9uKG7Oufn78Q97tChjMlMip
Ozn2UgY+35b0ekRBUAfZCYyqJF99dEb3hFlnTF40gaXzqiK3Sn0bG5R7a05QMtrYBRXj1exaRvCa
OKNZ3vidBLkKrqWebWNFe8NSm1p4gVSrgr1kfIqjeSivZ2RJ/U0lHOz+ngnoqFlnfuepQ5HrGhUO
sloAnR/f4LsVnMVUUWpn68lWWOmzoz+kSEKkJdUYF8X6r4UYu2/7HsQr4iECAD++2Hn9h3WUp8kf
FjpiKivnBw+UDbkbsUhAzktVvgthC/3E5wkqO3En+8Ck5nAkJYRz3km0A9WSztU/lkTypJf8q/mD
RBDjrx23ia5IzRbljiBf+TNmDys+GYJ/GfGcyai7O3xhNmXAsxE4FSbG3iY6wcOcFWJt8mp14DRP
1izd4qqls/H746fzl3nT5qnwWDgCKnk+5kc7ltTbjeQ0TF6/IVvIQhbrRKeYaWxXKtlcNiog67AM
4qePr/xuEBAKrmCpMm2zQNF5eXuvTSpIZqoixqFN1CxWHhlkqD+76CJD6n318cX+Mkmywbc4fGHz
U5RX315MWTgCRFkRpafc8dhislyLKfkfLELMU7SPHC1tDlZnu/mBlIc+wvV8auaEkiYqZwSkpjAI
8gSsBE2hI3VoQgznp9n24xv823tka2baJvPlUrF+e4Mz4hyv1UV8IlEopYYni30Ld3gTulw+a3Cu
4pHS60DOw/7jK7/fG9N3WOZpBizrgzj7mBGyq6HzkuTUurpwbkKDGtCWZJTwQQaSzu5IXCP5FsXo
//Ohu+yllvWeUz7mnbe3XJdaTbXhx6eSjJdtMpTGakLSfjmOsf1rJIeOOIygwNhCwbX8ZM1/N3iX
ajkVepNuIVU1tbyOPxZd9ONB5HazPNk46dYF/9TdLH14gLGZfXK8evd8OeHQkhT0ArlJPtG3l7IQ
duQUieSJTGeJDY9gJwfd+Sqwm3E7wd+j72tm/3Qi4qEuV2UVQuTPvvXtResUzf5kKueUAvC44JgF
yopgoFU+t9G+pQHyyfN8v/ayJHDQsV2KaKbN0vD2gtLJCNBJMoslD/8A9kgSxOP4d2WTRUCEybTK
o4y7L3MI7iF2D+yOcleMgGv+4WhelibhUHugU8CwOhtU2o4T7Qe+PjVt5e2bFnknbIp8o2tHrZDr
mo85JrVP7v7dx7tclHVq+X64pHf2tCMfLuZo+uqUNrEdouDtZhQzA/v1lcfW/QTlECS1Y2XOoUa/
+k93dlydfiU7Dcn2h7n47aPXpqiZ3WML7BLd+OfaIUEABEhRXCPMSgBlBA2Gg3/+mGkC2cyRdPKo
z7295myQ45gFPZs5osNwpVTx1jcK78Yl8WQfLLw3VLFZ/Mmo/stX6y07SdpdWgre7tlVBV2OIWj1
aTIzZYKkahroToFPRVaEiGk/vsdlqLw5gi3PFSYknxCLOcvP26tlqdPFhpHrky6ZGdrQydd07sUu
CqfvCqLh6ePL/e3mOAewXWTjwYJ+NnI77GwRBCgFNWLK1q2MCMszEbXkIAo+OXL8bbwutVUl2S6z
Uz7bmFeiGmZNl+WUdkRFmKrzDgbI7l3u5OrYont/aiMhNpQvoSN+fJfir7fpMjtx5uLAed7IqOEf
AJENvZOCvp65SJznsliDxxnrVYW3xN96EVq0LXkbJgG7BPhqoiICb/Kof7XKBtTvY9tf8e/GgDJh
7U3mbs4BTzwhsfDlJ5qAvw0CB5gCsxs1Vqbxt4PAb30/qCMcwbOLErFHAQouw8kOecyRZgoT45Pn
826jw6Bb5BMMOI5NnnN2hplR4pfVFEAYz9r2lVDHeo8rNbv++C387SW4tilcG60iI+FsaOvWHSvT
rPWpLar2gZSl7KJtQTxFzaw/mRvfX4rqhVAUKdnCs8E5uyHiCSwDNIXDBrU31/7/4+w8muM2ujX8
i1CFHLaTA0mLtIKlDUqWZGSgkcOvv0/zbjiYqUHNZy284KIHQPfpE94QNvq2LU0En6POWAiEctte
HljZKFGhHruafQ18SQKrrqAEOuD3XTBXAVrIjh41X0GJdzufDHwLnN7fjIaAJKOizHL/pV5f9Czv
MCAHewQ0+X3nf8gpDBSXEJ7IvdMYutNTKsznRKB2S4vNx44e7KEeIiNwf83rk8yawIsc9iiZsTtL
G1FkxBRwlKIVtOre1GlAy8zpDUwanfzFKvBarvsOFnah/Lq/8PU+lbkTO0dOJCXY6PJc1G4vyhJI
0MmOM9t8FmaNSjqayWXy9f5Ct/aPrOZlUUUbYY6n6BSrK0eDeBEiEnHCv1s8RXb4pVJ5tfdXurV9
eI2m7NryAed1ZhI2ajTqgXsSYaUAY7MbLCmjKj5rfY9uXJKX3WuSOtn3vlXjPxZ34+v9H3Drncok
ggaNrVMEzG4AalehKNlon5CPmv7y0QjEzYh6//EYQ71GeuhyUpjWzBFHXeyYioNwwskK47hD3rQp
3X1Ce/HhKMM63J9g8mg6MyS53CO0byd3Eg7ulmBNfzjmlJ/hE1XUcOrv+2/uxjEg2XVtHfSf/E9u
og9HzzFDExC1Z50GMSpbX9WyHT3uYd11JQ7bANDIsbFethiVLnyzWyuT+hFybMfg48m/f1iZOY/E
iBNz4I1n39FNijde3kD14D5FtzZ2sj3afu0GYNnS8OnGyaA3yfiLgSQIjPnJKKIOUmnYOqfQy+Fi
KUy3xiZNNm3vRvv77/f6FiTd8mB6EmxUGiqz+yKMle6dfHmCQMwYyx+j/pCZNFXoEyO4omAXeH/B
G7GUx3IZEHHv8m/+WhWUqYSICS9agKByZx1by0PgJDKwUeyLauOg/XF/yVvP6BBkNLYqu8gyLr8k
dUNfIs5mnLwOoe0AFO3Z1CEwqE5hIjSTeAvh5tbnA+dAm9KmBgVDc7kestiTOhqlcTJMHYgBvwgl
sglXkt59PFYzlaXYNehIXbc1omYcSqF2xmkqLO+b1oXdxrWGYuG03zoJ6H1YNIUIKc58xqbXGkqA
SLCcRImEcullylcMAfJN0BUg3K1ar9fIMf6IHP9B3CaBhT6E4bguYD8TuN8sR0PDPsGlj0RdA/yb
r+DC2l/rwvumawCtzQFyRCXLsoe3i046iGamLBIMWwbzjwe/aJxQdAk9UBpW+yZIgo3pFf7nFmWS
TQlBM1rIDG/sTx1JRDr3Hh8S8NHlgkgUwOLuKTK7pjYxuY66o57r/hF3IkbtVv3l/vNdoS/kW0Xt
lYISNWAgf7PzoMbVaEVea5xQ9mnWVhCjcwPecBP1PdyEgdxg1UUGqhud6VAqdNVzIZk+PbNf9B3C
ul944TeuZ50GA0MiLi+O5+wrD7gtjoXdGyd8bWum5i4G7yswKfBUbcwhD1XviV0NmeFQAsd6c+04
3d1/JTdOLDWnRKIgngOqTn6hD5/c9CfXj9pKxw+n9/cR0/TTUFb1NiyLYOFhb8Q/QwO9ysjRBfii
z65ONAQNVEpb/RRnrnqGaYIsatvaX4t4iv6MTjw+N0anLkT5G28Y5DgAACoCGXVnQbfxLKdzBss8
5SpqvsiKe+2EOQRCLqu0xFZ21aEr+BI0aN+sEWh3zo7Zh+3Ck8tzM0viuU/B8VjMwzjLs8+M/mSM
ch8F0Ijl4veo7v3XqQv16fHTBG7Got0qx/QozVx+yyLtkeErNOOk+Q5zlxZR00LUOvR8aHlGzqT3
8b3jEX1BqvA1CVWX62FT3OMgy/SrUrTs96CY9gkTeeWlgH+wcHfe2KZy0K/L6p5Uco4MRcIvUCoz
NU8qnds1iq8D7pUNIsqBHiJgfv+5bkQlkg8gOLIEAUEvP+eHM+El8dQZglszA63+2euo6laQALFa
MjBywOvVc/2FJW88H5uTGotDyJ0236bQYmKuM1c/QeBSn6rCEjT7aiT8bDRO7z/djRNBK9OiO/3/
o4fZLqkjnN382MfrSZMYHQv5jX4VYA2+gT4Hz9vohu+K0du7HmEDSszRerv/A27EAYhyLsM2TgMQ
zFkQHqPUySNfwK8M+0mBI29I6BvKN2hv6IOGSBHInWQNO8stF07IjZYu0RaeE8hriiIq2stPC5G5
rMsiTEmDLGeEK+ijNqfaWDBNGGjj4KW4iPRFYfLS61q87lz8vN0pdP+YjWNv77+HG1GBUSolLlBn
NvY7/eTDNksGRaWqVpPzpCTaH3ZGthZpbD2ezH9cZd5J7ZAjapHIT86WGvsb3RtMvD+Qhm7crPjq
WN7bFInq1Eb5Epj71mfmYnE4SUy44IJcvmozB8jpwVw/9/DCzPNYoeXw2Qss7W+GlumPZlDRAnS0
1BkWkrYbZ0kOf2iXUMgjuDW7Z+JG0W3UKeMzOhDVwc1rfR/HGsYVQbR0f78PkmaR3XXfM13XgSM0
T2Canr8Z2F2cnSo1cVQB1Yp1T5RlmFy0om3EEQu/1t8FeEVi7jvkYL0PZQnreMI/GlrRwnV+HbrA
TTL9kT17nTA5u85JepLJH7PsHJP3l/iEVmO0Vsn5Xkdh9X+1Tb5E9bl+2xK6TbCErSHx7LNwAjUq
sFQlxpc2HLJ9nqrRtrSyeuPo5lKucr2jDMujPSPJWOCovdmHxae1wWoIbltsl/XPUIty5Dw5osj6
5A3E81DPNuroIZ14/6DeeEQJJOQGB88DfWYWNDpbtDFmsv5pQJWu4iatsuc2CvNiLZKEkf391a5r
Djo1jIPZuxrs2vlqBsRVvEdA16Ju676k6KFtfdFiGIPTNxK6Y9s2a11IsDrtbv/X/cWv9w/jPMlI
4Hkduguz2FxA73B6TChPVpTR4UvbcVVZooNob3urNIjKhRTiOgbK6oZJPy1GboMreqORoWGHM8+p
8UuaqFaq73tQLNv7T3X9AblabRrDMg+EwTQ7Fb2jo+OLkflpJKn+VNTu9KJAJD+lTe4tlTS31uJa
U2nb0Ooms78Me07kpAK803hCaEgCOzK0qJEAh6ycLDVnbyxF4SQh8xwmsF6z/CvGzr7pERU/ja0T
/cRwK/2Ux0q6UaYpXtiUt5dCUo9JILjTeZzDlkOoKF518DCK4ROyIvlBL8x8i7b4Ev75xhaEJyEh
JySxcuh5+QLdusOwz8v6U4fk196tkNDOoh7MR4FK4NQ37cKjvVMhLmO4xdhcAnIchvZIP14uCJ1Y
DXvb706YCmY4brpWdBzDwf+7MEvru1r52j4Ixy5eVRmtEzvgHtuITO8PeorjDKFc4EeL8+79PXsd
7CwCDpULYCR6cPNOWFZhEKfH2F4heIC0hj4GW6f1k1OIoAxqHMMegdAHGV80HSAQgl6mUSzD+Tyh
bzOzz1PUOU8GKr7/KCCavw5liHwmkhA7rcax7v4z3thVMjUAQADXyybszN68N6Cvk0XtqUYs+pQj
inykxz8dHKfW9v/DUhBiAC5QazOlu1wq0tqhC1OtOSHWlVJuB/7RUAJzF1KYLYzXbj0VYcaUbRTZ
W5ztJ2y4W9Sv4uY0dFH9yVU0b0/Cq32m0eEuvMAbm8ShEU3jhJrIseZDzwilDaGWTnNSywHZeaXy
Dr2DraoTxv1zVY4IVk3F4yU1DTe+Fjk0KBcqzstXGXh15TqZWp2KfgJuskHzxAeKluLdmOFRHaK4
jAvaEO4Z3SOIVXhG6v9GnUXUCyPfG5GC3It7WQOUSGdilg+0bYrXcVWAAUfld3xt8DwIj3lVokhH
kaMghNqafrp+eCO5BoFJgppYd349O/VIo2Ey65NjZMN+xHtrF6EEczAV1JPuL3Xr+eQrpgz1yC69
2bWFNdeQYB5Fdi5Vd3zV+51Pkb8FdzeiY6B0u/vLXSceFlMvbkeGUkzQ52have0oG0OrOnmcfCT5
obmPmGYcRF68YjIUHWrp14XGT71wNm8+J2kABTBNhCvgBYqF+ajg0Hsaaiv6jLxH+k9vW8EGCQap
rSiq7f0HvVEF0qGWp4bMF0jA/IqJSTNE2YjuZMHCAoAWJ7iVp1iKrce+QWumrrApCcbIRV8ymwYK
piz4N6mU5MegJfXx/q+5DhecJahFst8KUm0eLsIRVXM0aSb6bmUfbHBim168LinHvVprxdKeuv7I
8uSi4iDptXJvXR7eLqzi0UxL9aSVBX5mcYIY/Aa7OuPLiJD4Z89GdxvrqTjZVG0iFhCP1+GKscD7
NJu4yH07O7BAjbQRfSX1xIykXDt1LH5ofRX9KXIFaRlP+gVbTez+fPgFA0Unoaa1Ap9qjrOMEWw1
rR5r3kBDWc6MG/evPNPrjRvU2cJOvvEtaXACXKJVRQY4hxC5tVWGpkVzqi8S40fuDOMR5RQUCFUU
+O4/lXxXl1kLfHXJ0TLpn6t8zMsPGXBHSmH98RSAmN4xVrXQb86tQwr674DxLcCAWgEDE4sBqQmR
L5yhG0/qAH/nc3IXUC3MLgEXTd5MMktPpEzFvqYUWfWYk6yQlltK0G4sBXqIaQgAKWh486FSrSoG
uWdSngRg+K3mjenfGR5J2KBW0UIIvLFBaQoxF6Q5Rckwn5dVtH+whx54KuRRgfcPSn0C855hYY9U
9LdMcJDPFcelePgqY96KtIJGfQm53ZXv4EMvCHxsNIYhDpAGHiHAlwJndEiunWnaNAjm/RJe1acP
km3BOoOXsQ2TlF4SqWZrNhgTqthi56fM60W2n0rVy3ZlmCDtmNktTigFXd+FYHfrBYPPkkNXqe8w
x3DSFxQdpO7sNCV4pvql9TNCM3rltvABdVv8zhVvCQJxfbvwmKhJAH+QN+l8kqYN0oLI87NTVRr1
sz3VYtcMegYJq8z2vVIvaQjM1wNuLLt6klVFU8+dZyVai6auPbjmcdTSIkCi3sDKEpPbMGhf4kZN
23wlR1Tqwg6axwO5LKMFOTaXgkHzGlctijyEL20cMbuqu4MYUatdZ0Zlo4jdoh2bBxpEuMxyNyED
/G3vDv32fkS6ulbZ/Ig90oACa0JImKOCqxIr3ikL9CMGQg3N3HLI+8+VBX5p501RqX4asO20d77i
+f5OoB2Cf1YqkuC5F/TYtyEK9dFCLn7VoOM30bAxJHwWLhR0ycuDFQZ2AIhVjMdUlNaqCILqPDBZ
XVvQZoBShLjdwHBdu/hK0cNLgr3AZ+3Rklb+CK5amcLBVAKjcvkjNG54JYJNcuyB6WwdlwVxFB9O
jtP8UnE0XkhR53e8XI7GOqWH5NOTpl4uF5ojJkeZ3h1Dux+qT0nmpbCTwhE78F3NNomdFQq2Ce7N
WL9FIyNPrBEWtqN8pI/XE78B2BitCQ65CvJvdj0hWx/hpGF2R3zy9P/saUy/plWYvlR12C087ryH
xFI0INl5oBxocM45qRN2f2rdWy1KebmD40RZb20KsIWr4fpY02phfijzCALYPGf0MitnEt93x64T
43OVQutFrwJrmnRQVy4Sd6v7p+nGR5TaK1yyshSn73n5Eb0YfmauTe3R4Ov1n7ukIB9vM2McMiwP
Mzs9QXHTfWwScS9eBWljqguTg3msZiRPtkQqA7EZMJw620a2SBykx4P6yCaLMSqIzXxMd9DrIJMk
pYP8Va5ELT6UmYGR95Ky0hXhTC7Po3NF0Z4h0ZEv6MOV2OZe5+DMPh1x4wp079BVFPbJysUEKt2h
qV25Z5fZn/olN9HLo53uNsLr19Wkdu73FrsV7aWfXNfYp7YeKd8VVPbEzujQQN8qKvIF+xqCWVCt
g4F2wa/Qr+L0k9bGDgYdhSRC/XA97JjfavzLEdOMQqQ4H/3CoEq4JjTmMxyTeQplRl4E3jdg9hWV
n/OwxQ+6wdmmVlLYFF2Xn1tHb3aGFikLWer1gTHA40o4HhFCVvGXbzYxcK4e7NE/qipI0pjaax3a
Y/b14cdjFSbDJkUdu2f2/SqsgwvdbP0jxnV6vArqVgpGmV1P17C1hLt3bcDhW2dIdBMsaRb8/ej6
AErgb5BmgJvFA+XyKUOnyAcoVt5xcny4oUSqatV2zJymMPF/4hEYbJIgbT0Eu+xmiZ9+HS2QtaGc
oXUHlZB08nJxZPkE8jaTdxw6DZMg1cqe4tLNPnUaqo+ly6r3H/bGejRiEOWTvB/YC/LvHw6Lh9Jt
F8aDc6yTEmPjwjA6HE8ryGW1UCgA6qBcyB5v3KyI5pBwUIZITMP8UrNtnwS8zJ1jMDWSCoLl+VRQ
fqgjM3Kn9A0kLMuwYJABmCaKSJ7HCLZqr4XZc1J7ab5wnG69ArDlNKg5nVJb6fIVVCl6AAzpeQX4
UJyUYPiMZHi59Ts1ec6EEi1kOzeWY0JiQxwD2CopB5fL9XnsNFhAWcdgiJHFaSCGFMFob7VAG1aj
ynTh/he+zu8AutG0oHzXZXdxdh8MJu8Sa5rg1Bb4GawmoeNJCg1e+2kXfv5UdpaN0ddodl+Qgcea
yMOzJD/c/w3XNwK3AetDWETl4ipwZDaDZN+owWcNWnFoayzbkyhMcWqgSZIHyBymhLsHx7n0UBnn
ov7I/2W5KaPZh62dMeSiSdAHJyT1vE3GzHTvFU6+g9i/pG5xnbSwlCxPZH3CDGz2TQ2VvjPGMcEJ
R3FF36FEGRRbS4Wnue3S2nsU7MqT0beUBTyKI3KOc/lkmkgEhkY6Bs2OUh8xvFRWeWYn3/E2XmpM
3DqtgIJoL9HvYsdas9MhfAMTUa3Ft82ypp2R4OKZ2/iVCQ0N8arvzXU8II+Kphym5jCRsOH1wt39
7XPj9XLjUFZTIEgY7Ox5/VQJVNF53rFp22LX99arO07xkw8C5fFYQMZA8kLg5+3OWz5R6lmThYzN
seN97N0sV8WqMjBIWOddWq3TIIseFJ0k6qDbw6VK95cinmrz8mNGk4lAf6+gnTZo+jOIBwtmvlYe
YJQ1C7oSNz6mbODRZmIGLg/jbJ/qQZ9pAWYKx0nU9AnKslb/+KLU/rG7BH+UEt70yRybAaPnsVWf
J1OJv2EHaC6EpOsQ+E4hYxMDzaK8kSHrw8kUxdQY0JbL4yAUl0Ztg25WlSTPblFVR40Kf39//7yr
vF4WFVDWSFkopBgVU2VfLlg0OB3iYyKOHvY1SJbYaaYUJ4TJHfvzhCcFD2z4GSrlUptm33hmqbwN
uKKUT1avJuV/fqmM1smORsV+63FIxcCmqjPjpxO3doA9T2+E0dr02yg7Dvoo2p2n9TkqzVGFmdEq
1nXMPHEfxN13NTDOVaPVGASe8S30HBx89lpV1uHOMpMOvD5cCv27im3cLzS28Fl00Qp3tmkfB8kn
Ny+ydhX5Va5s77+i6wiNjDG7gqsCwgXp5eUbyo1C50Xw+6Na+HtvmN6YmA4HBiPZrh7B86qDPyzk
HtfHmlRdavjR85RTqNmaimLidm0naLni5riJKjyc1dyy8biiCfno4wGXIq2CeEGlx/B79njxmOWh
kqXHoRz1ryYWFsGmSdx6WPuO3g570Q1glKeKeLqw8nU5xkwfwg6TSs42+NXLlTMvyKoK54yjjQLQ
AGc9UEGfKAEuLjRDkp1rRphHlh0GrhMxbiFyXn9WKkCoCjR2aJzRBb1cHdZXWXFtDUerywzkueES
0kkYth2dnec8dafXXBKx77/sG9/VYyTBZI3mK4zR2ZXRApVm5o4ZtaMPYXnocmiDB1UvQhSy68fv
QiTWHAP1TTn1Zt51+YRRgAXEqNXdUS1Va2vXmIaT4HirKTaW+lRXL/MdFKajDeBQFjDsulzKQbl5
HIqwOQqwlthppuUWs7/+ZQhU7ZTHaYKlarKEKb16mRJ7Qu+H6RYoMcb6s0WpK82+iOpj4wdo39MO
s16ccvQE+mki+HL/y8ntcBEnUVgiIwetBKCUzzd7wmiM8d3EneXY1r23HZhvvWS98FYBEmXbEebi
ZkzIHt02l07dpblw+17fT7LwkkgK2bLHPWB2PyURsCg8j8pjYUBYRxbf25t5n6I6PVXhX6gap+uR
uZPJL8BVfIMhcanjLfIwuJ3kHPwf3XzmB+zkuWZN4hXYKLtadcwmAxWKprWwP8ANfJUiafv5/ju/
ugzlWlI9xGAyTM9tFgVbS0djEyXeozUaIFlznDPjVd6gZLojolg7Myx9beGE3loTTDmZDkM1xKfn
YcFEYaOy/fJY1pYIDyLTwuGLXSm4Whe0hd4caPOPDn7kOzUZVRKJ5Kh4rprqO+mgJK1V0thriz82
HKq1PQX2l7FF4+P+K71uKLMWyQUbmdyKzHv2TkUc+baVtdVR4QvHLdNZkafBOq2ampat4o/agYTA
y7auEN4XEnVhbcMk0us3BRdTP17VRlk0C7H4xksnsQRyBepddllnPwpVkabB2jo7xpi7fQOS2P2g
vg+VFbC9bk9fKqgf/8w0sSk0pS6RPNeXsUPkk+UohZEd2zQra6bTgxZtQhzaph++mZhfjQbryIUc
U5dn9DKGwHah/QhpwmBLz4sTNemNyKJNdpwAdmTOauLgRGJt4Vo4ImIi22R6mIoxPBkGfkWvtp3H
/a7Epc16GUsdMZvGGvvil4bTjrEWltYE726LMQ4/rU0XxIsC1Wu3feh5aM7hA9Zbq1BgW/ZZdYah
OpSTLZr9/R1149tJQVxyCNcGdDSfUISFUTv5UKagcovokCuWfkiUatjqwvoi3DBemD7I0nT2DmkX
U7JKrW8KylkcFFlWaCKK66PKfO+UDE19zp1xqY/4Lok6WwZ6H+AJrjRu6nmvvQo9FLamsj9ivdI5
RyrcHCkWFYuRXek6DLl9BSy/vRkUnBI+l+ilaqeAXA05aSPNk+/JhN3IJ5yie/8r7Rkv/Cs28YAb
N5aXG/oWQ8EAv7+ETFn6tg4CYzbMM+2j1Q/EdPigLsrwY5kaWytK/GYPyj5SDlBG6bjlVV7CBARy
oB8iYXYaZtDCsVbJlI7OK7K2Kgo5fupNP5oCp1qcMLH2+jdXNDXcZr5uipfQ06JomyLY0a+jGmeg
TeqW0/A1NU0kXyJd7/7DgyIbX6Zca9pzOoaKgUytEU4a+XmY58qp8krkhlaajqxGsgLXYXkvSB76
Lv3IESui+5vs+qpn8EGuKLWXIUzPAR1gWfgNFAHHBjHd4VALfcCpOwijdA1lpv5zf7WrxBSQMJAD
cmHU4dgGs8QCBnkwegytj4OdOmW4QVPcLD/hV+84+3wcouRPUwZxq21cjMucbTRgsPJ2/yfceGBg
2RA+YSrTWZjHJ6WvUuDIY0lvYci/GVAqvlUYz2B9ir3K/7CUPElMfGByzG88L8+c0Y7y6tggC619
myBM9N+VhAz1vwGdLvP1/nLXqSKvFm4iLcV3fcFZD7tvy1gABLCPWMLVz1mFIxwM12OqVe0zxqvp
CvSgtRB5b6wpG8eU9cRdyFyzoGHGYFRxpsIathrzdqO3jV6tbcXMvnRBrawRp2n/Dj2sb+4/6tVH
lNQxsA+SkoN1zLyYJ62xGRw7NkC23Hx2ML0+RUyrMbVslu71qyj8vhQ6ghBrJTdvtmWrOPRrBDTs
Qx0q5U+z9qZqi9dm8klHDOWYGVO3cCJvLkjQl0LvNOPnMEmjCGv69Ip9sM3pXx+16+cey66N5k6/
M12Nvtx/k9fpLxKCBHwYIXxDoADyWvjQF8GdZsJj0jEPhaokr1prqd/NlmRiGye5HSKfnBeYJcd9
4x91xWm0leojGrXBf1bf3v8pV4WAwXiHVhvwUEg4XOWXv0R1/Tpwa0c/9B1uu3+UMRxrZ5u5bh83
T2Kw4kDqkaXqyxQDclnbJaC/XZwYWf/t/g+53l0eRTOqGnLW5cD7ufwhXlszwIzwXO2nOlgFRqju
davO9x1YmuPDS1E+SucetrMKOvZyKfxv8bIX2IHieusWtG3C1LD/1qvAHr6Rprne5/vrXQVgVJSk
9A8ITeYv7LHL9WJmxuOgKu3eju1+W2d2+O/Y4ChF66fah6aAru02wdk0RbS5v/L1iJQjhJ8AUAuU
RLSrkUeaT26FxE2zD50a8zZERd4iLH/PiuGLLa9IbOC4ovCjOQ1AZ81BMrGYnupajY52W+AmZ6If
CjAh26BPh5hXJopjirIzhZlXYnnatdarJfrgqPY4HaZ+pb+YWuwsBLyr0ymfAnsrCOCw3RmFXr7A
CLhKYGJ6uOc92eewLMtjWqjxOsYGYoet2ZJq7BXgnwQITAiiqtTiQBPmoY5kwM57EQPqMs1Q7FBz
DxmhG36bIjc5TaUe/D2gNNqeKsdPgr9akPYpmQJwnicXmw71szeErrLHXJNW20pBTMlcquzeM9GL
nI7fSPhASoEyC6jxLEYqaARbzdBW+xqPhpNWj/qqqsJqVZdRsQ57JfrXznRjq0698TwUPkUmOg+b
pozxtxVxvNda1d1oZoAjVRjGr9hwm7vasspNPRXJETX/5AkPQqxA0Ur+4jVC33lVZK1TguNRhLW9
sjBX3QEZUQ6YBo8LO/cqLsmn4/p2wSwhuDaXIUPoDwGhQqn2WeDkG+hV6dO7a3ghKn3jJ23zPKAZ
tVGbtnliGBY+GiLk8rSbEN+RA/j5BZRUGrLEQ1jvs2IEclpG7j6symnd2cZSHXUdHQCXMhUwSFko
BeaEUw2O3yBsIz6WmepV3UZLYsff9VY1xDtjKvzixdXt2PjhB2E+/Zwq2n/qwsu+SihgIXG6DGY/
JDJgtGbny0p6Na1yfkKSDucwKOo17qH1s9Vn5am2OehKM02H+7Hp5qI8MKQuGfDn4uI9Aq6VawfJ
0av0povWVYPSOMriduEcVDxGpl+Jrmdxss4Ts6qXlMavrhuEgNhdcjwC6pdc8fKRx74SeqGp/kHp
0QJrLQd8d+ckW/pMycLbvV6KTiIzPJo4NgFlLhESUszYUTZ6h6K20wMtRP0VBQ1nPWHHu3CbXwVK
Lhka3xR6sr9PL/ryqYIRF2TV8b3DkETBTs0QiXM73T7DB/haJXry6HiH5eg1M0MjOZLz0MvlkqHA
bAkf3kMKUX6roqa+ThFTOyghVlmKQKD4/pYxZq+SGTqIAjLe9/EF9cks26aPqfqm0StPJjCRDHRo
UfZPGYYzyS5sO7ekfZg5CPLSTguqVeWoIv8Hz99e3Se4RNpntzdV1GXxJ0FoFsaiuiOPbqfvgqL0
P0pKrFrjyQKzPFG+xlvTTuxxbwENmOoNxlPJ09Anqr3TBpGEKw/l/3LtN8Mw4no1+YPy4sFe/oQq
idke4hG+4hohbiYepg+y4eDEwho2kyj9YB81vpNRgmfaZCwhPWYBBYYt+A5peSCRO7Lcv/wqnYX1
PJ2f4ElNDX9fVdXXrrHsz4Y/OGvHbO1N3DngecZuqe81O9EsTIFJ/gYtlUzDNGcLa1Sx731lpMoC
hDRU7SccG2VbJo1+1EKzP0gxj939LXFjTQQ5idGG3PiIt1w+LIbJkbAmt3waAtc+BBF6BXkr3HMV
myMi40GyAX63RDN+z4o/3L1IgCO0ypISsIl45byADzqud6uypjMNHFPddp076djyNGnBDE0bw99F
5ff/lIliYKpc1Km5dtEjfwuwOEbAIYZnvy5Lu65XI3qhL2ZZ5tXOz0LHeQ5E4H61pkoPvhVxpqQN
kRgwH/LeaWhgU56FY4mdG69CrLwAe+UXdLKaeNONjeN+VkvNzTelWjTi1XDFpH2t+qLLnhxswxJa
Kv6YFOs8BUOdIYrrtexEKRgfIA9Y4VqBsUMP6vSNzh56HWu1tAUQHUd4Q7nRgjqvNi1+Q+e6hru2
4x5JvnUCmboVc/P+iAz9pG4jrs2/Bqh0vxPM7f54EBTdVY0l9mORji/AbOZdxo2RG6FudmUVXth7
E5LW58zTKnTGtJ/j6EcvJuycwxjFxkIGerXNWI6kkGQAJSJK0tlyFTg4fwDSiGCkFZ9rvzMZzuIL
7tO22k2t9Tv3gge5lvIRgWNwlMC8AxqYK/N5zIPqAa7tWbTV+GaJqfin0dvqbBvMaz0p1nf/KF0F
VzQApVECOHH8W6jGLo+ShfBoFJAavpShNe4RVoufpiks9oCep/2DS3HfEygwN8QUR7JhLpeaEr/M
IQf7TyX19t9qNYwr7Iua7+kwLBE23vWJPp5V4Cx8NdRE3gV+ANtdrpVkbqlRWtZnYmVBDWaYTXay
9F75YSixKVZAPMHB97HhvYGv6tu1ghiPt6/wZH1zMf6V7D18UA6NSycbBhSiH+XYat+asdGWcNmz
+1vGFamyRPCWeEiSk8vfOgUFje2yM85lYY7fc6g5v0gsjLdRz38qcSUWemXy0T++GvpHUElIdC1I
bvSGZ8EzT2o763NzOgPH6c49PsXPfWOXCyH6+qFkmcKpkV6WMIHk2frQ7ChagU9lIvoz0IoEa4ZR
jV40YTWfhmjEDJwrZWEj31yQxIQhMc0j7qPLBeOxAx0y6d3Z7KcRBRGheesuca09grnBLq8Ke0nf
9zo88CYhzVGIESKAulyuOIz5VCg5ubMTlqq6FgZK55FvRNl6yJrxLzXAdKgbvWThzV6dWGyOZQJN
UJJj6nlUUjSk6qGoaefamrqNktj2ipLqv2byllShb6zEOEQeVUbwkORmh6iBdpnkaducLR/po9XY
QcKxTGrElWaH1UJ0eIdKzPaljH6MK/mIjMRnr1OFYGU3adCc/VjxN63O/b5WKtBp/7SG01QrHY/L
ZuX2Y/i9a8yuWDVea3qIsuq+sZKZgvY5YBDWHcq26cqN2VoJph268o170Cu2WWO1p8lrsC2ztShA
UK2qNPPJwTqdkRUDgXjrZF37r5nbarJGgqd4RQBVT3aqOY4CJeS2YmLi1MPSebx+y7D4qUnwZQTQ
D8PnchvB4RssrazUs4V32z5DSHTVOX73wuyiX0ilr88IwYwOOfo9aDYgCHO5VFV3mjXS/T8XTvdf
XlLs+z03mCTXxytLqMWvByM+xTwIETSMpO4Moe1yPR9YX2+HPZqSqW7+N+A9tO0avRx2oxOMS1Kv
s+aB3DtcYNI2FAAmQW4WcZzR8KOq8MyzhdLzRuQmqgEc+7NVBA4a/N0Y7/D2rMAa6+m0N0S4JFpy
/XZpWTBxflfd4JKTH/pDyMuYShcjpr1nM3CHU9W2plh7iT79du3K+svMq8hf+J7XW4d7g8EKYFGU
C+FDXK7oJVmcYu9un/2ynbYhZjjHoO3dbTBE00LUuQ52+FUhb6uTdzsqyr2XSwVW55qBRjVl+Im2
VdEMPbTmwK0okL1QMcP54SpY0t7fP+/+eB9jgrzG6aNCCuRwkD7IV/7hlcZV4Qeu54szGXMag2B0
+mzdofM8bStDmcQTim/OPzDEfBX0r19Oe6EGurlG6jsrNtFoimRVTYVrvMRh7+yECht/RTvP0Xdx
mUfqPvX1qtve/9XzfSB/NNQy7ErBQkj45+WP1jMUCOwRRllEfhi/5m3iapsa+ti/IgyF+NQHvfXg
7ERautIQhN9HUS7x57MgMrmD1XX2WJ6jpEv/Jedxs41SNeLZi+O23nl+N/549Cm5gyQAg146bI45
mMiBA5uOg1+fq64snvV6Ug80watvcaC2CDgaS/IZ8wKXJwT2QcxCKhck/1wxmu/Z6UWG32YAzj2g
AteiZhO4RuYfiwonrJWNQugXexLKutfb6dvDTwvAEBUCVBppeczFYFwrpzvVa+U57Qfb3HamsNy1
1wovfB76Qt3GqcUPeXhNyXAC9saohl7KLKBJ0+vMdyysxMa0+BoNeokmd+OqK0urs9fIVeq3+wvO
wwl3pJzByBYsCfFVWV2bNteiroxnSYk9pEzfd5UHlLJN66Va4PqMUAgAhyKS0DO4wvUJ39NrtEKG
cy80Y1uaZrEuRk/dB3nwa6IruVDJ3XoyUhhWA2Qnab+XR1LiO3oDbvo5R/QyXFdQ4ttNH5rND0tE
jwpu4oou0w0JxJYTNpw4L1frvDEyXYDX+3SY+q2jZ996mGWbDkm9p6RrzYUx5rt628coyXpwmv6P
sjNZjltJ0vWrlJ09qgEExrauWgA5k8mZmjYwSpQwzzOevj9Q53YpQRrzshaqI5PEABARHh7u/0CC
Q990pt0sMieLdKEHclpuc6UPoBFzq0mvmtayGwf0VQKNSg2L7VDgKOn4WSZeYGh+CLC5MX61gYz2
OioU4LT6eshvLCW2PpdSVauOh+jpvVzbUuZmqTTQb4bVaLnYRSdrP0LeE5y01K79DL44BaYqC9zR
R1PPDcwifXx/cS6P95eXnCvlM3gC9t8iwpHS4dnaldW2b6Xqyq+jAPiyXG5ogGX0hLDdGQwqu0qm
JVvT9sYzR+3p8KjJzLqQKGZTWqMBQ2A/ndNMSRrVov+0GQcj3nlqqh5GqY/WglpLs+olqUCDLczA
VujFVz+Wz6mEL0Bvvx8A0AhkDUI99MfFEjb10vZj8H4bUWOnmqmQlSNlku8CEL8rbJCn46Ba+nWj
pt2+Ump/XYLyXEWGVJw5lE8D8e8HwXyHOthMoeNpTr9EWgatZE+WjFW4BwaAghXSkT7CuW1ZtwcP
ovRN2Zr+BlaHtn1/Dcw/+j8LnVAxFzdJP2ae7ayhtvgGE+7bAC0CdRubhv8Qe5N3WZO/n5nq02Dx
MgqNQA436vYUf5bVxSTMJ7nVJrG1NC7lGFUqd8qoVis78s7VKU7D4N9D0YAnKadPzFXr9Ft6AKly
M9DENjRb9TqUGg6vShm+ev5gbabJO5dQvXo1KvZcNFC7ormGxtbiA1pS19gVBahtmHUQYGToLviP
SpuekoH7/lwtohLvhsonhyXpAbMFw36xY3SfUxyDQHVb6U1zM7Wtt1Iky3JgmCpbuYme4zQo9tyP
h0d8DyfH1wPrKFth/GBkGC2R3dVb1iHACJFbq5F06zAa2J2rZhRehUEq3U1GDHKpR8W5gl247Xwr
hf08e0siY7DOjLa8ff+dFi3iv99pVsYgEM2X4sU7KXo9UmNu1W2JTuo9p3OERIA57UQsKqrPgKdl
Let2aldJbpBM5i7JjIoerFStLTGiZWAhqvr+M71aQnzmGbxIR2u+Ayw/s1wEiuhoL20tEevXCC/f
NmM97qoMRdc8n369P9py88+TSn7AoUZFlI+w2Py5MQ10ToXYwsaxH2Ib/TLWAIVquZa3xaQpTglp
7GtUEBo/PDJ9JxJAhOioAS+vyXFAfgafRGwLtuYhUMDKRCLwHNMsxntZhNJFUE/q3pPqcw2o1+8M
14FCCBRH4h3djtNNKnSvokY6+ruEMvFKadpuIyIc/HIt4WJpVfk6SVLseltxTpP59dySW/O6s4q2
zqVi8bW7Qs8qgG3xbrKhNRW5ma9zXQTH2CI/Q5PrHE1oMR6dtNk2Yc5buEYQ/RbjJYOG2IxfQAwS
BbT5TR9L5GQpFzvLRu94mFA5pbLa7d6f2tfDUtCCuMa5zqKCBHj6gSszRFTZqJRd6gkJ80eMuvBM
f9bKftiEk38O9rU4ynnLudJtMak6fFWqhafDwXFofQ1F6R0uZNWqts12Heed+CyyMPimS3aziwfL
WPGlZSdlts+k9Yvl9DI8UnHWb59y/uN0eANvqHZEo2GXcJ4fWkCKThNK/bYsouswbeR1EsZfYS+K
zftf+fQGT7WHIgHYFjJTTgCi82JcP5NDu/Y1ZZeUXvjZwhXS1eLev0HyTN1OguyOrm96Jjd9c1BK
o2CuZpefZXRSQ4TwLDtVd0Oli42UGhZKDARMrQ4g33ORW5WNcs5g9I0JRnGG7cL9FBLEKw0soL7G
lGrqLgBVtsWV0HMiRSm3IkKOwuBa5dpeW++8PNdXEHPUX+9/6NfLmcK6IrgaQwlDoWpxSPRIvarh
ZOo7tJ+HddLqqauafbS1Aj1yJjn4mFXgPLE8JLRBEn+qh6/Q62OoirgvY2MX0blwjdyyrgIwHLA8
S/Qmzxzrb70c4kWc6ngFzhfx09WL7EUmTV1r7GLW8A475+pK7WfQZK/1n1I2zpmUb0E4+P12MPvg
VhB5KXgvdmuZTwNSKKG5myAVOGUkpsui79N7NffmmrAitlVgZFs10TB2Ayu5HTkDnYg767ZLm+ky
8tTuro4wVeeOkN+IIktvGhOKSKEogQsUKAWFIpMS9Z7fpx9LJeep4WbGlYz/B5uxxDdSXO1E7kU4
Nyt9eqO3qe4KBT3esmrPyd28DiuE7dm8REbrgCxdPZ2YqfOUrDY7Y1fmVrSzVQgxCiiUm742QB7A
iHXzJLQ2YYlY4/vrfZFUvrwkHDaOKICOs0Pt6chGzQkZWAB4ME7Rv0w2D+CUokRzJ1OUh/fHemP5
aX+OtdhbBWKtuI035s70FZzCTVjqo9kaBwMKgVtpnbl7f7yFNQzLb2amAwUDGcb+olRx+nLhVLSG
R+d9x9HU3klFd5MpbbxS66B56Cs7eC7t6EJtC33fIRrioMw2bEhUZv6pVK7ef5hXHxq8ORhw8nZO
SxQJFnvP7DCEluFU7wZTMlyEnfUDNM1jYNfi/qMjkeTOyrHAsPGjWyrwgjzTTInslvQceQMpmqR1
X5jqPoxV44MBhcYZQ0Ct4OPS+lm+VGs1U15mtrJXjTK9yJrgSbKK5zAZ0jsllcf1x15sbtORws4k
RKqlr7QV8PcpTT8RGpwjQ3Or2o4u7QyzxqRLzxmJLY8+huKSwJE3g8DoEi7O264aKyxmWBihXI9O
MTbGvCYmN208ZR2M4nuVauaZC8pye7yMyU1oNg+EECYvVog+RnQktVrfB+jvb9Q6V1Z4imZuaFTh
upmosr3/OZdBZx5vZjJREwEARLA83R11gsR/xq1kD5y8XLVKIVx5ADu4GimT/ugk1OjlIbUnuHkd
W/X9wecf/kc1AK2DeXDGBuvMEbBsMcteZrbdoOtgKEv5qygKedV6Fa5Y7w/z1jxSdeDSAbmP/y1C
Tp4Wemtbvb7HqE3aGOP4KCSYO5GJLDWaKv6x9M3yzKn31jzS96DYgwrUa+qMgfJt0cShsY+E5V8g
Ht/dRoYdE8LH3FXTXv7+/jsuI8v8Kf8Yb1mH0LJCNWIqSft8yB/lqu8uUSkcf3ahaZ1DO7w1FNcM
Xm6OYCyb0yVDTQmiXdXDYympVCVNnl6ZHFSrmYxxJoq99RWhqoMTA604K7icDhXJfeZZQAD2ltfF
keMZvuWWYRKTNyBu5XRGlp1Jd996Oc56yHYUqmZxtNMRU7/WRCIHxh4ziGpLoJGOrerp+xhc6oeH
Qs9p7rtYBGmFW/HpUOMoWj2qAnOvhOlzkojxSo6wziq8YjjzGV+/FD2BOa+gEcd16YXX8kcTru16
q87N1tzTPQiuockLrEr6WZix/BikgjsuxFl6O2AK50onN+7Tl4rbKB89X5h7obYHI5ndkq2+AaBm
AVYzoeWLwJge31/7r1cJfR0oktBgZhzH0m9nbCdMCa3J2zd+pToGdNaDXCkz+b/WtoA3Pyaz9vKO
swgNBTjIDRieLc6F1OuGoSZDOHCWGqsxq/wbU4vFmbLQi2rOaXS0594RqTPdU0o2i2GE4if6qA0+
ToF2ujWTpHbrKenuQmkcnT5Ku6uipGVgRl5wV2ph5JKi9oGLenm4jvjFqetO3UHEaeldqp15Jqq+
YPVePR+5I/1K1HheGcRo3YAyV6JI+8jofKcGIPCM/VN3WbX9pyRH+EhKDLGBVC1WoilMV08ze6vr
Wb0avUA9dP3Q7LIh1nZqVItZVuamHCYQoWXiI65vCZfeZPVFx63QxUSPwJ0goidJhr829Mh4jqPe
OCKWFa8LTeuPktab+2xIh11X1PZKrwBR95Hpnzkv39hKNOsBIs8VJbbtYtPmRlqTqLfSHqTocEgC
xBLHKNMPDbfEMx/47aFmlDtNAVpfi6M5j6ta0/NR2usc0Ffwz5GbBstz8LusOjPUqxPSmFEPNCnp
CAAMtxdLLUHoLUYDJTyYXR2swkhS93ZQy44Z1NJeWND4NA39qPe37av3Y1BASTTbGHC2GjoNFfAC
CSNiiA4oj9XbsNXrrbDCbptp0bnT+K2hKHnOWsE09Shpnw5lSvBdAsOLDlKTY0QzGMOxV4fGHeo0
O0MNfxWMeKs/h1qcjm3S6aM+WBGqZlbrVIGSrcdABCu+/3ffp4H5/kdc4CQJRvN41oy44hghX1ws
SHuELmuW6AF2ba67mZTnKz8OirU6TFj8mJl/2eugPPTMNDejJFpA/9IEbhj5BDVSsmsbrZ2H0e8K
dGC4mORF4n80peUJTazvgJ2wupiE04/vmVmhRAL1FcJ/eh21+udBVfyvCWNubC3JP6Zf+PuL0K0A
HklTlQUmTsfD4MXvkcKPMVjpsk2UTdVVlLVolGSm5KBfUEpOrwalO5G6Zc6g1dGFgRPcmQRwQRZ9
eQzIOYC0oKqA91ui/FSrlLOsluODLSaEGyUZfdyhGCbtalLjENOlpLKfjLoLGyo+6fSjVj0aLDbc
+/KjMWuGGb4IgVP9hmKyWJLA6dF5Laz40MrgDScfeSvI++lGZ3efGWpZuGM10mgmjYDSwe1zibKo
mryLcmz4DkWcqFd+mpiODux8HShmfxy80nAt3BBuAiOQLzwfn6/3d8Mbm++FjKUDw3uxuD6d+gFB
wbxBQuyQKd2wsWo5OOSRXK+LMR/vdZqaZ8Z7c5IpEHEkgDSfVewXA/aTNxVplxw6YxAs8LgHuzI1
pdPbRkA73g50d4ID4LtT0qpuPiCbw6Y8Z3/41mcHBz33OEiB9GVK7hWV3aFFmBzMwRzuB0BgGx/X
tIOWtJ/4k/6zkOzENcY6dI0GY54zx8cb4XXOKsEucGHmvjNPyx/5ZTOV/ugVU3LQ2sSjaFRbV7VR
hAfAE+eM+V7PMEuYmz+VUlC01FFOhyo6iPvdYKcHqQxGJ+/NnvKwLT2h1fmgtmF8Tq35Vfloxp8D
sgaXSDIGZ3MRvSCbgZpV7Pow5KblyhEiizUiwlCWgtyRsgwBlRQWoNzayboTot0iTWPd0n7UP5ud
dq4n+2rBkXpQj2TJzTJ5AJcXn7rMGiMZpWHYxWbS2E4JRGSX0FR3WWoF2iBTehXyHfZj0WlfafOX
2zCUfnxsl1EKneuUaELwOeArqadzYFWRnvc5hLFW2AOY8C5xdDMPLpDiGC4GszxXHl9mJ5TGOTyo
EHB4cC1bJgoYGZNsZbpysLVMX2mg31dCrVoHXyIVLQ41cWM/M87E7znl+SO7BaIySz4CAiX74iBZ
yiFppdfkAN+lS2vMxSEbzOBGauQOif+WtmzT6bshx6QjzbJzBfo3R551MGaeMEp/i3A9DD7loRG2
nBLr8iH3bWuLQ2C973KkoytkEp1GVgIuNjj3vT+xi3oM74wgEwU8qnhzBF0WuyP0RIKObs6xBhe1
ijvF20R99cEe5TwKmwocINdRrolLWXe9NuvGzqb0OAxKuwvkRjh+MwTHqpYnN1Ymaf/+Wy2i08t4
1CsE18MZALtMblPwPr2vj+kxscxoZeiVv6uGBhvwST3X7n1jKNTIqInA5QOIt8QYwT8PuzSx0iO3
XOapyD3TdNIevVK7jKxzF8Q5az1dovbJaIt9CEB6kuoUz0oaIcJ0wwoObNsbCW38/J5EXtxwQpcP
hVbZRwTFhIOTs3Im/1zE4/njznUFDhcCE7imRXjsMWyJk8BMj3mlpf4qRbDKhacp7iuhXWhSihzm
+7O5DMi/R5yBHNRm53LG4q4yNryyOfKNdX8aL2J9POIzZf/KWqk8tPjn3VoKWW4R2Z8b2/Rk19ep
dCCEm/FwxTnu5ALfTGSa358rOvdB9E44Ik5jYRvUdY3lcXaMJ12i81slhtuVtQb/OgbQ1kTMRqr6
W7U3U1fyksZ3FCimRyDF9VoPNMSlBVVCv7CMT22OyKSJOIBYeemorM98uLeWi0KdiV3HZmDSTh+1
6RXa5pKcHbsOA8sYIi3K/77hmp4mX4YSmUoDPu5badXaY51HYu1bndWdmb5FLH/5XvMVE1X2ueQl
LxKmZM6WrcjIjvhlTSAier2jeW4UW73sYseLGskx1fiD/eTfo8LiNmcpLa5Ki1XqSanZWSmz5MfC
vAK4+iUb1ByQyzitO5Ckbq4FP/NSth6nqpvO7NO3ggJH5f8Nvjiye68cUJeos2NBI++qQcBvBTXP
OIRq8fX9KX5rM5J+qWwOCGJIlpzOsFVIXpAXY3YcSy/7BiA5Xptx21MD4qB2Um5Cm/cHfH1UIQIA
0o6eFhIfr7oVlREVLYWf7FiFZXFdBdiceaHRbvuxuUGnPETM1BoeOmb6TEx/axmBdaGnJ3O5okNz
+qay6MdajuzsKGEtsw3lMlzpPSRZJTWDC9lEKX/yQYW8/7ZvDgoA2USYkV72kryKAjI9kNHPj0HY
TveRYRaXwseH0KxSfeNpfnUbFsY5beQlbPRl7XK/mGUSAYdxbp6+ap7Inh8PBcsnSLSnER3+HSfX
uK7LqL6rFf0XrqrGlVVLn0so7EeMOyqKyIY4x55+6+3R9YCgQGI09+BOn8MblAgZlzI7pomtbLTR
aJ/lwKYz3Sfht8HWvcuxbfsz8/wykYszbi5JAeWkSIQS8WKiASVY8ThS5lcr5NvxU5fuy1aH129F
w6MYZblx/VKenlIt0TcAj4KtGdojU5Lne8/Liw3N3uCSiTtX53njc6BVTfmXg56byDIRLwwaq62R
Bkd6OQgstda4MvVKrM0KVcRRsbztOCb99oMrcD5kSEfZbiBFXjU/Panw0xgHnmPdBT5GV0CqHbnN
MWkgGUivur5FPkavjDOz8OpdGZa0m19AHpHzLyah8DVJhxAeHJNGUX4lOEjvgavEhyTrv4RzUBPD
eC4XXYwJDAHyL9UTFhutFaQqTpdbMdSx6JMyuy6wdgm3lWf1VuKAqs313KWdZzY3ste0ycZWm9H4
WMmKwefaLgoj4J5g6i7d1qMpSClYme11Xk75Bfe4T1S4YC8NteKgbTKcORQXcRsoJJdLmkDgPmYu
mFiUJ9uiM/Rc0xuYzM22auFH9nqM3DsGNzuwi+Lm/VVk8+n+2FMMBxQfIObMwyHRtxenYZWbWmaL
XruTsUtzB5UbTBohAmCg0EaiOA7rXq5wXA+S7DLOe+n+/eEXh8bfw7OkuMnPx9RiNYEhgMstQu2u
FlO0truh20tpJQOHHO1VNKgPem8ZLhTuavX+wPMPfv3e/xl48d6i9kUT+IV2Z0VxvqqRvrqNVNV6
eH+U5cL9/XXhxLBREG9clh99TB60sqi1u8iOpS9VB5VR4qa5GS3T3+VlYl+klejOvNrrFcSUontE
hQLxI1C2p7ulsuvYl/1Ju5uavN9gF2esjAZEMxZoupPa3jnMx/JUepnEF11vdDTYqUsNmSQ0w8yY
DO2u7IrWzRSjdHE/Q4Ze5OMKupC/MaIq2iSIejzkKNq6aiBXtyW6LWdKcIvsan6QF2cGQUY52ybM
k/5H7SmurVGJw0i/Cww/W+ttGR7UGh73lOfnFFre+MgYZ8FfgfUEdHwpbmX4SQkarNfvhq69Kc1O
OQhf178lXQxSyhzKc2TfN1YSjR/KqNxaQbwucQuZWtveVLX63Qirepelrf2LA0Ba9QhzrD1ttLEB
1M5xJ97YnQIJGuiPs8cbse/0e2JaJ6JYbY077PMAlNpRs7eHFsJR3mjHyYNPEef5nSYP4zk/x+VZ
P08l1XrSyLmoNKPtTof2eqy/2kzR74oRCmxilLRwNTTVPRCTm9GTMa6M/XCtm9gN0SpvNzkYICdA
mvbaayJjHWSFvKv96hxw/XQewI1w0JN6zZB1bnhcTE6fS4niIKBWYzzPRAn7gmJnol54oVyV9soT
AsBvlzVR9yltc1//mFj/y+AMCysa3BM0kyV8LegF1VXcy56Hwgw3MS4MBz5isIoN8xz9+fRc+D0U
fQrIp3gqmmDmTt9Ti8hYLDFYzyMwtW1iKtWmV5NxZxst0guSCbPfjmX50cIBzInwLf3QqUtJlMGB
q83FNrAlMKROx9cTZWgpb0c/8wHCyM5GXVG+qcugMz7HZaD0niOhGjCdCZ2LgsI8LMVFlOmo2nLq
IyJ9OqwaltnYaKX6c6pTCYacHRjxGiEqo9ybSVV09QoAkdzeC+iG1g0wUDm6Gus0qB1N9YC8IyDh
rRuPG/SZtOs03vBEs68xKt2Uu+nwoQ91+mBkXED2jFD+CUoSeo0Wx8om8rKmW+l1Wn6xsqI7R8E/
jabUseG+Qx6lmj/jrl+BJS0J9b7O1INflDtqnLKH/hE3wsFR0jR4/sg5+fdQcyIyW96QzC4Cd9C0
bDic7H9B1gvFZWS3YN2gN1nJg6JG5s3YBVgQstdM/cyML78rKx0QPSQJCnSIcCx1Bqht4zVlD5Hv
xJ3ZXoRWJrYjqv7CCU1D2iE5kJ1Ten/1XYH1ogVE3QPrRyLrYio7Dzeo1A6wjZVM2uyS3+hu4RPV
Wzn3t+9/2NMIzodFjGYO3dQ66PqxqU6XjUQMM6WmrHwn0g1vl2cpff0k752xUMLrfjK1ayTTYicw
p3T3/tCvXhOI7VyWY9HOShjLoaupo06ILiRO45o1Xvn26K1T7izXakkT8INjzfB8GyIX7CmQOMvG
dx1KLaCWzOM1Wy/6htxhYTigxdrLdKrt+kyK/urN0D2iWgoxinIfvy5iY6xEFM2nuA9oGAMzBGUU
p04dJbbt9BxSZ0Z7NYXcfujt4DpFaEJhcjGaPGn+5KuJETiyr8k9o6EW6lR64Gn0PxI9nsG8sBJs
fcyPYtSsL+9/20WbiTXEl/2t3EC1kJ7uYnP2VG4T0QkvcOiCqDJiwiIaV0WfWskhH2x8varcjzDt
livrObAQ+Xfixpa/NE3dfMzzi2eZfX5nbX9ajLMT8uJZArLlybR7M3BaU4TbVk2aiyYvOqbczHAk
ms5JMbz6+nQXqWZh3AZxi/iw2EBq1/oDhUnIClnf1Hd0UtsN4lKSoyWJtw/ivL31DdGvdJKQMxto
mWqgbzwb87B7eW3qo/MR/Uc2i62JWVlpx9CDiNKvY1rcYb4sHvNMpntsquM+Rm7+TMB4kQH6z8WI
ThM5F9keMqKUR8HtLU7Azgs5hHIhB45GDl/fyyU88lU1pGPm8nvtQRjBkO+GZFC/Gk0a3opUbbMn
I1G6yxo9xt7R83h81OUsVJzBTMfiMowy7QugPf2omPVwU7UBpPXQ13tpW0O4HL4RDfvLRoZy7DYk
b9WNqfpx+/ty8F8/hv/2f+Y3v9+h/vf/8PsfFDar0A+axW//fQx/VHmd/2r+Z/5n//fXTv/Rv6+7
n1XTVj//cXwq6n9s2uz5qQnzbPlvTn4EI/39JKun5unkN+usCZvxtv2JxNvPuk2al+F45vlv/v/+
4T9+vvyUh7H4+a+/fuRt1sw/zeex/vr7j/bP//oLeiFgVRbKf/05xt9/4eop5d9e8P5d/uY/+vlU
N//6S1X+SeEBf7GZNAgOfN7v/c+XP5H/SYcOHCfXvLkEOUNws7xqgn/9pYl/UoKdVaxIVJjJuQ9c
5+3LHyn/pEk/Y0EAgszlWeWv//dwJ5P2n0n8R9amN3mYNfW//gKwdBp+KX6yLwDdvXhWUYRaCr0n
Ed4DkIUzV5XL6g40y3SQ2hrjkSryHG+q41WerIKsrUkYoPh3XAE/mXrxjKXwt24UB7VtniI5s9f0
ASfgIAWi2DAGsXYxJGeYTHE7dEPptDZC0YlaP/nh0KNxVDm5Mo4ra7A5uMv+2o8aPBYz3DTMbuUb
cuZkCHlIigh3gTVC/UY7dCx825V95Vpthxv4DyFu5By+SDMerSpU76v+kFvKYYgq/1BJweMQNj/V
qCgdKezbK2QBJmAFnbeC4MYxo+gxf0Cz2wi874rd78DsXuF/e4lF9Rco9gcEVf0LXyvFqknbvVKk
/rqzkYVS9dZtjeIOflu6xfyqXZntkCDTnlxNwEGh2SYXponw9Rhe0NfTjmGo37ajdp9NnuXAxs5d
7CfyTRlH15E0zuCG1luz025SSUgHzRrcthp3USfpW2BY2daOsOuJ662Z45emlnXnFD4tR9X41IAk
nCr8eEXdOhEippE99AQ4ce/7w1VZdK6t5XfIIKF4UOzCclhXU7UPB6xHC7G3ZP+yk8XaCtvLvqBe
VWJJmNY+NavUZSU8JDHOd1lpPtqg+ZBuFZ9GE5caNHUTB7bq1k6rR3VQN/roSbtmolsxahrwf1la
SzWsChw0naH3f8TVgOwFAkRocq7iLFD3QVlYq6ie9lng3aeVgounPufhk3D9IF5ltWgdXavWUTBL
j9HgG9sEE5N4j7HKTs3KXakbR4rSmzCOtplZAs3T4hB8Xn1RlD7KKZSKJbQ+HKlKA3jQ+RdFASgb
Z03jSF3pVoqxUWvzZ4jcv6MV3nrq4tbJS4FheGhuvaj90WkKqTMu8Eo9Rk6smm6RxlsNJ2KWbrKV
1SaG0hTsorKLXFmMT4k8frN7fztaZb3B2+lyStJPUh3fpEZ7XSrGKq67By/VkA5JVvGQrRW1mRy1
adZE+m1YYMgdRsWwojD/Hf+g7WDF2gblHsmVlQwdjx6ec9Tmh96Ud57SUCtR98DkLkU+7A0p7p0O
tWNMSGXhFJqINqyfT/BArmTsiFYWdQekUHmRPr+UwtJfZ1UJmVcUricDpJxiH2OYbHQhdKzQg3On
SE3B//r3RRZv/CJfm6P3GasZUnu1+V6G0Ham4IemSp/oIZTUa7TV2Gk/JtN8qmqUiNTghynXgSsN
+oNamcmP1gjv9crbD6ZyKfTxUpB3xWO5U33AY+NYrno93EaGcl1lxdak22xLOpp2o32ZJ8NjUEa3
fqmuw1zcozZ/WyjSXZixWuzKUUtEDW0je1AjoThocG2sZNwa8oSPQGJ/FtQJOSSvtNp7mkqW9yTK
28rKVzhUHpui2E1Rrjn0vFz6zDsl6jons/WdV+TPZpPsI+sZwiDejHV+3yvSofZi2Wl8zV9VFXR3
KyNIIL/u6o0BYKivMtdItR+WWXV7qMbpphg+CdkHk0dhNKWHj5Sd76iZ+sBvYjduzfVYt24/qV9Z
op6bxOpVCvNyHZWl7igEnFJCzd5oN55Qk+sSZOneqPSNkbcP5VQ/qn163Sl+4VZDvY1zpXQbGYVl
j8rXtrcF94UieLSkfoV1uFvG9me0YFeWmh87dOZXVhfu0os+XtnGJzt7DKzH1BomdxT5BpvbcSX1
4hYcJcF/6o6y1znpoH6K4W80treiQPgjHyu30fwaFctS24SQxnZ1M6hrTOPcBndefQghXwwVi55m
MA35C+B+xzTPnLxFPF+wdZ2on1ZYYTzqZgaugs3WThG7RC3wJPIaFAgBsett+zU09TstmdxMTXeA
jG5Urf0MtrmlVKRXLp4CtkMBeI+bzxUcssgtpu4ZO8ZiK3zceUUe3SLD+y3NfWNLoW+eP+ux6rNb
u+grRgLki3XaUx+EgmytuqVrvUknyDCqTsg1x+5z3/K7GodjR84ww2ok+3uvow3UglDs5eyGUDBA
pe0/G4Bt7tFE/lRr2XfDNyDSlT9GTb0Bt/mFcA7GHUuczp6cpKXgo7Sf5KrdqW0tux7ebfiws5tB
/DvRqG5wDGsRJ/bIBY1Mhj7a5WgwDgesR75LyI1zgHXoepj9qkia46haP5JuyFa0rIK1XYlPmZGa
q8BImrUXFddDr3Ey4eir+PavntrNZkSVjSivtM6QhT7kLaO7zEv/29DLX6woQfo7RfwVXC2HW+z4
tvljGroLVEyvQ2RmnSmTig3IQeSXiQyO6WefMyUqN5BFbkIxfkpl6WenBKpj981eG5U7mkrcuAxz
59nmbW/GRy1vbrCUfMonDtVJMR3L6nDNADUhqEc29XCB+0roWLG5y3vFmI/zep0O9q4xKU22ReP2
oVIgeaE+m5F6w3Q+EriqyzgudrGQArfzrMItivbO7IuOCZIntjshYzRw/WuHn4Ov3ON9h/+a1F00
dnHF0RE7SdFYLAt5XUW0cZracEo138ARuU2qaEAQyio3Wh7f0Ow6pIV1G+YoSrcTGit2lyTc00u8
tnr/ez3QXuts6VpoMVhk60D1xXdQSI2OZDQxwUZhDm3zc6/pkYu7S+qU/bjOgwoUR5jfhUX6RREI
UUV2sus6ekqSHRfryUA4Remu0jntatpLNUkek7z+Jdlil09l4gSZ+JXmw1qqrIvOCqZ9WqTsLbTf
oRx0K+ErudOqrXIMi6+G5PPoAWRI+ImzD5cuX3Ht3AZgfld2Mw2OqUyEh3rTp+MGHzLThUa512el
YCWevoWG9X1U0sY1/dZyWl2+Hs1oaxfT1xzx/cZAIzg0YDyifcKUxE+1qgUXArXNIOKMUO3uTqjF
5DRRivqkpbLuEWgqMnEZ1kgoaVIhHLttC3fIU2gMJZ7Ddqo/CTElqybsj9i6UCo2QLzEAosKy6hd
ret9p5yiR91K92OZ/Sg7Axq0HcJJxEpPSeFOVU24M0TWb5Qm0FaRHj9IoXypIum6JZC1a1StLRqj
Ybn28zx06bN0K2pL0abS7MSxkppgq2uX5YzFGmuiRqQcxq5C48vzP4M2bzfTWIqt0Bt1BU8oQjID
vd1AT4iLfq86oJLwwtUE7225dZZfZab6pBQZ+qucBZt6bK6Icxed6C6J5CMhMTzCOnwysQV3QkmT
HehnqIKM5FtInreyTyG3aaRNGoeZE0eDvi7r5NoYhbZOdOuxUcc7ow2/ogJ8VNMQW5voyWxN3MzN
hqfR424NfD929KYWqAqFpWuUBamAl4yunJnRWvHNn4VojTVxMVxF8Xjdc+JqZYTgZXksC0926q6/
/l/2zmPHbqTL1q/S6DkL9GZKHpveKZXSJJApQ+8ZDJIv1LjP0S92P1ZVo5VH+nVQDdzBBRo1qZIq
ky64uWPtZZjKZRvVWvfDRGE2Kv1GdVM42NZw6cMP3EpNeyzVtJ+xLCSS5SKu5zoU0vraMKy59Cb1
uDT+h972twRzfleLHUQuYtaoaHZDLXYwAHMczssaNbnFq6UREl3yCbf82opUlU/RWHvFptdris6s
Ps1DHEnbE2ESqKu5w4mIYtqFQzNuUhyXjlkhHtQ8FjTJWU/JzF7zSV4ZRk/CjeGrzWKqGzjDQdRn
ZMVYeOnsyrgi893m+93Ke1YfqIIwvw5t/UGI6pjNcpOV1rYZLQR68/KE/wc+G0X7VPVxs81n67I3
5xfN89n8WMgv8ft+MkV3NWXWUyncWz9fHvpKXrKGSx6remLe2+Jp5rz1wXg96JmKYm26sLLiMDvq
0k6sYwz2EZLRQMflOds5o6Gya3k3FqA7Xal9M+v2uqxohgmAm0MMvW9jZyjDoRgvVVXnkbmwIOe+
2OhycTZa4QxRnosDni93ZkP+fB9/FxaJQ7BY4OJZz5lmVKHoa+eiJfoq9+NsT0b8Z7RHW6cLjppd
+Vc6k649BvnyIk/cGxtwa8vdC6lFuzjPrpvWOdB2bfGbfcHnm6qjE8qnF+VwYFQ47lxNl4e2Cdw4
1BN02w7lOqhTeZjlQDdOWb2YE2ZEgyjUhdVVF4szfRCtfTlbvR22afA6ShrXvhhocIN+Awx50UgN
p39ifHapxKnPoGkPnbSAKhewVKHPXkyWvmZT6+lGV/NLDxOarbFzl9gylHOfbQEx2YXm/UdrKK/M
On322+qSYERrK4h+3jZu/mo1vI32ymr3VLybukDxUx1t4Eh6OvLXXaa5zUbLSuIOuuIO88M+ShMB
JKTa9L5LsjfDTJZLbJovSseKo7GlJE6WtrfruNsT6yoi4bId9WLww6S8SxLndXC6FWXPbgbNLsK2
q3ea04b1ekTl3HteS36kf8PsgX5r4JfYLAuNMaBfv5iGk7Lxi5uwTKwMbDuo6J7nz+5IcHaZfuB1
/QLn+DYhyyDMu9KkK+++Bg3ZptqSPLrVl9kqPrpWV+46q9zZ9NbsYNslnKdcbQetKHd5vhifMaaq
Ij9pkq1rmDMLUYPPkzfFFbZWr+ic6eEMfqpMXR3cJXkclhg/yiFZSFL1N25e6BsX0d5ELFxrZEZU
2ummca9mX3vJkvuSRnAojEuHOWfYp9XTMpSEjidk3ndeaMXeGmYZ9en41a+3y5xFAkcMYR2FPdw1
MCTLAet7EduHZMwfXOs2qLI2asFvQtMjcHnuj00zX9h1e+HqEwIFH1aU6JdNn7iXga4pfn33UsXY
boEQUBSlO29dzUz5otv3g/4yqZbwusbeVWxyUTYc3Yrhr+23H6fRSSMMep9bz6WLma8F1Vuo+abu
LWIwPOvWxBylDrw9YY7HqVb3VS6cyBzSG2bxl2mvX2O1e01qUojdCwzT7om52mOQ18+GMogMxF4A
X9QDat5tksxPwAgwqIP+zmtAFXEupwsyVbEtzE+iJltP9kvHZle+ZNlN2bcfIOHpmzjp84Ppzl+7
xb5oe7amNh2YUOs2PgGjbqQMyfQ1IrG4ZuQ0E74GKmVjXF2MQaZCJgcVKorEITUsvRhMRQrYF8v8
qCiI49Lep0Cz2NQVL5elG1zXTQmZ1rjQp4LN9Shuk24sjo4vLiqOQ1ygFTlu8q332qsG101XL/da
w25ad9orT5KahCCNNvNlKV9beec0r3bgRdOQVxtPG3dDQ0+iZ3ok+5QPqSGO5XDTdxJJlagfJimX
sErLcuNMyeNsedqlruSwIZw337XjSK/v6TezZz/Vuf/B6s0qLPkfwrnDpitf1pZyW1j1V2cx4xD7
8JsuJdvIlGovu+aAjckNMtrIEOPB7fqnNKnx/J9fncx59VrPO+bT96yYjgwH92Wl37aNXG6cxQtl
rX01OKOPtp6FzHpfKhhUBznkX2vBVfjjPN7MsxOHBBxEJtbiG691fCjAmbktAhDoJhDGzsvLTTwn
oHWZH2oMbiNVS21vgPNZU8W54wgeBlVqfl85p9wyGh3bHMTetOvsenR87cLpPXR9g2VsCVVGL23m
OYE+uHf00nn8E0z9f4EyN9+qx6H79m0AZv7/AFteR87/GlYO//P/VOk7LHr9//9ClK0//vQVCQCV
fRwcmOn/F6Ks/8E4e9WYkH2HTBMyIz/0N6RsmH9gF85PMIA2YRavrMq/IWX3D1J7oGJgc4EKi1Gc
/08gZTogJin/PfPwkO0z3WbqgR6EZfjThMucczH6WhaqJmH3vx+dzmeMxw7GqOiHTXfXT1K10Zgs
rUtcAnCXvyUvp/6mtKUwAKj66QvTEjWHiepnb2M1XS0jZxI5Qd5+kYKR4KxSbFTVBknUEj7obDvf
z1cQ0Zi0jVn5xhOdp3uTWMDAW4zcliJqiEA2L7upY/SnpFx1BcpegBlUDTCoK37lYUkEHiIO5EhC
fhwSei+hRKYTtbyL5dHrUzNhj6+R2cEHPsdtnbQ2PfI0rCuj3tOTj2ayTlr6AC+3i16pKQibrpd1
CP+GFxOHpN1kNF2xmQxOPhREKV9OcU9wV02iHTupLE2/t16aPcjMmd0tv8LuI9ma0oliY8qSXWvZ
7ZNdGUETtnYnPoikT9ktOFOAu2QBYgpY0vWPyATw+p7jYebtbXpNkGBQq9e07bBxaIUBm3bSEdGy
QVoKa0OepPEd0kInt6MvY2vjLDSr+0Qr7Xo7ZVrM+ErKyb8tGdbZkeGwnw6VcDK56xuvfWPj7xEz
ldPUEno9Z0WkNbJ5HoBT6/3KPGki4q9je+ssI5sc22S7EweYNG6gnVA4YuVXZuQVs5i3Ztfji2r6
c57uLFQ13i6YhPc5a6W6ppTJb6NemQWBEFk73KZtnfXRZHaF5DE4xYwaaPSGgxxLORAWqLp0Uwmd
gokQjTzITCbevDGkb7n7ypfiO8D1ZO4n7ujLbIrB4TOUlJ9rx1FpyzY+q/yw0Vtv+qBgzRaMpdc5
6WAOGShi6g05tKFegA6MyMjY4IwYmU2eqLZJHWSfWOwrcJSjcAllMionRJ9lfSYIwXvN6BGc/QQU
eYe3+0iTMbgYtWeMwhVbISb7KBDzutyU6ehe+aPT0JmT+olFv5kXwGm+jeNk0Oa1F/UafIfQYoYr
bh3pDF/6Pi4e2QzqjxU3yON3j8kHJ1PyUeK5FkCYzKnydZnLMiRhyP+ajb39MVO1WiKwWrLqBIZy
b7ohtZs2HpH6BAxu89Aax8mMgtGoXsbFtF7yNkuSsGg1X7/WGrxPMJ4X31VcJJf2WMRfq3Y2HwbS
dl8HJt55qKpKvA0auERaNN0nU46kKaadzabJrT6BofftwcrG2OC1SeJ5VzsruaELqgkzr17D2h7n
iLINbT2e/c0wegULkxdSRVNcp5+8mvZwZ8Knr0MkWxjn+ES61zTBIylomioDEHs9c4G84RckAEE+
Sv7YbTGcM4y0mUMMy8CeYSNGUGssD0jAKO7waYRVqiyrTDYN6S5vdeKPLxgqDB8UteUxkQFpNm3S
mbzS/iy/gcfxrAej7dFpK/OOxwtI2BvDEVff7g2RJwCtOdndm5a1XFSXZspgbVhjQLOuaUFEALHz
LZ6todokQG/0dc0E8SIfU+PzYNVM6c2+zTdJboMYJn4s8AChww12OVOtNFKelE8pMLAgBbu3xFU1
dQmpY+0yBhsjYyYcUbMmbh5owXzrD5NVLjs03l2xlcSbIqoeey9N7yrMAPZaVue3ve6mMvSKfm53
Kum7N4jXdKuaAx93o9VZ3u2WOC6vA6nZ7lUf88s7u+loL1zQwIe0DWqDOZExNnu3TjR5tNqF8ljW
DR73bFbNNiPRrc6nrd1XRNSAq/i7bjSzfCtiw/1QGk0dcFrMxNsP/kI06AbGd3LU0jSZrpmJBeg2
Ux+VQinmzvjYaKYxf5lxd/hktZ2Oa0NBeTvAsanvyH7H5yP3y95Db6oJtJFJIW9hubCPZ0gDyItp
vDuHlWa2VugE4/BKiK1ZbRentdbWXNDZ8QFP9G2s8uYDLpP651hk4hlmibhjqfOyCNMovytvTm74
5hJkD2jK5MNMRuev0Kr/bZL+fZ17/+smaZOlbwzF0x+n7+tP/NUmMUPn40AsBvgZIeb4oP1Xm2Qz
kkdZohMJ6KPKZczxY5fEjJ58klWdzOxsNbn+u0sy9D8CA+LVnwre1WrQ/idd0sqs+aFHQn4MvQo2
k8Nvgqd/SggNag3m6eDxMTawCkWaPWwwTQvO0E9+eRRszTHaW62O9JUT8wPnpc3SJVAzR2GSOF+h
lEueC4MO4Ie7/jep4B2J4ITlsiqAYSPQU3B/8IBDcPH+OMXIyMRUvDC5HEChhqSbjU3TCP/Ol9Lv
93Pu2Zs297scjheD1Jj2adwERIrege6g/BhGWT1Vs0pBFnXHYDglYnDBFohtZOveTd6uyj1LbVPm
LuNmGASjk66SU7+ZHFMeAV5FesBfUu4Nb7GTYhMPxix5j/EW4FTGvqkAtoTzkCaF3l7GQWOJiLi7
VShp2/G9qCunOuiS5mGz8u+NrSsm64sdLL1/sKfB2HvCgitQ+FU3E+HC6F7UNohL7SqCOjzLeYA8
7ae3ej3pz7Np8rXzaek+jGMZUCUmwF3bJA9zN8StrLCNLBnXtQNJllu1moeENlkpBPJgvaKIpWSj
RfCqzsedP6B6EWSNlXiYTrrtHiaRiGcIVKOPfZNw/H2T+8RHpUUAcC1LlyoeACGMlxohZUB8GAUR
UlHN8bEz1TJgW1Pa9qtdO0G5cfuhrp4rajUe7YwsDmhY5jso2GUXGp2yRiKB5iFFOjqnQElx1b5m
JJS89mRgfqj8rvk+lpZb8jdD8TkezeJzqkvny5iO1ncUKk71SfPE0tJ+T6OxBQo2oR8nWueE6J5k
ejAWQ4ERwcfNDuSrdNlD4A6AB45ZgJfHSGbby3V+6If09sC+UI6l+XnowBc3NdwDaHQm88ctUeM0
cnrQNgqsL6DjW2IZAEToUzYdO1eM6Q7fBd2LLKgmeh7msaFefOmDdyROXjUAjW5262Cp/Zdt0f+W
539f/Yb+dXl++tZ13/p/e5X90L0W/Nu34d9eq+G1+zKkreS/v3ev1X/+x2vaf+t/LOHrb/2rhHve
H5glrLE0yLcMy1wL9V/cKSv4AwoUqLmHIRTpP2tx/3ujqxnGH+iveJT83Gogsxq0/l3DNTv4g/3v
ukWmTHnOP6nga+387woOV5KtLX58vH5/uqaepkplKcOLegUoLcx+nhA/57fDYrivo26LHQzPLlyG
XN/+cAd/UWptvj/vj2pgBIMoCNUmh0XM8b7SalMvcKIPMmgCctPKG8O5Kry3Lrhasgc7q6Kxu+/N
h5ao5rLumNUWtHtPbfVopzkD4U/SUWHt6ceSLtRsd+OK5xLJII6FN9GcjkdX3lf9uBvZ0ygbRkgG
NvvUGv626mFLwesO8oUObYKPU+3HhEZdb7f0zKYIogFS1+8v9wRK4CafXO7JB8zqkKFgQ4wB36N/
nd5AIwvLcNlouzrqbputdV88d0UIKSoMzigE3oMYPx95/fsfPp1qWjRdQMcFaAdwtCZ1K7qX2Mi2
RKN9l5NztPvvZy72PXn+50OeMlQddypLi0M2x367a7c7dIohY+ids4drfnTDcvcXvPaOw/njl/un
Nfz+9p5Sr+e6Vq6+rqbkmG6L2yWyd+dc1H55CANFABpXhyDHkwVryHExBlPLognagJ9iMHgXty0w
43OZffr9DfwzfObdK7lezg/HOlkteCZ6cLE4VnwDtNF89fdg1wcSHffqpbqJv8UX5q2dhvZldZ/s
2UlbTxMo1cffn8Wpfm9ds1DMofri5YMO9FRWZBe9hDBQ5GzLtxYMm+eRmZsHOYvRUIi2GMid3cPv
D/qLpfPumCertTQ6Vx/AYaPeyrdjKvcVNAIm13UZ1fm5uEPj56OtXGqkEC5hXoxYT9q93tc0grjJ
+vVqzWbEUkz3WOmIXT4n7qaqLevAoGxgzgGIbwcNSfGm478y6pKHHvNzMsJ7eYs3rXmrpX7+bc5d
+4x3ysmqozyS3etQn9H5YDN06i9tOKR1110Kr9yBKtBhCLQJglRcWtpMKo1gdg1byDlTMt532yS7
0KajJVxlXvyDpOx9ydCNMigMs3QjmTh9WPox6TZk9hx+/6jXKvDDIseSgWtCxoeuav0ynkq5ilmN
WeqTYuOu8szIrF2mSNh+OE+drkPvqWfvsiuNWWdS53oMYBZXPPz+FE6jfqy1UaLRxxaZf+PNPqlU
RhOMlpkFxsH0G38LRhKEdaeag52meujaJfO1uPmcuHDh2Ph3lxmZ9CBlxhwF2iDwU3TzM8HNJw/c
Wfdqq7ICkBJ2P9DZ+3u/1MFQxczWd4PlwvJNl/YS4m97ZBb5zUo9dRgS/5xM5kTehuUlnnwsHYSL
bAr55+Q21DDKALMSDjpP5SMDM52hcpB/8EAtDonFPDQ0k3nZ2LEgM8XJZosQZKvvZoKRRkyMpJFX
Z+7DibxkPSdMWFiLOAa5Nrvckxo4mnpSKzDxHb6ATpRCMbwUHnPcNu/EThf+11wVFwzRYfHGMzup
oHXPaA1/vi0YUK27axfvUazrThnlziJaQ+tIsnVZIgkGxZXBqihGvUYYVScPFbHEKKkTG5ImLZ7+
IpKuffVA6txdUCkih5OpFW9n1uy6An54b6C4YxOz7rY9/O1WT8H3K8SOVQ/x1xx3WmqRnbO4wfLA
FCE9VEj+HjyHpjVkt9kYEKPm6QtaDLZghWfNUOtIWr7zy7I0GHZ5GlRYYPMV9InTzZmzPCmt62eS
mRu2CDYPEkuQE3kSkp3BU17lHqgB4moqOqhfKhfhVGInpEHw3eWWAYOCyT8bKByC21nBcPCHABaQ
KSNb2H60DNAV0ibfT/Egz1ju/PR01zPEV5sBD000qXlrh/pDYwR3pfekbriHSswe04V1rwzSuURG
15ihMiZI+IaAgpZ2I4+3g8ga+0aU2Cv33ZvV7vd37PSxrqfDql8ji/CnhHrx/nSa1hqGhji1Q2Z7
LZ+/pNzmoiFwDw+KMx/ZXxzKQyhBcccOwANben8ofXAkGUSxdwiW+JveLUQbWp23LX393JFOCyzL
gCQLGxuS1X7b9071qUbftlPrQL8hUg0QM832Q2kkG9Oq8jAtKvsJ37D2VVqQOdwh7zZ51nWRgxFa
pKac5BbV1mfe6j8RqR/fn/WUVn8rZLxo17Hlen/1Cj8e30sccRCIir5O5ETcB9I56nGhRbAl6z1F
vr4skiHYVVpnfjBmRuIqW4bdpIDHG6HJy94dmb5hGDVgGzZUFzlcx/1QZ9lDy+d4a4yIE/7p8uCs
gfPY7LFv0k8tIwo+X77Zp4KJkLdcpSkchEm2+qEQ+nzu3V2f/8kd8lkcZMBRAD1wx/d3yMnjwJ1S
J8Dp15ZPeDnG2S7xAjioZQslRRI78RkyYv8tEZa1WgTnh3pemmrXVRmJub+/8NNmeF1Ca/FERIQo
1afuvT8brIn589EUB7RZ7WOtRH5vT05/3ySTlW8KYSdjmDowqaAwjtrXildrxcIae0t+pdbvhiUb
PtQOWb7HUWl9u8/aZGqixCqCfDcyz7mSI0y5Et5CffBgiDR7dBxsATuEDP/0q7ZeDAJqHzoyqmbj
dNs7JFU7xjkXI4bE25Vy9iJA+OGQyVZunbKodmUDPbH3Fnc7dJBCY9OT+9/f0Z9ff86BNFm6H3o7
fBbf31CX2d/i97wAKAnHXdoQlC7GwoXAmFtnHt7J5nN9dnR3PsYHa6EN9JMam+mj68eLrh2SQjgb
aY3JBqihZ04y+ZvJhsuR98yThxrFz+8vci2XJ2sYdXywAijA5sDG7y8SeFPNWd4i1Z6r/qDp6StM
HDNiWEOVzwFRNTgp27Idmtuasfw/rrCrNhN9PIVGX9Wa74+edk2R+0sWHxvsHq6EnPW7irUXangV
nrnQ04ZxvcU/HurkaU5DUupMQeMjr6x/aFd+odTdYoclab0ZHSE3iHzyMyXiF0uIFhXLC4OJBLr8
9ev/w7eztEY+HzKPiVPwx+2AsZjHq3+jQ0s/c6RfXh42oMgHGS+wDX1/pDExzcGvDS6PXcnGsQnf
1D0mpDjsXxALbj86+vL590vn54uj9BncVvZAAFSnqnE7U8Ucc0uPeRE0O68gHKnHFnGn9DI4swf6
+f1YD8U76BJ8vxpkvr86zVIg08zgjxBy6zLUXeQkTYrMKVSOVW39TuAN6i/sSrTkzFX+fGPNNeaS
x4iNCgkSJzd2WoosoJzHRyvxq6PmpwUD+XG66by1c0wbsdGnpTzXdP38aeGFwJN4betXP42TtjDL
/MIwZj8+1gyCJ45odgNt6TLDElhUeSRvB2DDb2JERz7WGRfFHBCxZWRV/KmeoNv+/lFb61W+LxOA
rkTU0Ofr1IlTCzFK9FQteRAcWt+tEaz15YHxt4zcBNGxTQWBzd45G7PQnGPQZzP8X/ZmbqzJvfD0
NhzHQtyXOeSZAVLoQTWkI7cZdNvSyzrs5HHIKCeY7ymKlbvC9iHfVHl+JPpn2hTsuo4Dqcp3xiRg
PcI9vSDj1NhmCjrBNPtFlPqDd6aR+Pm5Uw5xYl23VKTbnnpqKDutu8XUg8Mkk01n3iyM0QYHDt5N
Op4bqP3iWGuzQlPLPsBFMv9+eU9Zje9hV8XHNPWS61YGL54R65dGgxw8aIonskqS7e+f6E/7xnW/
gUmLRYS2S690ipikBVrEeAjiY5yJr8zkGUoOCZx9CtUtkc+QRz2Bs34Q5Bt/sLwrQRjNmVv8896H
U6Dys1FjXksP9f6y67RFA2xqFBC/HkNQtldNtjGU38Xcuio/Zwb9c71CRM3NdXQadLr5kze5qpbK
auI4OfrVLC8MNJHXy2SOV8U8D2eCE37+qq7TgnWiTO+M19HJV3UeZlJNkyo5kp2K2IFwRoa93sbG
cGIPIwhNbCbEo6srd9PaKjvztp4ikrQTKyxF2XIxZuH+ntxYWH+WNiLY4LNa+1E1p/4R54NkWwcW
6gyLyNF+LrW3fiyMrV+L5baqtY+pO3r/0HnwzxOxKdzs17AYcf114f/w/fOLzCmnJEiPldmBCLTT
xii15ZMslHXdJZY+Rtl8zhZ37RnelyogYTaHwBGItvXTz5LoMtUvAGFHfDtRJBtZck3Les5N8+fF
xPAbTgEOW3hqUKzfXxmuiVKrWj89qkp3IFK35sHqFitMFn04g23+YjGtdxB8BZARS+yTJglFnyKQ
p8iOiL3Gi1E4T2Qv55e1EIhX2UahfKqLq6zR3bCu7PlMtNbPLykXSm9IoA1tBUYa7y+0MWqZw/7L
jlVP0Bu5E+jYBUKDqbaOy+j1Z94c8+dayPFYoWRQYdnE1O798exhUHKe6uyY6VhzKdebtqM9x1uC
juID9DztRsi0v9DxJtvxtYJD6Q/JIRmGMWxlV+0Gpv7Q/tL0TUdUHw7w5Q7z4IgNLa3YCuVkl8Yy
2pFsIDPCCY/3mqima7FoPsJox3l1xuHeYkr+4R8XXC6MOsuccgWmTscEcW4kvaz67MjYE1We76Lx
R8gcIgOJ95nXXbZJr1+oaZCYJPCXUzrrZ5rEX95cjFb5rq2mlZ57Upd6TUkDl4L8CPWr3U6g25vG
nCw/rHvj2XGYh2vtzMPFosQ+OFgfXZmV4yOlH+e9jqTwgKjok1QIEBFBkIrlItBxY8c5+JoVXGnE
ZW88+uuLymCzObYOA0iNwT2Ninq1+L2lh7tB7y76maSgXy0a18FbgTefNv+0+23LJoWYOGVHBZkN
tj9JQUsL6V0r4LaavWg7XF3n198/0V+VAN+hJ2I4gqPGqZedbWTa6ICNHFuXwCp4IDUwr7I2QYet
6u8P9YuXcHWhotyA8uKZuP79D3U0jXtpZEPH2tFqI0wF8nIZ68XOtKZpT3pXceZ4v6ihaIB4+fjo
oh449cAMcKBnzsJaNXpsDCwbYWritOdMRH/u6nHnIRuQes2snwrz/qq0xWsGLV6yo1DueAASSaIh
7VXUF+y3ByxGbjRT1RveG3Gmv/7l9YHf4/JJocEc6v2Rhzgbm8z0s2Nv+PLaMLT6WdVBd/fPn9pq
GmbQAKy17KStm2OZAG5olDLY2ts61sX1PI/aQfO0/N4VfRP+T44HTYDdyrqnP/na4hZWdgop/XFM
s61DTuHOdCXmHjzNEAPAM0f71dOjyWDgSUvF9OukUOfY2SAN52heb5SXiSIIeHCq5TDlC24b87Xb
Ti+xFtfb/8FFMgXjLYePoZ+6WAfMezpROdkxacxkn2Veu4uNQoaxmLVrL9Wd+//B8VxqH4eDLXQ6
fhvayg7KMcmPTmNggrJg5CsyHp3CImWPG805Z9RffO1XoyzLZYTOW3H6mbCqovZTHKGP4Jy44Bgy
O0w9beOAYPyo6fDzg9mowViD5KB0LTnTbPyiqNGP66tDOpDvz0aJonL5/Lr5sVmddoR0phvsdT5P
Eq+L39/YXx+JpYMbKMZgp5hXwuQ6yNukOBpjJrZxGnSHLmVW7nllfuZ1/8VmZ1XA2PDPgPFdxmXv
3/c5GyfEvTQViT4kbzk+oEcMSLwdcvH2mLqyOULY869VvYiIZqh/ccj8OLNwfzFIgbmEud7KRKWO
/3mSPxTxBoJ5JYyZgCPNERH8dr6plia2FpnA4Maw5QqvNA6s/Zjgp6SOYtdKWAaiOQSlNu5/f/v/
yq1+3ygTHs5cFy4nOVeEjb6/KbYGjdZsF+2QZq0BJdNL6u/lYBu32A4lC4JRMduHocntr0RxiHbv
2kIRKamcTz2EPcBl10AKOnXoEDuclgw5mR8zzRsvHDVaz7OtsE3BHaq4W/wJvZqeJ3ixmWMMYpF/
GofqAVBD3spmkf6OAWf5DQqjmrZmMzmfptjqfcpItmHjGCIVXR5MaRQ31VD0WzIjtQcYjc2dZiVZ
hrVcOUBFdXTEL61NY7ppBQm+eKQpAw3DUg0b4m2hNtlJ7GO3o1k9GDzj2QI9c9HvZdY29DxOjltC
nvU+B3WG4kttLf4zcli+uCUCpje/mYtrXy8Q5GmLmyCYJGMkc5UlQik9RvOJrEtzA2PSvdI7o7me
WnQjGyubyhfY+9NL18WTu2fYyLnNU4wRyGwn/RaD++C1nev+GZG9420Mp0TEm/aD9jhw2kmIIXVJ
dnVaGp9KvYof5VSnaPkGN/fCVh/SR82pG23PsM3HrFniVlIYmXOl/OabSrPn2FsF4lOB5KUd0mo6
mDMz1xsAdvVGTkexzXXhWiHgcGZsYgQvh/V+e7fknpLVrZJYXvrgOlVUSnqwKJ1sr99aXTp/9PMx
f/MScxy2Ll+aTyigia0oB3f+FBiD610w8Mb6SBKdfNMsc/KKVkEEx07zjKPWIYwOiV6VNxht90EY
lKqCVtpiy7uvnNr/ktblKkEh/xQDDFeK62Byu0eRK2YrHbQH5IhQ+f0wlZXHp07L4CBrabA8IhNm
ZCpF7efbfPBGEreTsfpQWs1U70ndRW2eYLysutw9LkjWNkXm6tdkQjYPnt8BcgvZMnDwxnG8b6oF
oULXBzlCnEUaT7qgmhzQH2VXi97pdy4P3YbAO+VV6Goahvazq/RVm6BjSeq21hyRQCP9jdG71/Xs
Tl9QsQU2Hjoedi+xaocWXisaeBZwqX9NFoHazF4W3d+YMm5eTBxM3uI+z5CW6QSChX2nN5/wea2/
kfg4PFrOIl8XPTUmFvNkbexhJvXbjRVeY0M8O1E/O86bM6gOq5mpRZllwudRLMME6h92DY8SojZY
ooCFGFXScV/7Ppkx4KIEveZZrrKthqfci5lj8JECPuKs42NREsXp+nsK/NBI5DMq+6ir2nhDrmPk
exJd/TuGS7GJSqy2syhnS4OvSGI/p0SuXCAUwtKgSA2U7VpcjWmYmjY5KwpsNfTr1JHguzMO1Vgg
WRcJnw+sS4x2tlggueVsbb7KL95cokZKgoY3yU4ZUUVST7oYR0I5z9uCaBErxMAKrX+aucVdaVX9
XZ3FcxVakxdvKAPdl7qfyo+aldnHsg5MdLYJnM6wEmN/DNRkPS95NX5VQMDwuNJ4jCMDj2zSgwmx
TvHJIDOFN6SQnzqlE0luwfb4HGco/kOI19jF4BIsvqhMDs+KuJE5wiu6tcPYKkwRcd5JuUnWZFeA
ZHtujwESgee+SsqbAu14Gfot8sUwxp3rIdNRjoVTE6z73KqbsCdQzVPaN4oHKlm6O4lO/1vSLc5X
Hf71qraP57uOVGwNHkGGsKjvRoelnjbpHQU8HqPFsVYe+jLHrwq4bYlYeiNzkHHIr0aiGd7w2k3e
vNlQZqiPcExC0em4+ln5Ejzg1xJYm75mgHTJ7sh6KqRHUPKsYhBy5fa6seXNQxWkZplHDOuL+1Jv
hy9Ok10OS/pRXxxb7oh7+r/Undm2nDjWrZ+IGkKABLfRsTtvd9tpO28YaWeaRgiEQIB4+jMj868q
h+xwjNLduXVlKbSF2rXm+iZQUnVhyvhecA3XehUAQIPCrW0B0kojAAq2kdIHzIW+eqOqGIimELDS
u55uc/kwBhXnB2Ssgrdmi1hzrJtNvxtrU73L0hm0JgzmSynHJ5lkH/F0bOBaZnDY7Cds7pDCduYJ
KM/NHkHZij8rM6t6hz0r+0TaEnWKrKQ23oOiUWwA8hlaH42o65emjcrPIhyq39A8WAOIRuE7bcIW
D5CTZxyoFiyWHUI6/bc+LqjZhVMgP0joIT/A5GcY8Ue1K9uFdg3UIQuCrtwVwAPhEBoTi8q+DeUF
KCzr83ZV9KkdRIy5vQYJSBZmCoABWjIwiYekKDCZKtHWmBNT1uwyJEeWqRLiaAFVAwSA4361wUyQ
79ahmipEPUBW3wlQ68DDBYsRmI8+/DzP5Zgv5TKnoCQqGe77MlgeMZkjJO8jBUBjZxalDqyfVr5D
qfv0PBn4JIBpxPrPchjG1woXRLOnMEeagadCwHlPAyHBq1ElRKB0mMNPsMVKX6Vqy/p/whr/k+D+
9f9n5eBwnfnuvnZGmV5gRu+7P//6XiP/93/+j0g+46hzQmYoOcsdEQw4Bzj/Ecmz9F+I+SI1SsA8
hiHJ2e7w/0TyUfKv5JwAJUhkoEAbCe3/aOTZvzg0vxDXQ8N4lrJCPv8/AEYvX9aosUPCiuMB4cRD
x2IteljxsrsqPGTJawQqv/vz3/xzLf1eufzzdn+g+GYU1bDwoODHKalQwblt1n6sKFtvCA6uNe88
Yhu8xO2ydvwIRZrW7xaEpsqXct36b7/u/mUA59/DAh3R5R07k5tIET9lR9SljRsghigO2oG5Al4I
8uEAq8TgfBWnX//YtT/GiWqMuO4DItGx4zriUNkhC1CCumpZ+vuv27+Mtv33jzm/6L57wECBROAF
iDJ1E6oYUZMllu8XUDXORJapW/MAagy9k3ZQ7379g9f+oPO/f/eDCoVQyEngB+c24+tDX5kCirfR
VPWNt9nlo/u/f5EToUlxnSGTwX1iESNfHsDNKuheoay9ekpE1dBXoRE4vYYRvgZ8R9o4HE6kq2Z9
4y3sPFD/2wHnYaq4HEWCG9rRlCUopSlNc4RavikRDYvYDdiSwSe1PHjqlzIUR0OR0Ol2QZlSeSOE
em2MsTF8P8ZtaeG5nCwYAuhM95Huv3HUwt/4+6417uwKPVbqkiL6frR25J/I39Sv2TQ3cgZXWj+D
my+6njY1GyPoyERU138RkJufuqD+N/n6atHEteadvaEPlkQNVYLsDt4QAOvg4rYWG/fbedzUmG6X
Rik6JMepD7btSNZg1geGhN0tY+1r3Xd2AwrGIbCP8HJBLN80e8vYCkbWgKV0+PXqvLK3uWYfMpuR
TDElzyW4eMU7LuVgfkOWJSMPU1Bl/C38/aJb/mnX/hpn76GNDbp+xCu3g96dvRnrsZp+k0Dfffv1
H3Ot/fO/f7fVjCkBdW1FaeUGU8mjLeNA79ZajPpGZP3cz/8GXf6z0F0ufNbjIWyoLfIeDAJ5WhAf
mI/tYsP6MNQVUHO//jOu/Yyzn0RxD3M3FfB8mgyd7nA9g3pr61AreVT1tKx+6/pcp/f9aA39PBTR
KlGISsX2IrStXnfwYHjx+yOcXWMRaxouuOPkNFhRpjRqHj2Vse2HjyJJAfv79a9c+eLc2T0AUUAV
LVdprtvYwjZtI6+zEkCEnV/z7u5RIH2HwWG54QNdgR9d489sQ9WuX/POxcLMCNKdk6j53OILwNRK
HmMT8FsphWuD42wepo4624IYlcfjLPANEFkKdiMI7Lc8sq79gLOeBVjPQ7Zi9LNQDt29CpNuAXeV
b8uNJMy1Hzj/+3cLmlPo1sMA8bZsrOrfeDqObxCFxLvYb/ydhcatRu0bUqy5ggNfDRZ6BLhFJeBg
6bfEXPE5sr8Dm8BmyQWqXOL7UVK8zhqDVNyNHzhPxJ/sSNxZZbZsSiIXfOKhsHhgN2XEOYD02wzF
CsrUxXHF47f71Mo0+t105dLd/3rkrt15XIFGu4Je0m8LtsI2bdVDFYwFkJVQl+Fal05LE8MhbWq2
GYREpkASXOE/e2DxEvXvZzIxc+PvvzJB2HlcvpsgtmDAcYqgyCUPDAIwC89T3kY35oejxfnPhu+W
n0BFAIwsHbIc4QWN+ijg36ZjUgC/dKcgU7Kvy1H231QQL/Iu3tIueV6jCEB9ytO0+ZQK4LZudOXK
H+oq2SIFltAk7JZPBQWeJeKgasmw9ttG3fIQcJy2dEZ9TB5MtNqLyOD9D/qDX9+Zsw+BX3/mWNVx
rngxRnu2ZX9BDwmY2K/n4pWhcSXewJoyxGAanutAISQ6hSBpllFa/unX/Plnv5tiBvGrtGnKOC/B
Lv0M0IN6Hklwy5H7Wuejy9aHqOyaIOBZnrR4he2h7JAbzAy0HW+skCs7xBm18n33xxpaEAoSQz5Z
AHDu01hr8mVVAJodKnhQ9iDiIJ6EnChT5VcFq6hbhn3X/jLnehEtHZwfqGY5gxsSIsEDbMZ31iDt
4jmtnL1vizcxGIZaHjMkIH/YuTxsrA8OXp/drYdjRUaAEl23fDTllG/gKO8YiiRu7J9XBucHcV9I
qmDFNTtvaC3BBEWODBA76nevcDUEeLHBUaXutxwZqw7R8PBjV8a3LsHXuu6s5pDBWnltyy0vuZ1e
GdsRXC1gR3hL6XmtfedSUSHOriLkIiHpktk9VNoCTgFpfCNzeq11ZznA5ESTBQDYfAjr9gS6KehU
SXxLan3u40+O48SZ812RVNsWIqGyBMlfeHaK+RRPKMDIp4Uzv2nvFhtGMwdMXhRLDqK3fpchIX4M
AbT3e47HzoV6gsNMjMTikvdxwu6hTwETG9B7v77HznEdTrItUCpi8nJs48e6lfyVWlvPrju3aRzU
BRwhoykHPa8AND6h455XyNMevHYEtw4kKZDACzaEeVRXrw9iKqcnUxS3zMeuTMzYmfaIjwYzdCLT
SRsUvcJcE0nd14lOUXrn1/3zD393jomwnkEFpCuuhAbsNJV8tpntTn6NO8cYqEACQNBiPg5tFe6i
0YCRBT94z67Ty65HqoGzaIPiG9UFnzWSiXBfWAvPz+qsWaE2HQSocfyn6zFEwLtkZr5ddw4peNcX
Jq3C+ZgtCBrTc+uj98BEzmoVZFZFO6L1tQFU1SC7BWtEJEC9PqpbL1KBVdvDFRetx/SvoY7bU1mX
npEtt+RdrLJN6xKNZ5uRMNeFI1Al2Op3vkbOIbVCnl+0sMQ4JhMcWNYQ1R6w6Zn8bpwuSgM8SApg
BjHHbt46pI7rv0yzhZ6j7qxTULwn1UOJd5SiipGVTD4H83irWOXKLhM565QU4M3bKpiOfCBIJq/1
H6MBc8RvvjjLdBjhIYvbpDk28AzesQY5ZKMp92zdWac8AtG2DjJ0PYP7yYj0yJsC0E+/FJUL1VlN
TDto3Ey+hfB0gz0OJK+HYArSW863V0beLXmnw5pJAGLn3MYSyoIgUkmuFjp99Rp7twwHBFeq+1Xi
ZIUa6iFrxvAAuYn1u1D+LUn/7uwwulDgKyQmn7Lo97Chb8c4euvXcXelwqZNWhtMeV0Fz9geP1sK
QIFf286ZmtW15GHHp7xZqhRuYgnY78UtWfe1D+qsU3CTA40CEpMH9VTv24Y/cToQz5476xRpYVTX
rWlwhJn2n7UNP9JE3hCJXuu3s0pTmBsFOK9tjmZH1CNSVAHAQiQq/bZe6qzTuUwMCLd6ysFCJ5/i
CfsAjB220O+m8UPNztBCZ1X0Jociejv0K/8CaEbhN+yhc54WEO1yQKHhl2LBe5GoSIBu71bm9crA
u1rrrGNxrQI55bATzV6lYxm+aoNCffSa66Fz+6UAKupJAyIVVHApjuTyiaOwya9tZ41uMbjYRSVM
rpMZGsN0/dwOqV+I12UAxQsQmnWEtoNmfImNfQXl7o3qp2sD7qxQ0BOKcorK6Ugg8YKxZPFUb8Tz
jX1Wgnx/nYbTk+JbQIMjI9lrafnnVNv/rYLjP2FHt8gxqHBP1z3GpK26t33Znwp5S8h8bUyc1Rmr
BTwjxNSP/QYB5EIh+/I7QX9QRttkYj3qsXJ43Dyl/Zp3uvBLs7rkqrqd1soYdFrJD9ts9g3/zWti
E+c92maNVpvAR4wr8UWv2dt0Y377lEvxNcMsVruwKYf7UPiy2YnmDdAvB7+OOysSGvS1a+psyscA
UgLaibusyD75te2cmhCijSAqww02qXG7DQiDDUvkebARZ01iYg9DS3AkVzVbd8kYB2C88Xnv13Vn
UabQyE0xwCjHgb3X/SFFJNivYefQrMpqiIfKTrlJIeZYItSOhAN78WvcWZNQlpbWdgVE5JW6W1rk
9oeomTxnivMA1cYQEbRoPG2TN5FRXyFSvUX8PH+0H8NdgLZe7oGQqFkypNl41DJ6k6DtFXQZrxGH
Hu6y7XCpeRStIUKvNCJPBk5lDygLYF6jErqSrmqE0wHus5goCchlG2k+tOxWFc61UXHW5poZVE2A
h5yvkZ3ggxQXoC1Q3IBqr60FasHLoVGLjAvkO6a8jNUfwTJ/RAD/g89U/IE/NANMpFmEcTGmTICq
hYwd6LpbWIZrI+MsT13NHDHdFR1f1zemJw/rDMdLv547K7SRYDvxCj6SqYhetRAcHgFaoZ4j7qxQ
U2poLs085US1b+Og3UOR7XVJgZT88mPqJADiO5JjDgQA3S+Agu5R/vrNa1BccZVFVH5MYYIKgQH7
XI7rQ83/z+zpfxRWgVp12e9VT4VIgf7ObdhC392jhK+TjZ8yAtTny9b7ZOmyGfKdHGmY7dBt/TOP
UMfiNyrOAjWKjqIKF533kL/A4sPo4DGYiX3n17yzPFGZhF0xNviis/1zxA1uHdMvfk2fF9Z37/AJ
Bw/8LnpYRrPy3arUPZHSbx662iaY7QrWwG0j3+ahOsLCksJOsvvq129ncdZbXIx6FWOeVQreqfZZ
preunedR/ckZ5KqYFlDr2llxnVcouILJHGfNq4EpOP3Cdsh63StCt5QapPkVFTCJzts6+r2t4o+B
Ei9eQ+MqmFYoHlvGC431P49386jDXTjHfumuECZhFxMGRopJrSOKjsfhRzkHHcxj1G9+PXfWKHCf
SmhSjXlC63g5bpGx8a5L2+oWgOvKccGddYpCvxKo/xZTcg3e1pK+1IPfWxxQ1ctxaetkwIMZTRc2
g81j/bqImFcaCkRIp+nUFnKYrc6jQtI8SOn0NiyX2kvpiwqCy9Ypn0ky15iJBQpeYF445KBP+QnG
4HRy2bhci2Bax0rn3awIqoVQW7ugssdvujhn6KRhRgYDZoyLJY+zpY9tsnquIecMRSEMKvkAo4Td
R9nt+GYfM42SS69+u0qnDLOErFToPOznN1E4PGky+fXbVS/pGtkJtgQDaBrpxzrUb1sxeD3iQle5
BJM6KUrV6JxhZOA4Vi67wcpbPL4rK9NV9EwR7LuaPhuQt4EZtqbirQkyvyuoK+chBO+sLiFDXtYR
anlRzj0fDQmY58A4y7NpMqjSYF2VRxnqI1PD2Lu2JpvnF3WW59wkrIDWbsi3TNN9OMbPOEn9sueh
K+UBqyjtk7XHdOlBeocFPez2RhiiZfOtWvsr39XVL8BmlEKwqOGmFk/vASx5u4jpvdcycmULIDss
UduWQ8677PeuX2DgAg8ozzXq7C2QFZMMxf+YM2W18H2HoF+OsrrBL/8RuiQ/K2CIpGWh8jQYBUww
FyW/mYwvno9dV2wUSoA1lyxQua7seAA1GjXsY5Wc/IbeuQRwDrNAMgP1alqY/IJZoPdwKfHc112x
0dRCfTdGncrHmJfTLtyo+EPYFdWQfr13bgFrrZleUGKZ91UDh8BJfljb0O+sTtxrAO0XGXCDce9S
dWdHMp6Wtq/u/HrubDVzNEdWtYvKmyLZPpK+KO9QNq2E58A4e02E/T2hFp8164phPHGDGuSzFTIb
PH+AXl4HkEQUfafg/ddH43KvdfqhGlq/nAIAe5eNDwiZp4GRKo90k/7OkVS4M0LOfkPvCo0mEqwW
9beovWU02zFIX3aBDfjR68O6eBdtA+ToW7SezNbsklA9iO6Wiulv6fZPHjSuzGioV0h9U9rnMxNl
sUO2uMGi5fUq9qXMSnEnlV3eGzm299EYBSyfqmpIXlDixoc3wK2P+n3GJbsTyEv2d43oYgYHSAAZ
nst1SAk8vWG+qT8sAw3MntihE3/0VRUMe4aLJQW4ArH2I1dmNYc2RJRsz5ClXu8N/EKbnPK1iu+L
HtTPfUgQTfgUQB1rT2HUjPD85SvaXNp62k4lbH5HVNvRzZwkpSss1+E51v2+gvBSvJliFjRfxjAZ
hjzdaDbnesXfe4AbeHIESRmlxx2g3WLPLC/NXRn2ZfbE0g51YWTY6HuaZstupkzfq3rU4Jz0WWpP
i2zn+DDruEyOM19ihLABjYDZSatgKErmLIOJg64jcGYBug8fl65osvs2Cqc43zDaC/w4xXy/bYF8
1t1M4kNM5nnbNYUutvfgcfTc7xbiSmu0LMGlAJ0nF2lpftPpsCGG2qWT38p1xTVwO5qgzs/6PEMs
b5fQ5qnaSr+am9DV1hCMHGw+VZ/bXhXy0JOlycGkqD0vl666JuzqcAPMAZajpUyAkhk7OLvDJ1gM
B6/le7Yhu4iiyGEpgmrqc+QHvi0qfkhASt/7te1sysosegZ3pM8rkkG+M418bfewh6Lf/Np39uQ5
GbZoNlTl7ZABfsD7IUJqE2xLvxQ4oEKXgyPXGD4vJupzGBv3iEcG8D2KbiFFr9wvXdh+BBoRnjit
yisGUlAs3he89ltRf3uwfRcam5EjXFuKfiemyMesfSiS0Cv9DQrc5ZAkMzRTIWKbOSrbAWgJYEgM
z6BbGPVrY+LcXTUpIyaQTs5LCgzSKoZvrNEvXrMldh7GDQqv546TPjew1XxG6WB910eT9DtkXfUh
4JHEdCAM5qUW8VOMlxXqOsz02avvZ9jB96t0UV0bkrXEBQFgvp3hQNjUde15QXD1XoovRbOVOMKR
o9Ewyg7ZHtASknv13RV7LQSl0glcT1Ho2rYPLAJicscGzfw08j8A3kYQwiFk6jHZO8Mfqg5GxnjT
3qLGXpmRrtqLr3I440bw2rHFel/Ehck5mfjBb2yc+zyNWjhvn/eAppblflyGcmcmKf1OPhcyH+pw
NaDA9XlguwieHen21yaN9FN+Apl/OSlhWNw1VSNUnjA+B/ci68I9KZYluSHOulJXF/6AmyQUruow
dMhBY4r0iwLMp98XvKPqsIx98IKCs2d4jbfNAbc4ke3LDI+6UxUkSe+XCIBj8uW643XfdQCZ57Ve
gy+yWaKvOsDi8/v6zl6KKmBGTIPb7WKHKt0HsilBm6g61fo9dl35GSPRhiDG+QAuprB4lDVgaLkd
7ET8TnhXgAasukY9Le1yIPlqWCMvzRLvGsB9PA9JV4TGxg2jT/ED1gC4XW3mI2oDvnoNv6tBaydp
p8xsXa50N+4B6PsG2ynfjjsJgRJ2I+MoOIiaJD61VDxQeossfWVLctm5MghIuYBPkk/xPO7FGUeM
MpV3foPiXHmmqtVluMxdXhidHk0Fo0eZ1J43QlcoNjZx18ddKHNc+p9B03psh/IGy+XaqDiLqVyR
Z2S6B40ZlsoPYQu/ZRC2Fr9D7O+i2O9uVItgdTqLSOYR0P7lrknT4aHipqv8FpIrGANuq49YR2TO
k67ZD1l6J+LQ+p0DrmRMq64si6zu8iyulqdRy3jPYV/+9tcz5jwzfvJGd3Vj2SLsvIQ431uYb+Ni
RcYyO7Yk7Psjw92587vsuxqy1DJYEEZlnxMTTQpwy6k5T37yb/jW/5rEd31eZVCPw5zVmJsJfW8m
8q4MC7+N3gVrAy4xpUSj74hSJYdaI5QP8mLn+XmdQ6rDZAwEVIHHkOvi3WwD9b6rEr9qptCl2rZ1
FxpCwevFLpm+VTJK8qmGseCvJ8+VVUucVasQXSCF7FokwxGV6If0LZjrtefAOLdmYyf4Yti6hUIA
CKc9ig+Hz1ubwZrDr/POiwJAmqJQk27zTfMviB29krz66NM03DkvLx7xTJCtRoUgCj/7otkNo5n/
WqLBL7kJm5bL5mvEETpg+jHsKi0QcBzTe8kS4zXdgXi/bL2njVk3jc4XZYWwU0jVDpQTvzMEJr6X
rWds4zYB0zYPlym0hw4A2A544a6ZvZ64MPq4/IF0XgqFm22bhxWzh7Qk5E2Per53fl/WWa2W1Ygj
LENwKEO4Gz80JCTPlKrE3Oj936GhH/dj4nrvMEC4V8BrMXVA8ZevQULuzF0t5kGf8BAz9ARwMhsP
Q9Ku/VNg8Sp4gvPcID/TMIpPhtHtnseBTXbZVhgQCmwgxGvZJSvdA4xoAQktq2L70he2NqdO4czd
m6RZv0YAGD+CQj892LqaT1Fh4PWzgYEBMKOs4+2lClHf8hZMSRa8dHUKV2U82OIN/6te9hWB8vO5
UVWwHfBfj/WriBb97HXVIyACXtzjoWsc6Lkg+VjCPuV5zkT2RGta+h2wJHM2mj4QSY/oqMjpSv5i
dHibheUbv+ni7DF4a8LYBt5BebRBZ9vS+J724y2QxnnJ/GSquJI4YwJZbuMq8kGB1XGvYcu0HDIL
1cNhwR0e3msZayuvGAZQoZffIBzg7hPPicgDFbBjDBff06ba8oPXOLkiucoWBm/ESIBgH1cHYJQ/
Tg1A279u/LzyfzZOzpYTkrI2QhuRs9bU76Gqjl+nVbn+sTZhcCN+dO0nnE2HFBkvqRrEEchjwQ7V
NAAcvZs1gu339YKKthuP6muf3Nl+IE8ozczaEnz6SYgTcPiwBG6C9lgD5kr3UHT7RZXgHnX5vcsK
sZNCtxi0jgYQurGP2Ig8D7DUWdABoB0IBHQiD5FBn6IFrtnhjQ362pdwFjOPoOXcUIN7EOXAp/us
HZNTn2bIn7NybolXhQgMvC5HJ0HbDOZoAVAXAAmi1r38lA3cr7SVuEK60WZDXcN5N+ewhT5Bc53u
igpO1r9eDj+/tMFC4rLvc41QZGTCKq/h9H5Ss5WHNKu93nHw6r1snDC4UrS8LQ7hXD+QItrFPfMb
c1dDZyPSjv2EprctPhbZcJI19XofAkp72WsLEFoNpHpxEDV95EnwODC/KB5xNXSQFWKQWF0cVLMM
D804TnmQRO/9PqWzSAvwlGcbBZjsIdxZlYKxis3a+OTXurNKARDXRUKCOufgej9C9fpxKK0fHBa2
hpdDXjJeBjM1dd5a2p7gTdzdkaH1k6ISFyYW2BWJPanrvG6a4aCq9Cngejx6jYsro1sbMpgx6rPD
BLL/eqJ0+aC0EH5hP7iLX45M1WfT0MZddujm4Vm0MLbWvd8h7krpbLWupSxxkWonU4Pd3RGg8pMb
O++VfcVV0s1Q52+o8MMiGud+B9XYXjEQhf3G3FmhG4Bh4zypGlVL0u67UvVn+nuX+QnSfnD+zaRF
zYVIMhRa9RvdpW2hH/tV1H51kIQ5K9Wwruj4EGUHuWzIjL2FCuDGyPwdzf7J9cbV0sVsQylGV1Z5
aINofiQ1LLEfoJK04QtoQ30OR3AYAfJhlsmRIbq27IdJJDMImYrZE9w9yXDcVFjSPyRP6JwXaVRz
rwg8HGQv5/KWVDCUMPN47DoGW1RhwJiIYY7rNSlcIV4L86UtSpPxWPNVn5JiArE4EH7pY+LKeqKF
RlsrJniLLLKChmN6QcHm6td1V9VjFsDyQZ0aj5aH204QofdceO5+rqgnEYYF0YBR3yQAEMtkvxFd
+VUnwbHn8pOuwRACpTKdX8B6gkUs3IXMsRrF2B28vqqrUOzqeoKBdcUPq64YzhzbmG5fJSyMvnr9
gCtR1JMwsKFW5mjgZnyUabwcVBZ76fCIi0PDLTyJVCTNMTzj0JZkQPF9zL0k88B5Xo49nA/isZjQ
+GyA427HeNj1LfWTP8JI9LL1uDIAHMCs5EibUO0jAVtIBJm++A26s4H3Ag6QJCqm40wrOIkEAWry
Vrhn+LXuvItKyIcJDKSmYw+x1K4XunxueTT95te6s3nD2URFIRumY5Ah1RSLrTzWNvEcGHo56rVe
wh659ekI7Ch908Fj6AsjG/e72boSvGBTcijayBxLVM8csqWq9li8fsl74ipsNpRBFPWMixVX9Mso
o/eyon7l1cQV2FQSIeVexeZYw9YITjMUbqkFZHS//qTnafeTQ9PV2LShGKjoo/TEijaZ31RG1vJk
GW31KdYKp+Cvf+bKncjV2xRzVMDGCn8E3KaDw0yTct+tcDzxa93ZilVV8GliaL0su/qQQmyzz3r7
p1/jzhMX/jtJBT2jPqpV2X0th+YwysJvl3T1NpmKySSTRB9nYeaTrFK6A8B489smXUmilRFjm170
caq29hSO4sMGAzK/T+oKErdKxluPWM9RpRXfy3Zt4Bul/eTzxFUkdtzyiaeFOgYy0Ptmg3dWpKwf
uQkuh5d7TRHHLTzsmDrW01DBb0m2+xTker+D2xUjmtAi5KzL9NQ03fayEbX+1sA19caKvbKUXN5X
ES0wn4RY+ZjoEPUo59NJwTTWbylFzi4MhxuEq22WneIAofM5+Nq33YvXQnLVXyKkYQH/DH4C56to
d/MGmSys7cdPfs076zRs+6iH81t2SpTsIHNsVlY9sbDtUr+16irA1JgaXPlUdsrGcNdk9KElnse2
i/oCiGuYLEXTMsZl9axY6PyUscRVfsGfoS4qPmSn7Yw+gklfvI+rdPGbLtS5KjVwXZw228cHULju
Oq3eEOZHEySu7IskkP1EUsZwt1rypgue4q5+6zVVfpB8ASNUweUwPsCHV4Z5rFrUXVeLNB/82nfu
SZ0KB7jv9fwU9yGc1rZ4jB/OpXq3eILna+5PDm3qLFK4mKk4XQp2kioY76ZinuXzyElZHlGnyov7
Um5L9WraipuP6yubjquQYjbuZN+N7ZFkn5r4hc1+91VXGJW00QwXXbQb1e9SqJbqxDPQ4MqieiiH
s6Lm/AQrVDKfVDaTV6POxC0I9xVZH3HpXBDkU/g4YjtDYQo836q+nh7lEvTQ445aDflC5wbF03Bn
om/WkU7dHtDTgOz7YO1voUhhVXve3n42F5y7D7e06OZmaPH0XJdu3Ydt3VJ1FAKbYXuq4H8J89Ve
wkVo10UDrlxrAw86ft+3ilXyhHhHIyQsNMVs7yt4NRd/RNECNWRHIHmHzWdjt2XZ4e6phicBe2v1
ah6LJWT3axDzQez0Bke+ekeirI7KnZ64wv20Z1hRuyQb+vIPpStpwl0seC3vo02AZH2wiLPA6dEO
86L3wsKK9T3IfgvsJmH2ihKlXWfrdex2YWYCFu8yC2K/uAuVYHAkkAglT3KHco8WBpPRyPvug6IS
j5GGN+k3CSs9dMsM8XxgKAeI4DjazWI/zwut880auJUi0ACv2T96xNK52a06JOGyOxv8Vp+7OhbZ
V1ka+C+hvnbrtdwBwtbYT2d1453apF13HVhe435Z6jEUB362Jz5uyKTRY0CLddwXKTaAbD+zxSby
QOctIY9hOrPsVCdmkyh7G3p7B/OGbs+Zmtmrhpg6PZA6WqJ9xdmAy3Eq00MqwSWGQ2DJhg6y2qav
ysOU4c3O9whcrTCUnTRMJ/kuhcsyynnmOi9ijts8tngmzQO+Vl/VO53iwr3LwqCVByM7+vswSXaA
A+fKv5p6s9FJ6T4Rz5umKfutGijnz9FURNHTVlSpKQ8wWAVN85QtJgSoYmPctK9QOJPie6m6Vuhc
SbasNCcC2DQuyZL0m7izLFrhZJvCqbfc9zNi9PcchWHZS7jydbT7toth8FamwZnO2Zq2WwIUF23Q
0gFsxM1sjhbfsu/vaYL4Jr1nokurnWAiO8FFuNv3bF2kRkTEBuN8vvDP4yMxozjCUjXanllfmuZl
XWnZpZgOPTWnJkrGFSaKVUwB761se0BwqEo/p1PU9Y/ZuiF6ViXEwDRyURNyLLssTTjFxXaaYKu+
z5Ioat6GItXsBO6NWB87uoRINpAJyLsN2f9pLlEFS+zIJkhgYdn9irTmC20DlDLpmcfqPU9kmB6q
YkyaL3iSpi0WjYz7+TA2ST8+C0NK9gLV3CBPjeWo3sp60icPWxJQ8RRWi9j+rOFFblDIpIM+fh6w
aKtjpypL72ER2Qwfq0CmhOLUESVLdlzGmXom0yTCL3FTFKndFSVsU/Nlmefkgeg67j81C4MjLXD+
BJCAconCDMTthLVfi2kpRbkTsKL9kkRsUB9R9L9VeyT9cKVAkUNvXy1Ii6T4P/dB/LVv9LzdS6qs
fREbCcO9qrCSvjYxpvldKej2PGWkPBE6pM3rVBvOjgSutdW7QVTr9mZBdQMNIBAAziE9nAHR7H5c
pq77JpBQq2DrPEQ27/umLfKBZqF+NEPGKXxMo5h+ThmNsz/DRRTPqOwPHpDd276irkPumiUpDyW4
TcFhrbd0eYC1x7zdgekUfWqzOs4OqkUh51tuq7Z7DsuiDu+Xvjb2GAxVs95lVhOWc7YK8pGwQhTv
qiEr1V7ZKQCqsiFn181MMvgrztuY6Fcj2SZyHymm2g/wUyn61ybJeHUilej5YVqbGXvnkqS6OkHW
/v84+7YluXVryV85sd/pIQGCBCPOdsSQrOqq6qukVrekF4YuLYAXkCAAEgS//mRte2ZsjX0847Bf
tLtVqmLhslZmrszE3M/Fmn0fYNUwVg1gP/8ot9jgKJHT5g8Zm5wRNVLms/W27+A7fWzEojFbglxv
8Sy5LRCUq7XOStdEJvsmZdHpSoy2d13Jx6SJEQmV0u1sB2Vd7TyJo9rZkSTlOOwewcWuwDuoWSwS
uExueBdtJKwpuy2y42G8OiUhMRbH98PsMS94YNr4LyQOPkPqnRhhl4qUi+weVax4a7CF86obJFFV
pjybXsOM2Ez4TikFJ7oSObV7e/YOQ8DPAbGBpinl7PIN5/2u/TSVnUP15EsQEav97peVshekixhc
CD1MhIr3A17l+kVqt5gDKzIQ0IfRE8VKjLaO7GYokqI/ID2VDqEUieP7rd+sAPS7IfCrOCErGqU7
BgylPFuE30Xljoj76EPGekNqmWZLVNt4TYo6D/vevRiE/Han1e2+uFnUFDX17EkT7igy1Z7ixHbt
B8DvJPRlOwyuOMLMX7gLsnKZegiAtfgx7Vvcd65p2AyBfCq3OyXirq+m3SSuSrXJI4yTGNu0HkON
u03eu7hHfvUyps49tVuck9MEJr97mGBA2M7lGlLkGsHuvZy9KZJzQgvrHpmdo/EraTc+3GUDtVhj
SMId5A868B0rQcFJzx4mRL+uR3yyrTsw1af2Y9avsrlY0Xb0jBnhbLhfDEEU2gHH0ZDVSLCizdsO
B2tYzVvZsZOdWiEgCsf4EdYIh73VRXZIuD7pTlGIrQnE1/HBaoRRlqsLI/mAf5O/rIl025cBXv4Y
uS+InNJqhiumqCKcT021NXr70JHM0RMvNGbh2DhCQ6xWw6Mq6MUh6c9MfsNcz5onFXgeLp/wdhl7
3DySiE/RSFIQem3TR8uzUvs0XqColjuqonHfvuPWsGMP69o4Tt5dCTQaV1TO+X6/x0WqLE7iPTRn
3uGrh/9vhhy4O48DeX5EsIc159hJhJRvLiuQuo7DQMKqQeAxWlu6ArscsbpU7Iuo5taH8A6hu0NR
Il+OZ8c8VTjfyp76zjzGLuHz191YnXbl4NaNnUNK4+0hxeqXnzq7IV0HH5JOzWMPlNK/5z0e4mUn
ndnqkS7MnXD/R1rg4RK1HvyeI+EdxZObdnyZRqzH1feINs6T4NTTime2XuYOat3Hbm1lW6WdnOyn
TeeEfVYEAfWqhHFbPGo8KTqIHyOsbOMnhAmkxdcpzYr+y4y0Y4K2Fz6VtFId6fKTyp0NqN9kzLOp
nKMl4CocNlwfqPbg5JtFbM1rC++MKUA6mUffYPaP3OYYl3p33pFv/pwvWN8IuvdDhgD7HcSVysf0
lRHIVSoaeNNVgAjSHEGVU77ckCFn2YqY8FjND1rOEpPgCVxVUd53w3RPlfbRUGaY0PzaTbPbjixp
0/UxGWMDW2TQ38VzimBseVwHhAA9zUTST9wiwKa2aQOEhreRyx7CqBuU9abz5BG0IB3fD31u99uk
G+cJB2aKvYF5AugH+U0Pb1tz36ih0FvF01Q8BQiSomrLWrW+t7ufMaeOcWTiK7hLNn2VF0mrH3sL
6K+USgzzgQaMOw9HjLAmB97QcaxN3BB8E60ckvt00deA3cxeix8OxasUFSK0GanVMsfJUvb7Fl47
PsDMqtwVRvaeNYZf6Yuw2XRnxgUVVyVFF1VJB7O+UOF0X8vcZ9S9kgWuDieReY37Pt9ilOkUc9Xa
lYGmkTu3eAvxu2UaXV4Rls11j3D68abfsNU/s9j49UjyfkgQXmXgRJekLeU1HaDaLi1N9mOBy8i7
0rCmsw8LFG3FWKlM5cNdb5vwyMM1l3Y3O721nPfxgSOcZ8M1ipKjNnuKY98PayTOfTYy97wMTbK+
H82SVOA5ZvIlDI1fq8bL9IRyDWGmPcaPJtCVpdk6eZJOwzckxbg7Llta7bsrdDkh5ymrnYnJSaAe
ePUqp7cCDleqzIputpVMSCZgpatJOU1pl124F+FHiqGs7p5g66ibvbN7cT9HxDzFHs67aIGouxMZ
JztqpyQ1T2ukoaZGJneVYbr/HpwMZuiRKUthEo8Z3PtgOPk4+UgcetJlfanU5m7XfigehUewQd1j
GVdsW3xFZNOe0jQt7pZMhItItuFLEGv3oaCDqdo4ezcwoz6yrhiLUsTaQg20DH2PSPq4LbwtBard
cAwI9QunbCXiJUs2fXFd4EWN5ZxVal/27Tiajl0CVKXpRx/x/IMYPIVbPrrWPDo1Kl/9UDZYuRzu
BUHGP1rXBPeRsSwL5dqqjUNhm6w+1O3VpuE8hG2Hmw03SdAIPEYQOUEf09Kpq0W2JtFlTVKMImPs
3McXI5OmeLDRZt1xhf1C/LJnA8mqIqSru11SzcQXVK5qPjBHInLSrW7Tu25bB2TwinFFrH2iDX+h
y6Djx5kuVB9geBNGOEXYTJ6naC2Gz5FExHNXsdCyto5tJ125sBalaOGWvK3MgBrFlw2NKB3KwMLS
ft84o/Pduk3r/g15Wx7lkHScYXUP2FtMlx0mrboDzI0acmP40HbvtgSQzGEaU6qOLse5U6OjEfl5
vqoiD3OuCH3ENFLHbiFrpkmdFBsrzgnmzbafLTTy6nGxjuu4CoVY5cXOlsZZCb8UDopz78gQ3qE1
zgm6YChp91tAJxbnghxzn9xrhS35oUez6j/3rC/O6QSdAbXK558TS/voiwJJijZ5mxiyKcENyAqr
A8VS2SwrTndrlq1elTD8NYPVgnvhHmf7J2vngnQ1y+cI91Uzsmj9kPm9A+wREZLT0rnGqKpo6EAe
7M638DOFC8Pww7QYAzzwDgGP78MgtwI+EGwyT4jeZv12GFeY7t4UbUSmpwy7DCdiTM3McTzJLQeG
K0egLKeOxtKfaC/7WNXpblAClEOWZQLu/BP6D1R83VyFVV9rEaTrOP+uc8YIf1P0ojcvg42m9Th1
kSvO1hYLwze2F97UMxm29UtfMAxFZrIv7Bfn+xlYkYhVVBX9kty2s2iyagaZ7e5C16UCX0neYkbT
gvyojF5nFKVzBrecl2VPCw4Dhbm5mwQB/tNs/P1MSXCoDti+68cwDENpkKJaYppOLBTRabybjsFz
FiqB4NnlvFOLBk0WS15a56dIl25x3r7LE5/LnysSZ/hh7+NY1pm/3qulsIj+OO2ZYt8C8gvbrqRT
VDQXpGSnWVrZYe8i1KMhjm62HSv4Bjd+kl8cDvvua7G3ssYdnzaPE7Hm0EbzvkCYEjXRGfUtdVUM
eNeWEXdzU8H1in6kq4MscPVS6HMhrzcGnpZLYLo7TW2FG0mrFwZmJT52Uo6u1hFr/WHdMF+Cpi8C
xLfnMmkfeOdjNMxt6B8gz1/OQ9NmI3Zks1ymGEDHfUGEI+elccMXjmLFP4y9txc35+Mgax7CVjGG
gwNQjGi+wI2ka2uhcHa2nenvnYtRwO2wh/HnIeey0ntAXAyGcuJTmxs63M+O2uHeNIu9XbSeuq/E
bLw/TLw3z2g66UFFFKM8eD8ZP4c9R9basKX+hcEj5s2QLEZcPFxRWixi1Bnl4HN1pAgDX6oZ5f1U
cfDNK1L/+AbQHeemrebZbNWwoGNEYaOLrcIgUhBlIrF459CTodLQL0E5DdsXcj8VowO84qK9UJfc
r0x+2vw673d7uoXuI9xXJnKnsnZpbeXoqtvbiUPdBGe7bauRNw+IsVnTR4J0xnqd8q2Dr0SDUOMR
93z+LpEUzWtj0RqVGVL9LnvXRBtUn/Ow1z2YYCbKxmG263szIjHlTHqUzmUD7w7+NjmAELizUPMj
dXCLIdvZHY63+4gXk/sAzoiYO49p/OHReCR5PqQLzIYqzo32jwqU3rd0HyMYhgnm5KucBEa+eqf1
ADWbSp8VKVxbItdWlr5H0gc6ZqQC4uxb9ats0SMCkbPH3i4hKXFGbE1b7kDuWN3nmZTDbfA52swS
U1LJFxTYI60mNKLrY9Bi9+9iPUf5J9/M4/K4rG3RXrgshGoPamn69rwKuSUS5y1hP3uPavJLH4RH
gb0XGl7P/TTvH4GzKuh9VjTkais33OXmtHXWY2eT+YVQSY9gKpJbWATgIuEMRt3l6LMl/4j94IdD
IZ2Efw1Pxu3O82XsP3uFBrY0BhjbfRKRbHzTXVH0dT81hjxHZFfrQ4jRlTw0E3LK3nEAUOSPtnt5
0JbS8ScbbZGftkQMcZWmsHu+w0UmcFmLjRFfN1m+cV0h6Qni1WpPILj6sMKbJ75k8BmKb7Gw8v6y
ZDTVCJ6Lt/G+0ICjykxTD7duLc1bzGgrH8jejNCwNXE/nmCbHpEnTO3l2VQhg2j3YB/GoI9IMvXm
CFGOVhXAY7Z8G72yEeL5dsfP0YCu8VM8qBmle4b6rk5MoTuMQqLOVA8LYJK+grrf2aWEJU1CbuOM
MNTQzEXjqQXLv37zJBQWnypr3I0XLfe1YVr3h4FSPtcEeSiuL2ejgjyi6B2K2yaFiRakf8M1nApZ
XVPdybbYLo2DLLzClIIoWA0fgNjC1btRYFNBxE3ikq0b3XE0O52ecE5O4IpnXGEl4KakLzGuuHf1
rMZlOKbbksxvecv6IUKJlKSOIrEUXi4/da8GTBP14GecrVaF6zCtosEUNxnRJGznPuGUv8CxWLm7
65rbND54m3Zp1SUbnR5Z3g7ba4RPU0SlTBydluPVSxl198r3NX1Yro3CbRNN/YY7BmpN2BuFRojH
oBKLmswsNItX9GRozfMKkDJDUR5bVYzf24AjGzKkkKv4zbg1mo8LrFVRF2KbAzZHVspkLraYFv7I
ZLcK3Ii823/0EqDrl67zU39MRTpGHk9X0xFJwJlp36WoanA1kCJP2VHjaJ/fpE6Z56WDQXl48Hm6
8OcEMESL8BHAnO5bATPR/kVHyxQ9TQK49rv1Wo9joj3wgVT5OsNVF0Nb2gxnqQDvY5Gkmh5Njvou
OyDFb5lvMX8mmK92QOUTCvrW5G1eQ+Dl+K3XAMzvUETw7K5f0tR+GIeuN5dcUD+dowVJ3V/AujRx
BcIow0jJpKKlHHLio7sphgPNu2ixS/sp2pGKVxUoAMZDWBQ3D611GLNQLM7X532A+qrisQWW3dJh
hMGJEZH7zjOrm2fqrazICHf9bt0v0Y7waIN+aZLD2WtBQ4kyowNYkW9uOYVpLOjJAEz0N0Of7fEL
wBPGLm0PwqPSsQL9fMA0a2z49Q7f0cJfgYPoOBtClopmqotK7Ln7TNuQglJhsE84xgmEvfOxjRLA
2tkIJDuUAwK+eBnmTbPayJylJ7ctxX7S6RbFIwzFiF8KQBcCSV3TUiTdHUuMtS/MwtP7LRfpou5i
QID5cWByKT54DwS6HgTvBGbjIId6asdxyG4bMYz9B8/xYG4D4b29xAsCXe5XvFeCPO2ws6duyZW4
bB2Yuo+oZ9tmreIlC+1cdxNXQOdSOIS1cbVgM+uogjdEFnQNuiPnxbGHdPRqoJt/huVlbJOqKGBj
qA4KiLddzrnyBg/W5Z02T5vBQwM1hJWASG2SF+EDxWPHaE/BZL9/BEjcbMcVO/lY7Ht+h14hi25J
1BRgtrIY3mnkylZwchN3WaZv+i6f2d0+TJj7TUiY3GffLgVMDfoF1hJHh6jhIMvEZywHlUMg+Yln
y9cqQ/9mv6g15eRpwtC/Jcer0WiC1m1jiBbnZi/WriqU930dlLnmmTmbPTDTpOM5xRypP82jXmgt
1qDHO2LhkgIkKAatNAWTL8cWWGVSRjZJoiOoGNfWAxcFqms9W52XGVUt/brlyDC/bXbRbe9hCJA6
QIyyMfsPOjIqvul+iodzTDFod44Bbs33mFk37nmAIbL8OI0s3e6SNLLhZ5hZp+9CEJEFjrERXqGC
ATgOGG0BhNxaC6nZ7NL7JVbWVy4gtvJs8Ba6etkJ6SsoszNQg2l6VQKu/FhAhPkwrMjI/hj7Xth7
4/ZkvOQIXUNdgE/YQGlfuIBccpun3TegGRGtO8YjbWG5iUKssiNWuzoAe+8BDuAgvXYz/lqPFJFZ
aRWiKDHYLHw2EOtrdn2ChUZXLsrYsOLR5usQYdi9zdsfy/V+/JEvGN7HJDMT53kqUIrEOO+GD9QY
4rD3BFOzKzW3mOlFJ42YolzGbVxTwiKIO6iYmwcic+ePOEbhxLcOY7u+uW7T292054q9ohjI0q3s
5m65hJDv2yvPlV4fcWsLerIoV0oFM5S5RBSNuGKCeltx54KneUJxXOQXK6FzfwAerDBuDfP9HR38
3KM5Z4hNTJn7irHJmZcYayH+sGW6BzhhZvkebHAi6nVFPPn7Dro63ItIeIBzYLHypnjJNeZGdTXG
gO3Xm7Ex8+TKFtNmaTlx0KW0AsVnljf0ywIYFfrS2H1FU7a3UZk5EMZdyXDKOkAlw4RZgxIW6dqL
44bhRETTjFuayc+Y7w2LKRePCJX5RqHlaLvKz3Cv9hf0wxtLakMlGOt/Idi6qlX+AYf+qxWJAPC4
tZHJjxOiE4ca+fbbPZRKc4XrGaA6EGb+L8aa/4ly49doLDPbYFNKsyOmj+f8gwtTs9RaoKzBqCoq
/yrGrPmAImQL478Yyfwn0o1fzX86iFFweBB2zDgCABw8Lg4zEJR/8YH+2av/InXRiA+zuSwY+FD1
rTfJi+e6+feUbr9mZqEqm5UWDTsGZAyU0oRzuwz033zxX3QTLkncOC0ZOwJZOYAeaMsmQT/9bwmA
fvVBaba1daxos6OII4sjfG3Q5+Gw/7de/VcjFNJrCs4bzwWdAYxAXYFIu3368N+/+D9Zob/6oGQm
UV5vHZaLzAvyw46t8lWcBYIQE06ULvUC6ecJ8num/60sMMwBYlv+jSuN5MLnMIhgR2Qvstd0Nvah
S4AG/Pcf6I+99Q9296+OKHkXaLYGkR4VLyRwlWIMHpAh/vcWEpe9pCi08F/GNBmzm1Z3z93ePidY
aezU2HaRKE2FPCAK7se2UuTEli7HDfyXd/c//s6vxf75P/Hn75MOphXS/fLHPz9PCv//z+vf+d+/
8/d/4883b9PDV/Vmf/2lv/s7eN2//rv1V/f17/5wQBnmwrvlzYT3b3YZ3B+vL96m62/+v/7wP97+
eJXnoN9+/+07MER3fTXYEI2//fVH5x+//1b8zddzffW//uj69n//7X+OYhq+/vLrb1+t+/03kv4p
Rs9IOWcAzGKQS7/9h3+7/iRJ/pTlJAe7lmYMv3Md9B+RrCh//y1K/0RTlqN3I6RA85UwaOLstPzx
s4T/KaaYqoAHBZhz/Ij+9r8+9tNfFshfvgk8hr/++T/GRT1N7ejs77/94Vb/f9YRxwj4NeaSULzH
GEaF/5cvCFQeNE3zY94RF9+YAfXNUCq94HC64XSIn1Szsg/Bth2rO1wtUEoVLKoIIPgfIoJ4phol
V1/nQGleQq+yfTKgVh8DW6Mvrk0hjyJe+leDghIAHti/h9Rlkt8OiwPKmkInkJaJMtF3pOlIUxZR
BwtL6HqujktRDoTNdGHQ1dCjFO/AIpgyJzy+slOQyBxWBMDTm8ajBHyN22jMyz1Z0mfof2JI/nvZ
/BR9LBTGxtUWcDAuvqhiO7QvIXTzBIgQY3Rlft0m8HiCMXtx9amr4Yk4YDihWZYOZr3x1tUb63kK
810yYRhN4+6uYMHjXlLfiu2ifY+y3NocbmuzmFjhynzzXtxHPXxo8nhcpw0CJQ61VekjYHsHpWn3
/+fBhC+SgbTCRy9QJTMKv5C/P3cwzbKTkGXnNh7zxz7O/WvTbIX+F6f0309W4NV5kXOYFyfgq6Db
+9UDpxhGDP6R5NHDeIvWkOzM6mSmxcrTKva2ffqbbfSPVucfBqB/szwTCGMJxarEP8gKVvwqsx5R
FTdNu3zLssJA4ET74dNY5Opri2ZoOqEOm+SlmEYyH3KbkbEimSxAFwUMChwkNBW3QOQoYDbAfJ87
w2FDIfGlzfYNs7I8mT4JEQqYzQ3wBtn6BTijE7CFuuEOHiy3cFV1HmSlhUiOZFDBo4spDC3pfJVi
wH5wu1CzjQmwxEF25aiEvi8SQNhP1CXTK08DAAG+wgqh3qHHOey7SJNqiBC1jPbAMwWGrU34c+Mp
WpfBgGc57PlOzTHm2kCo0FqMlcLNSJ8GQ3245G226jqC4VNyZEBFf8RK5p8C1lYP0ApQBqSG6SpP
0ARkp2U3kDDMLYr0Gwak981xyS6eaS9rD1gWuAosuFe0wbMFUxlqAscRwPbVREIH9x6ZsEeTQ3EN
SpCAGNT9jqJoxpx+KWbXqtJuWbTWKYr1/KaIFXvaRiB3lzaD8q+kOx5B2aFJ+ebEKsZjtsKurdpB
scZ1zlDsVyydFOZ9Y0q+JlIEXy29CkmVRVBxlWACGnVERPpI3u877Nkr0JqYAtv0tDxY5JGxu8wp
eO3FsAa6WMxdQkECCWVxi7wlmGbsRbq8SlqoP7oqDYEdx/u8AGTZr7xZN99BVTyoc2cgrjADa0H/
iCJFvzr09HVfiYU9g1miUJEOLMxBKkgz4Zih5PVTAVgvNzt7d0ECNx5FxortA6o70oKd1hQKUpiV
YWyfjny72UAls9KvXQPcnM9eYekEkV/o2Od30OWpsZaIEozO0vWdrMUOTvCmmzNEUeUjOq2qQ7cw
Hpaki+E6NbXJSy/W+Q0cU/8mUw7z6TXC3YHduGfzRQujzoZEC6t6bnUGImHbTw5jh3cwhFhhr27i
obI7eyAdGceLbk2XHDnt+st+nd2rrsjFK+X7diVP9UXF3mFayPm3LSfLa4unSGowCFBkMQQGTzUU
dmDbhquLaaUZEIjDQFbzlPE+cHit7+N48GPowFgAZJW1I4w/umRPv2d4xq9DFAl2y3UBigMinZ5X
IYQ1utmFkXAGnxfHqgZJHxwyupYD/2ono0tDRv8hAPWDWIJyJQEHwvkImDD0Bg1wGPAbPLT90QGz
P7tsn38OOGDGsptGn9SzYwaQSLQlhxHZU8+J7Lc3tnhK0AVn9gz/lUjcFCw3DNSlGt7wLfY5XEEE
OOiijzBfygM8beoZBnjvgMhDT4WhnlWC7d8jW01hgDpGZK0zmA6b+DdOoDGNQPMkt8uu+c+NsuzR
x0K/yX3SBrI8ysY6NgPgVjFfo4EGD41PlVHaf4TBprnP9b79XBQOvXKLVPNJq3UGCzJKKG1BtuGY
2hNPPhSp1e8DRoumEpsIEmYCL9tQh1bnjyLuCdSvwqM1HFwejUcOGuH7CODxFf0n8JxrKdhXJiJI
+Nw5dbCbXxusP6Bx7cnSfU2OkG8W7xsOV0SIwVsIM/26LXi7IY3nGlD6/LHB9XhFk9PmLdsZgkIy
QklWTsUQhyodVn7n4ILNl+/XyDJXRfPcKXhWLwy/463id5Jk07vYbhjwkPM2m1MxKPgLlkIg5/kG
5oXQXd42BPB7JRcHgd0eg8O9zEvCQKVGBDZejBQMla1a8xz5BEV+2w9hhy4uNfodCdpDvY5jYK35
SNrHPWdeV9kUifutA6tw0DBF+tKDNuWnKAzjW5sJig4C5PJHM0dNhoBpSLMqCaf+kxstOFMYZHdj
PYmOcGRTWaofirAueQ2dSxuDJQ0hAeopAN74ecr0RVLUAjUSqydR+6bd4TAsefzirUveTDPzH0wh
pLx0QchHykj0aVs7sOQQfLY/OwHhYgkP3nm5+F4VrMrtnEI5x63CFkLTsVRqkstPWLQmaQ05+zId
uUpjAyR/AxE1NGSbD0MK/7qSQ/k6YnipAS/qtxnEWjJkKSnXJmughSgKnP5t2MdnqUX03XRF+rnY
nXvc0U+9TsbE38emAW6DKAXobHK6g+8dCMfc4mAT76rExCsDJBDP0EzhudsKdojda5dHUXqVk0C9
kK6rnyoad01ckkmx+dCmKf0GyTchSAYIHiVcIDMUWbF7RM404GIBWaIrU5DC8S1TE3sBadvCAooK
UzWB9e9AXuHc10PcPG6uuPpnOfR5ZdRuUVLLfvCftVgxnLFEu4R+3ze7rFPIsy9sw+5CYJFMAdp1
Y//kOwvLtC0UE4PRgXRPyY5asi4wivUdaRHalAnKpJ/zuoyf+lU0P6D8GWyZdYJ/4iv0hmUyIqEY
EmmF7BmST9kPKIrg5s8xf5mWFA4p5DD0W/a8myH76sQiPiuHTVeO1kGrHPd2dkcWd7GEz/0uNyhZ
o5iWLYdvKICtcf2kxib7hKZmR8sJ3j+P9hIe9ttw23uvPRJpWjGhPFjj6acCO5HgErPkYcMu+zLp
nH5nuQeAhYSNBlIFqChEDdXj3NcKOrH1TvN8MLjTvTRPlhfdpxVNwAilfN+dVLJDdZ76eZnP+SpH
wJ3zOiDppVl6UIM9RMmVbfp8PEBc1oOiZfOwlEQjavaO0Q3j0LkbIndbwEZNvyJltEmrLWqj9T0k
u8VaCe/HDwxqTfLgI7vNJxPtDityTAHIodvApEK6VStLXbJWML1jyTdAbBAUlTF85KBqLFBeojDL
ZgR2LTf93JEwlwvg8VTjbcRif+0R7T5cZqZVaHCjc9HLchSe+eMCLQ6+egXtX/utZRK6rCAGCsX9
BOHr3aCRf4U+G3rDTqBqXBv1FGXBY2AgQhlBKgreGTTzAP1S5yuFqhVcSja0JHoKUCn1d3wpokZU
W2x3+YMYNkRHNaZd/tQb+CL8QJ+Kz8MbOCekhyHgZDzHfI0L6Irl1scLeKGxIBUp+NSClSJG19O8
4VOwloM2rmDMHfIbmy9z+9EWu2RD3YHtWl72MO/TR0ABigBj7ePmeekUg8yxpztAHpQixJxAMXQz
omMUxF3vWkkzkpeg0kz2vkVsTSGqVm6ovWFTluMWjUa82xpUXQ9oCyfkZD8GkBPFXFmZxTgfRbTn
B1i2pfY+kpMc78bZrP7e5nPuplJH0FN2JTTilMPO3czxIwZeWF+Bu6T+ndbAyz8Qq3l2r4wAfxZo
WF+KaMeZlvRNmpV9UChvuN9VlTTgM1+9hG7HgthRFVw4wDzkLQQypxH82Ceb6KU5sK1Y4QgVWg5a
sPEoT6jBbThyGz0jOw6eIGBQ9+wABrVLUOA5Iu66LLeQxaK9wORT0fsbBYN0WmnuySe5QxRVG+gv
k9Ms02E/8Gln0JUwienKxM8yrmbZmumQUzx8rK8GYjn9X+ydyXbcSpKm36X3yIZjxrJjZjAoipSo
gRscSqIwzzOevj7wVqYiIHSgpd70ok/erFOnVFcWDp/Mzf6hMkserVo/0PmP4VLd51WketvKCZpw
S/cn6zZ+LGnZMaBd4W8DO3N/pkArlJVnJXawgsdWPMp67A/YQ+mxstXoZw8rTG+r9wDZ+GXpbQAK
SuPqNumckLL7PBNajTQ4d7xY3ejQih5bodffFQCxPwbeve4XSc79L1FWuA9umjghyLsmBNOtvrXc
m679ociNErx3Uo0DW6f6n69Y4nXP0NN6GxuC2xuqWvlasCToFEk4O9D8GZpVWKDtssrkHjSxaekF
/QJEm586DWEHuOmkuP0AUGoVNb5hwosq2wcrTctghbm2rOy9EvT3WuK1669aOdHvRWCGsI1s1/0o
F0b8dSBdMlY2NwSg+iBTo13uSWD8I88dvg1mYLmrrPOifJWWDnWERu589Bv1wPqeO6b74Bh+52yC
bAh7IOxhzLvMVtHS8TFwdtgioqv+YQv+UbHszv9epGX6s5qWwi6qZ/fZa/KhKl5fq7uXbPr/+f9g
0UwZeX3/89/Vqd/KZo9pHb8k/ut54eztX/nv0pn9L5PTS7VVeC66EKPb5z+lM0X+l2IowrAsS4O+
RX3qP6UzzeKPNENQMKB6JqxR9O2/K2ea+i8YfRRKTI28mXqb+JPCmf6m8vCrNGEq9GYVUzEouiim
rImpoo2Fwmg1mLKyzhx3yG/NgURrk2WaUA+GJBnD+0YUIQ0qwNZu/JjhkxC9A3UVkNYAxnbaajPU
aSh+8ETO4xsk8OzgwEUm7DW47Dje2q7vVJvWDTxng8WnpIHnKnX7pesjH9OryBX5PcUCT5x6uRuk
QxXEXRQAIqXA+zGMnFq6S+Nas92VGkdpetJDjfwo8U1xaILMNcpVk6bCvKE+Vz7KoNoBXdXJgzpW
HehNhBoJHnygTReDWd2NyKF70ylza1O7Zkc+lycijb/p9C/BZVZq0jonxwyLVuY1Kzr5Se7VyHmH
o1ePnQ7wDGPb+32prHLHQa3KMktd29iyl3zVvBj2Ly7JTXdILBbDqgJv6Wx7o8qq9YC0eLgZeAhQ
sJAGq14llLZDNKEsyd3FQC2lneuaabYhFafoRm5o38UYZ3/Am2JodnSp2pMctamy4kr06hVD8J+r
aqgeexA7yqr3y06spSZRd6gzGtYW3muh7bQgBE/IYYPku6y6DUwMQxZNdEdNs/2SgQo0VqoPJmMb
uYUvVjq0Etrcda29+n3VfwK+vUHhHR3Gwi81wrrGQwTa8wS80dTglhquA7VCQE+ItTBAVFp6BAWh
95tIK8sXJ3IiaIAuSFR2wcmrtOFzDyfDpJFn6qabHTVdh39ToiF828pUWjc+gKanCsuwmyyzojsF
vukDGN2O0ov80coN+XMUBvE3Vx36je1j+9TEavRd1hMB4zdGo2ZNqmLfI5gmcBHqsdbcCFHrt3LQ
Bc9RWbB6zKBzIKzECNBsMD20fpICA15pxGB+rL2+gKHj6x1TnHBBhYXZKZsijdIPcZN68raw8Wyh
ctlSxgjVhK/Fyr0bpK4RME882V15gAK1VQZrEeSHq+gRL4Cw9UGouv12yDMPmIJW4QWXiLA6FDpg
y3WkxNVjV6UAXIAmpp/rKh9a5hrYg9ZGRbOmxubr60prQrHqTCN5lwLSxT64o3Sys7ym+JigzPnD
UrC7XYdq0JA9+F6+qTK1/1iXhhnRrnMMNFnzvJIOPd0wil9O4f6w4Vw9FQze20CVxTTEwZuOanHb
Zz/z0o2sDWqrwQMAQbVauVkpPeTAe00wy6NcmlUalJmdvom+wl4MKS0EKVOhSKm4jVHSHzNRyf/h
pErVnyovJEeBlmw8CAhZTzY0pQJSbuCgPOlZL3oT2TbpR2l98nmU5jw6fe9RttBj3MpSHtxHLibe
o3ht8i32JExNpJo/W5WR2fHFwcSfXFNTP/pRkD4WNZCAlWaWyk2Y2M5YB9DKz5LQRHUyc255ih+a
xNPGse/8GBDpmmZ9AFQzrgt5q+UhDGUtNuR7YAuOvQsgkTQrnnJZfVRyrQtXZi2VP+AFtK+pCl3k
JqlC232vZznPtkHIvbO1K863b4Oj06ordSV5dvkNJC4AzYeTNMQSBCtsDsXaU+PwuwXYstvB8cqM
de1L5lPVNTE0DyWBER000J63eSPCJ2Egro3CYx1/7my1Eeti4OIvkj55b7X45wHMyxEekHVNTeEe
ABpbSyKXCO5o5ajCmX00q8ZDPbu1IKRLjuL9VOD65dswztIvhgsq7lhR8o3Xudo5JxpHnbXLdDEM
PFCc0tuWvSNbuwrOb7kqSzW31oCHydoNo7OeVEWyYT5EfVxC9kEHwcPuz4bF2ygHpwsUKq+iC97n
PNt6Dp/IeXAiCdawpib5+5wW8xdDqcD1IXtnuweCNt0aWILj3JQe2O01ithatWlwFva3OVUYXr3o
SL1Q4lPNdQHSCRg5m1uD52oF0c5swZaCSsr0bgPKo3xAlJDHTgMjnmzf07mqgM1qvAyySDpmWgpr
iG09fMfm2nqCo1y9DrE13I24M3ArsEeey6DRgBSlRgoEGy5rsTZaaYAgA03mQ2kLq94Uikbxe7BF
Y0KuzPoPLQD7YN/qEuR/WMRJsQnkOPDWoF2oqyq4i45oZSsONiGcnE/MWlOsdTQrf1j4HXfM6dC4
60LlsF2b/MqnFJr5LWjmvlxRG+3B17agsvcZj6FHd6DYt7VgtwBLC7T6hrcUTSxD6ZvHwS5b6r7w
f0iwi8b9HMm1e2/2RQvcuVeo/xVWWVhruUuHe62E2LqxVOptnFbt8CNy3fbomwEw+LovBeIGXQ+8
ph/i6oF8AY4Ud675JU869aswKldd65Vdgp9vrcJeWRS0P9dRLx5BsQHlUUqf5Wo2mXkABEGxKAt0
Nd/ISuqOdkuUh9YY9mr+WsZ860WmYCtWpdYm1HyS2Hif9CaXEKw1rTzxrIXXgoJI/14K+Tnrgt54
TTlLKT/Vmqc8QOu0QFthUQSWWfXFE1dXGh51fP649+BIb6ESqdLWLkIn40lc1vKKanmW7VK36D14
IQL8JEU58wtE5TreZoYmvbNje2yIxdTlEbHPgHbiCmr9bIDStFT+Ugp26lBXPGilsv7O3+Eg2KHK
yldX8/z3WY3AwBbzWoX95Q3iiMQaVt9W5pnOxrF0/wOFKs9hyTMjW40kotgoQ1LeOg5UfpgGNnwq
j0eIvaqFHH4b9C54l3cKdE8ghVrFfcEsou+bVA8CsGx/jEPR7AMYKtAzOiMfIUK9wYXsKNj+WgGQ
e2r/TvhFqE7nbySsQ08RyB/oKJRV/XVcSRzgPbzpz3qKVCE3VKk+QeAVw141lUFfJeDj613ZdsVY
Mix5s2gD6LSx5WH1EBMDwEm11ifDAddbEzYymwbgsNfqHw1/SFVkO/j+a9hi9ntecn4zuqRCLqLU
43Zb3TQUFMsKyPur1iBnXjl0Ob7VEg0scgzHeilD130GLCnyY6jzLOWex49pRRdBesROsAg3ngWa
DUIztfadCAPNWilUvh6oHRUu3QOsim9i7BmbUzFY41bqRbbJuBKCkwACR1/Xb3RezhYGtauyb8Qj
xFL10bDV8BnKgUmBjIfeXq/rONhlsRWVaz9LWa0QJUMSDhnCK/rQlkea29Ko0+/IWFG7VmGyG6fB
b5L+XkXEfthKQaSY3/CCxZWWC0Wy6g+DTX5ENawTsnly3bLxPpEwBxhiyE7SnhTQXjZEeilNH1E8
KdudX8utuMlbyyl3XoCU1HfE9kJvRxPasj6qfWLnVLGcXntUe0dV1pWQB+WP1Jl4Y2hCGSeGzjJi
VfRTLpu6TqBIRhZAlo/54zutCH0UFMz4+9mza6bNOlF9eQtjQZSRdZ5fGuEm4sQ2bkSlVFHzAyTb
J2QZUfdBgJbrgPzLgbqKhJKdDIglAaUXUkSYWfkGa8zi49sP+f9P4f8xwr3+9y/h/wUPrniJLp/C
47/yz0tY6Pa/BEhEQ6gjXgR+7b9fwkIo/+KZy5sIQ3QDZfdfL2GJf0dDKg3jEPrnOo4vIJH+DSLh
LWxqZAGmzjOYCjUz/u9n+v8BiGRcHr9ewpYJyInYliqjS0FJSZ2sUjdOgW15rXIy7xNQj1BOunX7
ZXyRhduzzzKzUsHEXI00whPOwFWDiyerqTfKKUR+ypcxTDga0WpYp+Jdkd9K2pJw3CWG8veRjX9+
Fq8Tgyuj6qScKvOeDgvQ1g152Or6oOaCkFBSdra5AnV7ovWWaVqgS3kvTjL9miB6VuLv6PntPU70
64HGrzOdJ92G3qdTThFULi5HE5sFSMzGVU5Jad0Am4TG5K3DbPPHUUzVADNkGvzHnALgYMSoehqn
2sntmvYjQArQOzhxb8KoVP8IBfo2PYSi1gN9F1HeKXgJfWiMRsFNnPJWsdamCd+r0zxnQeZ6Zn7M
8Ry2hCpAcE0P4QZdSM5mVTslbe5v8Er9WLuth7o28lHI9GgLs6TMTJOpq7ZJ7VjjBlAmCMKGN1sO
Bkc7GZpcKyhsmDH86pR0r/M7FykHyuTRyifx8lcWyhTHMHSLl7ogA9qUqV3qWxoYTruSoJfyyDcz
86UOoGTsBKwjBNy8IPiYdtWw9um6/fTyovU3fqI0X124uPX7pm/tQ5CFob7FIKpYEtcTIxZ1sgpN
KiU6K9EEtzHFJ9dlC190qLWT6ssUukX+Dj0Rd+NJlnZAIhfdDOmeLOI5A1d9hO5aQn6y1AUR0cmV
97Z0bMPiPAVIZxjM7uVeMDInN6qGj6yo9ATxCFppdnUXgBogMwl21L9RhalWiS3feDwSF+Z47iPw
QmeLYMlMAXGKo9JSE9i4OugnLUQcA/4iVGhB4lEOWzQkopMfaBsMSnI6jcFNKBUqxKluyXNj5lcA
JLRshZtAsVls43F7drxVFkSCyq/1E072+ReDlsQBCtnXpgnCg68Ape8jObyr6VftpRyRToGS0KHs
Iunm+pExXhAXS4I7jSvMlFUWvWmOcMfz35Eh96K2FFRvjbA39gD+uw+D3joLB9Pvc04YiEscTYbM
ZpbVyzCqBm+8VGrploTKdIZjZ2Y/gHMM9O/ltRfQu2qFRW2q8O/cBQDy3Ah1gcGSyjFim1Np3C4V
YVu4g3RriWMhIPkbC9Ysvx1S49h+BXgD0p1NZQ9eBnxHC6lHeYj7Iy/g2r6R9YWj8BJHza4BWaii
/kNPSH0rsl9+wTQyRW2Xtn1bNSqSNb7+QZOKnV9AQQkCJzyM2hPb62tjZmAXISdro7QKKEWhad+a
91H+VShPVvjEw+l6kN+O3Mm4JiujDT23aVLDvnXl5zZ5wZm9jR6uh5gZB8mbQoatA540puYlULvK
kPe4d5KkYQ08AMWgGoPbh0b9M/nJt0m6iDQhA7S4bwtl8LxTLZxdqlv72u8+Xx/MzDoYM1GDe96y
FHmqlIqqgYIJd+BBja69fTPkNxZkpm3iGrc8Qfu70vP/TDH8n1Fx2VuAnk2uRXMyqibqKexmFSHd
Yp/37dfCMBfgpjOblG7SrxCTpdYUbp8jtOOdir7wVqqJLk6mL6WUv6WwukppxRScQSDI9KlLlhjV
lDOn9k5sVMdtjpa0hxNKA6XZJfatlX+oLHXh4JtbevQEeB7IdNGsEYN+frzWMvoyqMV7J1e5k11l
XHVS++CXS2Yls9/vV5zpEhfoFpmN3iJUHBZ7rRUNml6wyq8vvd8eG+P3I6+kwQeqXn4DtJ8ddDIe
Lr6OZMNJ3BvJNoX12Ef3mMvvoYxKVGWuR5udrbNo46c9ixaHIX29tPdQOIv3Sh0fQTT9iL0ePJuK
op9Ywcpf6625cOi93byTG/FilJMcUPRGg+cJcQuK+Hm1R+lj4wLuBCWhKF+avAfSDvdNFCvorus4
vPWiV9c7xKUDQOi5Le5i/3vbUOFzqzu3bVZtukWbZxfb4b7ELbZLq01CJxyrPCp0f3HSnc/QpJoA
Cx2ZzEj2TiCNd/QIDnzCTSfB44xfrs/O3DF0HmmysFu9Mmq9Zy149UMhZ+9ykDRu8dn16RNBcF5f
j/amRPzbpJiA4G0LqIE1PqjPF0ODfms7dlxPDfJ/g4Vu3E9kVsSA7FNff1Ub66PLg7TLv0gBDOqV
Ez0EKL17Rb+BBrmpk2PQPBhBv4aDuLLMnUt76/ovnLnGTPPsB06+vBPUHgRqm5M/jWz0SxEOrVGM
W2sDqprXQ83tdUsmETB5evGmnGwMX+7AeOA3d4rSqNjUkFyoTWrxzfUocyfXeZTJF+8bA5q33rEN
/Bc4mnctpJJeO8bKnxm5/XO7WDTyDZJPHgTTfJyyrh7yOPZOoQzWMQW2u+RBNTc3vyJQM7lcPL4c
DG3RMJQKUbfQLiDSPfxNHgM9w1BkVbM1mBOTWanTCuaDP3gnRzyAEz2kMgqNarbw7J4dij6m6jyK
Sc4mQ0l9hEiyyuEIZulLzadseG6zBT/A2RjGSE5SkMQQU8Nf0Imy4QeI3gfJnQMRNyz3gb4kI//7
A4jLBIfy/0SZfC9QwIwQVBY18kSGg0wXvQToezM4LnYKgXJnqNmXzG/Xpat/1csq3roqooXXF/nc
KXb+IyaLvNNH4CPElRPai/C2I/Rbe+TFAN52+gqQw1ZO26UizWxMEyzMWLmw5bcPc3avOX4v52HN
FN7EfQMQpKPBhJa+ct8/Xh/c7A4+C6RcLnu9M6BWm+OR1NQrSX3RqQtxSQ19u/AVlwJNUvhgfLU0
neWdUvtD1WQruvsQto5Wli2cfLMrk1a4/PZW5Wl4OSLuNlttKaScEunJpZlf9E+Sv5QAzI4Gep9p
41up2lM99lrJ1baQAv8UKD9NF6nN4J1tgbWtlvxC3xjT00sNBInBy5gqALXky+F0dTKaKPr+qVEN
JMIrdLr3eXuXfAPtvEqSQ7cGkjfYGznZlXBzpYVpm/maFlU1ug8qWTG1kMvwOA4H+LyNA7WfKvXJ
4/21dJTMvfsvYkyWhlKg5N3pxKDtuCcLNo/APrfZruqjQ5+Xeyn6IVnKwjKZuSAt2JmcXZRYqDpM
jpaanjeJquufLAcJt1zfCNnwVtc31+zHIw0mjK3plLIuP54DSgNB49g/ObW+42ksqeEW/sBC3jM7
krMok5cXtnNBBYnOP3kYnSBVgoP4n9livF2/PCNHEJ3Bf7m7LgeS5g3gX6SyToN1VyfFzm2MhUHM
bCgiUF03qBPTK5msAbvxIhdcjH8q5E++ctd26aOn3OE+u1BYnJsSjgZFBbkoBDv4ciS+CsgjynXW
s/GqxY9S+1Shk3d92mceJTRbfsWY7Jm0pPsRRJp/0uAGHV3EHdbokWZ7SvrHODM/B+h3P8hW/tAG
4dLza2l8k+9YDTLSuGA4TqX13m4+BfrXyv55fXhi/DsmR9LF+CarYbB80XWl4Z+k21IYe/2ArA8N
c8dFD/A1BsJvYnMCNp+nlwlb+Xr0uYVy/nHHD3B2M0JOamuvVX10lVA8Q15C/+zHMrSv738Rh/QZ
soHKBpgaNmtZDVXE00mivhjdS9sAm/ooy49/EYRGD1xdMgyQr5eDSREgCbTxUlTNgxbufdSYbqOl
JTH7xc6CTL6YkQjJU8HAnZLebrd66T8ahdKvyiJUkUHWrPXfjMkmd+HuVSAdXI7JDDVUYBQOVhMJ
9NLNNkZ1jPIE+OPSUphJkugQ2Cpksbei0+R47TQtrwuTe6NARo+MWoHIgUjhRsNSIa4XzN/nLuKL
aJOTQ/QQqeqAaEOxMT9jFLYqogf0CGkweeVtTRs+g5KJQ66NzwTUoB7x6etfdvZcoYsG45Z/1Glp
Kumy0BEmZ2TnUi8YNQPWNXqeK0hc2qYQtrOKcnXYFD3Mh9TJyoXFOnu0nIUfj4WznWfniqjE+Lkl
hOBr34QV+LRYhn3LZ6aHi4Z0wtsJoyn6ZFIHbOkkuS7GA7paSdJ93vis0rsg/uJzvdnFZ/NJpDdk
RRv6aQuPmpnalaUJGUI7fUQ4iJOlW8sGRTGv9k+felxCPB++YuOt0/DW7NSdav7FO+0i3Lhxzz4o
cA03jgrCyR1AWvMhKl7R/7++ZuYm7XxIk8eLq0mdqXTEyJpjmr749UOvL3y1uW14HmJS1bAkz8uB
GRECvbQ7+HK5dLD6VxTRrg9lNk/UhMns2Gx6ZWqriRFlowIK5G7z6jUp8Sp1H91M3gS19KP2MmTh
BmedNDfAWRfEYuZDK6xLBD/GDGgyVVmLqno6XuloBKk3xhD7Kwxq4P6IzEJCImpWrpMXe+p74oQ8
ebs3YpTlFsY/brDftgaiDqA4aAqa1uRDB1LkI8IuM37lITX6dBfW+WZo1B+xX9zBCzip0nAzlg3V
TN5G0r5pb/xEXmgxzS6osx8xqenJFWLHvtb5p1zc2UWBtOPDYrNsdh9qGjJ65vjymRaqISCFTVSl
JFAwztegmI0b3XCh2EeDfhNmNfD8vr+V9Uz7fv0Tzy5ljaxQo/JPxj65j41Wi9MmInAFOfUoGm0P
sGxYW4nRbEwXkxgfCt9CDW02neKBpfMI4VSX38qaZ8cAIr0NBm45x7ou3dX5U9gcFHWbVtVOSBub
emRtfXJCbesLSJuavG2+Xh/0OKjfltUof0PTi/R+ii5rKwvd4WZ8pQTOnVlpG9pTC1t3dtGchZgs
GivwDaNoeaLI6achy9eDfIe/z0JmOLtqfgWZlr0Kz8OQ0COIFGdfyE6D8EMHvDwu/YfG/x5FC2tl
Lq1icVqj3q9qCWV6UTkwIXs7Y0zxcejhVUdHqs1evHDrzi5Jg2RKBpQB0Wpy8kDdsHIYm6wOgKHA
uGCXPEeoEQh/ed/NDsmEuYUu5Fg3VC4vJBEFCE91xAo6a+37YCbTn5nSb/V26SibXRDYZ+C0CMQE
nMllJLuNsiorOcpT2Nid8wPbACyzLP12iJz1jY1+MM02iBIrzUA5WlsZSbNr+x/XF/7Sjxj//Gzj
YTTBZSLYeEHw4hX+uvKPcImvx5hdlFSJxiIAALypBh/oaRScEM4+2aRnuoV4M5SI/L3r7cxs5wwL
0eZH9CvaZLEAbx70vOCdrnvAJIpNjHlo5j1cH9LseXE2pGlKgctF6EfMXaXAPnCe3eyvdvJZhMlF
Z6rAm1BH9E9Jva6MRzd2tp437CLoEvanYnAXTqeJWNs/5Q2KW/+ZpMnxVKNHWnROQ40tcNZKdz9a
WgTlferfjK2g2j9mHe6EuvwY6PFeV+uNB9Qb25s2XIL8LHzb6aGC52Eb+DEj96JgHZgPDtze67M3
u0Rg6QGzAWBFXepy0Q+DhC5d1HNK+vXPsjaHm8HQv0BqSBdyptnD5CzQZHflba53kcFH7cIXEYc4
8JFSI5buNP8tZ3ehZnchksZP/u0CO4s0WfXCKTQwckRKBv2ANdyR1g0wh02Svlz/drOzcxZosvKt
JKkzZFc4MAYXm0rjNfSLpbW/ND+TtY/QbJsWNTEG8yn21G1SfhNhvL0+kKUgkwUPRthU8VOg+Mmk
hM5PEAeLSdz8/Os21WPyCgT2LheaHGglpC8WWiyifZsMKyn+CZ/wVPkLC21+ML8CTaZfdRPP1lDq
gvpm3Mbqq9VbW6mwFvbN7D1skXsDndV05S2LO7sskPAx014h+e5c3QTFhZweyG/EpoS+LSIk+C1X
BAsH0/zIfsWc7NU0yoGP6sSsmxdZ9FtWHBJgC0FmbyhQjkCcDVKM6YGAzIbHy37gVZH+DDEwNZqD
5r828hrfyS6Rb/585ekKFz7Qd0ThpqsiqYIaBUGbWr+XyPg+Stomc4J2j/R7tBDqrQkzPRdoIGpo
/NJ1BaB/uQLLOixQe3B8IEnDAfIajE7KhtG29NJ9ihdMtRsfkW1Ybkd1X3N40M36Q1Vrx1KGaCoh
kzRU/f76+Od2BSJbKkAzBSi5PtneCporuALym3y/Q2ftWSQ/4RWtunp7Pc7cUaWD8X6TqQTPONkU
bdBnFcZ8wSnCDcf9SRPs+t8/t2rO//7JUQjpncqTFAenNAHZA9Uai4LQ/Zz1NUy+GmbB5nq82Rc4
2G7gmULIdAomAT28z/KhGgdktzms8VDbDSFMMfyFzIObKTjtReie5Di24hLTxV96G4zu9R8xtx9H
fBvQMMqOxigJep4wqiaWdzpS9yfhflJceU0rTDI+XY8xN3EGbB97ZJJwzIx/fnbOhAmcukFJg1MS
xU8lr/0V8LDsLw4zjmRDVagjyGCLL4Pkfo7FXZ8Ep7xMtHUtewjfj7qDTZZ9LzPYwZFtdH9xztCS
NSxSD9gw04YbdeGil9M+QA7hzi2fRn2nMP0qnHgdx3cIOC0McZyL6eY3R+S2wmtGk6esDT+y6VHA
9j5ZgfkJ/qRSfw2UQ4erR+e8F9l73p8Lq2M2Iupbyqi9SXY1rp6zmUtV2Y+kyAhOuF6S86QWkv8G
Bjyp5lIyNVGO677kurW7vl7evMUvB6rJKswHGAf0MmlqXYYt0UbKvM6lUfEdD3hEOONbgXTWN+eV
Cg3KCXZ3yvu91q5hIjSICBrYzgFvcRfL8b+vXH4Ibzob9Dbfe1qeagETRpmbeye7P9XyRiQLC2im
NEwA6DEGjsI8u7XJqsUKLoeJCU4ybHlyYC0wHKTCeW/0OUjqp7Z7xUtx3Rb5WpWcd31tLKyo3488
wtOZFMKmfYh6/uWHzjPT6L2h9E7cNSu8vkYxwhUiIutqW2lf6SsuxPs944ACRh5hQzWhHK1PhhuZ
WVIgHeydchOiZfNcQsRt2u8R/OE4WLiW5mLpUI7MsRvO1TwpZuBugXKbCwwEd6etEn8YPkomPH4J
a5o/rh9qtF1BhgJLAwA1hUDZtWeiq0cCIGk/sbFY2dFRhP7CUvl9K2rAT4ElKQpiuJzVl1MVC2TI
hphSUIV8FJaFKOet7ZfeeJGSV+Wz3S68iGdWBuFGeV9u9bGvfBmuQMRDx5yUasboXChJG9X5rDk7
JbyxUpuE6sfCllf4+yZb/iLe+OdnJ40EIsVHf84/CSNCWwxrHmwtkF/dW6L5pIIbdrufQ/Us3UQ+
fgnfFqKPH+9a9MnHLTyra7HEZAY96YDB5wqdt51jZsfSPwahczea3pWZdUBCZ6fIaO40OkphS82/
mYSAOR4bRHCVZI1ZvvwIEHSsVB8rK4bd3SiVstbk5z74hPrOHp9CFCS/9jViCOrS3fl7EsCmtG3Q
2tRLySsncZ1YFhiaRBxz6INZdoMwcE2fe2kJzxQlgNEDdhwJCdQXp2uYcq2v9xFo96H/Ie89eYPr
OtqA3trTxApRhCf9xtgPzSGRkMpaaHbOHAccsxTfTTDcLOhplsoXz7E4pmplfhdoC0fBx6J4tYP3
QfB9YTWNJ8tkNV2EmuRUFqa8ltQSKm9fgv411d/5WOEZ7qM57DXj6Fi7NP28EHNm/5zHnFZZtMEU
Gc0U9iuqLuU7Tz/4qLA5++5bVTx6urbiH2SOaOgsBJ4bLC0kqi4UPXlkT76r6xR87o6t40UnrXmV
85fwtZTVtYsZh1V91CwUk6Slx/7vTw7QiVB/mUoYkpCbLjeKk4qi7jvex12Bso21dvDoTelqKMnC
MTjTIr+MNMldMVkaMEikEIPP6xoWo1R+Tgply5NLteHMrlMpQu/kFsW594oS7z2kavvujwE+/IYR
pwQThX36dmycnY1d6QyBPI62wWdnXUhthsADABFDDdL1wnTOHQW8SWTQ0xz+0G0uv2zvIA2JZqcP
lTZF5KU6RNm9G9PKPeSaFmKs9klosGtRvMCRezt2CZUoPHnBsC0U5+n6j5m58hj3r98y+faG0gRq
ndKXG+UAMwx6HfslNAuEa9AvrLHrwoh7sbq99AHGPz/72Da0rPE5zxmMeI+dWZsWD0Wrff2Lodm0
yjUVGB2vlssoZWZg0RPZbNdBHAprr9b2pqqMjaUVr4GFdru6Dmr5cD3oTDbL04j2DswvUs1pxzdN
mtqQMQ891dFo4Z1p0jpW1Xp1Pcrc3jyPMrlMFFSNURyn+KJI0b7ylEOdP6gthYclHMBsIEFmN7oD
oIg4/vnZTMUdajBIzrE8KKRtgfNl+1Q3sc7tu50oXWshy5v9eiTL2vgWQIdvkhFVg24hpazBoupB
yAwPfVpv/uLLjcxD0mMdxsdk6YV1CZJS4gzH23Gt6ndCTreSe1ysLs7lGcrYDft3oMmXq3spGVC9
Jdny9JMZexj6KmsMoW/oEmxE2eCYjKe1bAffKTt8/b8b5GR5dKruFtV4DxsDCua7PHqPyMdKuP3C
MpydLt5VlKToA+Ntcrk6sMygoKPDnCGfQrX7QY2H7fWRzKTIsDdgIo6PJ4NHzWUEDMTbCKoIzAcF
Of340SFTNsSXqEIcl3az2S1cteP0T9MK2CKCeeN/mNPHuBrlIf9nmANBhVAhkNgDLp3Xh7QUYrIw
ekltAmic/qmvHoOm2yAoh4jaEhV9duOeDWQyNQjP42ScwgRof6YMwTQfoHMM2cv1sYx/y7XPNUlM
MpJdFAcYS6cUqzDCPby7Dbt3XYCVfLCwFJZGNFkKSE3SEAZWfqqz8s4K+mPqvXb5ZyUoHq8PajYQ
OipUWcEMyVPofB1KjUATi9RS7jda/kn06l0pbzqEEq8Hml0JZ4EmFxQwrkJ3x+cm0sXk5mJ8Adr6
s5Pk+sKtNDtP8FOBQdkjU3TcyGfHeBFnwk5C5gldgHWvHkO6hB9RFo1RxfJ+Xh/V7JY9izWO+iwW
pliiGwJwIaZWDvct7gH7uMcbwkQEHzOdfRL33wx5SBd27uysoXpjcR5Ra51WrkWp4GldA0Iw5Qox
ZheuCBLHHxJNh/rvBd3CLp49+rB+QsYJ7j+inJejLAe51/AT90+RSa1VT1GQaqDwLaz5uRVC5dri
rYo8EP/LZZShcDIT1+l/oH7s4Up9WD7Fl4JMNpYfWnFjjSibUByx0IADe2eg1XZ9Vcx9r5E4QaWP
Eg6J0eVIsI8Am29T6yhNNf8gmjxHAC5IFx6gM70bDVDvrzCTaQncWqv6pOPWte30kAS5CtYueo6K
ANeZyA5AFYt+4xZDve3s2tg6Cr41jSN5m8QwjG0zhGjXRYZ6EHgvk/wO7hHpmEXqypjHTM/N8585
LuazPdK5ivEPCKhQ1qnRghqotp07unXqB0s71s6tisM0r71qscY1P9uAtlS8iaCITb6QQBkSUxY6
WuUWorXV75Kn6zM9d9ZQqftPgMnYVB0hGx9pvBMJzy0QQ2tbYENs6g1mWpl3j/jdws6fTbXG/BRt
VPmt0nv5Nduelp2L1PoJg217m9VSuolbOV1JSRtuQwX52rx2k3Vi8ajLqjT7WujYTVwf9exn5SQg
49PeToXL3xAFrYFCpcLtJJ7hTtpBsfLCb9djzJ2sozS2gqaijoj6ZA8lLkogChbwp9EwWjnmarkZ
tZKTZxALbrnQHn+rPv62Rs+iTReKnaLxr3L2+IqM9wMWyz2Zcv9AE2jbVNlOKp5jtScpq7eWUt5c
H+rscaGj5UI1Fm0DazJUW/iZl2BRf0qaPdKb3d8c38zVf/7+yeCcpmdvSPz9nRNvhILbjL+UHI/H
5m/f7yzEZB9IiHf3ZssNoeXtLlT8nSJuy74+BPLHVP2ECN9i8jq7884ijn9+dqpUehtI6sCgAu17
1EkW/i1o/4XIR/Xef5H2XTuS40qUXyRA3rxSJr2yfFf3i1CmWxLlvfn6PardO51ialOYmrnADC4K
yBDJIBmMOHHOb6hB3V6iRY+/sMbcTQnPiVBmgDdSgJfHojxPlwZoyr+RmMGdDolFcIHiVciulAB1
DPrVvRC9FfSd0v13OkJwayAprMoAc6EgxpYxYiNqygFHFgRjUIJ7SnWrqJ5AoHx7xha3FF5KAIRP
aWAEDvMFagCjiAMeia6YNgdoHJk0eRpVAHZrFSruMtGlDnQKAVIUYbMZEn0tOby0ZEjkoXoLTUhU
N5klE0BvGmYdXvOK+CcG0glFlAamb49y4ZTCr2OpELWgrsbWuyRIdfNpBiNli5KaBFGIZhNTyULS
wsogs9alK2fFwkaDQbzVgEbBDcAGSYCNDJDAQFUaEDiTevQs87hRRdAIDsaLooT7ht9D1dm6Pcxp
+zLbG0hXdOUDUC+Cqo45oUpOLYtGLeixNJC7U1XuqQqjE0jMPSvltfjfXy84rABpByAUvCUKkxjJ
5KiPwbD9hcuIUaLMhVOn398e0cLxMbMhzr1ToVBJ8T1KjzUKlIPs7SMNNMX9qWteSuiR3Ta26CVT
nQJsaSiGsFVKr0MMB/p9epTHrzp+UpNCkQNH9EDAnfHdGwfNTbzv1d+37S5sAeBp/9pllq2W9RgS
cTk9crUp+yce/LhrhCJLJjAsFUcJEhdXL5EMbywe6lT0aHT6yffqAzLmbb8ChZ6+k3U/EISi4QBF
FXTMMeOoVKhQGT6MaCJQOr8zba2DfMm/0VyAhleIdBoI2ufe0AuVggZJjR6nKBEUDaGjAoGZeg+3
12PJ6S7NMLdkJaUeHm5AP4Qx6GtiR9R34jYsE0umr7ctLXncpSXmdkTarZDKAQPSBodrS2g48fxr
D2J4FONJqtux9O9bGqHyezGF0xdd3MepjCoCmHnpUTLeFO2khnZbBASNNv9tYNP5eGHG0Ia6QrRI
j76wkzswJ3HZcUr2RC9RURKo/ayct4v+/XdYbKmEtpJSa54E/x5RpYV4iFlNHI9N8uf2uJauS8wf
ColoXEI6jgXijZFiRCnnARmTAqGlJT8hObjju9IFZfZH0Tot/7v8rQRICY4Zv0bssuguQDYAgwo6
NIAO5rNagm3eqyQOSDUdIL8qTy0VqvSQuYshq4BmtREcTh+3B7xmkskHgWjLG7sEJjtBOMcNYpEU
5IwUTB5VtZPj3A787Btn/oTf+N8omWMEfJ1p3opRdIxUCnkA1XfKRMog2ShwpAzibQJF4BWTi+6D
aG56qE8K1cwo8xGEseUEIhZju0GZHTISpFJXCgmLRtCDPTVHgViO5UbruSpHowrKMHLzBsxm0Dyv
li0XVwvPzqn/CYRJKrO74zygIMXFiy/sRDOC6l/Jv3s5Xp2ANYpb0VuJAJZ3w4U9ZptH0GVL0wL2
8pDe+wWkQfM9VBiE0GnFyuY9kSTSLop/5mvv68W5/GuYbaszuIIHkYOEhLWwS2X0KEJMB8X/u9vO
v2wF0MLpysR+Y6ZTrxMI2fcqsDfIh2vZvoxLUE9tbhtZujVB1chPnUq4OtnGedD3aWGdwAhVhCNk
vA+t7L3dNrE0jglQh2QraE/AoD0/N1Qx6JB1gYkIGPkhfZONZ7DyfcMGCJTQU4AvvipWp1DHbJQw
RMRb7zl0+iVDSSiy77etLEUAwBv/Y0WYj0T3W3DVqD7O+fI+lUa7r8EsBzFNTlm5UL5aBdlg5tIS
c9aqfeyBbbzGRRn45Y6LIcTTA0i2rZugt8sQuiG+VGv3PAdGxQIKNHdUjO+rrvupdRr0P/2x30Bi
JyS5rGdWMIQF4aHFSPpJZTku9R86pF5JnqGzvpJ8Y1fQEP19YRxstL5ujjWg+6DuxEOo9SHheXsS
F90B8e0Ek0e9n8WMeLkEKhrkn48jWPa1GJrLwinU1i6rL/TQ1QyivRbvV7Q4A/s3XyvJG/Ee8wFz
VmIHcOe9IQ2mLidTHwgEukT6LMaPojyhnoHyKu8Dlb4IFApP6p2UvjeQpx67bFd1LniRE/0eoHqH
F599TjSV1K5jlwPPGYFTO7cnZyldCwkEwIWAjQIYgn0FQO5FGvkA0biaH2iX3Ict0L1jtlMCavHD
eBxocKoTYMTTIjBIG4BGOWs2RVWRTAstUZP2QyjaXjHw31m2iw9jdnEkqTSH7iI+rOkhvZGTcF/J
3vb28Bd948LI9PfLwK2HnEcsAbNdxaHJvRQ9FKlXsieLBx46k4HWnuiK2IbJohgK+EuJ2LB/oAY1
eX7luFs8JC4MMGMIqqKCljwMdLEF6lO4lyg+Rv7L7ZlaeiWIF1amr7iYqQxaTymUSym6WXdpu+/6
PTgdYpf+P9HG/29L2NKdfmmHeSNAEMeAM+EgEhVXg9Ak0NcgBC05A3WDT3jg7VEtJa6BBwYxAGBH
2ADs6jQjBFKVAl6GUEgSRxOy5iCtSAB4eqgqi5bCAY/8llt7MEyHwdVhcWGWWbPM44QMMrNIXQQ2
RFssGQEtyUdIFwUaqSTDVHuBNEKxhq1fXMULu8wqhl2oQxMZSQzJO/NAPmFgAhriFMMuEVHfnttF
W+iwnpp4JvpH5vKCzo43DApWstX2cR1B41NAV37cbisvRMJ3jf53mrKrKb0wx9xgVFPCVi7hoIb/
hroSiAaes2Tl1l+MANEIAWpDYDuh9cAc8kaZyErWozcBqnSqKeTBftRNYXzz0HGdgMXFrzd5wr2A
NDct6fN35vMf2+w9lkIGCPqwsN3Fd95QbWu5MoEEIrn+2wi/k+26GKjILF7QciU0rNHzweEVhGdJ
nG0awGbv02hMvoHLhUYHuJRwaUKIjGWPl4UgK7MOiahDDt1FMQfjMN+v1FIWnfHCBnObjA3YBZNO
wEHPN6SudXNI3tSSWtAnIyj33V6pRVe8MDb9/eKsxHYYMhBp02Oi5T8ELrQ9RfvkDdW6bWb58EL3
MzhVwDLA68xuVpvCryGgiPeIVEIAKz7nnnKA2DrkR3dcNLp5us8NM3lfMTut/dVO0yfCt4lCFHCG
+fD6hk+1ZITZwqusjGpmkj+DY6tun/o8JlKbEQklwM0ImevblhevUlQJkGDGuxLtZHPDHAIYOkJl
A6oK0CDUwr7fdR5fbf6bFWZ4noA+51KcrICv1uS0fLC8CMfXbSuLPgIkyESTCu0CtpII1GcD0VJc
PBo4axvbmMimx5Va/LT+Vwt1YYPxQ7lAd0PS45Ei0UCccvOKOcY8LrkhMHv0JP3HITHuWCPPpqoV
hiR5e717E6wI0vS3Z215RCDSQqUZ2V112uYXOytqeiWQBpjgIWci/VFAVFY/0TT5hgtMiXjg6VDT
1nTG0QZV1sKuw10S1yOgCrsBknG3B7K0/JcWGCcTfSpFoljhtaB9ZBUQD965KFajm6UNA8QoUFTA
yIB7mbmuuLDnYq7DdV9We3Qi976l08hCadeS8RobzD4+CcmW40sn9R+S1E0hZHp7nEvnLlrcUBwC
DSmIcphzd4jGFiovWDAZDg4Ge/CPNbLdqIqVhqo1KtHzbXuL83phb/r7hYPI8aRPnsAel+g79K6b
UpOfuGxYeTcsUP/IaN2TZHQpg3MINa+5ncKPwxiq8hQN3rlVaiejG0he7JFUAxNgCyLFQCcJ3m9S
anE96MmfmjXtgeWR/v0CxkdDyueQ5cMX6OlLUyrOmBhQPF3j5F30oItxMn6aQe2312pYURUnhLIu
v3Ivr41Cms+jlI8lYAbTPJYuuv9xR3ZcuuKDy2MAJg20GQqSHIwPtmLLKVGNJ67uSe+Br+pmkAuj
9R3H+2uEcTwKVobUmxpzkRAKC3GvKx+1l6643fJs/TXCnLCRUqVSN04xbphvIQVr5b2wXUWcL1r5
QomBnhF8CNMT7WIP6W1BM4iLI++uFmD9aEChV7Ugtxw5LnFuz9ri8YCm+km4A/B1ndlGuZDlg09h
KhBUW3vlhoj02VbpfFv+1twBcAVnnuT5WErfOMgUpLXGqUbNm6n/a4KdV8lK0nvpfppQXf8zwmxK
Sa4hQ8oj8jPEUCXC2EFtrhs0R5KTFNxg0hoid3H+lEmmEOmbqUNgvlShppeQA4MMqK5yAhKQNTXR
QRM4nBCVVmrIKJmEUAi+vWhLjcsSOqX/scpcK5CVz8e6RPlprMq9WI2mKvCbQQC1VZbaY2vstKG1
xDcZCst9aHyiO8TVFP+o0rsxonuJu5/QShOjzO3vWvRb9MCi3gD8qcDmrwEFKMTR0BF2I/sWaZtS
9k0dFdP/ZoUZvBJX1aAUBm40Hm89VEqNZ3VYy5Iv+hFwBl/alGiDZYx0fsoniHSjYybqFtgfPR7U
a8Zgju2Kwy7P2f8MQbRs7kAQnFblgePoV648auU9r9UEIoPfOR3/GQ9gKXMzeETyFMKw0TE3ekv0
ja0qR1a8SjE8uTsb8E7wjP87bWg2n5uRKwoN5wyjKTzRQUH2Dm3zBg3Npj5NDYPo+fjG9QVaSfA9
gK0ArazM9ZV4EeW5CPs94N3+QUgwpm+426UF5vLKuy4oRh7HVtA9BuPvoT014VrueskJ0D0yCeah
HQfl3vm0iVke6SC7RjCa0m2QyVv0WVMlWPGBpcUBNhPd1gjcJ3KHuRWO0yq/iWh0DKG9DR5qOwIC
ANUMgYMWfDESSlcWZ+lwVCYVy6kXV1PkadgX95iEbl9p9OoI/T9NSNJm8D79MdRMvWh1MzcgLSB6
wndOZOC6oHgyteOAq3xu1OtjQ2+7JDrK8mueOrhMN9yLEphhmW9uH0SL83lhifEMpUvLPvXL6Oi1
nTP1oAaeU+ot6Ctw5hlF5295ac0bl23i+YVONDTosyQ4bdGJmTR20bEpgJlGYTbb5LUU70YjgiZV
1PM2Hu92GFF1JYu+mOsAbc0/lpkTcci8Pk9BL3ocygEtvoIPRPFwaiB/3gkm0GEB9OohcU/fgexe
ue+WtgeCkymHCWIoNK7PlzSN0RorZkoElYPoR58Ow04eotdwUP2Vw3hxkOi7M0C0AkliYCHnloYi
0LM4RKQqdbmdeQi5A7ONMkd5ryT10OYvSWdYlf5525GW9smFVZZCQhw8vU1khK6ZcArqQ5pzQBo/
9v4eQM2VqVy61y5NMfdA0okgw5yqCAkgIxUgbUV5qkIfRcHn22P6Ejtlr4JLS8xVwGFMfDShs8qM
pGFsFyEARn3yGwC3yEOGSmudiI+JPKAO6XWvTbKh/T7r3sasdbu1rTptxauPAY4GtAfgVwHsYb6u
jeYnWpAhdauWuQV9qz7JndvjXfJRKI38Y4GZ2BClMZDJwAI4R60m0mxM7OrDYNk/0QeIMiFizasm
Jt7TEFOGPWLoQNnE6EjPeDQTIeb0PKsbW5JJvUjqpjlw8VrL9qKTXphmNqFeCmHmjXgplLEj4Pz2
e2IkJcjja7NTV6l5pgW5XrC/A2XuKl1LFITyiKsD4xn4VVP1Q6euImgXivymkjddD0JLgz/XlFu5
7xddBc2WqJxKEAW9Agh7VBN9ZYJ2+W+698f3VzbG4g68+H3miMlDqNJEJRBx0L/Jy/KspRslyGyw
Q68MZNnQJGUJtCcq78xFSIfI6OMBGXdZzOw+HiFYJ2zG1OGAx7/t+4uugQgMjFETWxyL91Bkishy
Qt/VCW9OhVyob9thpduFpFjlWgvI4k67sMY4YiBVEQqUmEDOOHk6kB/g0ld/3R7RtAiX7geAOASD
9EmeCEweAgtsipqsM6RChYyKQBI8rxTLgwqDxX80n+FadoRdJ9YW4xC8WpalmOriCe0X9PiABh3v
fHs0bNDAWGDRS1Xlj7IaYjQ5dFlFgje+/KkbBKIj+Vpn78rEsd3rSujHihZokBc7hQmpTiOPNCeR
fHPYims13KvT8Gtc0zGIJz3Kx2yHjBTHfZUpVDol1HNaMDCVltGm4AbOLCP4NEJX52tLytdyJle5
R9Yu44Fq1aVGosMuoDLjEWzcCbCZYJtzdPxPOFXn7seaqtkVg9eXTeiZQW4JiCr07cxvMIUH77MQ
BdKpG+xk26kEKFfDrD6KBNpmBITyP9dMLi4ltKsB30U4h9aCuUVgDUq5oZF0MgoLoCMe7OYKCT+H
J/rc05Wz6qqu+zU8tCmgqCuizZN9b2c4LeImzaVT8weJ8G275VzJ7V+ip8iRtRVjiwP7xxbqdvOB
dW0DCW4jxVRCZzQjwhO4EP0n/zOz9PfbG489GOejAthybonzZZSyO1jSdVNpneqj/wP6tVh0bpu5
Ijxi7YhzO+AHVMVossMR/hT+QklVxd5OSGtGd8O2fK7etV2nEXXlKlubSMYnqxJEUqOUSKcWTSch
BIWgYTRatb4Dkx1HD8Ua+9CaPebBFaCpKPdiDDND3AH9hNwBS0t0Rx/KPXd3e0rXTDFbnA+NGMxn
8EfuMXqI9r7tpSR7GniS2f/N0HQ7XLyRPa4FKVadfY0JpDc/PI6AWZVDj7MpSCuOf30PqBpSrwCZ
Af6J7ifG8QO0qsV4MRunHvV3GvEg3gdlXX6GOAYEhj9Dv1hzzMkD5vcoiGrB+guEDyIQVGrmo4sK
moNYLfNOSgCNxLK2Cw/oJUEj3QCmU+w7Ld1HZUs4GhGhvGt8zhogJb4y7mmxbn0Fsz1yjjZ+NiaQ
aBB/D9EmS8+Ftrm9jGsmmK3AiVrUckPsnRpZdGi8M7p9JzfmN4xMMnJYPwUaUYyvoJ97gGxU650q
vyJtflcXx8ZYKVlfOz6YRvGPgjAOGWb2cJSVgRNiZD5dPdorr8I5l2yeflbGOU5VCF+tRI5ssI2a
5Mwa4x9DVo4CXv6B6wOUajZJKhCuktdIJq7y5eBi49FtKIPTBPDTK0bToAPtY66F1K3HdJdkj6FM
IJaQQQUNctMUr3rooatBZBsjKcddJxUk0IB3jOIzBakjVVvbG/7tS5z9JmbohZhzddT51KWysS/S
R6kzdn5836Zr3r8QroBUFGU3sImDAUpn3SZuFLRiogjt6mFtFdqPPM1MqH6d/cAy7nkSuGJI+t+G
snKEfj2q59sOZW/wNYOuGVlHg8WfSWNY1XzWxG5jDxvE6TbRHlKLOv7GtwWLsytLt3oTYmCbhIhW
QMKN6kRW7TwLn/pKJvKLG/PWtzBHwGjQmuptG7uxCAzt3ZiRsAaNjtQiLXloBRDFozn+E/rhVEd+
smo3AyS04i0a40TutQ5J9CtMLB3vas7uQNtAf8TpYxJYAqXEP5eFRYvzoJD4l1SC3MjU+R9GvJYk
vt4rSC4gAsSbFNAQUWVObzpGg1iUauwWcfapCxkCo/7x3x4wcxOMTwY5b8h1rMWuz+O6a3e9ag3l
CjZryR1n42CWQtZaX40rGOE3ygdQSjXhqQ12Yek02oaCUgERc3tYC/quD+j50JgDWmpBCSkOsKpw
VsQfqtAWxZVn1kIQi0MGUDC0T6OjE0QM89uO73xf8aoqc7mycCrtTigfZdATdiHA24MVK7uJEqGr
IvTirJi+DjTnlpmF87q+kcasztxEf/wlZaWtx+bkvp24cpUuvLnmlpjVq1BXSHO/ydw8cjTB8vHI
pyTkSKdv6tNAQPh22yUXRwaCIHQYQ2AJR8l8TnMJWBIDfeJuIv/kkCNpNQ7+8bMATV8orgVI0wXK
nBKgJv1rjLlg+V5OQiHJMbimBQvjWWretGxTdmuKzguvOcwiepjRvIIn3VUpRqPFWEYN1ivoCrMS
dmqwR9CuobuEoyfBe+zVO1B2BNMmXDkJlxcQkCqwSkAhG71b8wk1xrQRMq7IXG/clQG0AJ9jnpTZ
pq6eNf6u9I49XbkIrloccNWBu0dFehQqXXitM9OqVVHe6YGau+Hb6KR375zZ3QH/pNg6zn3xYDbb
+Fmz1iLrpVt/ZnZyrYvQmkd6uxmoloPQ+k3+nbSiOcn8cpVdcccx26qd7X2IdCPrp+6MZNkzkpp9
/1NrbVX17dteLC4c3rNvYWa97v1aziG57nJb3pQc6kTP4i7c9AfDjmITqAFQTJoeCWx0MZGODD7h
eVO3sx/yWvn8CyLNOPnsU6YI8GJaxiH3Bz7HatAdePHcbCTIcZnpFkT2r8apONLtny0Kgne6Lexu
z8L1+wN+AEFn9KgitoR0+twyFQud19I0dzPgOgcFr9PBN6PeAbu86OfEl4aV02rRILCCgKsiXoYw
3dxgN9R+gFd57lbKK0ALJt+dqOdbVHUrEHWA2vT2+BaOj6nyCAp76HMADMKcwoU2ct7QiLmbDIEb
eemG8wrU8kGxaay8BJZ2sYKqtAi2HVSpwLA4H9ko8YkQlmHh/qqIZ0UbJGfIs38WVwpiSzHcpR1W
C8BXpUAYKey0TvxUP42vBbyFnjm7sNqDjCAOwdwpcHTLc3rzbSD+I/optomTbpp3/9HYlc7tKV7a
RzgzUflABUQDA+t83LyaUhxeSeGWOTWzjJrdGnXBkoUJWgPQJk6rK8FuMW9or0hp4VZhIhx6Dals
qjVr15o43ZPsLoRUhQTkFUAfV7VxI8vBf1/UhZvvRLMgkhNtUbu1lUNPjr6pbkc7fsjN587SNs+x
uZbbWx7kX+vMiZwZXJanYgPrelXaSZoLd2IQDiun3kJeCmiGi0EyqyUrXVI2JQYp7tMn7jXc4nnH
E2ptBFM+6k5ISfZz5f26ODIU/6ftjm1xxUmStklcRUPhRiNwocnBWNUJv+Jqnq4zwBj/McGEJIqv
FHod9YVrbMU9/YBqt/dTtUq7Ogq2d1DffWsV8b8QBc1MMus1VgJYayqMKtgpH9IrJvSFWuV7egh3
A/RU9/RBdwLbsIyn29tt8ZxB3yZmEu0GU/Z5vt9Cn4ZVYGD/KylqtpWJZJFn8fXG2KQ+iGNToqOF
8ls2J0pVNOVDHpKd37QKwIdNC7e2ZFO0nbvYLcl+rZdhMSrB4TltPpDSQ+RoPrS4bzxOGrrChXDT
JtrGDmcjEgo8szqCFZk0B+mzIwH5s1phXHoBKReWvyb94gYuk3RIAE3EpJ57q9z1RHmID/J5NN8M
qzloK2s4TdfspAHVEkpZwG5MERjyf/NxKnkGttAURya4QzOz1IJmq4IeH5R0WmvdXjpxekXdssVc
uIEnGBQcbYWb9E8J/fw9/II+Tm1x9WEwfPT5nCuUSvJ7L7VAdqPUZ/oL/x3ey37fPvu7anDiVfDI
9SHEjJ9Z565sfKHQ8U2q9AoAvqDtAuGRC34WY2DyAYl2bbShmuUnJjdsxs7U1ljCrt+Fsy9A8m6+
AlBEgZK0hC+ouz/e1vP+JIOZFudR6qxqdBTtJRtfhMJYOX2vzowvrBeKN8h9oZbJrruUQz2zVZvG
1bvEztX7VtiLWmpCpZTU/ufthb/yMQWgW1zLE0H/xJfDvK5DTWqKAkK1bpHEr3nkO2kumlXTvNw2
Mx1zM/eCGRT7DMgEoQyGDPZ8ItNe6ZR4hJlq8O1MegyVfNNlKImtgR2WxnNpiDlvowoJraSBIXA0
PdEsN/XEOI1ytjJtC+PB/Tglx1T0hKKlZj4eTa5yJSlDjCd38x68OMEztE0zY63EvOAKCmCFOL6h
sKJeneJCKEdU7gYg/F9kQG7M8q5AD4jh3F6dhUmbWWE2f652rZ7JY+lqfGpW9C60R+SMb9u43kvo
Z0XQCzomMKcgCTbFVRdnZ03jHMhoWrmCyg2nrC2klIxC2Vp416AXTlHNqPIiE0pchWmIfkH6iotA
1hitVYGX5hTQCtRLtOlfLL0Kn7RllytS4fIahEwUecOHH5Gcmh668mVjLYl7fbJi3LisvgQhUUph
3xY0pZ0Y637pjvnP0f/IChE1bksSUWhDDVrqsi2X38VZ8NznjvGrq/1NnViD4Ab8VhFbE7UIFYrO
WU7i9mz02pr25lfzK7M18X1IT37xily5clRGbcp3euE2pbGt09RUPwIJzYjSL2FPKzN6yjUSSGh1
2kMC19GlXd6fqkl3x7MH+VQaJIhfbruKfH1YoKUVqVI0kYFuRGc8pWnGqO51DTHuUPwoDIgUR/JK
sLng8Rp65adaCSgErkrkaFAK+rQrandqZxHDfe+rJFJXDokFRwPdKQD1APGA/PEqBGsqrRijqnaz
aC+MfwrDsCg1TDEYiSbFK9nZhRNpZozZw3Hmg7xaLWtXAeWo2JyD/KPNf4dr+JrpZxhvwZrgWkLH
P4jz2bYTVFj6tgQgz1Xrd06axIBK9MGLRBFPIv+soBRz2xeun1t4DPCgtpyYtMA3cEWi3/k5mle7
xg0gglFT1B/8xFKq17oWiWS41S6NCfDIw0f2xB+iXfZktM9GtIenuuqhkre3P+fab+RJixEva/Q4
AqU8ue7FIQbc/cDFcti4SXpXq7/15Ei1NaaBJRtIL058oRIoeBTG/QM5i7lEShu3pCh2+Oc0Q56p
/bd5ZwxhyndgEVGmQ+p0PpA85dWKNnnjjk6N90FKfNkOPSKuPZev/WVuZxrsxYRBFk2p5Bp2gPeS
HN7W6YYmm3Ykermypa9PjckS9jSerZMEIjttUifnKBY1biOpgVkL/VlMs7XTfGE4SGUDEw80Kh5V
LKtbVfj+CMGR1k0tJzKRaibySpp3CmrnGwwEjxcWmGE0KhpkAgUWAHFxCjMzw53u3K/ly8Xr4wLs
yDpqilDCRFMBixEKNQOKyxJt3VhOTt2T2iGCr3cGhASDEBrM92OTv/J9shsqbx+P9uCdvF52KhXK
mZLtPwW53UkhiU/gogYlehZmkOuIHShacmskiwvrii/VEKCiTwThMBOD60Mj4HFStK6nV9yujlsw
EVbD79v7+gr0jCaHmRUmoMvLsi/zAV0uyXhqfBMKoXGA+1l+C+7kpDeVs9+lBTGyu55PX/I/auBA
0Qh6kivny8JgQXSDfT8VvAFkZz6jzVQvhz714FIRAh5tQ5SVgX6FG4x/wQLOVESUPPr5mEdVizZI
Pk/aAQmJFCfoa/RAn5oXSFTfVWayUa2Y+HfhnR5Y4CuqdiL5VO3bUz3t+KsPmIhUwEArAtHCODgX
RF3EVeLgVilq90lgCtkhrmrrtpUF/8bljlcHyPpw9X5FZRfnjhqjE2vsvcEV0n6rUtQsOs1M0x/i
WkLuuliBFCAoiYE6VlW0fMrTkl5Y6upU5euqHF30mFn9Tjrkj74t7nqzs1J7OAwkvPPNP3QzPt4e
4dI8Xtqd/n5hN0zCJuXR/eO+WndriZzJzdg1uvztaXYvflsWaQ1pEvy2QeTNe3uoSUwU8z5y1lCn
C9HxfPamGOrC0lBqHLqPYWkw39FIYGUnfSfv0u24qV4r663aDhvOUV1kpUlnlpZnZys7bmFDgCMT
eHVUG8CEjANm/gWjPmpp0WWi2w9dZKZaCDXLHxS6GPJvhbeTxkTx0tS8jsQPmfhSVk5WohEi7c6h
VxENScocQkVtBslCW9TJ7TW+vm6AwYIsAE4n0O5BIGT+bWWQAPzrC7I7cvFoQgpMtkZRDbZxn7ek
BJmcw6lgZeGppG6+YxkxMujNDGgJMeuiQcRTkpG8dEtgTDpgL1I9IXy/8XdZ9RrqworHXZ97ALig
MwJU6TJif/ZU0jWeciCZk92wVE8KlzsQM12JeBYiSR3vMKTTEJAjDywxQxIGLUFN0ZDdOrDzO+qh
arsbdaJvkt+xmxxzV+RIJJLuCAJfSXbqCMi2O8EB45LZrvUqLNw3849hvI56RppEni67wz1fQMH7
IMimhigsBIfWrmq2upMUT+NLD6RTvRUdo9ndXt/rJCpYPwGrmlo+NRDgsOn2DBJsA5QTZbeQOQA+
TUm4Dw/oUnnOqUjUZh8HJ7HZR/peEYgGqiY9dqjyTpuH7v32l1xXqr6+BBc8+AWQrmazxpxSaIU6
UpCWfegxUN9Erh8i/8yZ4Z0SnhPFbrhNUpyKg7gP9rJL79VzuY8fxt+CZ4tE/CFoW0CvjC0okHPs
kZWL5Doe03FJgTNFhSQxeEeYhYrKCk2eFF831B9NnpLauE+kP3/k1ioLqJDmP27PxnWNArNxaY+5
nzkZhxHk1hW3bzfavju6xt4jz2/u4+fKwKTpop0f8rCkgoAbJNk4Y1mUl5/EnZhGkeJKZ7SU6RWp
7/rR8R9CO1IcFeTLm04nXf8AfB86wfxD8WIIjnhqf46/tPbEOaNsi7UzaveKCkHW3sz90S4cbhPK
aw0x11fd/EuZkKGOyrrV1EQBSKYl6sQeO+4VeQ3scH3pwQpqT4B2T5rbrNS2GAi9r1Wd4nrQnC1H
Ysh4RTyEoFvrg5LIAZHlmhhR5KxFRNegkmnNEeOiMwxNkiiQzo95Q6myIeFayMAWH8qBAwm/YKWV
1SZEGrZ1eB4ACm/4hzFcGfLivF7YZUIXZfCERqlqBScfWPKfUqx4/q21AxeGgOFNQScTvpd1B2qK
bFTcJqzdUYu2rV5vJKVfef1Nh/eVM1+YYW5KFAsDaCL3iqvEykaBCpKpDflHiaRsbEC8J4ybNUKl
hbt5uqiQM8faiUhszxdNSCBGBIyQ4sb5z6g8hLVTRcpDiXsFIhXboOfs2yfD0ghBtgiBThDmG4LC
xGSZGmnS6KuK2/Upkf0fithtKDTCMhB/lGtEFUv38QS4RQoOwbPCIk+hfNSHvAIiSXRaqYQbDc3O
0lRbOYIWoj+AWoFsx1MaJyxeYPM5DBpOaVJVlF01Rpu53plK9JDEL7KCnhzZVuEovW3wpLe71k5B
PDu8R6lTGLsa0sGhY0g/KcBWNa+QJgEZ5IpLLQYM6qQGhQf51E3DzLgCuoBGjFTZTWm8rwudeEli
cVhfNGgEqgimIjwMPc70PC8zx7c4GUlTbRLBlKQnEDXkyg9DJt6jQUnbHONwLTV2XR/DsQFGG7Q7
GhrucLZLvxzGWurQEu0KoFBWJFOsSFdWW3Sx5uTNswCNbpSH8K7jdGvgnyGR/g2HvDDPTE8PnTQJ
7o7gtE8KUgdDZ4e0KKAJiQYyzCawEcYgreyCJccE8hwMFFC4B1qTuY75vAZt8oBLyxOraoMEF7Xk
wYidlaFN384eJ5PYG9JTaFDD6TV3TC0HOULUSYgVnxDh27ZMHgzz+OAT55dBnI9NSE68ucP/1VzO
Mm37uP9h/yZvx7fnx+ZgDuQzIPvto705/txu77fb16c/948vGbEOlu++Hvaeebhfg0wtnQ+Xn8xc
krnetXUF/jVA5Wuw/j5rw6HTCqcVzgLgGrfnZzFKuTTG3Fhe4o+VPsiyKwFin5d7AB5F7VlOHeGd
KxxZtpNnaa8faX7w9LX6/9KtdWmbubVQ2ZEqmmJtpPinjORlV1rNWtR3xeoNyBlIC/46AHO6+x6f
53Wvye7hNSO9AxA84fG+z4i4iXcaKQgkvu2e6JZm3oE2uN5XRzyPNUux1p7ISwGormlw+ikTDtay
uStGciNJcYR7xh9+Zf22ne5pn9TjOaz+D2dn1ts4kmzhX0SA+/JKSrJk2SrbZbtc9ULUyn3f+evv
R19gWqIJEVVTPY3GNDAhZkZGRkacOOcoarsyXWOqWDpi9EQQaiP6kxDNfL+ozUIoA6B2hSvaGiNU
/sqM7vvbYn66KNISu+AaIueffRKIghQYV6yfdoeD4ByeR/u3vlHtn8bWcH67m98PgVNsdHsbguL4
vDcO8dsrCuP28PRrbRBu6Zyf/5JZDDMHyBzHdvpW7TicXKXjBfYNIMTKRfe+Sde+eHbRVbrnD6nB
Fyf2cJvYb2+W/ePTD8hG7PLu7cfu+WBufieOByLQch5+dm+p7dq5TYG5d+Tdd9+unWj3eMy2zfEV
MsCVX7d0oCzGyiYeMRRj5yjfEe6MNMgb/dS6it0Mt62yz5J2JWQsrvSZkdkKCFpdWr5c6aeeWGGC
sJRMG24ZI/t+PTQteu+ZndkFURlUi+uaj2m8PnUao2JQpIiGlXrF8pIZ02CONk0MTL/irGwllmZq
jW2vnxRN5qFw1w57SVkrEixlmND60mkgR4LHfxbRuyRrPWQzdOj9gEy+MpOQvxg9k6IUJ7If15dt
cXvObM0Cuiy6morOqH7yrOP4Uww3eVE6UrWWNC8FM2uCgFJu4/bWZidfapuu1P1CP+XohYbKoapE
Z/CLTd8/kkz1NBMt6+n6ly3ci+wTz1uucTia5qL2Zp6GXh4r+snShuFoSn6xrQP4FHL9vqJK5BRj
sGJxwQUNcmegriJzW+CJL53DGlQj8QSCilJKX5DAeRTb6vn6Ry1s14WJWZXACDI5FRviiRSptgKs
V6VsMu6Sv6Yf4x40mDfgEYDyCFC7maPHY+DVkYShovgFMsRnWn7oV2YJFw7ThY2ZU4y1aHhGiY06
+sa3NMZe6lfg0IvrRTFT1Sh0TMxWsy3RhzauB9y7j/XUbsfhWdd54qtCFdsRYxzXd2fJ5Rj2AriH
3h0c07MbVPbSJKvGTj8JcuZvWz9TIDQ0I9utfEanksC/aTJ/5QC/86bOrhjKxIYhM7lHI2KOVWty
12+kROQTd4l9b9iG/RrevJabbpuRrgR24Xzy7N/G9ubp4eHrg7l5spHPte+ggNo4nS3b+z+dvZa7
LC7E2W+aLUQiACqE6wHvsernOoD2JjKbdFPQiFGtwW61fE2mcsmXzldBvtzosDR1iWk4/WQymFk+
hfIhDlY6tIsmCCc6EIhpNHPmrl3aJ7pAT/2kohDufYZUlBmqlfO9FEIAmP3PxuTPZ/eL5VWlENQq
cXLsfvZS/VPIqu11J9WnpfjgMGc2ZmeiVsSyoZLPSMXtcPtabXlTOzW+w2uaP5Fdvh1Np7l9U+xy
RxL8/BtK78mxIlyL4YXMefp9eOL4HHQGggJHtQPHcFzf7vnHchsdwlekHu0vrVPtbNHea5vHf3Ev
XaEgMmnUWMxlXa5SW6lDP2QGm6156k72Yv0GKZ63fNAPciMnn3RmpjYrq7awaNRMzQktRXtWnZkk
T4+kzoiNk2a8DPGBF1CGNo6cRX+fYDDuD3EabPEgQOcNkWRohg7iJoM0hhEGtIyzTdzSfe8qs7Ov
f9LSIf3PFM3Sy1WMU60sNE3An6vyc6i2r2ovfzECqbZ1b9Acv+nb3XWLHxR/pluF9jb8z5TOpprn
pUkvNrEZJMbprd5MQGpiFeWcTeyEvLOY9nLiT5Ut2O2u3pjbznmTt5JNSXpPM+D6L1k6yyRX0PFR
9f042JRqWoE2aWmcLOFW0B9F8TeUsCsus7i+wFLQzIVHGbDt5cdCGqUNrZcZp8IfQ4ce2EOVccI0
jZqy8jCGN//wSfAH0vNGpJeK66U5wAWjHLi1cVKT0NaYR8vM7/X4ct2IvHSh0jWlTs4gDNncLLIb
8LoLwdAYp9JFZ7U7djUDnntp+NPXD5DDtebOMhmOFB8KnQqdelM0Tuwe0xEVzn0gPPUtuuZw4fTI
qAxud+/5kCfFm6p5ENegxx8nISZnm5RAUbyl2zHncun6uqzKejBOLsS5jqDsYOrreOh5B7neaJKj
M57hVLL1D/uAchHthAkDyNjA5T6UnWLC2qEYJ6lreecY9aMgQLfvUmxc6Wy+dybmkfzc1OSBZ7dF
2TEnIISYapx21/NHo1k+OEghcpgK/h48pYd+k/DcLOxPpAG9HTneXbsdmV2M7Qfv5re3te8CVsH2
Lce/fXxsHOsfsjwIueBwYJZBhlX08kdSQE+1GAaRUzDqzyRBz3ppFI7by+LKeXtPrz4sB8m+DoyK
ztYcaeyPcR4PiUWM5qaKD5HdbqTdsK3sT7Sx9tLmU2D/bu2fsX2XHXLbtCGJoOsrbYl1Nh9+/aS8
vy+u/Zr5eSzS3M89fk2sQ7/ZbKy3IfsldDdafeOmRz05hX7lKDo1O4v5nB+CBPw+s8vqMGRbFXXG
dux3kCzZUgEsWzhaygHc8ibXjwjZKOHRDHlOR06NEKUC7Yd/i2yF3USfqmZXCU7e8fp1dNMWT4FO
ByupNp3uQut10BAx0Nu1j2UPr33rlNacOaIQ9nU/9gZRAVnaMIBXaA0osBR3aBXTr57edNRnLy1U
CGNwxj3zZPQP9SjbcfBsKqmTNStX1FLFhjkx1HUm8BAAjNmZomnhBX7KtpWcm8x+g5NpY5Ab0ZOz
uZWgxbCY/dMdnOnJvfO2v3+a9s+fqq3bBQer3jrizyn9GWxz+xhtqETYGzT0Vlx9oUIwSShyddE+
RKdi9tJsC7k2FD80T4r3XRy+p30Fo9n3Iv1uacVWNZOV2/IjGQeh9Nze7CoLi75QkANg9c0fonfv
Krsi3sOqdjJ8bu28sMXCSTpbjTfWMQg7x+p3bnrwSQr14bGW0UoteyeWtsqg4IBH3uaOS9U0+VwV
m1j6OkjO6HrwAiII8RS3r2b7GfUYbYz20aq0weK1MK3bNMQBJmQO5eybLvMKLTFP8cHsv7pw6qHX
aB3UfRsdR/XUr/Ral0rmsNv/Z2+W8/hGpFt+gb22rp0xS75o1hcRhSj9k5Y5nvWYm0RqyBHGYIta
FPSFrrZGRPJxgpz9O/8N81jkQ1QwTSOcekTMfMdNPxsyALXShhDCsm6Y/pDVRzIYRzFQxXD8rt8a
4ncxKJ9Kf5/7ri2tTu1OLjMPGfRtoUaiXQQQeXZN1qIvlrAem6eO/T8pBRWg7GeeO7p+G3v7IlyJ
UAtjKFOfnRYq2bsxVTsvA0iBGLKQebl5SjTGIrfagwb27OT1Xwt0yCp7hP8jO1y/ApYaiec25z1w
quy5q3sZyw4CGgqfHSJCe2ELeY/9YNpfUuIEdGibwXZPDGJvkpVG5sexxWnb//vmeT1i0IvKryb7
Wg8X60SH3IO8bB3G2PTqxh8qp64+obCQpEdV3lTZ2mDoFCs/7vH/1vwdiXJ2LTS9F9Zah/3Cym8V
4c1UHEM8iArzk76/8ppZ9CcyXxWyApMh8JmLh6qvDaZbcqwHyYY9yrGqTUxGGhpHQX+QlQKNzpUo
vBxKzmzOrr1YyZVSAbh7UpQtDLdG4hgsLo1gkA+2Xn/JXyT3z3WfWnq40HvneQijEHMRs8+Es7VQ
BLMzT4Embur0TQSNk0XP140s7hu1WkjAYa8E5HB5VoaykdSsNI1TGCZOIO9ddDINd1sjnyd4K/Mr
7y/nD06CjwB/pkLHq/fSmC604NUrAgHT35vwEB5Eh0lEe7Q9W6VL5NnPFvewDwsUXbhxI9g/6ILt
9buH7K7bfJ0wUq6dHO5eOvtX7KSkcpCj0EWRdy+/rq/KoofxlqPwwMJ8eC/7gi5XaUcg1/z0ZLp4
8BAdo2bDK2QXDf23qCxsL327bnTppqcjCcoYOCiIjFk6IkpZQz8co2al2GlENnKX3DQW1GsZOYm0
8rxb9K4za7O9KOoyCgsNh9YJibn8Q5V/DbzWrn/S4huSfILxRgvQEyNFlzs+WEmUyoJP6Bdek6ay
Y/1HWx2a7tnz3uJ6H9d2A7APGWTFuA/TUyLte0QbE9RnUuNHaN0PE1FAAw3VkG9LJf9SoyFZBje5
eZN3++u/deEkkCHA+qORDSL6O6uRRKoyokbD8nsoMOj9V9V9YnLQjrqHMlwjvFrChlLyYShjAoVN
ijuX6xJZiCBaSD+fYhJ98pJi7/s3o7EfykkE2QejbI91tIko0rV2P/I/ylACP2vdyvFfjGsTNhDO
Mokimzj7IZ401kUutOZJ8ra+ts2ym+SpKR2khW0faLT0VK1dz0tufm5xlg0YieqFoT+FtYC3ujcK
X700gs+/ZsbrZxl1bx0pyfWtXTM5O1mNC7t8PGByiKLtqJLX1899/CljStmLu60qaCuRbs3g9O/P
bsOEzxurtp8M3rq3SYXauvur8J4MZN3SoN1f/7ylaEXHjecS2IGJ0vPSmtbISlVSwTklOsWP8iiZ
+06wdVCMEOiab42wkmAt1vaYwJ5Y1Kahvfc8+OzzurJLQU+AU5OByJi3Pa8mb58/KDuYA+1v6raw
9dupJyHZzxHkSa39XDmjwdN3m8YrWzt5y+xKgdUcjgjAnEw5GbOtlbx2QJaC+jCOvDW8H3KO9qth
2lm3xs20FB/OLc32NBbyGK4NLMXut1os7ektJJnNJo6ojgkrW7r4WarEND1CupAuz7bUa32vgLjd
ONF8IoMKd6rs2ZWeOZK4Vht+Bzp9WML3EQ3wJ7Q0ZyEgytvRK4rAmNAnQXhgEGA0Dnr2c9y0wtcI
JRo/30QvjWDXPwZp0qdx4IEADtMclP550G/kaE0QaSkqmczu6jq1JILyHJtVRFaZCgnF46RLaHq+
lNKTam59/VsuJAcje1C87FVRvlw/RosbfGZ09nqL6C3ofYrRlpgr9L9BLm7q7HfDnAj9y5WbcdrA
D4vOhUjDlRufyvHlmRUFRU+DBmNikMhOHIMgFOJijfNj0Y3OrMxORzMGsdiOOQU56XZI6MTRDWqZ
gu8iOxjWABNL7y54YbjX4NmCBnNelu4UyAC5uimDvdXi5sfo2YoL6Q6yG0/ea7yCMFr8NJaOM8KL
G5LtywUcpSKM07CirB9+NWuCuPqjqr7IwhqoZWmjdDIygDPTLPSHBNkIYqVNBuPUm8/BeDLrX3/v
dRPC9j0fNtX5JHxptG7NdIRxgovZ1oqvPSQQVvpaqJ7dad+v25pC1NzpmLOZlotRnA8j8YXShWHI
mBsTodtRLu1M/hyP9GAeK8rXa5F5qbwGdPR/1uacqPRDYhn8tHFKK/OgZPdiBrNU+LUUDlL63YdU
y3VKjcjmx8cw9jd5KcHxM972cblFy8IekROqOkesDqb/avRoLVqf3O4ROY7WdQTY7nuK3MExKm4l
8TCNAY/VLbwTB7jOzZaD+8SIMOwgdiowOZLeQWLdDLaQPBleYMvD5vrKLlzBF986q1lC/ewGkF8Y
p0r2n7r6BsVBB0g8k1RHRn66Qy2ttZyW/NLkpE0MJUAr5i29juxRieianhIjdMJUvDeF/HD9o5aO
GMINDMxxqimkTB99ds1bbtMM0FQapyhTVbuNZcsxFIgAxISKUu55xsqlp0yvgQ/+adF4RWkAos95
z9AQ/Shpatc43b9p9gasC1DM16nC//bt/ke4+ZFRnH3j755NS9qZ6voqf2702Glfrn/6wsgn8zLM
TPEYo/EMr/flt/vQUiudzE9R+62CCpKxSfRj5O/15iCOh7aPnO5UVzB934qA3Uafd8uO3B2WxHqN
vmO+DRMHFuEBfiguQnoes20YZSsllzTQigk/E1dh7QiD23Dlg+cOfGnkg+4CYx26nwvIQ6KsI5T3
yjDYsr4N+9+S1+0FJbSZR1y5Aj+US99twsnLGCq3BY50ucahm/q00FzkbfvnTnsQJomQkkKlae6U
MbRJVnrbZ75jq2WK4fi1k6TFdpqdvs0T4y/zyPffYogkXEwqAPqYJUGuEEpRXfFbGLoFeRvcZ+/K
TYAyV8HN85M7NzVzrXzomqiJ0MgMRf+mIpOsJOnmuvvOU5l3EyBvp+oFAypzEfrByv1O71GUVKp7
2Tc3OnKiDOA5MTBxQX/9B2MWPBMcF2WidLncRstsWqHOMVZW/muv39ZquRO85kaIDmberKWr00ac
x4j3T+MmpplP5qS9Q17OghLBEL4gC2tC8ugakVOmkBcoKy+cxS2ymNViCoHPmjcOIA9i0McIoruk
Fr5poTE8iEbir/R0l8411yOhDoDEBEa/XDffDwotUvLoThxTO0zuwarTYfd8JNmaFVNLiwa6fCIz
hm4EReFLU5U1ugw4ooao3kquk35bE/9Y8rfz///Z26jTEnQcuiK6o8kgjspNyn1uxsNtTiGni8Pd
dYdb/hriM2M7EIKIs8vWKuJWSxtiVS/qNhwAoCMtp10FyX94hUyuBj3t/+zMUsxUHDwhYvzkLo7v
oqyiIFI7RvWlIIGQ3GQnmaXd578hUF4JjIuOMc3KwpA0TW/OAn4bx0le+8SitL2t6Mb4xRc/+RWP
f5tCvH/ff3bev//sKJWtkNWaRyBKk09l8Knyt/+wT5O2gApui9tr5uBm5BluFaBpWkj3eURWF9/6
lrC5bmTR9c6MzFwb5GUUyAVHNUo3bvTLt+LPUqRXdiPcdrW4gjF9H1SeRx/jzNrM0d0k7bpmmGId
yEoalr5W2RFqMF/z6kbP5LthND/F4medUX6PXLVWnaoqDrm1HX15E3jfkvIxaQ6G6VhgAOInMWPo
06jtvtCeri/L0n3OoCuJG0hRwGyzZQlSydUrlbVPY8cSvsm6sNVqMAmGLQgHBCW96PG6wcVDeWZw
tjJmV6mB3kREs9Ld1Fa+CYErpMNKYW1xt8+szI6G4ZsGU4tYqZvfqZduBZh5rWct3MR5t+JYS3cA
4F4g3vC0wDY8K10r/hAI/UB4bg33p8VQa9X//Jcl+8/C9AvOzl/ogvo0C1RbuzxjwioJN3SYHPpo
wcpBXAwoIMVgL6Fmhxb6pSE/qcygktH6tcJvLorPEQI4buOEK6fjA+HAe0A5szM78GIWdJ4mcM0k
8W3fdk7aHnmhmV1xk5ftdogdN/7hyy9NkzoD7Opdfm+E3mNNyS4derTtq5UFXvSWs98zOwRgHmWp
1llgKpR+uO8043MmVHZRNDdeHXgrYXvxBFCPg/OGoj5p7eUqR23p0uHKOHJWDLrhtoQCq8tXDsB0
jD4EIHp1vI8YGOFuujSSKrnVjf0Y3WlG91b46qMSQFeCdmq2QXV4FxpBvZILfRhdn3YVfjYIQpDy
YwR1drLHiDei3mLSo6nbCfs2uXWLN8FgSqk46lm2USEwhFsgnWgMv14/IkueSxo2tUgYs/jw9kHp
kan5OMW28CCM7cHKauQyG4fJiJUO+nVLHx5AOnMCQimye9JYMOso7MzysUN3h5fLip+sWZqlL0j8
1iBnsWTF9ZH52U+xV98LsNCIQdSvbN6ST/63fnQVL90FKgNGEYQYWfExZmj9W2k+9On3f9gjNDkZ
k4Jo5KMNCfXeJOGU1d2NqvpHr7qPwBfEY7USkeWl8wzx+/8sKZdfo5WC4Ilyy3lG8QmpXbrFxtZy
NwJ0LlKl//K64T7uyxsrSR6GUHYSI3004uzBh8hLGsV99b1q4pcobHeeJyGzbtxE3VeU1/aDWFl2
rPYHX6iRXDDR6R3FtbRu+SAhW0r9jeLGh2FzmiZx0gT8/LQbX0KNQbzgphx+SqbvmJoDFeoRNagT
eKWj7yG8Iykr8XnR8egDIfxEQqbNCX8auKY7Bmg4TIkb3UihqR/aLFFeFYqpp1LI85VrZ9H5wOUC
+6GxaM0bC6Cl+xA6P5wvrqqNKjb6rk7hlO7yQt5f98HFXJ1WFPVnIHLQv88cvdUHRQkFbGXuQyvk
9FLNDBGx/DOgh1vRHF6gZ93qbrtTkmoF9rWUKJybnnll7dc9LKZSdAdXROYYWms4fSuvqWQvLiaD
WjDG8cZGX+HS9+XRD8n10FnX6Dtxkpv6fl3BfslDqBgo/Hmv40///iwjGV2RfCRzSW9TiJMMcH1R
uY8aGvcg61fAwkvLRh9YAjbPpAVonktbWaRUhZEKPOTl6LPB3JCcVWtD7EuLdm5j+vdn3yPXQqr7
3fQ9XgXr0j0Sc5vVnHRx0abUairHwhUyM2IWiZxosUVUqns40r/lSMT7QbMLV2EDi0t2Zmm2PYPF
VmiuiSXlj5mmttj+uX6MFtfrzMDMyfJCdSPfY70C8YZynB0ForOawqyt1yyfaHwjdBm45b4Q7hl7
P5jl/dDuZDHd/cPHQIEIowoI8Q88EqDR6hpNUu7Z8jFLYrscXlZF3xd35MzGLB1zPTMaYh8nToWX
toLG2K//IVuYZEEtzggEO8rMQlvVwESSKL4romxbVvVNrTwWUb319LVXwgeyERI93jow3lMFnTD8
M/diysFDuqshxFQB44I+CZ0gRN0GMlRLshvZi44tfX/Hj0tho7r1mwJnaBOH5VFro2CTiUKyNbTO
Lk1B/3vHvPhpM8c0hL4Ph4pXvtiWTtff1jEiy+bKE3Z5ARiXQ1ichgp9zMtwIXht0vSNEN4h+7rx
MnUfei8gKQqFCRv3tZxgQbcCjOKqlzsBEIf6GHaoUshrIN6FY6hOlCQamQbIb3WWIQaG1IpGRpXB
KAVo8rZWJDtK9vLXx+PCyOzGHFLPfNeGvxsobQXKsA0YX60NceVmXjjtyPUoKneTyLU8n6aL/T4A
NZcQ5tFxaFIBCPZGwJUVqHSuf9CSJUum3kEpmvxGnO2em2hVqQtY4ndsCwF60ybfScZR69YyuYU8
dNLe5j2kMPbDBPiln3ggwGuBcYw7KuLBRq7VWyNtQSwK1VeKYZnTBvmaSNmSS5ybnIUBK9eTWpOo
RgwZ6tHu8BRDi+OF0uYf1pCuIfPgTDfTWLz8sqiUvHSUBnarkzu7bdEjKdo9koiaFqt//zbhWUe7
hTYFrKrz6SkXQFbhhcRndXgBCqihXX79YxaCMzy4JKA6DJe802bxTEpb5FVrL76LfSbCU7iuJvqB
tffxws5cWJmFJjHOC1FKg5icadc3jF0RNus+W3meLlphV6ZpFXDe82aBVpSFhNhXfOdKlBXHp6K8
N+tiJZOd/HZWXAD8+J+R2afIsR8kJqSBd0VmdNuxiz6LXalt/LA27QDO8m0tNOYmHMOVF+Tyx1Hr
NsndoSyeZdChjx5Aa1FlF6U+2IhFtc1qdB2N5u8fQHzff3ZmESIWGPjRWxYxzcM9IAvf6BhF6IFy
rwS9hQCBIXDDhD4N1c3Zae3KQh2DsozvdEXau0lNkFBPcizvW0GSwBL7h+uevriAoMRUIJwTLm9m
T7Ga0jfKNL6rE3nHw3gjNH+q2Fhxj6X6HpNX6jTYC6E4/3AZHeLcH+W44rM6tHpojYDOjuOtEYn3
vhTZQ+OeOvNHFxpvXu069Xjr6+0uCpkff7akrVDlL2a69uULQf/iJ82+XLN8zaV+Et/15bblSRQx
e8o91jbBynNlcUv/+/a5PruUteYwtFV817ovvavuJbApupE5KVwMzRpj8VKpAGYqlFQAIk/5+Cx0
waJTs7R5fJcNQv3aJHF4KDrJd1oGrR2QcemjmZvNU6p4THiGUbgB4Ptd7dTwsWhT6+0fvEtn1hiI
pUq/aHZs9ESKs3DEu+CTehZEyBByQ9yk0RqF0nuCOY8/jCGIyFIzPwrU4dK/zFGuRwu+jjt3jGGq
6NEbNm0thZkzfyxldyeG1Y2rNjetqjiueKNGfxKawNHnKH7s/RVnXzpSZ79lPtCjjG0U9zKOFVa8
6oAl+H22zZKVlHPJq86tzDI9JGDlbEjZZzH6ImTQj9qtCnXm17Wu+RLWgnf2/5Z2DpfLejDJaOPR
yLSBd9flze+8cgbY4WEf/mzkduNu/rgrYX3pbJ7bnIV1VamSSjEJFyJC9QldgASxmSJ5ocG5kvot
nhfgDhMogLCrzjPmOtQtTxDZrbZ4NKoNPVMC0qjdSuFBrja+8FkwtpHkhO3n60djqe7Eg+E/w7OE
KQckJElBx7r27k5ob7tmOyp21u9gtpwagszE2W0Rr6Rpi855ZnW2snlTxp5vNoSHEOrOFplRN1p/
Dy1aQc+JkW5dYohy5pxelaCWMOIz8ZhtPOaTre5F6P7lBNDongR0Jjal2ZlvYUEp9Ygz30jffKW8
iXjpMBKUC3Yfr7FtfUCoEla4jyF8nBBVMK/Mdgtucjh41TS5M9VmW8vSAZTM3kMfRf9siQcXClKv
2GrFt3BNq2BpKREI4i0HWwAqArPMKiB/94ygSu7c/NR5tN7gXY7XjCwFk8kCXUvwevx1GT61Ukr0
yrCSu9LQfzWd+FzlcAUk8nMOfqsP1lLSD9ki0QT0liqDj2Fgac4pN/RUmoXQ649G7NCyFERp55P/
VtLRU9Qbr+pXnH7JHp/GJTOBppl2uPw8M6njsO/67ig3zI/C4s+YiiR6G5/e3q5Nte+0r8x9Flaj
s3LIJ0e/uJf4UpRgJ2pwxsRhobm0LBa625di1x0hnQsfEiSQnvpI/xKoo7WHXvuTqBS/mlqU75Q0
bO98pn4OloL0xvWf8WF7+RXENiTWpuPCm/ryV3RpNTS14PfHpFGox35LU82OreLGyo8ijf7rxj7E
bt7PAJ+QEAKSTONttthlq0W5Fxlsbn9S2nAbqdo9gJh9kOorL5uPt/4EggKrAEyNR+eHOl2cen40
GJiq39Tb7l6AYih48V6ie/UhPAm35Uv2o/oxPP3192GUii01FirEH653AUbb0jD74wDeb+gyxzKj
rSxEdoLs+t+bwmmYzKH1zvbNvGeARrXJkno49swVWMVtXPt2Lt2n0et1O9OWzLwUpn9pEnE3qGHN
5aCNJNOlIWyGoxx+8Yq3cA178TF6TmBuqh0T0Q3cd/PoadFaS5TIHI5ZGewE4zWUUAbKI1DW6Z0Z
pxs/JcvPDWeU3zrdvPn7r7P4DwkoFR4e9Zfer4jNGGeB1R957MtO7SXAQeOiXzljC24/zTDTIYNf
bRoDvLRS9wh3RzXghErUtnotPpaBeJ9VZWgzkLJiayGeMRI/ib/C9c0EwMwvZHlMx6LyWE49B7De
6sh25zDdppmc/AiMQLzL2I49SZS4vb6WH26jiWCcx/Y7fA4W2OmXnbVF/NFg+iOBoD2PW9uHBQp3
LPSVx/aiEYNpEBFUKETRs9tIVIRMimV/OIoQPFSF5mBElv82xZy+xAIazZVAAjF/kQ5SLSpREwzH
Jv4dRTUMKiFZimOuLNhC6KUoRteN8SCC4bySlMmeWjaFOBxj/ach7DS6YnF8i5KkY7ZrMJLJkWfH
mKM1PbMQBQZGMq3r2eZoilC7QR2MRxoLN0nuPbdjcjsofxjccGTZkcqXRu9XkrClvUK2FXQQIZiE
deYQfZcKBT+FEIwMgas+pqh0UCtZcfilVSTcGhCrQJaEbNPll1lgjvwsgLQ6ByATCdu8Un7HQ35q
cuPYxenKni2Ew6mtKEL8xVQ1T59La5moliUaD+OROasSGb+4QVgiHs2/v0h0A1DtBHxAlG4+qlbB
NpmFqjYcA79S4eyxiBnQV39qI6J9JtXyytzTUtQwuZL5Lx0CWgSXn6XUame5yAQcpTTZi/lR8YWf
bWmXRrSrinFXacFK9rPgj+QCU1WOYU++chamkBC0jEj1xeOo1VtfGrdpBIRKeYVWIpG3vbqhO7Vi
ciEKY5LBLvh/ULB5nyo/OwJ1E1ZCEmLSL/xdbSVboYfj6LdSrKzlgkMyPyYx+TypIEj67KgNo0ER
S2/Eo1tJkJMNofotywx/l+soUSICGX8SR7e4uR58FzZwaoMAW56kcPDMyw0cdC2oUkMej0H/aELh
5MbHSNJsy9V4Nvp2ku6v21tazHN7M4fJeYOrWorDoLiQbEe4HW7CtatsaSHPbcizbxpis3SRFz62
2sGIHzvm8SyZuZz7vI5Xlm8hVIGCmPo7ILMRmp6FKuj8jBQpFWh+h/BGqEAVJ+227NwVBtCFVeMJ
RTScYG9Ym61a3Rd1Oqg54m69FNqBWz724jZs0EnL13qbS6YgSGTEEJwuCffMC5MoKoMU2fkj+iVR
Hb0IasLMbyVvoLxcyeqXFu/c1PRTzg5WZgyy0kiYirUnKZJsbhZ3XAmIC74AXo82HFQKE0BxZgM1
QFGsw3446nCcSeon9WfTgocwmBhbSawXIjyhnYYBgULmupx5XcIX+BrMi0c3V2wBhKk8/r5+dj6W
d3gykpzBZM2lNeEfLxdMqH1Z6lWJj/Hyxyx4cL29WT/n4qHs0KgsfDgLbiPx+brVpV1iKIrYh98R
cGf3JD45Jokvc6VoAiOLwbhXlCiAzbD5+2sf7RDaFOwXLLDzsxQqoeJ1Bl+HO3husQlLXvJWuL3+
OcuLCP/W++MVO7Mja+pdOegC+5Rn4WYQ/kTu924XfIIw7dAKp2ENX7kQYGm5kN/iGdOtPDNXexTk
DMT0jiAcNp4IWDWxhci4CeXbchhufWVNtmfhAGOQV4OJxI0EDujSSVwxG/24ysej2muAcbPsJfAB
TLhgLHb5KP9cWc7pnT9LEJl/BQ8rkYiyezNzCKf7RtNX47Eo1O5WmYa5e7qGDmom3T5nZMoe1BA6
6NI3j1HQK3tFDNJPuhHrJVPfVn2MkjFdubEXjiKtd5IgYM8q5cLZUZSlURjkuibZanyRHNUKnbbI
/1ZoiiQOK3jQ//PlzmdeKR+nnlc047G7FR+HX659fWUXMp1JV5iZWrhieU5Mke0sOtai6ali1pFa
ucZN6TJX9GTGP2MjOnRuLDLnUUdQHmQrp30hXlpgI2hUU7lDrHx22oWGUKIbA0un99CHp5t2eEpS
roJqRPTkx/VPXHrDn1ubt7G6spHVJG3x1VvjrXiFSDLdoR30ZjZOdpDXrC2uKDUd/pqYQuZzdG5f
4MMVK1oa9TGXxT0ThPvC1Z+H5mccf9LcF6aa7pVqY4ybIj8W4lbuwrsiIemDI1B7SqCO2wdokF9f
haUDS+nSAEvJvUH0u9xof9Qndhb8SFGeVPk+7NB4Hk9hsvb5U5JweVJhJ2XggvtJBAU718H1zFIB
AEsk0rsX1fps0LMv0FMu/2hS/RoGqmMy0q7fCu7fvyExTLuO2W0ZGqu5LL2XjE1kaAW7XP0orNb2
SG8hftC13+U3X7P9KllZ0Y8bPTFZkHtRypCpcU9X2tnRGUS9j6OiJMkU0xMxkgYsEstJftfIjFt0
hzCXuk2srVFOfLwpJ7MTgmRKBOhKX5rtrLFLjZpQqMdfBOWmtj6PwUq4/XibTPAUYu00B04dYxYU
yiZmvszHRIbU7xBshk6xVevVGkbgl9nO/Wucr4E9Eg6GGylyqfPEszHiStBUwoEYy/I+U+n88oLx
v0l5sFKg+djOfzeFvh3FZOjOPzyzhlHtuUrGY/4zLdKbRGg2jVrdlXXPELu/6VqelF7KgJV/7KtT
VxePyXinqzFUrF5Lu79z1HiN/HXJkXBYk/MCCI//XO5oRDFJ8hPuUin5yswJAgYNPVF5X3l3NYXG
v86HeddyREGhT7CXeckU3htTD3VxPLr/R9qX7caNQ9t+kQDNw6ukmj3Jjh0nL4KTONRMjdTw9XfR
55xOFS0UkdxG0EAj6Noiubm5x7UoEMp+Y0BxkDUVfn4ZL0UIC0L5pY1zU8Mmj1/Z8sP4+3gIw0CY
ykEJknNCiOSlfWnbVcNjZXSgby3DwNVLhhfFSf928AjKgkonjCZSlhiR1y8Pph8wkp2TFDE5upvt
3YA+k0Pd3oEu2JZ4pZ8fxEtJ3P85syWL68CWNpCkAwkw04at56UhZo9OM0nC2JN4Lmv3+3xdwltg
InuozQzSMuX4rvcBMQJr3tTK7vqTs2ap0GCGaWXkNUAlKURF7WyVVu9yNaiyMC7qsEb5b5pjyWo+
F8L5MWFABnkTXlERUeym2mrhwyC7oMBk2OB1NgY/S+YKBKdNOCa/Kq990qb6fszJDmxGXepJXoJP
SKSq8AWCwuPuVjHcGTwFfbZVku6GW02PeMcZ3OKAmVH7lyKtt2kc6sUmBya2Kms5Xd1rEBtjn9F6
pYkRaDx05sh67IFa37noNaDWjdL/7UQ9XyWoDeBGIAuHMuilkloKK+qeIeNhj2/V8oiZJ2kCfc1y
4BzRzQB9QdVFuAejWvU93gl4KSHbt8/X9fGzC4TvP/txQe1LU+/I4uLHe+WY08c6uV1szGturktZ
vcpoSUOKDT4QEgKXu6QTlCvrNIZv2+5BoGkpp5H6WRsM4/a6oLVnA/ErzpzP66Il91KQOjugBKsh
CHWdWyVZ7os4f8ds/4sBSNOYfdER3YOITJI/XFM0pDlwrWFBeL3oUmqmFCwf1Vw91XkXZO2tot9X
6I//h6WdCRH20ALze1damXqamPdSk2FDQdYBaIKgdvXAzfVN6zjbkuYSg7VmFxHHoV0CTiSwHQR7
n84dkvVjA3vffrGdB7sZfMO8x85mGeKF9uv1Ra7tJMa2UF5Bae8zUbVe1DOUFdK8fnrtFHJSpu6m
VLLDdTFrWn8uRlhU5SV904A76ASQKIsFZXbKKuSzX65LWVNGNAp8TFHgrRRtMPFyAxXnVj2RfaHd
6UBDnLcgIFDCakdkWMirG8fDVVRG0fcu1mTnxrSbUcfzZenIHSdko2VfPTwv11e0um8gW1DReoDq
q9hZ4g1V02E0Qj256X7GlBYz7h1U2lguybqurQZwNQDhQbqIM95eXqg2NkjWdgzODIyECWAlDRum
ZT/+fjXnUoQXqq2MshmSUT2N0dC9a86rMu/0v57bwQMBzxpxPTKhQD8Xrm2K9k1WUFU9zfpxnne9
GsTDLh0kG7ZmYKFgqMtgZg9FUL6hZ76SgtOv59lQMTl6V2EN5tAFEwk8NgMETRZV8k8Wwlkg7qC9
CP8GsLpYbK0mHQmuSWGnZYHL3E955mdVOz1dP53PGBuoyeiYd8KzwVFNxdYTfLvaZnPMTk15apzX
sdrG9FTVN67+TdFe2iaMs+P8bj6M2Q5o5imgPor5xn1KlWOypxhMAglbYP4whrCTcQavZDIvP03Y
bnXuOm/CFOmJvrFDET4uu3n7Tb2xvl3fgjUf6mIL+H08O9Ys96rYTSCnB1LBcjsCIRjsUI63qYxD
AkrRb2MemcY+eZbakw/H5fMh/9l94SXNcfTGyCC6pYdUPRjxzqqQevZ17Wh1+zL7aqaB9qokDkh9
tjEww79Q5aHeAqqmVYBc+LjYyLaSm3wPtHLde+/1XWvftMstwf8Mrppt8pw91sSv+mbfKcfKxfD2
4scyDq+PhMO1ZQhJUtcZWWswj506zL2nxzZ7dmPN18fnXrP9HJUWx/Ez5JvAvLWMQTK/09uupFui
PKbZLkcHeUbBGfFq1cnBPFnkVWseqiq0zMrvaxMTcWGx5IE1gNH8OVN+dyPxU6BKyLCSPyqQ15bB
n5ozRbCTyfGaiYwns3pAcXCqw8WwQdq15+Azi88C+pz8LH3Qa8XhAns5VH7OySZsnEJzKtAjk+yB
7AowQvJ1dkMGXnWWhHn2QtWgsU/9fRpNB3LUNyYQ3rxhg03zcSztUSuf6JY+KCCnne/NyPWiMnvO
lbtJ3YHW82l6aTQ/ze/ZHbifqO5PGPtDs2t875Uh0G68ROIEreQtcfPQ2QRAJp1jDgvnWc+u0k1I
OZyAmIWWv7nsNnbbLIeyoSRwp0o/ZbQofWLY9yAGGr+U3ZAF0zTLBs0/YRQCdExD/IkctAnXHPDd
lyeiFawZ2JiOpwXqgh7MQLPYF4Z8NzKrwdL2J/e9ccCOh0YK2gDR0rM3hnrw5u+55fnZaGwmsBwj
x9ID7zUNijHfAGNsz5O9RQLCLNVvgNfc7wZQobk8s485Wbc8gdJhr9oS91W6FmFT9YHqTe0l6GtU
jnMSOK/WXsG1oPfGiYD6mrjowd1M094bwrQE1FaCbDFKk/SQa/fZveGAXHOfblK2AzderIeM/qLb
5IgEo2NE4D/Dc+Fbf+3BYfvRfQZnB8UWPEaX25/UlI2GXY6n7+bhwXj4a7t7+evChqRGgqCywK/H
/YKzaLelvutd9K3TgFczFO3OY8sGLKPfBuOmqwmCpkT2yn6izv7QMEzXAKUVAQ3878slulmbqeWQ
jegome8VVXkAHhjwrJMHmlvHKl2A1t+ieRlmjKJgMOuhCo6tuNhR3Xsc3OUpYfNP5O9uEzAY+wXr
blkT71G1eYxJiUMNUs0ICWYXla03aftqGTe9sTXckzM8gvhyTxw7IDLI8M8OJDYWnWAYmwRp16cm
kloFhm7hVuMJBMTogcxCzj4dd5sYNY/rZ/gRmFyazEtRgoYARtZsWtKO8B3sx5ZUGNpFzwq1I6CC
PBtWGhaVgr5vwJEb8y0bi1eW12H12CfvRdf7QJvZM1f1B+NtbI9GaQa6Ne30ci/5ys++FL6SdxjA
yUFh1BIOOSbMpV2yjCdSpM52Vti2qrQuLIkNhHilz26oEt+hZxw2Pzc3gKJuwt5kWah0MxjeQLIW
LJ1i4uINw7ZBQwlgdPvpJiEVwCemqtqkjevDSpbIsyw2Qsbe3na62T9eX8YnmNQPXYUvjW56mGdg
RlzqKgYfgMjhdeOJAvTR0QH6OAAnVKHWwVzYrrMOrrub5jdTCbzktvGyrev5lTZuXW0+1PBkxvxN
b2RkLVyooAHorkERD0UQzBSKmPDo39P41oKx0I0fK2/X00gDeejQlXu0pTbslCz99vpGrBwnRGIO
lJcm4bIKgeXUYN7Yy1WIzNtgyY6AjwyvS1hdFKB4PRsNbYgthFxD3Tuj0hfofq/gAIAsotfvHL0I
OrYrUHMejnSW9GXze/JpF88EChqKEcnKohQCQcdgpL6LEQJrN1sbJruxK287uIyRU+YwDajKib3Y
radMYzFh8zRnn9FsDx/r1roj6l33s31hRbwlmsRIcDv+eW1/JAoRYFy4cbkQSEyzfRfQn+g3P4Cp
/vqJrQqBy4IG24+6taATAzFz16baCA400NbM371Y2ablo5Gww1B+Z7JCwKqCnIkTFKQyy6WmCdZU
HMZb1Q7c++6gZH517CSKsWLLAU35Z12CYsy6OTf5DEEse9ZpCW/0l6PcAKRLcqdWoi3oxZkgIdoa
usIuHRc20ngFEc57/K0MjN8m5jv9TlLcWFfBM1F8zWd+dqEvPWbIISp7aB8M1Vc2w7YM7W17xAPi
SK6ybAOFF2pB3rV2Jgibg/IRY/zjPVAkruveSgR5uXeCJ5MZqC04Ld+7++SB9eBuYF+HMDmq2+GA
hrbhq0QevzGfbtTZBgoPQZ5YbUfhS5z6LYYDmudyZ+zUm8RXDhY6imVQD5/zRBerE+t2VTN51HTm
ETWGPRvuugm6KGsSWHvbztVPbF5I2dB7qYr7OxR+kwblvkr8agmXk14F0IvET07Kzt2qfuiwTfJd
cstWlwidQy0HjeAYAr7USGVKq0qJYX4xjXAsOlj6SfMr2SDhup6ciRF00cvKMlUUXGZyWoyQvvc0
nJBpYFs2br2EBHMDy59sgG8VSFwg2QIFDXUUXcsy/mSa+cbNdom1c5dZdg1WrxoyyqiGAWgKQ9CX
u1iXA3jpmI5woTqYu+zGONHCt4PsvgX19eDTQ7FRQfYRme3fB6xQUT4zBhJTONfizFgPdBWwPBlQ
UWRDmL7sh1fPohunOrn5CNRXTB3V34CZFoxmLLEvHz3n4mXkADaYcOTTJWKMWix9V/exheetSSKz
2HX2V6dgO7O6WdR7ywDoLPkBsHozAxqWfqulaWiS09DtxvbLzD/O+6Z6W2Lu/x4k1uH9NuhqRM8h
7w0VrEScUgaI2AKDJ+ljPf5Wlu/z+CKxRGt69UeGJzaJZXqa9Oi7mcA7Ytl7YOtti1NyBx7qPeCm
IvsJbAzG7rrMVZHc2QT6F9pERNwgVakcUmtY1jy9dfrdRHemE10XseZMoAn/PxH8E84eKMdgejNg
AusUP5vBsu997246JjJXbM2HOJciGB0LoFIIPvIJJu/J8XLfzpTdUqDhxd616qHr91IwsE98pYgg
cD0MhA7I+YPRXHDF9HosK6BKTCeAZWzonmxQXgCP+q119IJ2z47T0XlIfyxbe0fujcP1TV2zDuey
BevglJVrLUuFmbIdQ/UE03lH+/m6iM+D93x9qPrzDiIdwDqCjBIJIM3sIKMN0W+9dw/prt/nOyeo
d+ajsi23rqQkwN0v8fKfCxT8wFLNzamvIXAMJrCOXl/O6o6drUbw/TqjHJ2sL7Fj5YgR9+Zem34k
CrvDCUru1CfqwA/FOBMlaPwE1vl4YliH8rRtHusv3Ya8AWPpwHz3sOzTYxPmR/vQHKZdsddfszvn
G6hVT92DxDVcvdtoqwGsCuBNMa13efH0LDbBaowVW0D3vitAPKPVlWRXV19hzNeg4cuFKFUsX7vo
R6wNfmbeNn3un8yjuwHg9D69ae/Alsi21w9xpfELOnkmTnh6jczOKa1qTDn+7vbeU4+bZ2zTjXaq
9+PD+JrcFW9PyP9KHvxV3TmTKhj/vFqK1Pa4YgKuf9ygXTIomy/5IEniScR8RBVnlrJUp2qgNsQw
d6+0T2y5B9XzLMvMr6WZzvdQbFQD0DvmexwKMc2+LEMQUh7sxverEGwboXbsnkx/AYDig7VpAiNi
R+3o/v/tp+jbzIQCWm1osJ/2qzrtkkTz83YCjK3EnVi9AR8QrhiAQMMJ3/CzDcW0qOrRrp9OzbLj
7GFKOMsGUldt1pkIwQstHQDwxkjwnybwoCXdnYatlOg8t7OfzOKZCEHnaVqzbHaxijIaG7/6ZoFY
vrqt2CO65t5tFVOjnCT7ulCd16uvCRVU3naIrRU91oXsOdjQfiw385u7a/dAwds6t+pPOLz2z2x/
NL4hnFBqXwbRsNIOxm86h9/lZ4cu88uzM/thyr2uxQfM9x1YGbvA/mXWfjcimeNj8v1tkAGUX9cW
ZMQuJc5dy9S0xj4DEsJVdmm66XrJC8e14fOuQhU1x8ElE2mES6LYZmvBfLmY6LBfSvLUPABr2JfW
8FfTArjF/0kSzk+Nm7GLO1yx/GU8Ag13qx/qfbyvA+CU/JNRhvPlYD6WgxgLD03cLYlqDwMMih7e
G8xfqG+8jnfLV4/49o1zHH/ZQxD/pCEi3YrIwhXuFXza0zPpwiUncVKZigNNBQ00SFzobw8pvwN5
z3UfWUb3qfnVVdJizmqgArCe/9Ys3Pu0rfWGoeUHfeqobHrkRjVCoztk95MBYtGi9d05qrwDKb4m
9g8PNMxevo3HQ9r/zEn1lVTP2cTu+tnYz7IhIn6y1/ZDMBcNwLeoWfPTaL+augKcpM3i+PrPKo1I
AX7xf4pUz7dCUDWaApN70RhULd4YTajhVW6CA8rweC5R6fGr/U1dhukX73DdRq2biD9nIOZStNjM
liXGSrPmUDy0M8Eo3Ve73RL2pdV+NcV3psHlcqNe2muw7hufiRZsxaB4GJTKcPxqFN/aURcAzT2o
N2Po+k04HVtfl1iO1XfmTCB/JM6est6z1DQe1elEXKqFjTJhKjFWDEnqZtUDOZMieOCprhWzno1Y
VrZvdV9DbOHlR1Ma6fLtuaKjYqHQmmmek4GbWiBHHHT2rVTvBw1c0bFv1DYvy1Pl3phljJhc9a+J
FQwVfB5TnQssD7hJeeDdxVt3P/d+8/W6Yq49JJjJBj0Kiio2Bksuz6qM2yQr+mU60TkN7GnHaniN
MhiYVSEYV8HwHhCuIOlSyKRoFCSiBiJ3/ejVWtD0kW7JhmNkQgQrl1DAqVixjhDXeCGD66v2oa8e
r+/WmmZbZwsR7FVWm4x0OmS48VOc/VBA9HZdwJpBPBcgHMfYjpiT0CAA/VXuHAzg3qk3dnPAoMhE
MawmeZBW14PcFQYcUQTH0OLlwWR1pw0ahbj6oAQyaIjVAzn7ceFApsTKcjrgx/M9SoKviiQC+ZjY
Fm8IHxb6v48XDoNnI6epwe/rt6UfTfcT6In8JsretIh86YPf+I/t9dNZNaXnIsXjcV137B0NEWT6
DBwgNObFx95pgqG0QrcDQlT3Drizan6qmxYtgirQVdvBn8k3yXfwrROWjjEUvnAk+TzMel+eWxsT
s88cExeqSEsnYJZRv7lumhwzfS7Ixiwse/bTUUVTmVao5VOc1CbQKzJNmw5563h7hjnlIlTMRs0B
y1a6R8uqppve8gaCNrFa1se/9r18phSnBVvzaQbKzdxC6Ueu1h3GhKuhVH7Spil2OvHmoIqt5OQs
hmwYZFUotzZglcKQk1jwnPRJTYH4joiKPevjm9cdmtpE3POrNp+un8eKpvM5ckQAgExD2wX/+7MH
j4GbpRgLSMonwwzNJrH3md7SAIGBJ9H6lUUBuwuo6QC8RewrnjwxamUwVXTVgvtFbXLMcy43IOWK
ldvZLr9cX9bKE4RmVzSTIFXCxxgEbZ+91ow7M0bjPVO/IvOKVivvjo/kGfROzZYQQBrRdYkrbzpG
rEAFyFEnDE8ExmaoFGG8XVMxyeCRbbnkXuiC3O4wAAKuA7/J7h/E8Y1EQhljs2Jsn1RuRccK3cMe
IDMNFEmU3tzlqvtOnFb2PK0cHOaS+CyLgRH2T6irqVuCU20stJNJY4AHt0EyLUGOSXbbXL60vazk
tHZ2GoD00DCCUSHM6V+qZFMnjt2joR1YSss2nfd913phmikblzjHzqleG1t7//vd5AAv2En0lQMg
9FIkc4iqxqWrnvLfRmn8LvsGdBM/wXr8+x/k4MjQdKJhFl7M9fZp64DRdtBOVf5cmXmAQfVe87uu
kTyOK7capgORL4CBNd4NebkeTW+sKu8ZgBZp8up49XZcrBDwpxIlXCvAY3oY47XAbDAQlQpHRbu8
s9GQpJ10pV4iyyr7sEQUttUmbdq4HnM289R3766XKYDJZeTALFeG+riinZwimINhgV/qE7jCoOcT
SVErPLloT+1zti3ceusSctt7+ibJf10/wbWI/0KcYFk0M6Em6Cu0k5OpQY2iZO00oTn9gAn1inxn
4wGyTRJMlb1NQET6904WpAPnHy2O6G00hYBomrW4qYDHeqIa9Z0YT94S70bPRbv0bV3vCtX8VSi1
ZAh25ULivQbWDZ+7ASGPIBQE4F2H3ddOZZV8AaNu9bVixkFRv1Cr2Bp2Lek6XTtQC32NALCAQEu8
/65WJbHH0LALYKewytBcHtc3aZNvy46AUNWKJQn8teXBccWULycZUkUUWz1fdJXapX4iSbCoqISi
HZA0t4wAObq9ydDAcl2FVtcHGhWMhQGIHVXYy8vZz/NgU9ScT3QZfA587N1YRbov0ZVd6jJwrpVn
CRM5/wkTk932Mk5u43T6aWCY/WFag4EmBLVlmiYPPZPxKQp2xwWgD+avkVDEdCmfGhc0ZTH6AtCr
lRG1Zh8k2b2D7NA4vVzfP+G8PoQA1QQvEeYF+YFd7h8qt4YTm60RueOb40XL2PkkvcnjA0ClGFXD
69KE0/pfaXAiYGAATPRRKjlzkNSubZijT0aUL6nij1m60Yei25ipE9YooC89k6QghBP7H4GYn8Yf
UCminf1yed40taBK1owIbXXZELVo1K+KIwGU4PWFCQHU/8qB5UTykofPfJvPFmaA4a6gMOtRmxlD
wEtbvkG0YXddyvpq/kgRlL1ORytLmW5ECaqnVrfjYJITaXxwP18XtKZ6mNFEbAF+IuvTthVd2WSZ
ZxiRqahBiebylFo+sDOuS1lfzh8p+uWmEfRx4pHDcgAjvR3zO4yQ+LbW+tLZXtlyBCVXEgxdUhOC
oH0Y2nhMmhfXkRjaNQ0Awie/qcA3wKIuF7PMS2r1Bi5ShxZi5HVTdp+bhQyrb+264mlGwhoFO8w8
CvpMvWHk3XNmNHhPLrm3VMoePYDz1zp7IooBHCJ9mg7Xj2nt0mKKHn4W0v94QYSVGU09ZAzTd1HV
thu3fY+VxwXFDEyOhaAg2l4XtqYT58L4x5xdJDeeuiKrFeiEflun38z6kLRBbEnAONaW5ILaz0E7
OIyrSCmkMIAn2TQ1IwDgvFjTZsFEiX4D4I99r8vwqtZk8dk6hOgOuF3FIzOKJgXJ1WhGyZeUfbfx
AhLjV9mzTVZL9m5FBaF6HLAbRW0Eu/wanO2dbpLZdKfMjki8tAc0+WK6pAAT+PUTWlkPt3KIvtBa
BFMn3Nq2dbV2AFh1RCrAzbjMipjWBqgBAzwNuTArJa/XBa6oBEaiQYYLgEo0eYnDSNZi5naelU5U
4/aFCuj/AqexTpg5x0zYLIMzWJWGujmqQkCh08Unqs/HjtIO0ubeSsoAeT7QPk1WMQ3BpC/uDwBY
Jobk9Vi51ZjzBFQFHkXegijY9WFIjdlc8Eopza0BSIwFQ33VIavcOxqjeY60EkVZsYfgZwJcOyJR
TMuKA8ZNiemosrOMKAZOkE3fymQKlkmWVFzdyTMpwptYGf3SNBR2A+14BkM7JRzskaLU9g+v1cVy
hO3L1Cm3MkBHRJq5oJFYo2/2iBSgEzfSwbg15XdwVMgiwcajlHZ5xRpjTOiQEWD29tPOXCJlTh8a
wjAmUIBh4M4zMMBH/Qa8OK3LTrN1b4yhQoIk2S8l0P6axpD4v3xtZxlA7njoDkgjgMuEFj9gP19+
UKWXrRrXsREtHmK0+Pdc6EF6B8iYJY7qrgSvy0j2f38fEVAgqkAKD1MowrlODdVzu6ytqAD8jQMi
SZY/lfN7gpLldUEraorRfQ5BDlcD/VzC2rpqdtQefBXRrNy56BoFBqQticZWdPRChGAys2WuUZDo
7ShZlnTnVvYhV3OGmefC8mFtqGRFKxYabDsuINocCxlCEZuRsDHJdBeQzzpNycmb69I3qphKLPTa
vn0gS/MOJ04YcakT7gxer57lVkT6DN48kAPaFBjCsvB55S4YqIFA6XAfYC4FMZ0NJ34GE0SUmJvM
wfAlOrYX0OoM5rMKWujrurCi5xAG/xpRMzwfUekAojcAIbi1IkSzO0r6YASIe/ujmp+7ItmqoNbJ
X/5BIqAR0CAAcEL0PlzuIpjfCTMpJM5EfzaSJD8OpfHctb2D5nAwSDtFmhzYrCjhAqTX8LrwlRfB
ALky4AzwztqmKuhlNeckTjNqRba5teI3I1QCddiPwzGTzVKt3QAMjSEnj6ME5buwzAZuUqwqPW6z
Yvil/n0aEr+IuyD3outLWlUXtMVgTgwBIAAfL/fT9sYJKc7YijBYtenV9954c9rHHuA0o6xWuyYK
NgNVGMNwQGAgGA6vA7AWTJQdoUfrdiH+FNie5IDEbB03vJy89T8Zwgn1rpMVWl7ZkcvmbTY2z8QG
VED7TqsyqPsEBOPTriPxQ5bKTP7aiaGCihQ4T+kijL7cyKGaRkK9xY5KG5wki+GE+hgHVu/du1r6
+/qhiZWuj2WeCxPUoydpu1TZbEe2HtN0h0qKqm5AwFzfOEzzfmrLaAMyMrUfvJwdGYaibpVuyL/P
THG3ieYiKRNDx0nQ5br39fq3re6DaQHH08O/4V5f7kOWjBryMYUdxQ39OfffdQKAAFJ+L2MpVy//
KeGVRQIGMLdAyeNg2ILuZnHT/M8zAYI4H+iZihbGlbPveyVYND+pGn+g3Xs/lVtde7u+yrUnAzSm
yHCjqgSoQmGVZlrNNkCd7Aiz67tilDwVa3t4/uuCM2/FlqLZBX4dmBPATcmDYtkVz9dXwG+CuHnI
d6oabiL4R20h+u7dpZtdoOhGLr0jGOCe9OO/RN/YGlx2hKewlp9mMKyiLyqVOlFcnijWAr7264tY
2yigJQF8jCOZ4lG9VLZ0noijNY0TtQnHMprJHgQbUoCZta3CS+NCny2M/Dn8788iuNmOad7Nk41E
1S7BYNeTnHWZWwfxNM5FCKo8g8jAnRhEqArZOS66kLx0E7vArMg2ekOCdlIPaTsGwBD9+3QPYJp4
GAziMVwiwV8YixiJC263aLxpMy/UOscHma8+MIltXns8zwSJaVqvYErOBh02CzPPFQNmxI2iISGn
tL5aar5nSJKMq6cG/GukhmEewFhyeWqD0c6uVnt2VNeWj+7dLXFjNAfLUJ8lYsQ6ttYvxpgtEJO0
jntfdtq4B0HXT/B0S3ytNZMD1Ec04SOsAqSWYHIUcBc2SD47Ue8Qv+yzYGxl2D5r1wnjx+iURQYG
VDKC3ZkXTEy2C4FNUOpAHzuwGEWlnvm9lPdnRRLUDVcW4O44HLF9da6nBLU6xY4c9WWEv720J0DT
gF9T4tqv+BwXcgQliPtpGcoMKyoAD+M+YozPH5wydPRodgZJvmBFE/7IQpux4AF44xCPFVc4tTd8
HaNWbha45v6vLR4H/UC0gjwBKoHCgpY5YZ6a4WmAoTBDalQ1oC2XNtDaufNb3ZH1jK9oHXDVAAsL
RF64NmIK3es1N3Z1JF6a/id6uIJKe7q+oNVdOxMgLCgjANKKTQhItW95cdcZGDAlh+syVrUNIP/A
Fkd6DHW+S1OQlz3p6rlyIqs/aNZvNGWkddShfeG6GP6pghHHXv0RIxhxkxma0g5YSmGn8cZqgUcI
vA3mV1RLg66b3wY6WIfGpt5TUtQScydWbblPaCJqBoMLOkIwayWoH/iPkxhzXG5koV1CZ/O+YkD0
fkbE6QOIb58kT3r5NliPzBwkl0xsn/0kWjBNeqM0S+pAtAGZmtEf23bZaUkeOrBSPyugJZN42hDD
3Fdecd/FhcQNWF+7jkYKTQdgDLolLw94zEEM1bAcDboAJBomcgRv1BFJEMDU3GC29KTbySmra2C1
ufSR5q/Xz33tjuCR4VjNmCgCGOal9KYwc0bx2kQ66wDuWuh5kKqqzN1deT9RCvTQCgMVRqaCm7oz
L2RZaEHLpnUjeIb+1H4D1tN2NB8z4PKM6XYcfl9f1FqMgcICMOjgI/IBCuFiWhiQUqZYdYEbEk7T
U+6GlALAcV+r8R5Es2Fvt+HiflHY9Fw3fuslQNaSFVbWzDfCOTBegu6G7+3lmutugLb2pRfdkn4b
q3vWBq4SFrJ2nDUxgLNCQR4pBfTHCL5wjuYxh8xI0SujvRk9tkevzGYgm9q2D0SXWIk1Y4RJFAT1
kGijr/dyTc7QgOp1NO2omGqAwFSoRxadYR1Kvba3Oji6JLdzzcAih+CgNIUOP5QNL+XNs0KUPDUQ
mHoY7lGt2vCR0wdqWiaj5VpdGUcvRf4abWkir4ILrEfLY1jZzHq0NDmACBip5jfkJkltyTsojhV9
2BzrTJhw5a0epL0dPNoIdIWAVxjnwt7XFgVqnQIaphDojMxnjdmFBknpRpvKjaVnGCfp9S80pipQ
DOi8HY1ED8bY0R7QH9pspqIxjoiKqr0yZxiUT2UYG2uWgm8NKpsA9bBFipAEBVu1BVp51ND5GRTg
B+yW5B1YFwHHCoyecBTEQlCeNNXsIlaO0sJ+r7Xm+6zOspmutfvCuyA44i+nzRHui07ybup7C3tv
jUERazt3GE6TGwdEawHKk/zdLMHHUSOnzYMUFNAQ7gkaXORlCmAvO1rKUbu1DI5xN3vjzgSz4o9i
mlh03fSt6THCVnSfQofRvCIszxvmzmYenNMEMEPWjA69jvodwBG9antd0tph4b4A6B8Lg0snKHGp
oHF1pNwNZk66nT1cS9tuZEghq+uBU28AVRahg/hy1B2mJOyau1jVuMt1CvxDwPTViMIK2STN6oLO
RPFH7OyRcq001SYbZUg0FLMwBYmj75a2bPpizaTBGQUguKXbKHkIro7O2y0I6LQiL651X7H7zk+c
hQFYK5aFRDJRwgmNY8FQVeVOPbV3Y2m7/pBiKq2YFokfvJa6BFcY2vxRw0Ijtsh5GWNeMLfNDMFX
9ZCx34rTh3axK6Zt6uTAG8w3XvpAZDAZq6qB/D3q7fBbDTF6nTXg0HkZhFo1PZaD+dC69MFMAPdp
d4//oOvwJjgUAO8UFlQjaeJxZgVyNapZ3BkJSoLqX05XfxgKRMccaIATu4oV274gduuVkxOxpj+M
XrvNYvJSJ+oNqCN+XF/Nmgk8EyV628Xo5s3iQlRudkfLfk+Nr/rQbHn/tZRDZ+2QOBkI/nDYMxFL
G34CQ5LGdaKRbghgjktgG28KWUO+TIqg6YumYiYdjmek6X69PNZTiPx1TbfX921NCho7wSCLWBk5
Tv73ZwYCa9RqrYTF04fyJk2POjH8eWoCBb1Zfy0JRSlYPATJPOoTJBF3cRWNx0M12BgCBF2voI/Z
uH1Z+q7XyIL/FX2AB4n8ILJ40EAx2xR7xJiNNvGiqUt31eLBA8FpBrNCgykf3ksjLiQe0IqptTCI
Dm03kAIH2eDlTlbo5muGiXqRZRfvTVoCnWlSZMwgKyEt2lPhD2JFQPVzBaXoytYqx7H3onYI9AIY
u9AMQFYujV9/p/Xm+omt2FoL/3DUQqAUwXe5XFGpwatw08GLtGypfTXTid/Z6ZfatHbXBa0dFhJp
JuIKXi4X34/YS5olMVovyrT3rjp6rbK1IaygeuAYX6/LWl0U4D65MGBMibTJcMlrjGrMXkSGRzS5
VdptLgNAX7lTPE77TwRf7tmdyrMkBScEw755ZoBCyZYABVklVZiOieRSre0cgiEevyCvChf7UpQ+
pWUzNlgNc36wzDjS5xYTygufb5IV1NZUD30qqC9rKCN9mnAvWmp7DNWsiKVgmAySZnOXHd0ewMuo
KF0/o7X8AVD9/8gSYrI5d1sytyp2sAjK4/IDHZzeY3pImb9RgMwlgxhaO7A/4oCPf7mLI5kpVQCd
HzlAN+lOenMzfbXVX9cXtb5/HD0XTSioV+uXQjDOoHTubHrROH7v0hfNfC69cOwG3yP3upmHk4y4
YFU3gC/2fwIFg8Ss0XKJvnjoCCO+awNVTHvNlweq3rCmkxi/tVtlA8uBmz88JB9gMmcqT5mqzSiT
eajER934hdGHsemD6xu4dkr/j7Qr7ZEUV7a/CIl9+QrkXltS3dXV/cWqXgqMwYDZ+fXvUPddTaWT
l6jnaXRnrjSjjrQJh8MRJ85Baj4fWjBzooNwuYGTPYx1DurNM7jTAo2frWIIifm+qt++tBYHoyzI
ZsGTedVe4picarQajk6ShoUAk5aRJ9T8nut89y9WhKEDPDXQLkO/7HJF0G4UfDIJ/M54wSCXX9AI
tZXkX3Re5gCBHgLe32gwSpdGaTZF76mCnAUJmRW0np87X26vRKbMmlM92IAg3YypnEeNLpeS542J
2UmVYFTZSrfY3frgak0dCJOnAZif+Z2Wpd903RUb1NKmoAd17JEXDt+1uaY8pqPWheaUTLs8MdSN
0TFgswx1vNcT0Mc0mMne3P7Bc3Yr1YY/gBwoZkG1HCjGy99bgalxaByPnJtJvScifuLKHSfPWdft
LLSmRu/7bXtLh3EGjvzXnhTRSJrERQf+5DMg9h44ptGmruO3eE0UZenV8nldcm6qKtgvzSLknFj6
b49oUBhK81CgcgJoC9jxNTxdyDatmS/MtbrA0sEBAG1u7qH6enVw3CljI8Ps1pn2b+BX85Xmp1uu
1TqWogDInWEGbwpUVSRHc8DubNAmJed8dECLrfRspzHje1OZIBRV7DVysYXvhrGneZoFgiaQ/5h/
zqfApvW6R5oEQceyIp2+V203n1IbwmV8TZN44YLAa2zGaMAdMV8u3UJeOQEVXGbKmUH00CxAP5mP
gdbdjd08jByYjARTsXarL3wz1DzBfujN70Bc7ZfrI9zNxqx05nMwAh3mJ0rsrznlkg1My8/aZChb
Y3mXNiqhDKkymso57fVdh+ESwvWtxza3T9i1lRkqiKLxrFoOeShp+2KtwoB7CcfQcb7ixPQNiIzq
5l8PMFxauYqlRPOA5CFnm/cBMYswWdMnu3bw2QLavhZG1SE2I3kcUWdYYs/JOQO1ofFK+iRUmvu8
e/o32/WPmdnxPzl226s5MWiBc8QVcaKeOR01wvcF99aoha+P0OWCpFBLh9qkLQT4zg7YeuowCa2d
txv+ciYTFxA6TWjDol5jOABrS9uW0xoJSKd784hWTtxAVbcOEFUpqBuZsZLtLOSn87w1bGkz1AnF
ocvNE8bQ5FpZwguabd4+qmMXWObd2OeBkm1t9pTpX+Je2WZesYIOWbhnZ8v2zCBvzQhP6bPh5VLW
pYXNLOqfWvpVGD53oL6Qb0t7pxvRlGzrCgg76j6SJy62qrKBeoY3PKoJezWJ+0Xka9Nq12ELvwib
oRrAR2IQT4ogUASyDIoaP4a6fnAQsVM76IojLp/hq94mQRze9tv5j7u8uAGMQQEB02OYF8FJv9x6
FBdFgwybgPIIQVF0ShKmRWmu5JoLwWRO02c1DzzmIV15aaVX1Bhk/TW2eUS4YhukhH61NlW4sHMY
Q8HdgtzOQl4m7VzhUNYrCgL+VA1brw6y7gWDzHMiWI7hOP7Knd+3924hO4C6A+rbAOuCrR+w3ctl
QUXJbHgjlLNT1IPYVIoGngIFozLgT5ma4afdiVT3Me+Rf1HQmGqDCvDdBtPijff3QIbZgT0HVzjk
zYHAvvwpVt1Visst5azlFprzVfU2mN3awKFMYjlHBTCQ4ELA0xh906uX3dgN3lgYWLCb+bqeH0wH
iknIhIzRDbxmm3FQwd27BnvEyMK2VTCv9ffgQfyEGckLWBdY9+WnkcUdO0ZjVzn3+jEV36C45tYB
9Dtuf9olh/1sRdrOUozMIp6jnJXytXafDKirltOKjeucGSuZK0FIUNCxkg9FqzRCEzGLI5ROaLbb
Of3XtAjH5+LvRx5RnJkpW2byBxThJTedQFfQT1oeR2m8A3g4ZOW9N6VBy77//aZ9tiPdGU5tt3Vj
Z3GUpAC+jdWxmmf3ypXbYuH+u1iNFLLpVNWxZWPb0nRCc+RYdHti2T5PQEWz9okWHd7RPRxuE6Bn
W5X8oBqqstXcOo6m4ntmbEC8mWru3lC0J8s8JGUWpuLJyip/ONd6dWiHag1/90FPJQVoDNr88wuk
j2dD8LGM6yaOXqjtA4lg+HYf5uf2RB0/YUFJUToKBAnugrxauR2Xdhq38lwfALH6FWtApWezQF0X
R7Pe3rhJ6/+VOBzGlZOwdNrAf4+nDsqiePpKD/cJ3A8gZDDiKBOPZblx213Sr/jmQhoI0u5/TEj3
XK9YekEmM47mIqJiCN82Hpws2a2O/S7dQmCQAerYmeFKci7jgXDaSahIouZppMea/hnEqSmrgMZv
rXgkKl0DB82JuOwgnwzK7xw+QQ5aqE0Scdv2u+lPpaTQEMQCyUyGcFdoia+Dij1La//2cV+KX/N8
ro1SPAroH1ndp5R37rtCWR6GmSi3zLWQJn3r0UYeTfT07t12jZ5s6RN+tid5SdHkuDedOom8Fowr
43lixJ+ZatcGOT6mLeUdRUqEKhJudfwf6VFSgWpiqHmfRDrbW+O3sj4l9q/eLXzh3AFyhlS4iO91
iFLySJt+DPy5VrZV3u1o9S/OxecfIq3YoYmKARY9iUR3yuIftf6SDCvus3T0Zql3G7UmXKiyumjm
pcOU6EYSlfCThuiBCiLKplvrVi35CnpiLugyMD+CceHL9GRodSP17JhCgyvUih9DWb1o+T6NGqd5
Y+6X24655CifjUln3U1MwfrGTZC+g2VyME9Me0qEr9fN5v9nSL4dcg3Io9pJIkpZWI5/tIwHZq2h
cKKvWJL3DxNouL/nKQMUfKA9JV+tDU6zQdL+XPGNl6rbWgvLCuxNRphMG4+sXLFXDzLZnHTHthoI
Q+nIeihLmMjvAp2HWvJzcn7FdqTbWuiOv0e6tegKEka+cIAZMlRwxmA4B1VLiAVceoleWtSyiKGe
J1FtMwWClabbR2JQ8gBERYeGqu+3P+CSQby2UCOau7UYrbo0mGtCdDbLNSBnIbnG7X2mvjgNbjuL
Bh1dk/1bsobHFops6FdhpEP6iHpfOFVvlNp5YJQHVu38JFzdEuG+tt14prG59iiQ76JZTnMeZNXx
HgDURgYMuHlZ1CVGIM6TygKns+64Mb2oSnFEXTuIs/bJqMimqdyVWsj8mT7HT8msDB4YKTixRwaz
SCzePSQpnlq/3P5wayakEJ2C8wLPzAT1X6Yf86zZouG5cuTkyDjDHwBER4EdxwhcANLXEmWclK1D
48iL8+3keDtcF3sqvt1eyPUnurQy+8ynS9S0PdqRDLm5OmRQ3iwCbnhBrj1nGYMMMDp13j0akc+3
ja4tbY42n4yCtpHoXQOjRouZ1hhI0GLjVdrKaZ436NINsDRgQEGCCMwkWhmXVkZmTuVgwYrJa98Q
VeDUfYBp0ixdg2WtWZK8gXgjV9jI4wgip6guDOoG+ixsra2+uGuQGLJnbiQUr6X19BZvh7qEFQsy
StwDr0sVrt7HVzUFuB0KlTO6B8cWlX/JSqWUqmsOyIX7wQGsPlb82sHwcfZUbzlLPmaeGabnQnBG
nG97xfWZgmU4MdJWVMNAz3f5vXjGIWLSevheiZ4juUlB+5qazva2lYVdRJUCWSNyDbBPyNVrm5tx
TXCbRZ7OD+BQ8BstPjD78baVBY+4sDL/+08eHiuJzsBBlkSa624S/rW0j0lTbpVqZZT/6oE4fy68
3/FAROkJZad5uZ8MDUaZGmaOxMYgb6yF1EvihhY/l8N7JR7y+kerav5oHfoBYxlQy8z/lhjlwz4K
wkCxYFMx5nZpH2B6AGFjTnFLamEC6VM+fB2fgdBfy76Xvts8ATDfzOC0sqQzpse5W3sJXhIpmXa8
g7RBp+wd8+nvvxsGEWe1VGB/8Pa8XM4A7KCbJQONNIuC2cUJdPJYq8A/r2kYLDkIugJ4vIBNAHPN
UghsbC6c1h1pZLk7iBAeEDMSFZLhA1kpfS6dKvCJoooOujP0wOUVxVXMOPQSImIkPyDPy3xNjVl4
e9uuEjaU6FWA5+CK2D14ofR1QFIAtXBesihvv+bjuXXAta81h8zcuqzYAv4RTFXq4wmzNhT00dG6
jPIzDht/2SpAMzjRl19Mb0fVjQ0jjRRn9C1IKU7uTrUxlP44KNO+cujOKYOWnkyn3qpNFYrsVaRr
+iXXmwwA4awTAdAOgFwyW5SghJQKJSwqzjxaI665KsFgczH4juoEevEfbnm5RG72pZI6cRbFOWYZ
Dh7EsUk0tO0d7djeUzcM+Dv64LBy5yY7qN88esm+KPUzIs6KM10fQkx8ohuMVzc+svmhZ/gp2giT
glynG/NozH4Z5W/gJKt+JaItmYAnAeYHlKmF/unlYqkOhQIPGPRIvFbto3b/1+g07Cb4f/4xIEXM
JMmsAvzEeUQsy1eqU+lrIxLu+xSF+tunYnEpYNbFRBwuUqjOXi5lTEmTt32VR307HHqytwv+kJnK
4baV60jizluFdB64E4CbpWtTTI2oW1PLo2S0jyb6G3r2E6oiT/n4+7ahhdQAlnDG5soEHtFywcWh
pRqPRMenyeqAgpm0fW04iFbYsWjrQIMAkm0iiSRrqLilA3BhWHq9T7HtjkoKw3YZJX3ld8VXah7L
wdxleRmwTglL/IMFULg3cPG04ztSVxvlQi+6vQXyM3j2HVCnofkNaoKZzfjyi4KUCiDuyc6jqmv9
OI39uP9S9Acbocd0ZhLqFQ9atPeR/wOcDEivtHAwa7sOiiI4b9r41Swb8JhnJRcotQ72oTe0NJg0
nm3Twuz2t1c6h00prOL9gYCO9hJSDBlOnhWdMoBJB7SBZnu0M7wEnNBVQ+qa3wZlWDG2FMTBBebh
IpxLXiB3utzXKrMEBNUnjpOSI1kB7OTRTEsatiUJU6Uvg7yhzdbKzSbEJJyyK1wnu4NyjjhoRZ7s
42ZkoTvwbGXYZ2n70ZzFuULEABWTFCp6DD7ysSoR0j1+ZxLra25nByMjh7EkDxV/FCngi7f3fdHX
wVsLaNHc4EJH+nIrLOiKDy21eeRoD8Nr0u86A+F9qHZo/FbxrqsSv+iebOeoa7U/g2TYS3Ys1xgJ
Fy40tPEwfDQz+AFTJTl6UQGXExNeQN0eA22TUbkbDeJWK9fJUuiCrjv0N9AExp0iZQ2NZuY63k5F
5O7QDnrJnFBd+YJLIfizBekAGdYo9EmFhQQpCNV/J9PZXDHx4ZzSUUHhCHM/GPQAWtyavejTpVj3
jd6jvMOjSfV8dGdM5ZVs9P6XuXOhWcLL0CR7PVH9nm+EfcyyN3Ck9ScCetv8fSxe+QPoGaZh0ze7
Hi8uS9+2Krost91qYR+wxRoOGEpcAFpJ+9AoLUh7NUzn2um4G5tZBgCco4lYq7NezSojQqIbjXlW
NI3cWfjycjOm3Go1bnYcT3sz953SBe+6GgARvmmto/qzpC8luuOlFTASKqvghQWHurA+//tPn8Lj
09TzBHVxFXxV7sPUPyjakdG3f7GZ82vHQ00UPWmpageFQTYC4IiwQBQ8dJjfQIsgTdZePLI8pfux
l/M7HC+EeTBZOh4qh5y7kiAUxNO+LqHeFj92qP3Xnj8BbtWn96LcpVOPF2wReG7E6RYYRNCgBRCT
9Kl7TL9S+hgP22YItLL1odGw4+6dRsRR6VdadQvxAi8jVIdBd4MMUeYWpU0P7ind4VFWgAbKcjET
2ZZsDRS09HmBBQMhkTfr9cggg9IbpqGzTR5V/Vs8qDsKxuZi8hP3/fYHvi6KoSc+03xiyglcaPJc
tKplzGVNVkSV8+wB8Errd5ewYAQQzfvZZ+ee2Cvnc+G6vbAoRf10aLI0QesjcsEnV/Gwgm5yyd71
Kg87ha4YWzykoHUCuhvAawAhJQfWEkgUTGZfROMYpAXUmMuXwnny6joUogliar+w9iA6EzUL81zR
ldrI0mMRGcVMioT7BeB5OUZkQNyhDINcrih93g++SpN74nbbylGe+nL8wYvYN9vuSz7UEHavp5Vr
Z8lZcapQBQedGVIcKWAnIyVdAphkxFWibOum4t/GWlFXSgkLVmZGWoC08V7CZSqdXs9OsjSrWBkN
Ve1sencaDnkqtJXUacFVURVB8oSX/TzEJu1lrdiV53RmGbXmaxY/QFt5R1Rtr1Ft65VO4PRAQnR/
CZpEXAJMDqhGAExx5clMc6IqbAHlpCrKWeMGtlYYQdeZa7SjC0cCBuAdYMpBse5DAelTLM+mhMeK
UlcRCFK+qNmGxt3eifuA2n9WkQYL1+OFLeneKM3UrQpUByJrRPtxMk9JPR4tr1/x/OuPBaeH6PCM
IEKhQAY1WjxXaV1xEanmtm0HY2/qlbkVQ3pM0/JBp+JH06j61nGTtdHN60wWlkF6O6dawPXLEJwM
B2GEPJmIxvxYpHgieQ+oBCkpCw0vUsnaxM/1fs7mgECYB25Re5/PxqdvJzodyDPHFlFuh3V3UooH
gGZWotjCZuIXA7yGggS6WfLYtYBtzct4E2l9dQIA7tGtfzB6AoHkFi2+HwXdGKvpzfWZ9maPR70O
qHwke1Lk6EWvQwohbbBlpbUd+1QPlBYAzdvXz8LuYQrfmIcPUWVBqeJy9zpb8EzL7DYSzi/FOnOr
8PP09baNpd3D6A0EQGb+ZdzZlza8nlXUKa02Sg0tVKmCRJUlx67OgiMUUt5ZGQNstCY5tFCtBi7d
M2c2FxQQ8L9Lq9AbsmvGmiaycuOxaDygFY2D18U+mj9VYt1NlPqMpa8tS0Kb0LBLH9KsXgnMC3WM
+VfMIqhzqxevm8tfkUMkOiVt0URQRgjtYYOL0m+zTT1+N40HTVH9ouiCCjMBt7dc1mxDPndpd/4m
n06Fwtyq74eqidr33g1d02dKVIK0Zwqth+QFSjfJZkB3yvA9Hjhrz5SFW/fCuqxQlMeThUsX1lWq
vonud9/v4tj0B63eIIqP9R5kWuDACU1curcXfh3J5z6SBjZEgAxnQd3LdQ8obzppJ2CZ/7asg94f
WImOZutPdb25beqjAnn5GLu0pV/aAhkoY3gBwMNmTqZdSR4b84X3oDGACAaYocdK8cuf343+kdcx
Khp3ufcLTUjRb4YVN1tbtfSENkf09eu4ayI96Q6WBzYIyMhbb7nu3o0mXTG28FaY141SOMIS9lN+
hEKEwQHJYd5EpZ3pv12jV4+oF3kjNH5V8d5ObS8COpJm2jCQO7S+S1JVgxye4MXW7Pp2M5E0L5+q
Bi2qOLfMnzVPy8ynQ+Y8FznXSxAzsN7aTLZOz2Yq9DoERT1TdpqalfkuKaxWPQy1nRonV+HJIzV6
vsYYL2v5fhwglGJQC4SSCooy6uXHrVuPDbo14uP66qbYDfv00dg7e3JUN9BwhAyE37c7+/Rc/LRj
KAmHzkptejF+ff4BkidTYQzC4lMTNa9lujX9+KxvcnYahl+Tuk+r1ncOogqZtpKwXr978HENHbAU
zCZgWEB26rJPWZtg3S1ts6C0CfFbnef7wSHdNycncbRyiuaNvDpFnwzKvst4ITzQDEXpUEHpp9rr
wOE4+oE5Rdig6pgPL7k5BZATv2144X5FiwNDB/g7KqwyeRPOKaS3NL2JaK4bAYtZ71vdFG9vW1m4
X1GgQCBCbQ8ps3y/KlYjGtXJ2qjKTw39TvQ/urGS6S2U8fDA+GRDumMcEjtqDC2jyLZe1S6qsmMn
Nv2mqO56UBbUJwBh6q+23570+l5UbzEA2LcXuRjvP/8C6bbhej/Fbc9aZOnHJG7vRW2ETPxJGGai
N83JNZqT6NsvDVvjalj6iKj/wF3nmXnwJF2e0jKpdU8RVRspk6s+FynSF0wGkK+317doBSUFVOLR
JEK99NIKOGriqtRFG1lWoR4yXVQHC5PEK/DEhacyqnpIYEEAAUQm2iuXZojoUlIyo40wu7c139yd
HRQBJNpfjKB54OaK/+vzwZIP3mdz0t4lRte0JdXbqKcYubXowMAaO7Q/zN5OwqlM27tSKNMjRgkx
sm9o/GTYBHUgzW0DEPbQzTTFTYiahvqA8e0UHezcPWQD77ZqMvXbWsEcrqmT6qViXvZQqBPo1WO6
NkJ0nWAB6D/j1dE9ADLgiot/xNPHrKnbRblSJr+NKksC3gvtqehj7W6qS4I5bCMDswG0GkDAU07N
UQOb7K/bHnJ1zPEr8Mz6GJUG05782moNp6vHNOsBHzcOFLwkIokPTbPGlnTliLMZuCFqdBDVwz8u
PURJRgC19LbHSbey19ht7AG8Lj1mHW4v5+oS+LCD8jL4nufilBSTDYWzuB9FH1XoQoeZkb/zDoyA
ZjZCpYoW4W1ri5sHUrv/WptX/SlX1VPX4jESpsj2OAk8O1M2UwaWd4FCyd+G44+Foc00TxljZFba
QM4qMZCq7iO0HPxKJ8cs70KHTiuX9/J3+seMdIlWAP2kBnizosS1vmC0nRz1zktW4v7itoEAAETC
+pzuS1GJqm1f0qTDtqVixyFhaVfi2Lva5vbXWfSFf8zIIK3WM5nbYaw0avQ/TXfsISTcpc+VPqzY
WVmOLGzosKm0FAufxsWksoNuRlq3vt3oK2FvjmoXUQ91JJwhlCOB7sHwoRRkS4/plJGhj9S0Sr4X
DgGjaSJI5/eq3W1MYMRDQvUxhLTYWhVhYYWgy0J3D1QUgC/JL/qshIqBk2dD1Cp14GZ4CNpio2Fq
+vYHW1ohCFQRKaBuAWa1+Wd8Ok6JRrFrWjGgmLUpzUivoVCdDVogEiytdQETz9cmdxZ8ZKbOxyQn
4BpImqVN1csaHIL6NAA1YuR+JVrIfarpH5oUmM0YmnF/e4Vr5qSbyxWG0aV2P0R93289Z6r9BvwB
fknyIbSIu3IvLxxmDLjDYVAdwczuFXyq0QU3EnWIeJbvTbXbobn1t/BROOVnE9JRNlu9B1+cPkR2
9s2s+7BW7pn5RsiaPM6iB/6zlI/L9JNrcNECla0bQ8SybxAl2Wisgg7JuBKYpA1DqUXHnAwyMpSU
AOOXG4AJXoXMMSv9xEuHbVWLgBUjaabwthMsW0HDBCzQc798dpJPa1FZTVqHCf2Epuiw06n9bnOa
r1yEch3lP2tBZWy2AHYa2bMHlk5tg+9zKqA3VfqiSacnrorxyazLepMUGtuS3NrEpSvgfzW7U4qs
99MhnTbJAPbmBEzvx1KdbB+SzUNwewvkzP9/f92skjKLdADfebkHLh0wPaD3+ilJJkzs6L6eeDtm
e4de42GenYgFnmjanmpxVt0drxw/nl5EvnN11J2clXMyH/JPkfXjxwCrNXPfQMIcxb7LH6Moapor
6LxDHyJo6zcvT31R7Mg4+jZbMbX07W1gBlBRwyTwVVUtQX2pLnRFO9WK1e4ZfC3I2FCu+PGHtpe8
IszJA2cIH0PrQ4qkGRdl3rUxXCzP9H0x6ea+J0m3twZsL3W5Gk1mk4aFG38rCL6zlfTqrjfag0nY
F9DYtYfWRdIpRog3aU1VbSFwBwGIvjMCE3+ynwqCgXsulNBtMh01XrDd1kTLNq5bKKFnTPa+syB5
wHmlhU2vvFgGyw9JpxFsq/pat4O5BRA32dx2K+kC+fiQwHhpmIwALPWKpLVyCtb1k6mfKnDP7FtX
JSezLNkvM6m/93nn7qEh6oZDJoz3f2EYL3GIOQLjcCXTlzDPKJrY00+TYm8FKR94wrdlLR4dddwb
8XgssjXO+iVPAn0c6FQB9IWIgZTpKrQVQ2JmxilBGRdaXsehHte6S/Lz+GNDMXOGwRTAuNBDkNNB
EMeh0G9A1pjvxnpb7ZKX+rs3+ZT4/W/7J1sTBpRrR1cGpVWhs6O1OoHB1Bj8ON9oPxXmZ2/2M6O+
8RY/xUbYEn+NEHLZLGopGhTjsVw5uzZL5mgC+sOnnjx1SZg9snv7rjO3autrD6DueGmfRLNyDch4
rv+sFfgPRB0HVL8yxW/NzWFQMYV3qts2iKf7lIZFv7HUb26KEnfqF55vFC+pqvhZ+r6KmlsMweDS
hM454OJAlEl1wqEgkOTuiX5SFBcUVKmJOX1Qo06B6cb5IS9ADN6p9rSZXK3+JWKl2laxUxyL2AR4
3queuaLFvq01AFlQLu5qMTzfPlTSnf+f/cE8FEhOUM5DHLsMy9RT0JJRUCvVSneKirxuN7rRWLvC
6NfqQEuBYx69+o8pFLwuTQGpwgGnjY3TZGxsmgCiefB01A+z4oCk4E5fezjKFRNpbaB/vDTYs9EW
OsPaWrM8jlV3P+bqtleqB5AlbVNRBKV+0oxsq9hjADBnIPjb7c1dXDGaVPN7HHKFsro3iuMd2q/U
OJk1AOdNVb+WqhrqzvSjtBmeMFO845StJPhLPod2HTYaHV404mVQg62SQYlTVz1R48gGd0esODBH
/cGbfjffYuh7GKEx3MdOeQJ6JpzwQyqn343ofa0fvwX3wnnHJYwcBFLWMqsMiT3CkynTTk6eb6n1
hdTKqQKRC91k3cMIeJleqke1fIztvQColpOn2P2hknjl6lhIPpB1okeLbwCytKtHjxPXmWH22okU
D/jSCD9kM04EOKY/zKNrMUd6gMx+B2su5qLQ3vZA2HnpdxCIq/qS6NrJjYVvacM25+POLdm33rZ8
9JwMUoYUKnyZ3vqDdXKcOOR5fB5E/UR5s1HGtcLQ0hUz1wAgroBkGO0K6QXWjXaSF4qjnYRavUz6
18TEwHiWP3sd2PJH0L0OKHh48XBojG86X0OfL+3+XP1CGES9CJ5wuR8ts+3WG5CPdYqyzcejVrMN
7zMf8+raGi56TiOlpAy1ov/aQkH20pYhisQFD4120urj+NJwvzd975t9ZzdHutpEXkgPZooiTInh
bzOO/9JYik/vZiXTT6YBOZRuDDyQyya/z6n4UqDL19vxvd2MwQggmsCAAjmPUEi5HWKWfgJICufx
QhXQFBke69ltyszWwwFDvS9UuI0SmZOt9SnkavCHS6PbhbIiimNIU6TYrZsDxXALxaOtIzstBgbb
+mKIOrBFsXGM5FiA26EjYdewg1pxnwynqp22ZVm+J6O28xCBsp6C+eF3AUGwYcoPWpkAQaweIOa7
cvyug+6cRDlgpQQsAs8AKepnZgnVSFbrp0a0PV5dmyr+SptNbRxUEtLY+XP7AyyYQy4KIifUdTFF
Jc/zG3aqaGLAI6uMOy/oR/AZCWsvrCKgHWRKGzHiAu/XGpALyRSiKUiNUea18NXlzFTzEo5Qp+lg
Q/A23P6ZE0DTvdCz0vsWMHnnJZ1+ZdVvM95oc9GFNWsIyP/jF8z6j5iNgdKttM8gRPGUXhn100D7
FAMPxSEtyV2rQgTZ/Zlr74mSPse9dXCU+g9qZrjnedAN3e729l+f93kfXDxIAKIDNYsUW4Yk4/HM
WHOyv+aWs0lMKEDn2xZwmNaz9hU7A8pw2+JCML00KYUYLoo473I8gCylbUPKjGrrTJMR6U3ab9wR
qmNmavLftYkhSJEZWdDk1PWVtlzTSp8NXca6yx8i3TNF6toUQV0/eUqqbIcsqZ5Gb8q2pujU8+1F
LwQA2AIrBpCKOP744pehzlbSuiuA5j6JxNymJhDVtklfICPIOytQ6kcKenLDL4ZhU5ICJOwPmeJP
L40d2OQxH7bu8Asoi1EDyBNlW+ZDvmXts1zfupe/UNqNOE4Yuqm6fooL8ttMqA8lITA1bsbBJ2Q4
ltkz5tq2VP1G3EOe3yH9i7UHindWu1YTl7tOiJaXP0W6bicBCsYJm3lqgXt8hkCtpgadcei7fVYF
eRmKdKVCKLP3/cciAPUYekOKA8a8y88D/iUPpLOuflKNuvf7/tHu/am/E6Xrp5Z20N3fVVruNSAV
0APlzVZoX0aQtDQJNCCr7RifWha48cqv+lDllB0UPwfF37kKAyqNy19V6WVVKCWez5B3yr7oI603
PO6GUB2ne0EM5XGyUjqT8DpR2tWY9ve4uokb7awRB6xqpv3daZs+9IjtBlWRZCH13G6fePUb/qOT
h2fzEyQoXrXGYcfGyfi5YHr+0KLZHQ7AtAXmlI+Hrq21fxF0ZrGqOZUELlsulM5Xvt11ykcJpO98
1AfHc6F50KwyCyUoXPvJ8GKQUhaq5vlgm3D//opDXjlP3s9SpVetYNPNG90AV9TJ7sywEui/2r5b
Uijh+spo+5DGWOsayGim2cEA5wFMGt8S/fSP+PCpnmo7ikNAtmyccruFzm+niuehc4uwpVnyC1R0
451hdmPq05rxPfrg4OOajLuYaQKIDToCzh17b33ZaAB1V9kfr4DSJM+q5E6pyBpfxUIkwNWPqs2s
kYepMelmYkOcpZXWGSdwLe4qU+/8pGr1sIU+Q6BTstaZv07B0FqGd0MPGpQByLIvvZwPnZa2TWee
lOZVN6lfrJEfLdxxCBigZwSKG7N3nhROQL8izDjrzRMBfURaVGGFNo1hnyE+OHOX7DPm199ux/v5
j5ROLqh7wbruYNoDk77Smoq86JyySc3ThBb+PjfU9D5rBdgNE1cL1DZNN2Vrl9vbRpfiJq5ytDqQ
SgFiJNPC2AhijZlR6ySm4hXkhofKSL4Q6u2ntn2sulMcQ9R7okeTNCuhaiGLwzsVMFq8EVHwkMtE
g8e9yupc8+QJ3Ts0IAzfQP4djNqQ6t1SBmy7j+mHP4LHYiWWzDFQ2un5Wp31UJCX4ql86T3EsVsX
/IrWKes8nxU5fPVFjCvX94KLziM8YJxCQozpdClLApIJhSj0MU5MgBMtBi+N7ynV2mjX0iYCXYmW
y6y5AZqdy6UMuQJA92hZJ7XpTr1pBE7yNpBDEiebciQo1a5KKc2bI28e3pSoq+FtCQSxtK4O6tlt
U7rWaYjDOJqbLIg7qg/N+WZEIzMQP97ztfLpwtFABoQxTNfAkBECzeUqcSvUbVnk9smjX3m+VdmO
gs9ijPOAs2Glx7BkC6VLkGhjcsMzZNlrfajiFk0k++S0+o7aaMlVGgaslJ3Bc99LXv/+/H3kd9CI
QjEaWhKXS2u1ulIaU3NOjXIP2mar2XC6Kwooters3LXunWeGebGm/XjtNuBRxY5iAmaepvoo4X66
WkTl0sQaiXP6H9KubDdyXMl+kQDty6uUylXe0uVylV+EcpUtStS+S18/h753plNMIYnq6YdGA25k
iGQwGMuJE1k4+FGu9F5vIF5wTAwxHIeNqWWJ59SjaMzm9Z344vPGrYDqoImLu3ig8JgLxKv2Sa3p
tC2VZF/TRDSQdqVCuJTC5donCWwphZ7bp64iP7SIurMChhIp2YR2sdWacIORqo/DqwaQu0NOTSi5
PfnTJ7Ffiohcr3UJXwKbDs9BVtANwY7hYpstqUokuYvsU1nJfhbfIeVdTp2rOgRlSEFW4voFXsri
in2h01S9ibfilJPkEdOzEIabvpY+lOksMjorjwaThfQqHCK0eprcutJx0Cujru2TwrZU6uNfMaYW
gr2vpJsuqqkHBKl6jDIT+AYAPu7Mig6vty/Omip9ER5APiqtfHZkpMUU9kNjnyQCvkC5bQdXK3V9
d1vK6kqBoQCgDeoKwCGnS80Q6fKcd/YpSp7HsnRJZrip9pCBanWUs10SVrB89iaJf98WvHaaSPog
mYZ8A0Z5Mc260BzV6seujLDDRZVVh3kYxycjku8sMsp3mjnIh78XB+oWG68huMbwoCzFUQnjF3s6
218voiQ9DPVbTBC8KKIkytqxXQriLIAzasVUVZN96sHdgJAZrVfu7aWIJHAnhiGJUzdkkCDrJ9X5
PhGBSqyZTjaNDPlHvERXFOkjsPS61Mr2CQwzbvinf+oetHkHeidDlFW79kFZXzz4jtBKhaedr6Xk
GTWysZPsk1P8DHMXnnQXbdLJ9/LRHYy/6+FFsAEnDO2Y8D91GYVmznzEdo1NS037lFE0p+tFWHsY
cGoIjNS154VhSSjeg1gC1V20OC31rG/Nbqzrxjrl0ksxyt5kF146CZYiEsIpc0kxqVKOW+uUqMRt
etktlbv/txBekbUut0NQ9J3yNPLU8h4tahsQz97W5ZWVwNVCBMiI1dFvyXl3joLQXZ2IfJriaA8q
xVNcUa/S681tMSsqjSgKpgYJXBkcqexKXRibWh0GI0Y//smM440TFQ9lFFAdZEn665yC8rkZBWjM
FeumwWcFuwTeRJbJXQqc8jmbYbHlU2ntTOOb5RVa7TqiDM3a7mEOCrob4TUCj8++4mJZuRyN3ZTN
8gm+c7+343RDpdzaklFU61kTBNiLzYIZUGZcPfORJMutiv0D2v2tNisvJ85jXw8Cy7MqBiVVoF9g
eK/yrih4mqCRhhgNbarEuiPJc2e8/L0q4N35ymdBF3jvnpRULnWnkU9Z1bpTvc373u/Ljz5/xXQ4
UXWaPWLLUAJD19loXpBSsMlmbMGXB4SgyEYdVD5F921411bFpjJNJOuOnSDUXHkT0D2D6iAzO8in
cJqAYYeznFitfJLMdz38BE/07V0T/T73WjeKSnUy4Pfn6d4ufv2734efxRJCcNu/vJSLjdJGJUnN
qsd4UrtqYDTBOkGden97EWvqhfwWRuOBqxz1Dc42V0ZG6jJR5BMtPlKt8sAxhslsAr9m9cgvhHC2
OTQUCXAeFSvpY1AH9w/Q48ggvzT5Df0BAldgzcxcroiz0WoTRbRvZfnU9s1OU3/lY+dSk24M0XjX
NQMKE42ZSKwPHyTCS0XWJmBFexzdCVz1hRs238f5jP5ZzdxmotzFqqrByuBVQHIXFA5LUWEbIXBt
HNhqxso0g0leBGZY2zUDiGjMMmGdujzsWzcGZUaIL5/QUfhLbfWzjGEKWuKmEd3e1rhVSbDQeHsA
ToINWK6FSMZsERQ+T6a2zXTXqBCOgt9I1IG6djrMOqMcDw5+FKaWYmzaDySD53MyOsft7lvFl5Aj
VnoLc4UIitUCX3rtHqEaDuwnYmtQ93JWrYwpKTSkEE5WiFl4qFTj//EL0biLFaTNF6AXrw1cQ+AL
uEc7SwAjMqyYVfiruzwaTzE1JjfJ7W1rHE2nc9s4chW0SLVFFIxyuglFo8/X9hVctCCnATk4fEbO
YIRq5MS1QpXT1Lau3n0v7EeHQtS0q81NkT7dVhaRNE5ZZrM00TqUAWGaEbfWS7+J5AHDS1072s7S
5FetVgi81TVjhZQMRimwzAygbEvFkXOa1goGFJ3KcKeDWs4e+p3qfCR16vX6+P736wOaHQE19AEY
Iu5iy1VCezR2yCdwoACu7Jw65GDsaNoklQsMpmvEqcA8ri4PYx5BUojWB8SZy+WZSaQpYwFFVQEM
VsEI0eeY8JHtkXWGkylCTaxdC0B2YSHxEMOb5c7PNpMZpcJGOZWYB2Ee1fDOSARkXCtlYrgTFzK4
m57NceEYFHUqjC1wgffC9dO91v42KMpm0jEMKd+jHtbHv1sR58XaXjLfD/6MgbZS/oXGi9qpDbrc
WBpvBnlAEf0eTMnDsBK4mwKzubaTYKLATFO47CwwXJ6bQnqtmyLIMkGgHlLje16VXttkAu1fF2Mg
OQiyZEZ9uBSDJwh8KEqHol/xpHXo1qPukIo4RdeeACgDKpVANSMhyPb1wrNBHrKSUIdRTkNUeRj/
GEmTW9uP8yiICVeeTR3ngqmpSMZriHSXcnKzbCSdxQJjSmd3RLlurxaNaFDCymqYmWDJImSMdD5r
M+vKNBb5KJ/sLhv9SNMbX5sVt4/GTWSXksAirhwQYhskF0GGxYZactpeDIWhkQG+lJ48J9bd3JyF
U6LWRTCqDBhBlBm4SxsiYOrCDi80CEkcjL027/Kp6TH0pxGcj0gQt5bRbmhZYbEns/wEX29JniZD
4KSvikAlhrGksoZe7sFEP5Sixmwt05y79nTE++XmoplNq3oGdivGkooLwutZJsVSTAainDQlxKDH
ydEPqJq+3n4qVtUMYToqBjADoJlaKvOA/haDKqVySvWh3ZShQT1JN8J9O5PmT+wAWntb3ppdZd4m
KKtBInTdfzA3zmAUXa6c5LnqDphzN290o0o8pHpk5Iok4ltxZmB2awVF7xO0VShqCe6yQYSAWls5
yzfLyIxhZAyv8q0Tw+eRErgcReJG6l3jhN/7fGNK3VmwZOa8cLEpQgcbsA4EXTYYzpd7rKL5cAL9
p3KatzW6lo+ttiepu6Pf4DK2As1ceTzARc8QZSzbB5u+lIXuNae3BsgC8ss1yn04wcHAdF+rLLe6
/nJ7ZSt+FEMUAL0Iqn00XnILK9FGPMoNzrLITll+kmxAcs23uSs3tva9swU2al0ailuw7iqwgezv
F/ZdQcm6IjWWVuMFznyQPzae/qeqN4qIRG9NNfBI/Z8kzsK3bQLjn0FSj2HF1nuZvQ3G4Jm54KzW
rMiFGN7pTQcnBictnKbGfgVXkyeTXxjzffuI2Kfyuncpg7O60QjuWYxUhD649q4od53l37ez1/0Z
UsFq1jQPLifI+EDWiUvFHc/s2FVPixGuhFaqG7uZc1+34voAF7Xz8qyMHjBiS/RKXi0PGEl4m8DO
AkuDMjKn7g04Qa0EGIiTOs+uGkaHIep/tN12dJxDr5duPP8ZKPl+e0+vzg1pJmaW4WMAMgeQ/lIR
5TrW+7pXpZOUFQ9SdUjk7OwYjcgDvTIbTAywsAw5wgJOPmQAHY7k6KF0SrNqozjfzD+Yq1OhTwqt
d9G2i6vDmAuSqSsrw1OAQi4altBWw8frOZ3R1KDLJKCAILExef3sOoNAJUVCuCdngvHvK6qSIJYP
JPYxQ0Czf/z1CS3WwW1diIG/WmZABDEbzI/7HHCDRYMXrp5nFihf7BWnelLlIKgbJhKYx3xb//Wb
gV8HqAS3CSln1q231LE+TvHzFk5iyO+R03eNV8f6mY7baDy2xWeECeB2//dqzfL2bKYTCs1IQC1F
VqZeYjTdTDCvGOhnpwbjsOWNvcBMXNlWtjDklVhfCT5c5mzrEBGUglqTBPCxPUmmwHw0rpIdp/7z
tg5c2aOlID6MknPblBoMhAtAvILg9zWLg9DcofHQk0UIr2uNRiaIkQAh8YQ1XT26oaSBydLIghjX
pkIFL43c+K9fC/zwpRDuePpGR4JkhhCJgKfKgQSp2WbZX19OSEE3LHNr7Wtm3HAykr5P9CyY7V8g
cPPy9JgTwclcoyrYUi6EcEtpe0KRLtSywIoAmMoGv8+sTV3SH5Pd3zkJaKyHsHbVTvfJBBSiVqPF
sKwC4BS9sS7RjCRKX6wdoMniX52R86Ddb6n6hLTF2OdxHDgkKA0LZapdJWppF8jgpxLp86QnRCFx
MDpvtex47A5XnShPLZLCvfc6JU7R1FhJbb4YTeliAlen1u7tqyUSwlnwIW+mMmZCMGMpxrAZZWo3
RhwJ4rgvFraF78JGwAAqAYwPLhdyg8tTadQ4LjCXPAuaPnWpTfZTGLlUB62xZ3f0Tu5KvwAZBZgB
AqV4BZ2rltbbvsmA16YeTT+gPHu50Q9qXLpzPWxub8K1IUN8jrIzvhD5c40/T0cmQwkcVxGUegPo
sCXRbaeYmRdjvKc/aV28uy3v+r1ZyuNOFlNZIoVapAgwF3Wjzw3oPv6fErhjpWlH5nagRTDSyDPN
j1gUL1x7a8slcM9yL4cTMQwsAfXMvqvdOoEc6UMxn+rC3CAt6puj4CEV7Rr3SoMkFCFlmRaBVhgb
xbjrLVmwayuXYaEH7O8XYYkzFHXRhUkRdMpunJ3TbBwNKqK6XhViIXwE4y9yTxZ3NJMRkygdywKM
j4hEULj90ZewIWFef/y9lrH3HyE6Lhyq6svV0Fgu0OBaFUFGQPOJnvlYv0d3mAgMtXJ5UA6Cc4NM
EIaO8X3LSgMct4TW4SDDvDHLs38MDXotRWTya1LgZIDmgE3vs/kQv2lTp4vh1QRU8rNSfgI18yfY
0IBZF4FRVtQMJ4O2ObD/oIbBN8rmAxqRezMvAmfOi1NoEnXrxM3322ezogSs3KkghwDnCMCX5dlg
yIpd6pleBIkcNYcRM9ffpXFI3BbpO5GJX9u6S1mcwg02VZEahqx4fpGr+mAYP0e8yXouoqS8hsUh
aETGlqVh4BVecXG2/YTMSW/ihlrSNoVH4M2025V17WlauulljEytooeUmIemfby9oSv2aCGa21Ak
lTLGDIFbhaq4C91XNylcUVL4bfrHSWrXktKgiydRtWt1c8HLjEZ1OIsY/7A8SIWGjULroggad7Sf
UtklZG/1h9uLW9WWf4TwUSoIIsAl0uMmy+AIDsuXLsEQ4dzqRZWtNdVHqgRpfbQGI7/PbSJwophl
0k3QypboR60oxs2UVqN7ezXX3jxLoYE8hLWGYAws+/uFlVXt2qB6GJXwnlAXlLLTaHX3yIT9jtHW
6jq6Koi+V3cPzSDQR8yEA0PQUp5WdHoOyv8isOMi9+k0F76U1va2kImItGxtA8FvyIowjNeLt4UN
7Qyz1mgZOFW4a9QGba+h0QEjc3sH11YEWBGMByCo6JHgla5TMnxBUQaN/TiZmPiJSKjJev+2lJXF
IHnAoF/AScG+c+fUxqmNIT9tGejyDjzOkPAv/C4kRuASghEelC78U0jaREpJ3VcBjctHu0hPBZk/
dJV8GLn210876C7QRIPIAKQnqN4ulaBLM5orTpwFSfJLKl4RFejW0+39uj6VpQjOx2Vz3bq+SLIA
xb6xj100WSj5y20Z12YOMtDvgEQtgKZQgeUyZoIxFbUJGWlfHUITBOkv1XBnR2ct3cngp5EFmsa2
Zem3L+Vx2wZWYZTNVMhzkK+Q7yaP5i+DfZBFIxvX9g7eEKbiIaeOVAz7+6VNoPgHGfwsKDHJJo/M
Uxrf6SBnuL1711LgDoH4DvkwMMFA0FKKnRSRKeVjFoyj7o/TudfzjTCZdH1EEGJrKGZr8IrgRSyF
VBWMZ2UiuB+q2StGy9UH9Br0nzEZPTRbFrumSAXrun6EliI5u91Oamt1PSL9xJA8ZfhuAaUHhRhE
afvV/QPTKFKlSPcAjrBcGoBFsTnKKuQMup+hQ8oB04AQQ7uyGiAPGKPpF00FT1s+lXiEqGllgVqm
nhUqiMoyJA3kZ+FRXVs4WOkLSZwdneZMLlsDkpzuNR7vnEE0q+9aABBZmCYA5wD1OEAxlxum2pKC
hNIUnqpsn9NmO8UieN71ZrF2JAb+hO8F8Cf3uIHXXlPKpnBOUlf7VPoeZTOau/MjY2e/fXmu2WwY
FgvgJXC3oCEJ4d9yMdOslCB0rELAKP7k7caRv6PgAc7+0FUnV5rVfS8d0ews2dN7iUxC2QZRfdDa
2DdEDTTXeoh8FuidAdti0HS+U69MnG7W+hl0Z5M9BKXVp/48oExQO3K2F6yabeDSAoJYjvFkoUAM
qKXD2QxSJ8C+0jZELaTdlfZHSxJfa4v9KKnHMUsfzVxGJr9x+/QdpMUvhZoIOs9WFotNZzUKByDV
K2bDAVRrDaIc6VRq/UbVgjh6ySNRrunaziNARIM43CO8+agCLs92LMAfPLTIsFZ6uHXM0YV1jCZn
O5G3Tvt1e0tXFgRFRSGE4QdMhIxLWbZRV1rZR3EAzsb31HrLlSeaG99vC1m5eTAgeCrxRqKVkyc5
rJqspZVBoyAeq24zg+wMnCe6CKeysm3g88V7jComVIO39WraVfOE5DTQdndgZbnXmvtEf1KyHkNX
328viHkPSz1E1IsKN0aqKeh61DjvQs3A9U9CCYk6u99kpDkgOR1qzRYTgr20/KxMQXL/+pQgD031
7JRww/iBKB2ByzwTJ8aMy2mvkzkwSunkgEjj9rL4HWTZaaQn0LXNyLnwn0tliPVxtmLaIckZZ/2p
aqQKJaQs38qFBN8ZvKFegt34yyuF1jskXtBhANwP/s2PbM2SKNURhSZBkx8l5YWVlNrP2+vi9Q8i
0AvLppcyhsarwmITxlau0pgGxEJ7TjFGz5GRidq0rzfPQLABriEouooCJjvDC68pHuwEYwdbGoSA
sNnAVoSW6k/98LsAY2GCEam318SrBFsTAEWgDwNYysKyOHGYOiob4HELrAYpWjDJJ+ht+XlbBu89
fcnA0EAHOSU2PZDTB6uz46R2Rhpgcrg3lYDkFL/M8RFcBu7Yfctqt6/f/l4iOnvxlsDtRPDGZTLn
TI2z0qYpWPSV33UXz48YnTs82DDsm6qpkwMJzWk3VkOzo1UjYuTirzVbL14VMDohfQHGEG698giS
2lpO0kB3wF+RtPa+7IwfrT1sumHcafNR6PSs7TAwgibbYzT6WtyDNtatHmNgShrYMwa2oONX88Kh
3epyZbmpRBPPSLXCz2o5xISpvhHc9ysvAgtGHA5sMswYcnk8elbqpM4ejTQP5s6GsxpX9c5Q0t7T
MS5mYzVDuZPbsvKpWnZ7pQTNtxuNiXPIx7HT3NzMJx/TqPtz0YbpKc7q4pxigJogmbRyedGfj6Fo
cHEZJoyztX1kYPCNpqQBJt1QP5X0+i01pFqQl7jibfraCjZQEgQmwFLynUigEcttpbIxtfilKD+T
B+Adi535DUSM4R1VvRIzAz40aX9b3VdsBoPVA/QIdwZXjLvEjobRebOC4y+Vz7r/IPeqdMyek5fb
UlbUeiGFc0v1zioy1HvSgOanCM4RxUR16xv4sCojdWURzY/JvY3/2ch/1sRdYUNrrahMtDRoM2P0
BrWOwF1jyH6YarMfNW20ub26FUMIrAjoP3B1QfrCOxd9RCnj/0mDqQBbI977Y6YLnt+1Y8KywPTE
eFPwa0tba6S0a3CD0qDoSgxPlRPnDkEROeZKaj0Wajq7ZS3yNNcODSAVGEO41Yz7fikTGaS4pRn0
sQsfJx8TZV1l/k2qz+Tj9vatWCDw6yPvg4hFR/6KkzPZpJKtGmF400toKsXEsTOG+TV3ZZhX/jRI
xgHpVnI/FdI7ULOi0tiqdMYEy2JmMIxwyiJRdKeDFicLqpFuSTqAj776aVXAZ9d+L9XPc0PecirQ
mDUNhXON/KODVBlaQJZbO+hDBRyricxDSF1W+xzJU1g/2/7tnV1TTLzQqMXAmQfNJvv7hUOQx0Zr
DZhgF6TtsQEZjRbdlaKS/5pmonXyq5CLjkOe523QjG6YZCYjdq09wAsYWWDV7iAaT/nVqnLp8bJb
jbHRgIKxuATo6eViMMxHH5yszIOpfIwxBDCPZA8U3EnzpMmunINvr9hmHTAFb3XYulL5UDibUHL8
2ozcAfMsSagBZN1aaIyOH5rhh0L2mPF6LGdRZLy265cfynbsYte7Ep/fJ00eaCDRRcEas9G3M80E
Z3utQghmwPvExlsi/8c348tdNQ0TBU5M7V/oWUPMPSvpHtTkomfpejlIzjMSS2BcwXbCm4G26oBm
LOU8GLPCVcDZJCnvVZe48lx4jBPEGIAnasmLQp9tWUKcT4FOnd2+M7ZE+nNboVfcBcxNAcAVjyQy
xFfBYj6gGWwyQ+Bx6m2X++F96uza+U+cHeEgbEk77LNZBWc2RsyNf0ojfqq02pvMzyHe3v6SKwgD
ru3iSzirNZtVKakYnhSY1kaffCCeHjq/3/bb9EAe7WN/0M5F79LebdJtWdzP1EX/xe1vuCqw8d/A
PaulBjwIuKmRYt78GHziUd/tfrT3oqv3BZJZXr3lWjkbGdetJGWtAxvpd76y7YP2oPvKN2dbHPHW
HelTfJxP/andW/4j2GO30g6swTvcrV308LnPnmsXbVH7fldsch9sw1tLYE6vXyp8H+Id3AUWv5mc
navGOqlAhJoHFaX1lmoz7r9t1Z6Sdt1ONhLNb4gZ+nneio5g5RZCMsuRqIgZLD7k0uY0MdUkyQM6
S25b7qrOq1O3aQ+3T3pNDNibAKpnfV9IeC5NSibBLZDHKg9kI00R+WBqhF7c1RiaFYvSMWt7aSL6
wFgsBKwYJrgU5cCW204J6zXWIOszABbt+kALT2BSAx6n+mlQkYFhH89rF/OeGFcuehX4bojZTidA
qEgepJjPJldbafiwsLDkLUQTe6igoTwFS2wUGMp+ELR8X/UssBt0IZvP2KAZMmyBis2Dev7tkF2j
IIEd/UyrFtOE3Kp46sbfRb+NOkFEIZTLWY8Qc9poUkCuY5tba3A2WfNYkINydKBHGJY9d+B/nN4K
zAa5rUlr1hwDcVCSZJU8pImXx5uoxZz3U42rItWJR2ieoBCPnJHSFKIa25omoTzLaFDgWmGa+1IU
0acBDZN6HsQGaH4dQqRdB5Yc1wqHeVs4beInptWBjjCvBNfly2XkVepCtMPlFIesmlPg2PMgMg1P
o/qLY761w1Zxkm2vtwelxVhF3Z/Bs/nsTBvEl8N4jNXXsU7vQrPeTe0jEvV79dGsEGXePoCrllym
cpffxh29pceaBd4RHL1zVK1No+wjgjYVxuW1jaZHxx8Rs+D5cgSvxVfR7HpTWGcbaCgw0IUTPJht
5VQ5NiU7I5FyeAAHevjdLLyP2lU8ZFbc1kt91S3d15+YduLRDdpMvNKLt9GW/TfdwJ/yQ4Ebw5Tg
6qOQO0I2nYGiDc6ytXVrOhIdYEDzXRcXXjE9zNm2SPMdcavEcetZRBN3fQPQKcgOAUhVpPz4ajlm
uYxqB/a2IElnw7Xq6BQ6cuRKpNrfPulro30pCCn7pf4ntdaoOm0B6+vtU0it1wh0XrVue7Us2ET9
ahOZJAZTZgS3aIBbSsKIogFZFAA1nI68I7vUeX2aEcEju6K4Symc/jSd2ZHW7IHsshw4ga2nlh9O
VXmI6LypmF1iYCxah+EGko+xCo1bGrogN7d6dMh6M253dHZ9feGFZ23owyyNbEct5wWJ2lq5k9WX
24d2bbSwSPQew15pyCDwL21c2U0eykMRDE9We6y80nBn4oU/KBHYgeu4aSmInenFWmy1yhMLePyg
ddAWv5HKXW9ujW9yLbj2q3K+7jvLcGNFSzkT1fQq6WTsWWvgNr0qybPTdF5cH20Q4d7evFWNv5DF
zu9iTSRsK7uMIKsFO5DmTwrxosoXJkOubQa27kIM+4wLMUlXS3pojwB3WV5kumidBv4p8odN1Pqj
ur29JtH+cdGcHdl1lk1KEZjxp00SJCbPKfJ/kikkuhEti3uap45meZmqgHV1Bbq58rvEGmtXVUdX
Bdq5z7fhpDxMWiToDBItkH3WxW42A+ZlpSYWWM/6XRrqewxi3xjDHjkK19IEyO/1NcLoWhbLsfP0
tY0yRsBPGxA2fobxH0NtXSNzoYxKFnvW46gMApVcX90/Arnjy2fAPqYKm6oY70noNnblNYdQfzDP
t9Vk3TqCXvV/V8adntnDtSIgrguSOOi+G5L9bWr9IXmb6n43D3sHfrtDuwPidLRICXT0qw1l+Yqy
G/GPcO4Mwc+bKojBywDQ9dyNy4a6kkGRya8Bu3Qjc/phKROKFcBgWn5CHZBZalX8GppmsjGzJD/a
rQSKTwlM3oJtYU/P1ZeZYF5ElIQsgs7d1SxyeikcgLbL7uNT5UmWK73Qx+5Zzdz58d/IYj3bbKQU
AAmcqTO0rHHiCc8DsXex/kMrXC0cPfO5GbxW/qna8HHK3b+S6SCNh+wUa49c3h4nxSvSGLBF7XaS
DT90fvTVs4oZ0NpZGl6i+WOsBC8UWwW/o2B5A7gaqUO0j3HPcKkoTdhnMLJzmT8Sx7lrlcm/vaq1
W4r6F7AdLOd8xR0xyCkIDHMbumztW5iBITuRbvAG+TELU5e0b5X+dyVYRhyA2b6IbBnQGrk97vY4
XWJbTWth+GnUelr7R2lewllwRdnrc7FxVzK4S1J2ZBzyQhrPmBUHcgLqgTfb68Pvt/eOMzj/kQLK
aKBiGE6DH1SbSyVNw5pM57Cd5WeCzMkG6eVkX5VK5kt1rN6b4TQIHCPOa/mvUBR9Qe4GDkGDe3gr
p+06JE7HM6l1k/HySxnmxZJqmrZzrNe/QQGkvwK/W24HIoXN4faS+TzUl3gAwCAZ9FWI+LhLXknz
LGUSdnZIynt73ktaYAD7XPSHHm2mg5qcO2PvDH/n2fxXKpKgoNSCY8Mn0U2jzudkSKaz3p11KfU7
spG6t8E8DuTb7QWy7+c1ByIwhg3cIJjVxG1vTIGAIg4Zz5aDlIsd1tuwoKaLopbsaaEuChHXThMR
OprVACEH5Sb3ZlkZnYYcOLHzFGnN2WmGMXaNpDb7rUOmOUXN28Z8wCmawMQTmkU0/4uNhZPNclpo
/zcNzsLo6UyVvFfn81zWgC3GGztz9mObfaTS+FPTetF426srgzkwKMCA2gCUOMhycduL/EOV9VXf
nQl8ncnAmAwUgOv+XSK/c9Hkt6ujZLJQ5Ub4YCBRyKe3FG2u00ayu7MZD9u8VEH0CBxmHx1UVbCL
17cCohgnMEw0GsqB/Vw+DQUdeqvR6h7VrM43hzuo604Px20X/kmt0o260u1I/K0zJYHPw5lvG5zL
KswpniO2pSirLwVbGSYt08HGtPQy8sb43SbHmAAWhPnRP/vQ2AnnqqxsKhgVgADFU4FeGVNbCkwR
qM9FHsvnGuhMzJEKSfmkjgnC+F7wxq9LQkEL6DfgTvil2SSua1ok8lmNX0sVSLtdEiFlIYkAcCtb
iEYczPHAEBGWuuK2MFLicSSzI59pbd2XauvDSwrQ0lpZtdsmSVCOyXuRCYq8a4u7FKout1GJiBF3
wCCcoyb2GnKQoz+4/5P2/pfWDJQwgFfhvcX6ACTk3toEjmJXTVgb+SNjxKeafDfVyps0watwZcW+
WicZVQkjHcDLtFxN2UbNoNBGOZeE/FQnHc1Mm0xX7nXSB4AzdMT0b6+LT6pC75EjZ7hFZJGZH8Et
LOqVSNZGXT/jNm5nzHdDZ+DOTh0vV1M3wVSW0Qb9eFc+VzLFcKzfAvHXx4eMBHBX2FUGYVOZTl0E
Un0dSoVhzva5bToM8LnPC7rLa9TNM7+Qn534sxx/JvNTvqu0fRJT3zTfJLQ5CHaBWZXFW4VMGtIX
X8Q3LI/P3UVnyrU8TM3wnEo1YQgZ6TTAl8ReKCLc3LXdBnoeuD+UlvFUoSlkueDYnlIlNVXynMm6
qwWO9FA1eJZKL6Qvgr1lX82tCqV5+BcAWqA9jscIDAhNMmvq4metSY1jFFU/hiFW7umUq1sjl7JX
J1XBHSNjqFeTyvOhUsyHhg7NkebtSTMlVeBwXe2ygQ1GezASROiPQkptuXSj1GKrVPA9vf3Q9N+G
fPCppW0Fq766QpCCeSusrsWgJfyqKfp6FPK16miTfVoP/eZ93CefsTf8LDAlt/RsN/WtjZO446OQ
uPH6/fqSDrMOfBZaF3h4f6kqIWbO9/HzaFO3m79Z2TPpnlo7BhrrsyhrX0UxeBLNCOLCG4auRpsl
UDRovUW9i9dfWcWYXQBp42daRb4xgZnPyDeCfWXWe6FNnAz2DRc3FatCDYSw0/sB10r1ko3jx4Xb
f5Zu+WIJ8ivr+3ixIk5XpDjN1V5u4+fOHwY/kTxz020iT+k2VrIRQT5E28fdSd2Q0BbdQZg0Jm6o
/YmJI/AueI6H/54QKBQBPEAZ/qsyfrF7WuhkXTRAL5DiPdBT9OT4/RGAgN6XN/XdsJe+gTNABKq4
sjXsyDQ4bSjbYCDy18z3C6Fx0VomVbGuBC+xB8aoDbFSvMetfW5i+paporTYlTXnBHKnlqYE+asI
OhLlkZs50TFR32vzh1n2Av1YMyXw0xjvEC46WPyXytjEdUpVY4yfY0VHMc7EpJEUHqM32LKIok0k
itN7i6QqiI0gakqfJwkDMZzQRbQhUpDV64XQAS0ZyPBd+Z9mFtFxVkNcL/kjKpSdSdqnJtPu4vGY
puVB+zWo1UFKpXtqiVh8eRDlf5TzQjbnQ6WhVqP7yYmfdcubUy+2N+UWLFV1+F5Jd5XqWvQQ9Rju
6yKsuW1VVhQGrNgg9EUsylpmuXOMaiM2lR7XQraKA62ms6OPjpuinUHr2kSwxysnCWgeo/RFoAZM
KicsLVoUzWKcZI3B3R6ixbMEEO2utzXBqlbuHavKY5ioBVo/vEZL7cwHO8WH4CyVB6N7rnQ/1pCu
9bO/5FBh58ayg0DHw2dBgwHnu6UGOJ5z0CI+wyPfS84LTe8TWxFkma68eiYE/fUwIxgqAJj8cjGo
+tWkq9PkGQzccxLEbb2RlHOi7DD10h3LdqNJAieYz8z+Z10XIjkzQjWiIk4HCX/xCQA+Kdwf+cb+
+aH+USzPdFXHNfeNqM2Mz0X/VygSB2g4QH8W3xCl5DNcRJIlz7PmZZ/Fffam+8NuPpheSQ9Z79kC
GMX6vv4jj9PGJjEq4Kchr++OzmuZPhEZLEmeXgGcvRNhwETCuEPM60lqE60EmylxMNMU0V9ke9a4
saTnzDkMo43QQjQ26Tq0+NKcf1bIHWNv1EmXJlhhFA6ADnyrZHekm1IbvFQbfRp+RMO2Rq7GGASv
g/AsuQc9NVNNHiforPK76JJDr9h76aWKpuekDXpMV+sxTtPuieck910jYhpge8k5Srgw/yybWYeL
V1dHW7Gcge//edKl3E/LfoafVOX+bcu55iEhYIPxNNgselQpl2LqrJyKPsmT5zyAjXBVa5cWh1h1
G+LXkjvMp/8h7bp2LLeV7RcJUA6vSjt2VIfpeRE6jSIlKov6+rvUPse9N1tnC/aFMZ4xBu5SkcVi
scJaa1WhRRs6Ech5NYJWBKDjYzt1Z9qmsQ1iXBsjJez547JmfCPKXyfxRBB3HVUhOBxlCYKSJ/aH
BsbB/CSvgIYavPxGIvZ7biv7l6Nc2tPoFPeSIz1e/oBl8zn5AP5oiuqYshbmUzI7ugflrnI1+KI/
uNVDuzF27oq4+Rz8MJgTcfzhRH/m1I8QN7pgfP4tf96qN9RTYmfcHK1bN/3UViSu7SR3MGncagT4
w2lQh1e9itb4YECqQZp7aOL78iFN1xo/l655cFHOAKxg2kBd69xWBakvMQGCHR3o9YiWouJP/rsu
/cvruLyM30K4Q18pUcqiskmDsJJBmj3pb7FcS07CxjUirKWAaW4dMeasIZr9+SxlkaVFA5q2NGi1
FEMZe+aHO+XYNY+avo/S96resgfw7wFsXnQuK/k/Dse3aE5Lo5EB7AAy08Acb8L8s9EPSus0IGKu
IpuJh0Z26+pdf+he085Rm6dIje3wPQfwfVPdadazavopGpkuf9Ty9n5/E+fxCBkq4AdjOaJUCF2t
yjqfgHTLBV5nIEyDd1na6hJwYQ9yxCQpjRKXWRP79Rc0QN7bufUWaf1t26ImPu713KF0P/6JU2k3
mNtR8tMMxKvoKk4cecJFe6couy5f6/dZPlnfKzH//YnvByghkFnm3RHJQd7rzkh2vW09RrfiGqrE
7BR+Oo2/JfF4axrqfppezoug1ZLNWJ24jVqsIdX/D1f4LYZz+qVqxSYdoJBlPcqGlx372s4Um7jm
c7qPPy/vLM/L/JfnB4btnIdHjwGPBCTEndBGbY8rhniidQ205k3ZP8wUVkz2K+sx36X149A4B/ph
NgfW+bmwQ4Veern8HcsW9v0d/N2qW9nYiSpcSaFvy8nR0Da/UaerXGc47TdEv0YLQEsbW9bcEQwd
Y9nM5RAA/B6z5k4It53wqhNbvV/5rIXUFoZF/l4e/l2R9hNVcjRNBH0fvwimXzRbFoOF/QaPtSYv
79SucsDmsa/pNrPe5fSF9HYi3SPhz5TUKzoV8xxbyvyicnMt2eXyVURKd6qNgzLYuclApLlWVll2
lSffzF3mA6aEswJ1jUB9LH/nQXZXXZHN6A0P6nN8lwXCWh1w8RY4kcfd3fnMGASq8zSowmjyWQO6
TrUC5R6GelbpUJdOO7w/GH0s3APgPjg/7TkB7YZk4HAUClq+S4Adkmgn9veK5VJx28YTEucPyuTr
rTOZvR2SBwbiGGarxGkQ7ButTaIV010MC0+/ifPFFHOpAm0rrDeIdZvpRRXwWWnilsLkK+17lps2
7X+jhuFfNs7FjT4VzHnlQZEntWpxZuLoUBaBAlxmJbkxKjAB3JSJj+pkiEFclxpHEH1flr303j4V
zXldOlSKkU4QTUUB5LMYqo6OhEp2/MuU16bQlvzuiayv9T/x8DqtrbTFP0FdSrYqJva4dmSWbtNT
CZzLVdVUalBsSgMis23O5B2pmu1Uyo5oxCudZYtPNDSbA+IaAAUgwONkRYnOqCxCm6bwcCt6wqvh
0A11xqv+iq1ECcumeSKMcwXTZLR11Q8QJoI+1xk6tzfogXohEFmzbitMv5i+xou8mEs41ZDzB4KO
4nWjwGfKPbEZdbR2W8tO/WDdgKiijBIbmQyzczC2YAhPAEu9bJlL3uhUOh/aj01uyA28X1iZ5SZC
Tsi1RhX31oDw/rKoxav6VNb8LSeWGdOiLkpgrQRRedAnh4hXklgDT/jK7GxhPPZD4kT1Temba6HI
ohs82VfODUqjMU4Zg+DY2I7KnwopDMsZbQC+bBLjw3i4rOfSJXiqJufgMsHSaoqXb5AU17VYeCma
rDC/GPbIFEUTomH3srxl7WaUOFTq5yLw+bL2AKkRopbBye+0mS8YwxAOHTakdc1AqVdzsfOJ4+M6
NAP9LY6z10jJgBFnQj0L4+XUi66ke8MB/RjiCfCVIwu99jZbdGjIIKJECHxT5NLP9avroiN1aEJg
LFi2MiSTPWlIIlxexaUCiDQj4P1XDHc9yEmBbsAE93Ka38QKpqJ9o7rBMDsOqK3OrLufQM1BF7xe
2CWLbUV2DH0tLbToWU++gbsnRmpheiHFNwzgDN8oB0myxc+ycGjzXH8ot9TVs+tcejDpvhEKlN7X
coz8OO5XfPu9CJgVO1/rKO4TIe8kXM4iiqz76LEvbM187DJ0C20qUJJk2za7z4ajeVc+Z3RjCfsk
xxggS51eTjfEACKefJtUL4N5nxK2+X/tEYjVzz+vwOQfki/4PCJuckz9dNdxu+natynzC7AsmP4U
3gnZsRX7nQiimnTqbbNaQ0BdPN9/b9IPqMkpHNV+kHWkzzZW7BLwtdwFa+Qci/ceSFrAOw6LnJnW
zzXNZbmrxEhOAuuQpah4yMxTkw9iHIv2d1p3dkcltzY9rX9ZWeLZW/DH+1QwdwymIQPo68CSIMye
uvgPebhGU/xebO2IfQip3b3dXRa4ZPKAtwFGD8oRM4zauaK0ZTEY1Rv4DS3FiNaNSB6bCBNK6Vrc
veRGTgVxiiX51IqKWaHWOA42TQZHM58uq7JkGKcSuNMb9pVmtA1UyTTqyODsnoZjlt8M6VtV+Fq/
Rj28KA5d0QBsQ8YKXAPnK0ekRBW0eadaqXIqWrhhltukYQAI0lIHgKiSq6S1f1lHflb7y0PMc/AQ
DFQbVKvOpaaSYFBwaEKq274LAdBjtdC9JYndbys3+1A8R+6d7T/tAufF8sNQ2UgncaogtkNu3q5v
ot/KvehPv8Vn4d+Etyca8ghIUkKKQR9QHEvz0NH7g2K4bXSnWythwmK0Cc5CZIrnZhM8+s5XEp0v
as+UOV2ddSJeIMLoJnJSPmL6+yjrRX1Xs4zZpKqsI2Bq2ls109Ld5d2cTYQ/7KefMB/Ok4jMakxF
IF2aBobkqnVrx92uL5hdmAdBXQmul44fOhi/2l4w0cZnJDuxBQpShXRQZFbmntBas5H6EtzLCi0m
aAy8FmCamHbGbNS5RkbTl7jI8TYxWNBH+6F6wrlTpj/VZ4GWTcC2dZmdfEyan76FojtY25B6wIF6
u/wZS8qefgV3SEomdULT4L0XRaK+0UuKrlQRJCOXpSwG1OhDRavWDBuIKflzZadO78MmRfCexx7Q
uEH+InvAEBTKWwxS4d52KvNKPPbtx7ia3fs657zpnMrmTKedxsGoLYSB+ngDJo592Ar7riQ7Mj7K
4r4X56pk6ozNi0zfkz53mORn/ZEJqDPv+uaNaW6fbjVp15Q+7N+NwleBprtMSrdqQkC2IezSMfOS
fvOv1gyPAXTvouebXzNdx2BUyxAtDwT4QW+leDVN2lawVUBcTk9xtkuQD62pb6xcDvNe/FwvDGmr
GFGV0Fl3vlftZIFaHTFS0MQqWmxyC2AWSlxtmACq6Ms6LlofYBf/K2q+4k9OtZ4PU94PE8o1mCDw
4pZOW8yXPFwWMpvwJX24Z0BvhujZbEU8W6m0zfZxzRw9yuw4CoMweg0H0zOitTaoxagIsOJ/azZr
fqJZX4VoXCLYPFOKdhFYAbQidQwFz9UucSOldGN0R+rTcWxsMWXuZY2XdhBQRnOfEvqhASp0LhzT
dEU/AI0vUAFT5smlVvhCFgtulurFv/DLM9SriIgIoJw8hrEAui+M0ltzqorYLervSe8Cq8oTe92L
ipUIbFEvIEDOOBugR+FdJjKslc7SOAuUMAb7VowW22RoErcrprXH45oozi+qBUNDCyFZULW5vsnw
HPayLEp8kZhryZxFBzXDj/5HLZ17yohdJoRyqueBSOtc8VqzbnM7shqj8+ukn6qrcJIGwvaChlyW
Iw4K6OeGZAiBIjRJmpehVJh4VJcTZaukYSbtyGRE3aG15FF25STFnyOlUCqnGwyB3BlRmdR/JDGu
kEfU5XHDQi0tba2odXYwBxmQ15E+NtW2Fin4Z/pebFobABml6eAYYWhr7XJY8AIzUcfcuoSsAIDE
z83VYiRPKlnJEDFV3ttkV+5n4yT2O6bV7RQ4AJcPx9LFi6gQTzI0n6Ndmye7qKYMQ4lmmwe1+SHp
9d7AnRSqYYyOCjEQys+GAqxJQOo5n44dK66GxFOzh2II/UH5HIUg1D7AwPFx+asWQmQFqRiM1aHT
FYhnnNMtrCFvRxqRQI1rWxZEuxALX8+Be0Z9ACrYdHi5LHDJQ0Hi17zEXHflCZoRONKGCQkJWr+V
7AJEqI79qbxOj10A7vJ/IQy4tzPzH5At0dB1vsVpR4wSME6A4tn1Adl0ld0/5XuH3KT7aqUZaOHk
oofjW9RsbSeet4whS+5nvXJcz7FpfMY0ftUksub6Fg3pVNL8JSeStCEMQUYGSWw/ZFsMTaMSEbJH
EFUA+GtbCleFB8p3FVOZGDF+MsVnTDVjtjmljyuru2Q88IYWkHhnlFf+xiYm+PQoqUgw1lej7GWj
k4ujZwF06lH+Vd9XlVfcRcXM0U5EZufJfSHb8bjRyvvLH7IQpM/tM39/B3fv1EY1pZVQkoCQ1gaw
iVSBPXNuLYnWIKGWXMapJM6edFroA6Z6SVD4yV25VoT/msLiQoYzRTgbMqKEsSLEgibMMUo3rTdp
9pACWupQfFZvZWz3nxNaEhzxmW2LR/N6wMavxcxLldN54gCThYDPm5kNz82rzdUY7DUtzCu8rXe6
eU07Z3TFxrY6u36pe0ca3tsn0DYWtd0oICy7rXpb2hg1HpvFas/64rFCQx8oI2dEHYvbW1JMfS5X
+JpuP4JgfQpfeuFATBSiGN22wgE9AbH2ouo3Y9f6pG8A3prstfgfgjXNr2sFFgbAbjRRAriQ85Pt
lI2CpPQkeJLUVzAi2aYJMp3eyzXAw7pyvw2lQBVeMvV1UNYuqsUdAfs7oioQqszDmOc7MlZhVZvm
CPu+x8int1N301u1STZkZ9z13iOg4BzxzXJFIKA1h27Fry2Z/LfwHwlPMe7rgqoTCYAOjE6F5kDE
1db6eRN5u5/fokDjRQ8zSMHOFdRy1gD+WoTJTXudOrnqNyh2gOvU0Z7qRwuk0oZXrzFcfWVELknl
0kMahhQBOjxr5vbu4BVuAgQ9v71RnZDZo9252a2wV7yXXXujHceHTXHfX4/X8Vb7U7qoAN8nb5fd
2Fc+49IHcU/zGMP9jVnigzRb3jev1H+LncZJP64qTBz0budpgbUFWdpntb0rDxa+sT4I9++Na3jR
xno0XfQK7NptdJXbL4jnNhL+v8k2Nt1DaufO5Y/lgQC/TsTpnnFG2ZZVG8k9PhYAmJgzI3eJ7uRB
6wiu/OxJ95rXbcNr8bnbtc72suif1w46mRH8z53ZKHryOW65qYxUVVkd5AIIPgA0acU+SsYd3BOy
bCGSvpflzZqcbwtGnmCd6Ciem8X48gpVsqKvatoG5iMU7XfvaNGsn4i7ln9dyHfNcKIzrw2AXkHk
zjkZbVBNggk5CEp2MRoMuntLPg6DahsjdYVsV3UYE17pDZ+PFq+cAWCuOVsJKGqRu9Eaq4+qsizb
QE21g5RiYteKP+pe8XuZ/rm8jj89CfjcRBBQSZCGqS7OvMORqImJ1qogasQjYCXwklqjlPwZCZyL
4IzSTIeC6qxqA2MY/byhqPFtq8pNTAk9Mit3woo6/DxQwTK90xLIGlv1PsozXwnXuqDXRHAGIVI9
LaVuVoeBTDDS7DR6vrwnP88SNh9PdaDl4t8/qFniJiyrXsuxJ5SBwQTDWU1sulNSulpeemk1/LHE
emXed00md6Wj30YVw5C0AQlTR9GrHTMjuyC38Cd216PXRt1eVnJpGQGWACCDmeAaADzn10uqpEah
FlhGbWK6x4wUiFC6+OuykIVc47yU31K462SIajWvJJh3ZTePgAVzs+Nz2NnT3tESd1wZCF9ew29h
89+fvAGStignzSragDmM2cmr9btlgK17uqzTz+DrXCXuOBGrBnp+CCmjHz/ET2s38NJp/V4xYGic
KyEN2IWohe/RGtUTpkCzegR4ASY1OnXlulpyc6eiuJM0ZBQNZ9Psw5t3ChAeoNM+Cv8UFhV34rxe
BvoeQYcCN8c5U0mt4iZJIGUaBZfQTSIpfq2kb21n2pd3Zlmfb0mzyZ/sv2XF6VjKbRuUhVXYoQza
Yqk4oO/oSajKlQhw0QowZI7gF63fmP49l6W17ZilGoOtVZFbxOjGk94mBGWXNVo+P4isgYmOjuwf
PAADeuipNEFMXF9FDZqy5doTrGJHTSBsx55sRNfAsnbKSPkFoGVvjMaXy1+wqOccXmPYGhA2PCNj
EhGAdBRiG+TZS2lBzfwYxWvtxWtCuIOrd+BVJ7EELS3Bj4f4kAvDLRGSFR+78JQEVxPiaeAQzOiy
EueNwsgSOkMNYSDkM0RmSTSBCJo7QHwkNQhWM2Ln06c8AKtZAa3Y6KU98boS9YgyvdGy0pHxBK2S
BzrF28urvBA4nn8ZtwLoVqmSrjZw5eAR6Qq1G97XaHT/E04euTa2g4SuYNd4NK613tc/zMAMG1tT
g7V3zU/ng89ATR1vXBk4+PxAQ9eqhRmOPYb7MsuJ5dtRlg452TNia/pq0W2+0s6jrDlTjdc0mqLn
giansyAIGmtU2s3dyFNiM7Krs9fS8rTfUfWKN66NTk+BfAJNaOXs/rz60IYETB1AviDusniQYZOO
AAkxMMIYG781/VBnb5d3cyFmhYAZn0BFOQ9jyrPmJ46o7tSpzNW0D9pm6HXbopkoXfUZKv1H0plW
ssGfrTdJMDvFVYk5gYo+q4ytLKBPy738LT+PFgboUeub3wSYDuUr4GI2RZkZxmOAJLWUuEDhELcp
00XqgsdvDW/ipwOGMBl8JfOjYEadOde7E4gUActyDIQ836mENQ6V4DPGdMTbsVgLnRdVU8AGBAwT
BbVM/jSPU9mZDR0DtLmIeyDB69cjAG93siGmK5HFoih0r5nwGiA54hv4w0QXs0LtoRgDdBVmU/Ot
rJUKIKkxbHh5wxbXcKZ9wWNnfnzMn3JqO2bSV3Eoj0FaJo0dyds4A+4oY6PXaWzyLgtbaCOdcaWQ
pUQryDwNwa0hKu8DomnKAnEUrFsr0pveLrUIyFYAFLImJzIYzW5xjnMni6LaN0hr1PukMvI32vV4
8xllmI8gHJb6h3YgOXm6/IE/jyq+b0ZgxRjwzNbGhSh11wGjGiOBQYjm4QMx1GKe7JJXluHnmn9x
PIkwXnOGw+Euc2OKDKFSBBZUGOg6YAqf7XVBiHdt2SQPojpUKx17C1phd4GJgx4cjFFzr6TLK/TT
NGfszO+fxa0QEkRyqEcqC/Q75S3b6c+Xf/xCaeL853O+DJAuEajl8PNlcAr8zg5xsLMaG0Ng9JHk
8+8r8n5eQefyuL3QSKp0wKll6NsEVckhbzbSc6r/HuvNiF5RU70fBU9qbXFH09hBkc4exrs6/qjU
tRn+hc7/8y/hvNlEdS2io4Lp2shTuoP+qtMrGem46jX1q8IRCw2wr1Z387qyAnOEf34vnsvlPIAl
q8KE2g0LOusXrdw62zaTT0Iftern6D3fXBa3ZPuYXJz7V6U5AcE9Z5QetDSkKaYgyWRU38uEobc6
vLGSKrR7uVyDIF60JwWXLqKvGeObh7hImnaG+C+noFNkV08+M2DrP4S7l0nadr0J1PHE9C9ruHTa
dODIAOocLRR4hJx7VGZJTaIM4oRngd74qZhSnxntWqJq/in8rp1K4daxyq04HId+Csy6dGop3JR0
011h5t8OD6aVroSyS6cEHD6A5MTTHfc7dyrzNi9SUKBNgWVG5FrEO8HOW6PaSUKjbBq1DPo0LXf/
Yh1PZHIns5fqYYCThkyxT9EkRMcNqUpz+2+koASPhBg6WX/MqCHWbo02QfVXVtsr8Iz/GtCrtCJk
yehncEFrpizUEfCem8SYgXq+E1Filtsxuookw5dD5T43zMJliaauLNySi4aHRr8VXnAa5mvPpSF9
KZQhJWIw4YqzB7Nr37HMxbVWdNXKTbYQegLQDJnEGc4QCIomZxhRr05qE5pTgLZHZTeOBShCsqZ0
wP/AnCITo6e+Rd3RGMBDU9UgaDYGS1+JlhZXF7VzBdELfuOjpXkwRTIG5C4m5E33aQaS+0TpmJsh
c+LEk/nxLyzGRBfuHCVAGreZUyaT0QgBq2b0Y+NPRBJts6aC88+lYI7AQJfCjGvKk6xqRJArbYjF
oDSGuyLLKruzuvv/nwzeh1idYCQ5bD8jgmQnfRs5vbVWy1wolaOHDVGOBo+IDDePr2tkRmEqZIQU
ZPD3mLZtDobJrF04sva+E5GYy8wGXFkRoP1ztUZ/acR0Wwoj5lVo9Pa0RLD8oRlAFVGxye0EPXmI
qJo7cc6SlUmupaMDDBjUNDCOCB5i7i5EKb0qLCKL6P8MQzfD9RT0LQCfujTPgsuLvywK1IdoaALQ
KY+bK6RyETWZJQaN0DFHzuP+sWxM1dYYOkEui1q6kVC1BDjhTKoM+o1zhzBqWpLkjQJbErvoekrT
yVPlVvw31nQihXMFbU1ALgKPDQjqTvXjjpY7Pe/UlfhhcdlADw3MXzypkSk618WU87HP9EgKgGwB
BM4evYN0ktNrpKT0lSO4MGwDy/2WxQNsUxVNOKlgigFBRgEVILMu+qMEsothGymT2B17liggHG+m
vnYVqyJsqySW2Nigp29Qss+1DimyXNVtMdGayG5rDaPPpZpiUOHyDi+vigHoVdFA1o5/m4JjoRNa
KRQxIJfRvdQa2i8mDs1d2JXWSsllXmA+8AAXKRr58H5BhzR3RNASZ9DWyiR0N8qP46S91ZV8H2tB
JGEABNHz3FvSroRUS+oBbGq+Y0ADByKq802vY3WqxgYyh5rGgJcH1RUV4thH80S0Imop0gEYOPjV
sPeAs1TORTGEA71UUimIU6DZH1rdHUMP3LP1sBITLB3KU0Hz3588vMMwzOTULGdDLm5JnDh5RFYS
TwsXI64nNG4g3wU4WR7ceFDnp/ZsFVET7Yu22aRA97C1gaCx5fGyAS7F2ajQztTtOAsGrONcHdbX
sTX2UEcE1rkjR72rt7HqJ2M9XptqLThtUg7HtlZR2dfMK70z2TMRFLqyqguTH0iXoAaAWBW2IvEJ
ZJpjdho0vRLaJHQ7KvOrUcVsvvxUmyBBkCWn2qstAH4i2R0oXvhMv27yzuvy/oaU5U4oonHlaC6c
l7MPMs8XhtalJQzyfF5iR1cTX87LQ4hV6NhgZ6D8rNhRXWsCXrAtyAQgnAF3gDcWd17MkYJYLGkg
MyKumt6Kxdqs+LJW3xK4YzLiyWW1NSSodRz6OSp61hh0Q/JY9zWSGckdHcNjZQ0r75ClBNKZZpyZ
TUjr0rxupYAVH3r2LFyD5MEuJ/aQiuqmTBO7bF3KEsdSKg8TtddZaSfWCgDrQpUEiwveahk9z+jR
4kHSi6lATC3AR6ArS0GfChUGJzM0pxgkNGsWBMnHcJ/qrR9Ko24XqXJUxjWi4dlsODd89g2cWRkN
bhSL4R6sh6x7FQURL7+i77vnsUekNAHs+zhkvexOpFgjzl50Kyfqc1ewPpiFlMzqG5hGEMx3RK+O
arxN+VoyedmpfEviL+CqrtIILcvwkUEOGnnwvF8jeZ0+VQ/Djfq2hpuycMtgSYGKhfKTgmCJOzV1
mCRxn9ZSoLdHVQmExlfZSiZu4XY5E8Edm76X85wNFbyT/g6NgDIok9doMHGd7S475OVN+laGOygt
GbRB13FQyOSgQ2irmcQu9fImH1cCsqX4/kwnLiBAzMlAvARX0CE/W2W7mvh6ozqK+imjTinEgytJ
jpAqtyCi9UdzQ3tsXuLWKvNZrz+rRPnUEvHjsvqL/ulkL+flObldJbzNJKJhoU3pJU5cMaS2Cgb7
5Hcj3BTSjRIHl+UtPYRRd0aKVQcuM2YOOYFFlyYpchSIG3q7hq0qQEl41T+IbJvoVKL3zVob7LIX
OpE429qJiqScRDbO697EoUcrMCZN1oaCEJVFG1V4LbPj0MkbWoql3fRPWrviihfvmBPxnAPqSMVA
bNrNLZcWCFdNKbWbqEq9lXVdPJSgvkA2A/CZQJQ819IoRwDmFRCjm478uFNx+idAdB1lG9kagGs4
a8+YxSN6IpAzZ5ARJaiU4eCo4A9heW13puwJ0guhsdtOvy6rt6YdZzVR19JksrCHtKS/my4vHDOV
JJvkeeZclrR4IE7U4qxlMJgxsBGSJq31iHaXmV6tbBv9aDGH0slBMmpF4qIHOpHIGYhFBpIOBiQa
fbExwy3rfzUEQ3O9f1kz/iCgYQ6zhSeUQZxqylSpckpC8CB1vzDA6Ug1Wn4MiR5kpINmnhQ5aVzV
Ku0iuTeb+5iFtXv5E2ZVTi7jH1/AqxpVSYs55/KIhy+o+7JMi+1MR9nCIAdwh7uTsLkskLOb/whE
kyLSFICt5LuRVbFFJ1kIldUcaezQick2NNdYRLgN/BICNCb0WwLzGg3X3GU1TkVhjn1aHkftQxkP
YRkBFsuOtBVd+Fv+LzmzIpguRhaW79gR+ygG8Am4s6wod035l+XkUulImi05lryR3/oyaONkJSzn
HwpfUiEP3c7oKsfwBBfFiEylNQof5TF6EoR9egQUbvog6j5B/7yyYdJoVx9h4lfVpmLOqLrNKtTT
bJe81aga+jCRlZnzYly8IU4qDRXBAN/j/qayLXv+pfiW/au0fRn9IXv6mvyqni9bzpKpqgaaiNDj
jZc0f08p3agMkgG6thwBY5vfJIAzy2npkGQjK1c0WptwW5KHKATU0RhxgzFxRkSGRuuFSKFHc2wf
y/pRLZOrIv9V4B1vCKD2adq7ywouHQ1cS+CkQyoYWX1uVSWq0dIq4+oo12Z/Pcis2+WDsc9rJm0v
S/oimeA3EMn8mUIWGRH0b57fTRK4mfTaSKrjvG/Rtt1F22hb7wbwlEeNHW7QN7Uz99Gh3WVbPHu3
dXwV5UfRBW7bMV4bXecjkC+DPv0abqWlesoKM0+ro1K+lELqhOavNLxKQ2PT6IJPK20P+hUwAD5e
XoXFg3Qql7uhG9WcQsBiVMdxHH2VuD0xHUDghOMj9ljKHLMSXCv6FeW+dN9j/ra8qUG01q0dp4XT
hAEolLe/+M8knhaj19OwoAM+I7MGNzWu0nq0pbGzFS1y1HIlT/yVfue2XkL1Hm0gYJhWwJNxvvVW
ZLSqoNPqeDDmk/sEQGQXHa1+udXw37/fJHvuPo282P/rn8z5RF+lg7koL7QjR3NEV3JGj4HcWLSV
lYLI0o2oIEUKCji04cxX8PnXZaxHM8yItVC7yQblKohgkpdJG28bY9qJqYCRhCt0A+2GjHlMy7dt
Zaws0MJuKMiezQjgGGP6UZPJ1Lwg5kCaYzeAhAfkj3bNdrF0k+J1fNn+FhwMzjn8C6YR0CTCDzwn
aixOA4aOjoN53QKdQsmvGrF1imlfjwAP/GfPqvmQQRpKobinNKTUuEOWGoNMQSzXHJvcljcTntc2
WeOb+HmSYcPAuzdBXGnAxAwuKtSaMs4axJvHPPot572bbU3M3+adm8uGnVRuT+l1uAbXzAWIoEqA
UPR8osFUQx5Z4+7DRMgKS2uH+Ig6ZeZNvVwcBQz+ekZfZ1cFkUunwZyu0ykN2G2mZCVV+cNegMA/
U5NLc5fcnOQ9t9g4D/WpHKf4yHKwXQ2o9DmZSkLPAuvVPhpAtZuxjqyEbbNnOjvEGLmdGZfnqiyG
qr5mgU5eUCnSZGZeKPGxlEWnCqWXsQEu6z80z1kG2unnrjEYKX/fhmrTjbIBGXHsFZqHSRnD8kNf
zX9Ha7nPhTU8EzX//Yk6Smaak0n1+AhTCRKlsnV2q/X3QqXeSsX9ZbXWZHH7Vcod6RRNjY9Fb0c0
kH9FH2EPKteV1Vs6CjP5Cjqx5lFI8Oad69R3IjO1QoJdpM91p4MC+dqoNvkhytz8QNppO9LPy5rx
fTjzQTgTyd1nGKgSFKLNVkHHezRUHXJcV8mouTprHTMCf3XSgkhvvBPHyAYC/qR+kizbXP6KxfU9
0Zu7X/qmrQ1NgN6l4ZaNn23JlSFgFO6ylPmn/DgAc6YLSB8YP+KT9n2TTpTJsJgmxmwwMkWJcTdl
09omyitiOGVY1hYFSsQwzGaDFp9NMpW2pQgbKblL3CvMuxTlfT3Zq6PnPx4w806eqMf50VImg2CF
kBvLn7E5edOoOkOC5ut2xXv9vHC/JBmgA0VjE0qsnIbWhBmKYkqSY2aqkZdQFf3F0og09FQGUiol
DsmKFxRj3ssWg+mAzaAOi4sHBZ3oK3f/ks5og0DiX8XthDLp+YHJ6ngsWAWdM5nutcQzzR7T4JMt
rMhZ8p1gycKwBao9CLu4te2sKtGb0oyPWkabTVfKz8agVisO+sfdjmU9FcJ5tJSUUqowDcrU2ac+
OOU7VTMnkjB9nQBmkHapc/lALK4egJ/mei4YLPmIvmsyJRllaGWJtxl7sQwK/ESnlYPLYn4+eaGY
LCM6A5gJoiSRu2xNLdLNFEP6x7IHmdRGanUnTYFHhOFCdNIAptsRbgFksHIQl5ZTRkexhcZiPOt5
K43UpCi0eoSVitt49JPSMd7q0EGCcCjXwP2X7ONUFmcfQxeHWUIgC8VUZyD4RVec15oEzjiicJTZ
yCABUIvAKq7tvPtnKc6vmwBd5Yaios8c89dc34SJYE/Omyk5YqLVXUvQL/ne0x8+O82T2zrvWYou
GJiAWNXOqP/WAMdXNL9XDG0+7ryHP5XC3Z+mpMWF3s8qoCj0nHj99t30c0+3t5cFrWkzb9aJNqJc
a4IoYDPi6BH46ZtKrGxTWSt6LW/594ZwbjYPrf8j7bp25NaV7Q8dAcrhlQodJ2e/CGN7rByoLH39
XZqNs93N4W3CPhvGfhmgSySLZLFq1Vp5OetzclwygyT9XaH/jyvOeG2om5WdVpgudHO5ZXzXKrlg
D4qGwHit1nTAUs4YQg9O7xnyiV0iAGjwzjAVoTyuANzpCKvPl0JSlBjQWiwFhc4TBSVnmdq+036j
tX95zbnHyZo9k1eyKWDVzg0NxtBCPbnEFrf1nZEmz45202r3uJvwul8bUGaBk3GvWfXE4vpFJ162
qDo16ggW41sJWRU9J/VDfpg9wyKKC8rboRLcB1y3PjHIzOUoo1HVRMrqqFhPUVb4FCKDpsgIyy3x
ec4ghwCQHBqyVzDY+bCypmwb2srJUb0zgXw7yDnRnyLf3PR+dii+GXd6kJPxMX239mlEdjQNTIHP
sFCnfz5B1cHBv+Yz0K10/gktlYpJbc3kmM/BeLf8KDyTHpxwv9R3Rq4fZ+25RRbrRvoRxTWx/lDp
7Yt1ZgLaOI/GGeixo9y+a0BlJ53syvTKHj+K+W8uJqTN8dZEd6EDSPj5SJ24io0y1NctbjpkVUHx
wHwiKl3ztjmiL+RYZUhwAyVwbsUIV7onKLUeAfnYOk66n9EifHn78fY5MK9o/QIKa83Sn5sAnqcH
DMbG0Q7eRL0Koldzfp4mQTp19XD2AjFAEbWKwhugemAukNHWErWLQlhBS3pJEF4Gnd67HQDgIEVY
5sHVYhGvBffVd2qUGVqmYZvrJowW8zfUbcZQJs3GeDGVDzOaA7OPd+HwfHk2eeOE7CsIalFnRFae
uY47cKeZYeokR0RdEpK5kb8c7VtaBH81ONBhIj2NwG/NU5+vW2aEdlW1cXq0pglPoQ2KftacEBP5
eCm+iyeNpAlUukT5UbZO/7nJTMR+yJR9yp8wx3XVttSElGly1HDrJHoLYd0C9OAG6N8il0bX84uk
3IDmZq+Gd9C+Vb9DdIcGzUdqPlqaIXBetgP1n6/5rF+BBtWEUv35LEi2k7foAUuOsz896M/lnf19
Cfr76G68N3eoom0xMejeH+4a8O1/R4Hi8nKr63qyfg3IOMpO/9hnrpLERrVc0mA/r0h4ZXjGj+kW
0GMy3nXA/X1TNsvB8SW/GMkQXkcu2J92+dZ8uvwVXKc7+QjmelFb8DDLFH6ujk/URKORZpNmcZti
q1pBjBpCDrLKyyZ5l/ZKYoSjCVRzeAScz3sdpRno4yEjny/a3oQWutVfDaVHYyeIbovvl42ti/h1
kn8bY8IpJxmdOMpgbN4n2/ShV7G1RMcg9y1lAg4MXNg6lWwYkih9L1VQSDwOK7ixAF+R2f2KQuhD
69q+zujtGpZqTnYVhW8JULiXh8jfViggAi+KKjT+dz6hVR01YQuVsuPs4nzM7qrUKx/S16Uj42a8
baIguZFd5616kN6kt9HxBObXN8iXKQYXD0CeIKdCUvrcvKX2yhKhi+1o3k27JPPC5ywj9DW8DQkt
X38KrHF3DfbuWlwA/Q/bHxm3dSZNIAY4Nt20lce78cr+kfRErWwijU9d4xrek6hJnLtJ4KiQjUDd
EsQAzAiRdq5LcPge+3dr2z9lLkBMiYsmAsFUcnfGiR3mtYfOp7Ie0jE9Gsazs6BaZ3ulc9T1d2k3
NJPg/OFecesb/L+jWmf6JJQ1VThtUsJa5/1CWuox9Prjco2CpTCFunrAFw+xVgwqvGP1knNLxdI5
YSZh/iqoAExxQNFj4NJ4m9i+uRueJ22TZ6R6bq0rFWXSUJQA54UpQFL/a5456Eso14V1hoEG03cN
LGmR4Izhu8fv32cO8sxywsVI8PvqlT4TZxX4KK8s6xEvHnRUEiow9/8s3G97zJmdTjaa2gGLOJat
9pGm1qasi11n34aVCWQzulquIw1kXKLHlmAV2ZLeoEyyahYwqwXZcW/6lzc2/zr8vUos7VVVJmnY
UsziEMx++N4FOtptdu2z9Op49ibaxznJZTL/CN+sb7pC5Ks5AO2eSjeXv0M0SmZXqMNQL0OLz4jQ
pylL34bhpqGinMgaPX7ZEAibUXJSkL1kp1JKYxyZ69ZbvGj/Zm1n1zh0L4kbHpq75IH6qWBQ3IPl
xB5zsMh6JdtglUyPWbUp9LtlZUtr77XxyphvKnS6X55C/n14Yo6ZQ0NqBtTXYA6wd5IOYIXTN0vt
0aOVuUZ92wgx2esT4NJ8rn8/Ocrq3gH4OsJ8jm7hz3cIJPbt8Sea+cnkt7s/RJ7/EzieDG9d3RNr
lWYOuCM+rdVH1dUhkTT8Mtxfl2eRe2qdWFkd9cSK1lvRbDdTeiy29u3s6QchfFNkYf37iQWQoZRl
rMFC/z4dEItfTYfCr/0U4KMsgF6MB3LmewgDXx7Xpy7EpcVijmPAwfEsjuEd+kYZ0GGvg/639QBV
Ay4h2zt+W6M/evZi70XayFvtLXbpptrKB6QitoaH7mJ3Dv4QSvplSZkjfBmpWeY2ljTUC9gxLIAu
i14EFOBte8QsQEV8xklsgbutYyCfYgna66CbiMMaGQbBRudOLlBVjooSwqoUwwwEKR7UJxIHT7tg
gHj0Rt+Pe7oZfuab/Dg9RIfy6CCT07rNtj3Wm+5X9dpuikfQRPr9rvfq6+hHvRGmdtb9zq746Ucx
F5YWqkmUT/go6aYJVL/2WhcNsj54kd3a1YPL/sWtnp5YYwlgZjWp2xwvaVwkupuAypuSHyUp3BLk
BWiVE8RsGu/sOTXHnK2LivKlWWBwPbhDx+30+lMJYjh0fDO+azeyD9Wll8Yv9sZG2YY3Na6t9Arh
jkrQwrfpnmwybaVNAdjO5Wn4pJ65MOlsIQldtb0WyvguT76SbqQd8PA7rXdBYdFAcPsxgRjB/Kxt
y3c8+vbmAfgY6y72oRr4YdakxTP0MfqhufKtfExJeB0LHJVto/nccafTxhzZ7VIYUpVhlTSglZ7p
+s9y3xaiuPsPIem6wAFZmh47qnOqpzAm7x2SEG0TvELzkaT+u+gtyAsfTofFnNqGEQGGse6/XP/o
81ut/lWIUpVf4W5I3J3aYM7tXpJTHRRHcHCcmvGNRAYCzvhgDiJvAmE9sjeb51+XvYn7xjy1yRza
UO6VDKeFzcieg7qv3aQE1CzMN100b+tw2Ut9u03G7m7K+hvbia8HMNbXOZi9lnmjKdSPFPtp6W8k
UTVDOBvMiTfNfeq0M77MecgAgJt9bdtDFC6HrL3kDr7kza/lvhbsem4MfjofzJHWjyONxwXrLG+S
+2ULSMad7hUB9TpBrMh7XJwYYqvpYPgITbnH8EbfOC4HnTib1B9JfHd5gbl+C1Ik1NNXykK2HNxm
rTxLRZQds6TxGgUKdZWbihp1Pm+fL2fSbyufs3oSceiQ4TEqKc6OSrNL0l/KFG8te+vg1TTNw+2U
1CQ2HQhj1W5a9u6gjdtYcYtwdjtA3PKleBwli5R9t9HCKgCPI4p8+jajkh+ljd9Z2s1KUxrS/MHJ
wOXSirgm1o3FfD6Qd+j5Rj4dFSc2D1ArI1C9RRcfdbQr1F1DdIh/qtFTOQpWg+dekCtDTgfZQWDr
2RJB0U0QT8ksQOE6uq3s/KZtgiTzHXmjZk/gUGuHCA37ovwDxwkQOliQxwT/FAD3jFO36DXBC69N
jhHAb80APmUT0XMlEikTmGHzVXOkZ21fdEh8dnu0u3mzErudnAu2KM8KIIwrLR1YQQCZPI9usZDQ
Z9SReGvhP34vfwhLtRx3AELyt4X1C068mUpO1ektCqn5Uh7GytgX9hQ0zfy89HJweXuuhxjjeTb2
JcQNUOoEOnH9lBNTYbPQZVZRFVZzPxsSz54Vzc8ncFGk/mS2+WaIbQGiaD3Rv5o0NBUEIEAmWkzS
KxmHFI9XzN84+dD9Jk02QqLVJLlTboF3cC8PkLtakCD5rzUmilKsdrKUClgEffQ68z0Lv4eiiEg0
IOZVCiyn3faSmhw7a5k2Icg+PKkA16xRTB+9EaOrU9dFSX6uTXRyrr0OaIE3GCdU4qaVpBylPgXk
/PFV0FsbukC2XfCm4lwSqIv9NsN4YlvrtRpVqJ3SRr0vR9ASRKErddJ2WhSf1lKyYnukSaQXzN0A
OhIYjvrZeM8sWq5Cb9ZoDYAh0vHHZCwbR429McsrN0Mby2UH4e4AZLiBVsLpCwGG8x0AzhZ1pB2G
mCg76mpAy2ouaO1pENab/80SMypJN2etLVGXQQuVEj01EVG1Y+rP3aEUWOJ6x8mYGI9EW0JX9Qrq
p2uzVum3yd4u3TB7GsO/OQtPDDHBNojbGt3OVkOpvEmrPYQs/IIK0FA8bIQN9aB/l4hx9pEOjpQt
WKJY7zeQrw+q93jYmPZR0b7lxaa0UE4zYxK1s9s2gqlcf/vLaWWCnAMMp5/kjox76KlkGhRFCG35
WKK7SdRjIvp9xiksLWy7Ae2Exyj5ZcjfhHcJ7/fBZQAqWgvCF6q5usrJAT/YreXMXYHbqgYVbKwt
+0l1RH2KvP16aoQJlTujyCujTj/3EPBeGTqAUv3W7n9d3kC8sxwtgSu4EAmIL+Uwfe7GxFSy5Ng4
V1n20agi5VHevkECEeRUqJebhs6MYzbsFhLHmCzkrsxm3siRRHA6EKXYS9DJuTwa3ksV0dBva0xU
FGdWH9oZEDhpPI4ZaKFA8DDHEdpo8s6B3r06+IWcdY9V2t4tFpRxsK/H674vDZDPFq03luOTnS25
4EDkeszvz2KZCeylqax4XLFPSSS5oy7rQdbIIh1b7loiYQXqFgC6kFQ698umpXM3mBSATW1ycRSK
F5N3d6E9718LzM4a+nLquh4WgFl+qCCgIE0hSdSRmBBZ1XVSq/q++0OFiDX7AK44DVV/7ZPCkDGq
dLGyluZxc5nghRmyQ9vWt30vu0q39grF0fayE3Gm8cwec9JbdjFRSmEPfkSgpYN2pKuZ/sV9fGaF
OebjOMcDRYGV2rnSp6u8/5UnV70peJFyx4JTFi2VoJgEXOzcJUBeoWUy2EePYM7e5tDaRQPZHzJY
/rM+4CUzLBU0d+hPPbNxee55CUEHVF3//hgz+T2Ab2am415q0z4NyijZtVIc3bZd5c9pAtq5rKyC
yqp+ZUOWHVOTAnemRS9zoy27dupFrdqfwBLmrsL3WKvOhrVSvZ0P7j9mZCR6keM2jpz8UJp0L0fv
dRa+JEkWOLFJzBoJeA2tmwtJofaFjAux86DK1I2VZYdcH9/k1Px+eZI4Ryre5atONfDuoKJkFlWL
nK7INcyRJHnJ4hsHOjwicxWLUnEiO8xhmoa0Bhsjgqu4rvbQ9NrKy0BobOyUSjk0abW5PCzOjXc6
LPbFLudmYYw9EEfQ+QXMbgi9MNzTVvB4EVlhFrS1oH83x1jQgsjh7WtmPYea4ADhm9ChmIjGuBXv
erYh/qOkRhdODeZNBcPQOO1HL9deteHub6brt5V19U6iEBpbcTbksJJYZIIK5tHJfOEpxbm4sCZ4
U678WHjLskZaXU/7Begzats9SSfDcudsEsG7Vof9sslOrDAODZyMXeqqtAYhe8seXR00seFy28op
MSCI24l4G/mO/XtUjGNrVpsiH5CgKG90h9Ssn7L8W53fymYLFLeIU/ji4MCBx9zKhdKA8nSFUKWa
Cqo/SHXnOZFf++omA2m1MB3FPfENtM+vDZJozWTmEskiC6khjG2sXdyT7duYPl12PH3dIl+WCz12
iIChzwO0xrnnDbo9VeBaQha3ixI/LSzqRXZcuTPNJDIPZfrYl7JB9D7LfZrSLIA8+uuktSNxwNVN
lLqFBr2JxdU7+gssIxGBaIfmLslQuNg7jgsd7ncjb3vSKeVzHM+ZZxVpCB5QxSZtrEUR2jtBpOUs
yfzs9HXoDkoU3yxjpHhVha7TmuY2KenQ+EiKgF12MqejEoMyQpdLy1eiUSKl3pigatC04PLk8Kf/
99ww0x/bNFvqNEqPNZiM6njwpEjwdOOeLmgcA7gJnXhfqPNw6tg90rLIZht3SnTU5m0uD8QQRV28
tCbul9921pGenC9mn1tpJcOOuS8cH/RTkuGGOmLlffJD2mmVYOK4J82JOebQrJYUlQgLThXfkl7A
oyWaMsZhQVPdqaGC366AGNVvmv3ydnnVRQaYVTeHrjGrGXMVpSGIcp6a0XIjCJSkz/+bHebgKnNN
qzsKO2G+75qNDURweyWrgg0uGI3DnFh91ctKoWG6wqf+2r5NHidB3wz3SPy91kzE+B9LgpABBdIT
ZVglIa2MPtlt/H3sfEc0YdyT/sQSE04Cu6CpSwFLSh6gjbQHjVFE0G4pi7qp+fv+393C0jyrkTaj
dA5D0D2ypoQM8RU2D7m8/NzRoJRhfLJbQR3mfEvq7dhj9dflb+4dAKwks8eutIn1YYooK7jjWZ/r
+A95DjaGaaWorMqpBPBD3iD8JdpUECrCkXHHY4GBds35Q9Z8PRNOjpgcbAZSYtD0aI+ehsa/srVI
YcUEzX/UFIRLXJ9D8hNZa3BL44Fxbsuh0K+rKiSF2sJPE38aAiDwqgKNtX4twjhxz7ITW+sGOxkX
0vFjKvWwBcVZINNiwQ0g+nnmOFOXoQj1ERDmvkdWqM10y+ujUHAIcB3gZAzMkQbFkaKxZIyhnK47
48Oo9nUSC2Jx7vqDcAQaKnieAl5+Pk8RSgx4tSIxhIx7vKDlMFdIk8ekko9jLlh/7n2mQvTI1AEM
hgYQsyhR3Uv9grDlqKJY4s/Dcm2NVN5Ebal40dwnLprTrnR71r25n2oy2UotOL15U7qWbNEwDLgP
2G/Phwsl3pW0oMKULj/T6HH6ix5R6FX9/n3mdjDtuC6zBnBrGnVemZnEKr9TTeAXvN4vKIBgtTQk
9tGXzCyaRsHVEmuoCNbjIZcpdZGtPnbd7dRDUlalUNtJQBgMBAsWNCvu0t4ORqMjk3FrJSI9Ft6M
IlJE69Wn/JzMzCjUz8xwivEtCqRzPOSEqFvl+c3Qip7CXEMryQog+yAsZnmp2soJVRsE8sdhUT+W
sHR8LZF6L8G+8y+f8esiscE1iMo1FdQxUGRg67pJ1U1xbfVoOKuyp6Huj/V8U8q7eFHdtn2t0Mq4
FIJtyDsaMYMg/oUOF05IZhaNqc+mpp3wksyioNg2kCeMU3eOVKgqRyQU0R/wwotTc4ybxkVXqY2i
IL+WWDvFKR7zugDIQKGkkZPdX8zm76GxiAxIxIARYMDQ7OoZ7fokHhtSOguZ7jX1TosXTxb1H/AA
tSAfweMI1S9Q07A+WXY0SZcE7ZnlFBhKdqjAlpTf2xDssx1I+KVefDCTG5qMguCAdytYaHc1wDRs
rCwB56dLqajmYOpIbMQ0iX4hHw9h57FS/uIMO7XChCBy6iy43TA6Y0i3tYYnThosXR1cXjaei5xa
YcK2Indmuc9hxVLnb2pLEMTtQUvmJroI5sLb2OjGAfEV4g+k+Zi7tIVzxLqM53KIdMEWjJPf0ags
u0k8/UUNAPxWeLahvxOBDavrN1G7GML1jWAuNjg1lyz28paKhH64XvDbCosEUGeIhWk6EjaS9qHj
TQ5aGIGfcVOiQJ6AuAR4FxscQueO1pVoftQ6VKYM6jtA+3dB9SRL1zQi0Jxzuo9+2s0/0Q1vzK9p
VLr54hbVTm1vL7sIL3aw0ROJXlO0zAKle/4V2iL1nUVrNAFnu2SMgrja0eR6MOdAi0XtuTx3XIUw
IAylAZ/CLp1kNU1XN0B0DGGxGVr3rcgjN4F24uUh8c7hEzPs2sWKXdSWvOIqnvqMmCOxf8pvYXqT
iZp8eHfMqSFmE0+DZtChx22W/WreYCqbyP0i+WboidoLeNsLZWacSqaMysBnI8lJJGyDVR6hEM76
m+YBBHJ/DntxTn+dqaE0wBjkoYFfL4BxWeQjdCyyBvUa460Jt5fXhjcQkPcZSLsjWEXT77m7FVIB
lrW1Q7ucmnuTGvdx1W0N6eMvrKDSgJY5w9DBt3luZY7xqx0IgI5Fl4I6lejjgzUPAjfj1lhQ8wXa
CjTJoDJl7vt+zOR2ygGumRqfomih0d4znMcMnMlFCVWdeesUGzPegOWElNpekq3g8jB5+8mxTRP/
NCAQWM6JTG5SdZgxmVaT9mgSd4Ia2CwvK8qGRFIU/3H6B2lXdKN/9vCjq42Z1aWXwqJ28JTpJuoO
HYge6bhdEydGLQg3vg4MlnBxwSltFVJaqxeduPvSO1ZEG7Rd4QGYgGEGNDNy0vhQtUDqbHN5Er96
5LktxiOXVunbOoWt4tnMyYJlVAUW+KNBeL22n4MjlTnoC1uqy9bA8ywbgfZMFS3dllXRksFMHGJb
mf0/2mO28wKidKMdeuBCJHS4OL+08hd2mJDxhD9xSI6DjArPQYtx/66hUTXoM17nUv0O7Opt2ebX
UpSL+JM4GJtPYWx8NuCZqNOtV9iJN4SlXdhlhPEoeUnUKHatQiYm3iY0ShHGd8R00m3eorWkfe/r
XVdb/mUX4S0gutb+/QBmpFKhjuay4EGYOk+KcZVJV5o/iqB6nIAXw8SrCPVf9BRDEuF8mHLZ6lKL
R/UxT/yuqQlKoPGYehEtcLKgBUiP3cEoiU59Q4S95S3liWk25oWKE6Sm116yEr14+QbgDUWUbOG8
d1HWVhG1raS90EdhdgEU8wq5njpMYi/5RrO132r0waPSAWIQL55/TLNHjcEFb7eGFe0zkI1BzqNQ
Xy6vJQfVf/4dzO4w83qkTYvvyJ4/WtfcN55x/B6+xUH97OxpIO3N2+LBeow8gd31dDx/kJ7bZd77
lM7KbJRwIoh/l36puyvOo14lTtW93PnoOStFeU5OrgY2kQ8C6cVKCiszNmWnqMYQIgnHqOzQha+7
LXSap8xfsXBmuO8HSrT+GC+ChzCnP+Hc7upvJzvWbDqIXyiY44pIFbkZzE3s6bf0CWhMRHvdPbWJ
GZE4I+PL/F0wz6sffZlnUEkiH2aCoYXte6mTDEwcEk5bXTKI3Pxw+tiP42mjOlPQx9VV2pW3OQSB
lAEDz78Z5SwKC9fz6MsXQNMSwf2K7WWpRpp6CGkay8gfzeO13KD9y2m/I8Z6oa101Q76m2DEXM9C
MhYwRIiEQvv0fLb7paCLky2gB5ArD0j3fSKNEGuo7XvjyU7dVn5ppp0BTleSyYLZ5p2M8C1z5UHA
PcCy4TQWRVG7V1HCvIEvlzda6eeCIgd3Nk9MML5kIY4JQ0vB6R97dpGRsgH/lEmkpHepCCz49dUH
vz2xxcQChblo0WzpSG739o/O0QlEKe4vr9a6GF+cA5JXGhAnWC82Vz+XzYBkF5wDMqFE6yQfxadq
AK+a8pFIV7bUk0p0s/BOdw0rZELCDeRIbMZWM5dZjhcT0ZSB7W9+A8eTovaC8427TCdG1r+fbPm0
qWow61t4MBdO5aeOGfmDI5OlXUWkrS4mDS1igU2u96FT5JMXA0k35l5uUhv3R2Gkx0l9LuWY2Nmz
NX2rAEK8vGa8sYGgGU8sCM2sbA7nY0tAHFerDTbYhJF4wE0Oxzk0Bk9fhsRVx+wn2B4UgU3u2b0W
psGDtsYeX2LgMB7mwsGdPJoH+jLNtyZ0fZokcrXScad8b9O7whLsNd6E6sAAglQfbgLvPB9oVqbD
oNnYzjHomCQ3TJGClm4haCe4ILgTemKHcZYlMycjN2FnmJrvcvXQZvHGeQF5ZTBLoUMur57O2XEg
2QXack0HIwA5HxRd6iqTuiQ7Wi8K6BVEvOGrk7Eb+vTnGefQalWdyrHIjnT5NkYhqcGAX0sPvbRX
u9idp4/Lo+Ft5lNzzBLViJ4Afi3RTjYapBrvbFC1CUk+eYfUqRFmfVqni2nerMDAwQFP1W045p4y
3RmT59h+FgHyJQTSr2nVS9PI7OVS6qapgeLuMao2ZbNNo2eQ6pIBOWapeYGIomK8pot+d3kyuf5+
4hrMzVmD2nIqujxD4gN8XMo9OnKIotwsyOVcNsSNiJC4sSwd0qZ4qjNZ5b5Vs7BboA6VyJvGBO9Y
l5NodCA+0sc3s5RsEsP0pxGi4tlukMNAKRa/ejBAFbbI1UEOe8EO5LkRKCEh8LQ2WKGWe74pJiXv
DMlosuMsX1n6E56IwvYB3uR+phRRSoOiJztkCFTpyZQb2RE5CaIMv1am66g1iaqIZpfnriilIQEG
NRu8LZgdLqulI9HFzI4VKBzjXTQoh66MDvna913utSV7HBoBIJh3qKA+gNwEErigu2ZeEYOlzXKr
6dmx0SaS4k0qBKBxMPgr/e0aKgCEhuOYOViaxgnHhKIoaEc36LZ3U+lq7RIdvbH4thyUGt1VGkoT
eJHKfjsGvfnH5XHYR9zwqQ6wNv2duwiNpaku1kdh1ttlENfSU+mEf57YPDfC7EA9hm4a+PHwKgzL
QGsy0liTK+Z/5bn7yVg+L9uT6CRqqdPZGh5CeavuoukOucmt2A+5VgCyXAnJ0dHCxnZ17Yz2ivg5
pgsaNUoFAFxaKu+S04vonXiXDlJJaJYFSfLaaHe+NrXTo/BpI/Kppdwdc2cDGVho7YF2mOAU2vRt
JEMgIL65fIpxdzSY1kHjCXc0ZMZqlBgoUclreNDsZsk6UDR/9Fgu+lfDW8UbQEcpgzFIPR+ehuVq
ynV4AN1vU83agkPLSPG4SbSgqGboEYjCLe7SnVhk9rOMttm4MhAj02zeaXTTz5BsMQThFXfVLDww
0GwO0Q2WpcNoqBZ2A/wjM1/RO9MGRrhTxmda4/JpBHUd7gG1VpY0ZKhtHIvnU9jFOZTBbQcpHWvs
bqNClW6qgvb+ZY/gjsgGdB7PTjgjmxKGrLwFlBZiqx5ZxrX+AXnd674Fh85lO9zlObHDOITcWlky
22iiV/03mQjuQq5bo4lkpSHFNcXC6AYj6isa28hrq+iyVBe3myA7Lt1WhSDc0HgXFbh+IRUO4YeV
Eed8UWTs2gU67TjS29F+66TM8OZwclxgZ+J9uDarpkuEtEG0HFOaqi6INWKi6715qAfJR+7d9OS8
0Ld0Up5iSYEIUqnmQe2k+U6ZNfTKh/XitU3aviTdZATgqZCJnSBDWi35/VA0I7GyHqmYWK1vhhTf
EU29AsGSOtlO+Zi4lQnInVyZsw/0T7YZqiI+RPhloqUAR0HxSCT2vp4YbNS3akfh2Q2KPMRF5xMC
kmdqV8aSHScpe5g7/QGpDPMuz7Tco3UUv8VSYwhWm3uvAuEMmAYeV5AuYq6cJjJrM9EmxCUzaaCS
SnTXeVEerZfsQ/5R/FQsL21cIOguezB/pP9aZYuSSaFkspbCau1VTrufrLeo+ZC0aDcaT5ct8XY+
SN4dtFSiiAJChfM5zQz0e7cV5lSnABw2cvbYhFQ0ibxwHWXjTyoAEEOw8SNyXI3SS3OGhih1O3Uv
mdPcyoAnOdOGOtuiHImcU9Inj5fHxqm54V47scssXoJflQYHcVdcSTUZ5expURJ6UxuhfCimqLyL
yihF28s4e6NtSLtQVV7LSNG8aS7qHSADsWBdue/0ky9iee1soOCohPYwaCiR+mh9j5RA/TG8y6Sv
PLsVWOMdVai/QXcTNWC80ZnhS22rdH0MY1GKlr1mlxdo/i0gpC7qrucbAuIHSQCUItiaVRLrc+bg
1D1CakdG9UHpOmK9i7SfuZsCmEXQfUD+CnKQ567azi3YPxucQxb5DkI5d59vBP7C3QwnFpiLY+6b
figBzEJ1T4MGzV23BYvJVvN/xmT2JM8Gf9D/aJE543PDytJhHECibP1ofCT5cr1/k8puq8RbQKeR
upztK2OoiAZ9ACsnQylS/uFdyisS9L+zus7JSbCbR70xT+usgrzCA53qLtskj7HIQz7Tyl/O7hMz
6519YmaWaBGmLcxMOEWJAeVFaF9tEhJ9Q4qfBO0RDVuJ94I8oI8ygEd30c3gP30svgjqxxsvkm4o
SCOgQdsGM95BG0BYooa4VenipmDNacAmXtPnWfeL1sTLrBLsQl40ghAYSTIwwePVycRWSBMmulKk
OdqQoYjhyMlPNFheF5koTca1YyBOALYb7fHs7Tg3gBEAYAI77d1U73V7B3rVy+7KMbHSCmPWzDUd
wGYZrXbJc1qN0Mf0jZf8EIsYdzk7XEEEb0DRFk3xuI3OnQQlr75Oqilf8x46UANbOkAj0lXDP1+S
MzvMkrT6YJWmM+THov4FjDXoEIRodM6RCDgJeuIxEHQCs4K5UZJltmTO+bHOLWioX61tq638IURY
c5fEdFZwM6rdJtvkHkeOJOe9mR9HZWO0V2PqA4jzF6t+YoI5dyM7t6cmhQkgV9pyDxPgwL9sgle1
XzFegMWoK30U22SBHG8n5T0wOOHGOIRBGuC6Jp07b38+ifI/vKjgzBZzyiONPmhxC1tp+mSNe20E
KzhAoo5WETn2StMDdXVT+WN+r+U/RCkMjesYJyNlTvwk6kuJriOVYuL8sHMyH6Lr4Sg/LQFStG5+
+K5sO286dH4S9F7/kLr5lnrVU7+B5vFhDvRt46OQkKzErQ9gmhOe1Jxg7Wx6mAOyNJtaK9bpeVY8
2Z/IslNhzXJN0rih91LdyqB5eXZI7F/2Aa4nn0wMs/khurOkNeKzYz6Gm8bwR1nd2Etw2Qj3hDkx
wuz8qYd+tVnDiFE/IrwupHt5elHc2RE49CeairnvzmZx/ZCT+25K7Eo31tEoXk/odb9XAntnuhre
D5Ubu+lO2WbXdbB41sH0qKtcf2v3zS4GI99G80Cd7smeHoDCze0foP2lBvmdAm3aeDsTEzOvkcxL
AjEn5rq27FevpcY19Yz7kc0i1k44U3UFskJHvNnOi3d59nmoFUD5cOkizWiAApjZenEo91YuQUyh
RkO/RpYiCDN0HnfPbe5HlNQ5scziprAE9xZvz52aZfacakptbiQYlpVaQTeh2SWb1KNi9u/mEIsU
SzkBBsYINe01e78Sup+vvAk3jjQDY8xUc5e2G2TZlDIK8q1jBK0lCFl5/oy3KZJ6iDAgFsGczXoS
hka99qW2TeOmcnlAbttvq7tEnsBj/ecZqbVf4V9jzOoVOZQbwgGwbS2erw2rvYr6N9MavKShRFay
YNRFYmLchXOgW4WuW3ikzZwJdoScX12i6SptAe2bawrSZRP9SmWjKyRFb8j2soPy7SEha0CsAoB+
Ztc6KajInAHtSpGy+7ZLU8RrUy16Da/exm4ypDBQTEGdFokk5gySkylS27UjqVae5boOBqRt1ORB
pa+xvhv7XaTGJEfrr5V9UH1bNC+Xx8g7Z0/NM2Ocy2Re8rCGhkJoArZbIXsVLg8Rbe4v21lfl1+H
iQr4mnZGtofZdDW4jyIga9H6pb3psnHQ0m7bFA+q/U6V2zwt/KET0Uzwh/bbJLP1IqCFAQABagr9
Eq0HirUPvQPGrzCpYGy8bYdSxP+R9l07civJtl9EgN68Jm35ri62fSHUkpree379XeyZe3ZVFk8R
Mwe9IWxJgILpIiMjVqz1P2Oj9qUvpMzEpVjCMarsRtaMYuzOjVoEuiCXhIHGwOO5XPLL1/aoLTOF
jIemsHlfgskoFJ9b9c9jA2szR20Ktm81zpsNFK7UBnqRX0RpxQmv7YfZb17diGWEFo2uxL7LWsiT
JaCDbXHLsU8g3hPiBLpK3wIwXo+HtbhOHFpMcJRZqIVS6zQiu8nwAkDIxdOAKMbX496JBdIUvx7b
WZw+JAiRDsbL6I7F0CvZ2JtmCFtUK1+j18W6x3mHYVij7FzcBwLeEzOJ29yTfDuHUplIatbMcLXh
RW4dRrr8F+MAvQQrqtBcgOz27b8fBm2OlBjwRj2oplIJyBXgStlujXZgqcCNzqh/7Mx75WoveOwY
M3KP2gbDwZRnpTGYJtG8/400nN0rPGAzpagnlfqB7qqGZPWTFAPVzQ/7FIvpozv28biX/D4PZ4ys
Mj+jrqlxC8xQjnE/V8iQK5Q2SOdPMVHXhICWrSD6hIAZaPhoHSAGmsKMNGHUQAbXxVeDJ6HYP4nx
Suy5uBlBLff/zVDOIvXlvgGtEgpHYEyEwHE8oB8oWcMtzlNy5d7x+NcwCvj1n7Z4/P/tEooVz2Ez
NtxFrFISXPrIZhuR+CJoQsLS4NJ25ShTo6Lt0ZlTbxCjuJFq7jLIm1oBs7CXkYld6W1ZM0KFUwB2
hN4YYlB8r5mtqMdAlHjsy+PNRj9274bC304dz0Dboa9ghT3Xv6DrZT97fyrnd3Qs4TdWbipqz822
0EOH5BMwvZAHpDvw014TQM7Hcpe8qqS95nncs5dL7FeAJ70BTIm0Uklctgdcxdxergl0klaMBBVw
INjrFHuUdkPOEYbPgNRSnJVZpN6p/x7ZP5aoWew1Nq96XMMXPzflZFNqCAuzQ2SI5UednBC69T2/
sgepK+xfJhG0zWBh/IYupIuo1A25MHKXIpv6DVsVqJNVWWZpANuaTctOz1JUJSNJRXFw/EEUNitj
nvcfdehQROGhl4BeRnQSzfv3ym+inSFq5hL4JX2N/pQ1GVzp2L+nkCBojtmwMtqFw3BjjPIjTJc0
cg5rlzosdilbmUkT6+PYmCuDWrNDxR6ppuSFkMNO38mGFPintlTBbTRtS2jDNZwet1DDghgCkZPs
VPTaRo3jLRvEduzzBjd29uPvWVzkqzmm7gK02YPXqJcwbH9yfXHL5dMhjEt95IRdmAAVn7EmE9Ur
s7B4bq6sUu4Uin8ZtNphtU9aq5F9y/NCI854q+nGFVMr803DWwYmjzSlxyZqwAPTi9O7Uh8nUVlL
JNF5tn+dln+G9JMMuNqsHYTaAEfBkNj0O1XeuyrZtpxKJi43w5wnZcI4Aa4MVp6snBEJOhN0OV7T
5FpZzR9ffPURUp13ud9hczFI9Ye9tEUu8yhG8k5qOkMq202SgBhfWJvjJR+PwzPTuIFIDRWFeRGu
7PplLDJKyMBVfAwNCmKkI5O+7ezsXKCRgXQfjzctnVn592T/Y486rGUEDlJkVrGogeoUELItQsHM
004fCrQ6iUgeoZyUgkluADN0rYXWiv3FTQUiDGXu9wNIkvLGmhZLTdmp3CVrgRsYo0M/RoCcdccJ
RZVO621pRC5rlHf1BIgfyvcRlGlDR2Ym0goryKPFNb/6FurlWQ1cM4APkLsIidWz6GkA/ZmhjCZK
vRPypvF/c+WB9w2zC9Q8EiS3Sw1u3TJBnzx3GYcPcG73k8VBsWlN6P6n5enO91+ZoUaFnt4665Wc
v2QJtA6AGQNbY1EBKy+yEZSM2gKtn3rU1xqp68jTUwkYr7opelNQc82o1Sne8vXg2UHLDGbHjx+h
MpQ7BZolWwg5iebEA/qhxPlkoPenO/ppEW0ebxLq9fKzR0FpiJwYC/kljq5H976GaF70+Uvslaem
yi9+q641yi/tQ9ShQRA9F14gFHy7GKEatR36PzBL8jg6oeArG7Xm0JLvQf/y8XAWHRyeMYhyIHuJ
Cip1U+T9KCJPXvAXJRY+40i25MTu+SMvgEERWishbyTsr6AM9SSuTWlATjXLNfPxR1AvXDzTgKMB
NQqet/gPx+92vMpQTF6o1LWLvlq81BIdKUHDE74L2Td8/vmxsbuYHxIL6LRFBIS3ugRgwa0xJmRG
kWO62u3i4sKU/DkcoGldNC0p2GnDTAX2PduzKxcy3Qw4jxFOZWYCmFOq6Im9NeuDLXpKhaF262m0
1Kazi2RfxWccNKaerGZ8r1BmY12/MTuus/t6M0HWS2qMx4Ondax+PgPlT/CL4GnFAdF4+xlxDXrr
UdVqdwpfplMm6IA/JZ2ttMRD07g52j5jKhnAbfncT7ULZSvlzPZcFGYgbZsRWqyk3AecHQoEdXAv
Bxu30Q47LiEtc6ova7kPuuT+r+/lBfAJogsFMSPllwKlFOq49Gq32Chf6d/Q7PQS6n+T4xnNjn2q
TAH3Ue1UVmP1TruHBNel3zXGdGKPoxOt7FPuzinP8hxXX0O5LyYXY0YNMXu83ZrIUeut6RNGR7yO
i9Ejv/+ORkS+fWPlmbBwPnjw9YIBBARUUHKd//7qHk7bqfS1jG1cLjQGOddb/m2W0+ZyeEz4zsdb
5N4jQGQCKsdIbYCGFpuW2iJlPfZe02CnRl3hKFnlZvGHVhV2HDTQgfL3ecwZEwcxA7n/bpi/rfrW
J2vg1PvQY/4IcQaPIWOOH+qURl7Dd0wh124M7Y5croBQjc7+WcqNSOT1sTFyxiel1ple2c9dftz7
yiwsuAnkwkBSAqwAqFdVas69MAtZNQsbV4zePIjl9vnfyOc3QpqRVmGJUpyKONgMr3W16YtDkfhO
FTR6LRiS/x5yYBLlxZWIgIbxzWdB4JD1FpEXQWebQl0LTM9LbZkKjSvUYDsT9nmlM749IBodIpJr
kjG03+Fgy9FTyQ4ElCBmLPAryYV53m8ucHwD+qWQ9wfBH36hvkHusyrzcD+5fl6ieqEBKan2/BqG
4j4SnM1I6MqatZEE5U4ooQpGMAt3rYsW8NrX09iM1ddQOCqllfSulxvo+2zbPytrPjuT28HNIkwz
lh30hXCO1Jp3GgCibBRIF3VyUNYbj+OgiwMoUqWdNhJEBKhbDoMzrb5m7s8cwA8gf1DxHEdODbiw
2xPOgB+ZV0pevRiMY22+QhMdy4TTdXm34kruLwDKEnWwEl5qJK6CpdEu9tUmMwbyNyOqMaGoK+rQ
PNAtDjJzjdOhUNuZoa0aMgTnODM0gm1qsTvfmp7W2g1/WpRvZp76qjkiuvJwuSS0kgQ/cGn1UR+M
6I+6zTYZtB0h90CEHeckVmLk+l/ArIDfMNARgtqybDE2byk2T0aIPsZWYScrDSF3/p76LOpBMiUC
W89ddpdeB0GwrpgZKQDsWlPkojv0Icd1u/zUxuPAEpfn0Y+d/BUq7hh0Zrg++f32qyIeqfceYcnK
bv9hRb+bc2T6kSwG3hEYn9s511imT6VMUi+T1WPOBUdyJifUuW10HI3UQClWn1UHjS3m1X580ubx
UKZnQQbEIMD8gFmRMp3xZcMPYaddgtxV+UMJvcCo+giLQ4IK6WNTC0uIFC8aPHncnXPa63aUvdDJ
QRWhPTEcSV7qAJz7aMgqELcgH2Owa5KB85dTI7s2RytpTFwwYSuXzEVBAbSMvtL6P566uXoNHQ0Q
jwl4qFFTJ5WDwFWA+7lCUxBBqolaWGAG0BFA6Jy/1jR3v1Azqho0rrMaEzLl1AEQGb+OkACBNcCI
PQFEXR/8m1jvxjXR3EVDP0J4OOXYGfPfXzmARBy7PGuE0OXVEpAKM3UL5M9KpwxXbtH7/YA5A0oc
xDSsBndLXWAtcp+SwoSRq1wSGTAUMTFzryEloyc5CVneBNPP4x14/+hF74M8E/twADFLd0uGTF9e
RLEfuQ00z9vDl7gd9W+GRKdUR0ukHUO/8oM1GrvAT2CuFWxouDacC8yDoRF9MaDjhaO5nVpVbNhm
EJLIlV9KfTIg2OnUlt6+rYzy7tFKmaGusJ4royoK0shNgYuVgI4dzZIE+tdE+E1l+rZIgmNrVADI
JkAQfbwUum+s3SP8vB9vj9/tWKnTkSBgUeoQH1G8+w5DIBikd6SF654gCCsag/k0QSMY/OqksFUC
54ouqxNLspUlX9rN11NOXWdylHK+zGLKFTJyJ0HRRUi3Fru4ujye9LsgFXM+a6cgW64gGqOdQS2O
spzFTeRKSAyqWQDJZ5HlicKd+w3Uhx8b+3kb0pN7bY0aVdm2IchV6sitf8VmoneWRrCddNXkdV5X
LIAhSGsVJkcGYzK+ngE8t2VA3EM730NoEnCwhtQfMmk3LKlsaFzarf5dkchhjEiHVL0xGI3BbNSV
taDBij/7X5l5/lh08OGuoz47iKKuinkxcjtLMLrdZiK+o5D2PEGkmgdQe9TZbWMUm9KOLP/83Fq9
JZN8w1pCgrv3V2pk22Egl9Bgntb0kRfXD7cTvIMiAmhLHc2hb3BbhPOntRqgQE7TTkZTco6MOCMS
SMo+P17CpeOB3hWZBfEterFEyh6vxlrKdGWMTjx5k02JnnsbmVH2zFqi7z6Ax868tkR5g6ot8agb
YIkdiWD5pVW2lqfsktIWDQa5hXc23/zfxkYd/aDSCoHJCoythaJO8NQOxy4cSLOCH6PL/thO6EWZ
L1/QMKMqSWvohmmccaBXiFxeMap2lyauj2B02qBHhQiA4bci4tFp1zFOb8cXDlwgf+s1n36/jvgG
aKrMjDuIo2iIIzv1gcQxYezKo1MpJy/ceeWB574ez+jiUCFC89OoArSGRsVOAz/g5c3GsTtY2kn4
KM30u3iKDH4Tm4oNIJQJOZKclCup6BWzdwmIHi1sPjQRYrfZt7Z4zs+10VqaOW1bi7WKrWLA85z4
lcHeu2wEiDiFc54O+V0a654kfp/E/BC7AWN5B/FYx87oIcXAraA0aHXkef8g8sDpk2WQxt61TLMh
3r2FzybutK/P7wopCQJ9iKFY4BYmz/bTfv9m/336+9d770/xiSlIt8Z9vTBU5JYhAoD8NQibfno2
r2KtFDL2INAqM9f7zCzmF2dCUdtY2Tr3YRbqu2jEBbxHAD0BHXaPBVd6XTVk7rgVX9vP4OR/Al9h
Sw7zPP5pzP7ivcGxHmKW5IURrZ3R2bvc3lSwPvMzoWEMhMZ0Ar3qhSYtAyFzC2PYoyqw820ApKHs
gps+OawBLn9yt4/MUW6VGyGnFEsyzG1SJz0PULPW2Y12rHbyBmqYjmCUL9KxtiBTYTd2eMleNNcz
Wad9UyKiHpmP5GV1AdamgHLArBZGTKHN3wQAfGHJemkHFgDpBm/klndcEzldXO+rGae8b1F0YRXm
SuYyTEMm9SwkB2k8ia2uVS9Cr4O8+vEGu482b1eYutQLplMG8KBmLusd+S4xhHIXiv8hJfJ8VNHh
ja5/CcVFZEOpdQ1lfxSUig3cGpw93FuxluZaGARIExC2QdIUj2CBGkSXaaCT5LnAlZQ/Q/PEZHbo
rUGOFg47on5UM8HPgDiRpmwdpFQbRDmP3JNgiOYzT+qVB9V9WhJvi2sL1C2BtGTGeAUscP4z+p6I
Gj1xyYEd7Vz6o/JW7or+TtxLvzSINKGG+3gfLKROrq3fXRaoSKU8P8K6+OmXev8a/5WsaZd89YZ/
IIIzRqa4CYtN8SIQeU3OeuEaxqzyoOPCJgGEjMqUi1kmtEJV4smTkh6PHac6y2sQtfngXPsWhBjI
xcMIKDIliI9Q57ie+rCWcz93/ZEhsXRUkRFdmUL67NImqLObtZ7S+ClMZPv+m/mN4byWr/yvdBtc
QryVpG3skek7OaZPvcuu5CPvEv3/Mo5+P8wkxkhnGLqqr3J1jGDcFXbFW6AHF3mfmMwTDkNA1m4G
+sTR1ubTcnX1xflQFsNsDfQAxtDskwBpje718YTSUf1sBLEvBw0s5JvuIJJgkJrKVmRzuF5VtsqX
ONWHCS1SayTWdy972tC8P69GU/ZNmhbllLsC8Ubd3+UvyY7bFkfVWbviVk1REydPbKHyIGZymZ13
KDbJybf9ffAckTXyw6UVup68eXKvx6TFcLsyDCkSXuzenxL9J7H9eIEWNx1KOyKqwAiAIOpya4ST
GSH2OC53+60IqkzSfRVv2gsodV+UJyki6UrR5O41hIVCshOCd0hEInEnUgtV4aYp5pDEFU58Qvrn
+qyeEGnuhO/wtOaUFnbfjS1qpRrQ2/sBk5RuvAu3DfGc0mrf1ggW53+E8ko3RqhVCmR1AM8/jASb
5Elw2BO/X9tyi+MAOhBSmHhLouh1u0YhAOh8XJSlO/3ufwnH4EuoCP/m/Xq8FX6aMqmR4IpHURd6
eOgJpgvivBQngKnnpZu8B/qwe7Yta9gRRIpHj7zpZycirfPY5MLcwaLKsfB2cz2XuvXBcBi3PluX
bvrsl4Q/NTa23Qpx+cIpmlUw8JLBZpv74G4nz8+YuMwZpnJZ7hAlGmEBTPf9lYtjyQjKc0BPA73B
Qh/y1ggoS1KuK4LaDblNBHQYKA1VAAkez9b9/Yfn0py9RzEQLyYazS8lWlUWZQZsiFKg4JhAyyNv
k8T8v1mhhsK2DHrmwUeNeuOF4XOSD+PKOO4AIJgmDESDD0DpAw8i6iKXcjWMag8mWm47ib9YRrNk
XpdlpKOeipGMVqN3ua75W0YAh9Ymy1a2xOJEilAhwN7Ds4iuuXCxHEuCn9bu0EHQHNKbqd5WI7c2
zGUzwNQDWoxaKo1zkYLWG0cf8JoKnbcSKL31fNKzTocWCyCS/Dsbf3bTJ7pmoHDJrTHd0AHZPMdA
2cyOHS3YABLe7siJSQHt84DPKMbKkdg3T47MkX+FIvTKMO+3/q0hKmTiAGED/F2pXbDu6Sn6+LoC
3R324015VxWlhzN/xdVdyEhcLgc5QBASAV2IVR+GL/9vBgrvTeYApYSaYGgUtqP0ZLAq48yTbUBa
Ihlz9t1Hov3S4rePv2lpeaEtBSqWmdr/rlAdTLmUpmDic2slDJ45jdWMaQrqFRd5VzL5GTkQ/bhE
wDao0V5ZmcYpUFWmQTFB3XK79NmwWD2zuJ2CzBMwqIkj71Dz5Q1d26xc1j8AsNsbAWt7ZZvynW3Z
sYDDwjY4PN4OKEbrhVFt5G13qi1khK188yu3UuOVBZdKYl7+PJ7gn2aGR+b520VPukLgWt9vXUAw
LdUuThJSRKxdbLyEIMduSfbgKHpvoYjxzO+HY7Zdq3rfYQTo2aePUZ8OPStgBnxVz5sv5W2ot57y
3gSW8haJOhfgkVdbcUlqzs6YyU4bqJoZbPZnFEDNmu9BJiorOUTBGCOvI/AQ6DJjpBr+dHpufTsf
/krQJulBhp87Gms9nsCFUBWpAUC2cSmBwRh1z9sJlPpIDsIW2BG/0MNiX/umzOwYp37LDtp+7TJf
Og+4+UAHhXTX7HtujRUtx1Ylw7Yu2/7qxJhwfWg8Hs+ST0NYgsIFcDdozaNixzAKRWWI4tZFT2iy
HZo824ApsNLZVtMIIPDlir2FYBXQL+BvgP5Crw1HQ+7qMUZ7e5K2eL5I5BBdpINzAaTt+/GwfmoN
9D6/NkNvMiVRMiaCmdFGe+1Wuki/uZ1lHThDfqocb29Ln8Qm5LkjzxvNjH6ZzOZ8ZknweW6B97gU
+ki+V4YuzGfr0TfNq33lcNmqniStxTfJI4nVXaQAWvbMBpaGKgaqicgkntMXVLUKd5Ks9h3yBaA3
AiJbMUpnBMtcbTYvQrTjvhtuU/NfmsFLpNp7oxGs5b/uKp3zGb2ePupuqNK6yZo6aV0+3tXdQSh0
0Cp8+1ama4bek36H30FOg0RmZFa2zj8b54RbOWo/aIZH80XtTX7oWIb38tbtU3uMbQDTc/YLeC2/
0jWH0c61tNXSc9qfymIiQr9Lik3IfhVyoicKQb0kTXWBeZ9UPT4olaHJxqg9d8C7x6aIB7O47Xkr
7cH4+l1sqh4MBIRj7Co+5bE5qDpU67n2GBTHwXuKalBC11AdBMFHTxIozfyNU7vdq4U5yZawCX9H
frhTfWCaiT+sUvHcZ1B4BbTC+A9FtbnIfrtvaq3uQDff1u775+kLoBmGNBvoWT4x5AsqxSg9z+Vn
ZPcZUJH4oKiaf3Id/48/ZAAqOh635pYl21+J8yKY4ETE1X6BiANAVyNS1v/66Z1Mxxl4fAyXTjuk
SdDxKyIsBSsh5S3bqkrTQRkRFiqbhGV/h3J7EN+iXwrjyJqVVY2rtq9RVK1tnfuThrIAP3c0g0MD
76HbGRPyMPGQtWvcXuomUk/lpxhp72zkH7RwYlfO9dKVABJSsMqjdIR0Ll0CFqIqzFp5xu0KyS4d
3VqqjYIVDQWZafk9Ek5pR+pyLTe5FEncmKWORymUbMXPcGHtBK6Z4kksSXKJt/6LbPTArQkmp/OE
2bAGhzQbs6nBSVM6wX9aDIGnQDlnTjDP+Jo7eZBeCQuRAfely7PbkGiqxUe+0byMF5DcDQIACiYe
iCexWIleZ19J+QZU03iI3wA/BLFXaoXTMUrFikUcw0iHnPdJza9hhu5Qkz8juzJBzS8TlMhJDV7j
lpxdYCnBUtLxgd35VsxsCz0vEP72X53t96+PT81C1gBzemWZSk7IRcRraYDB4RFjVRvQUeMk/+3I
79/AN2A5Ob3CJeUbGn7WcBh39VF62FTMwYt+NrVBAHDsQdx26OOET/G3AXwK8PD8O3qzQElpjWt8
nneAQdou9UjuFa/yVQbTXZsVoBqBLuscIIPxXgIKXkjxIPFIbmXn2NAAfOFXCqd3dQbKPP0m0FLP
73LQCSMFWeyZo3LUnoc35agcBrv90p6Cw1ra7n9ZZaRwAbdGowiNQq58vpP9ASfHG0j6Gj8Xl8Ca
HE3PfwcYfEBSaEZ8CO6lNlmfpIZ3VM3H+2whUTnvs3++gFpqVgCiIBWx1IVgKonu2RAcS50YzJ8R
8XjindjSZPs/K1aXrjM0qaB2OnfbgZXt1jmrDOtlQo0wiPs9bGT0s0L5/pM1RcEK/Q3au9knbtyr
eFxexMRtayBieb2JV9Z79g/3/uOfj6Bisb6WEjaQMflq0vZmwMFX96GQ651cvD0e76KnmtWZ8VZQ
wVFNWdL8QePzQkJ7xfSXzw9s1eiPDcyrdDeUKwOUK9SEogVpE9u4w555lxwJD6Hd9CKvTNjiLfej
Mv3vcVDukJuqTBF6rnHjb+E38x7/1V7UvXgpT1m+MqDlfXk1Isr/TWNWTKEAU1NL+E9ICKaHJNBL
wIV37H44aOC9+3g8h9z8T9KTCKYhlMGgHo5MLeV9FBZkNeDfbNwCFL8fwC19pFtJAuPm8ArBnXqn
uOmbn0ElbyXjsXjLXBmmpeLEmmUQVmjoBMEjvNrLtvau7SAohCfBd2qFT2uK4UtuZ05h4dJEXIRN
Sa1jlKELNePx4mvKAx7VgVzZUvRSiS9VOTnNYOaoLEFGIwFodSQD64iiXmUCgWZvm2+r1NOzOHPy
zMrXqImWpuLmy6hlb/tK4LwRjw4xcvhyJ6H7pHsK+I8shjLQ0WOs8qM5TNsk+nq8+HcOiUPfHEDI
M00HYlW6EblSg75pEU6d0Y+mAegv67gEn9vxqfQqk+s9dPSv4cbv87XAVM6Ew1gBFcxdNFdH6Nci
CudFfQ6Ykz+ePY0xBvGUNUDsVNvxLQAPnrzPW0sA8bNmRKPNtn8fj/o+C4ZPACwAnW8zexjAXrd+
OC/UIAi1pj63CtqOCQMuSfYz4RszyFmLkxhdVvDWOobjJik3SmCU6RPPfE/jiNat8qRBVeaPz4B1
V2+ZlQW582jzl6EDaaaAwSVEV6UnqWkr9I3WZ6EOjE7cl8x3U7v9+N7ImiPgunw8E3d3wWxOBuk2
IniEAT8n5upd3uQpA3aQvj7LfgwphJ0GRhi5XsOdzdfajYehrPDUdEtqmozyUJ/79FtpOtI0YIDv
SqNmkUFin+PYingn81K9bJ1seoEKwIpbXV7wq3HOX3g1TrYNJMlH+/O5LfUoyGyFacyozCBJNW7q
KTe4UBfjgkwoUcYfH0O5F+PPpnkBpYzpBYaXb0WlJlr0hN4zzs+c/2IRkIzFhmTBnEvHXzmfsaEc
TVDAAASh9Z3Bq/Wk2/znRpDsQtMXwPIQfqZe0q2qhlWjePW5U5mvug4rJ1amxEZNfY3a4T7LieWG
oAie6/PhAoT6drJroQ1ArMY1545tPuXQM/3hMIVAKYs279c62CTmziPByVKjFp679lkYtlLrhE/l
LvLQPZU2+ym5BLwFCqTgM9Qjs0c/bOqdunKTd3aukB68H6VelmuIjcV9ModmMwAU2go0hUo+QHF5
0pTmHDPcDpxPJtN3ZAzG5xDNLWIu6qn6xNTfs4BqUCM0Vb7wDid1+NSHQBZDJChOLP69xfukKYxE
ZA3oHK/s5fsQAdOrQVtQQZMPKjE/CayrvSyOY1SmUt+cy96AeEmMG2mPLnLP7CpSXpQ/gHCOxuPN
s3BN3Jik/GXDRb4kVzAJ3dj00AJvxAzPwnju8FDJfvWr/YLzZqQdxowGRn0apVaRrnWFcJDIOPnt
uf1uGjTHy0R7Tr3n8akfKoI41QmllYa0BUcI9gSIqaCdZG7DpN4DgwCUaib1wxnZnMlIix79Ij4f
Q/FSWZOvnaMManCzd0cOHa3H6DKgomI216qAG6fhDMyVUfAQtNJ8PS+d1l/h1Fsc05Wh+e+vNgrX
8X5VNOxw7hpbSQrSRNt2XGM9uovxEUBcj4aKqdS6xh1bYzR9/OZHX4X3+njr3efRKAPU3hs9Tg4j
HwYkjnCK07V6MFpoi0DZE9y407F77Vbi/fsFAo/B7MFYHpVxDO523kS+TWLFC4Zznoe5HUhFvGt6
djTUacyBTOfXeP7v73yUN9BAg4Qden+hrntrb/KkCJCMajj7oeI0p0T0iefVZjq2xhRjw/vRWhf4
/aIBwABsBg+zSN/RPdidCJoqFOOGc6JqSJuGaPmOM2XNyv3LAkwIPw8LyK7DadEXwZiALVINJUxk
VyqbKklVCzgGXu/ZIjbaKi2cgWFiJ6nwtqjH7LtT29EMB6UjPgQ4TLA4+QQtJp0FiJ5vqvGQ2IJf
rSWZ5+m9PY/4SsiNCnMmT0Vz/u30h50UaiVIa89a0RNNC3UWqEOuVw21tyJtjQVgaeqvrVGLXWta
LfEj4t6uzA2/lhyxzlaAo0sD4nm0nqKxfVYVoPYvFEbFthfj8SwA7OW9hBK20UEWXlnu+fHZ5O8D
O3hnHBQR3fyIXWjV1DjxQklM2/EcFLkVJJ9sZUHBnUSNPpyqJ8VHe4P6Fqi9AZUhHNvPMHpOfTvS
dmA6KNB73P2WPrJQIerMyTGshNL37g88HD/VdAmZcJQRbte1h0q4Npb9eC5jfx9KgIJo5UjKIFtj
bV9aUqDhVTwskZLFEb41JOetwvdMM54ntTn6YuXwafDyeKYXTaB/EtOMegIM3ZpQGNChij3GEnAB
niwZB+7hkl0V254DcfoozFhYXEpzIywNDRtzmSsrWRrPuQcpEQ9+wfYVrjEqKW/0oFXHNymsOydj
gkpPx7E2Ib6abpuqqvW0iXjj8aCXFhDvM2jY48WOg0k9G5Kkz4sq4sazVCsnCRsnadMT6I3sx2YW
3P0syMvJYONCZZuGdCWJgr0hs+M57IPnDKwY8ZSZVfVrXGMbWzqXMtSUcLnMRXQ6zp+kWuZLIZ7O
dRf9rWLNyPALQZ3I4CfNLZt6rTxzH7bhTX9lkDoBTcP7gtr7MNg2ds9FOlf8FjM3YQHcJrz6W+jM
x1O5EJvCIqpP4FQB6h5O/3afTiB4TFMAlc5ptOVaweC5rScnYDRriI9ntS/+GVvRGif/pLDRps78
lafU0jlBMyIoFefMEeLkW/t9xJUCuCynMzCUk14JfmGD4ndNjOA+YY+LTQHeDI5PU/Cioo7jWAVM
WoYKkhdK7HCF0Y1GFRK+MbxUJtFFUGw0LYOFyy4YzS7a0hAmfgdmnxql2TD+7GUnSstt1QiXlfm/
D5zxYejLAZUn+NBxkm/Hn/J1U2USPmxgTjJgLLygB4zJlyfuRSisUPrs13K8S4cUEwFAEaDZ6Hyi
3pW8iFJ5LAoTTo9vMp5gAVOxyZK1F8jSIZ07ckGiKYA/ny568dBlHRJ2ms7D0CVoLo/AXqGWFZED
ECj1wZ/H87gQkSH4BpcTMlTYyLS4XhMUsTY0Pnvm8oa18zB+URNG0llfaPZpFqV2WnGK2YnDWuPK
womFYTCIQjIZ2Vg6FgHcWRXHOoDhC7+t3N7me33Kts031348HuLCut1YouKQlE0FrogwRC3NNqUE
yg9QSwaj8vTYzNKAUOyYidDmfkraIYhpMmlNlo9n9ZDoOCPl63Mu6UKg5yx5bGlpza4tUbfFmIH4
xsthqYotTf4LGKFesecY/dus6tad9dja0riAGsKmB/D8nlnNDwq2j7RqPCtsYiqBDyAWZwiqMapQ
tGafswIFUs99bHNphHiUzFBMUOLcdU1BNh6UvCmPEaIjQTyPaOkGc1wGgkqri1bAemu2qIRZ4quq
l2i4e1mdPebA8YOmgt/lK1aWHClaBYCl5llQKYAj6NZfiU2upGopjudRAwCxzU95nxnSEFleJG/i
ZB8xZgUESv8khb2dTc0rg4yD90eTj6wEqnu9Oo/qn3b6/XiiF5zNzVfNf3/1cB4YrmeYEGHQ4KPj
We02fARiHPCDxSAOfmxqcZ6vJoA6hp6KQwgtz/Hs82JC6gxVH96HcCReIti5UY8lXlPEXQhDUHKF
eD3a4+Fk6HhnzPw4SqYQHrthz55vFx5rasH/I+3MeuQ2ki38iwhwX17JWnqplrq0Wy+EZEvc952/
/n5sj+2qbKII6c4A9gAaKCqZkZGRESfOue/T7+iG317dWpBZiBYRs+BmYDb2+kP6ypz0tVbMZ8B1
3d3g29NB0nkKxtpc3d82tdJWAD7Lmhbl1SV8Ch5bTCZxcy7nc5K+r9VPWfIjtf5s39rxLprftPWn
VPqcl49ttgNTCZNdfLxtf22pJB4gFZmPBZch3IOyLTVDmE58VX1Mjlne/IlaarCfG9QLbltaCz0v
2mFcETb3oeCdKtR9zqRw4w6jl73T3hfTW+1xViMIDg5BuOWgq+talMr+Z01w0Hqcy0AqzPlsVPQe
e0DCdrSvumDjzfoadrdUI7jYGangRckEx7WrtBMJeqBL81nvd6i7y5Tby7Pj/JHXpZs1AL3KfWzc
9VLtDfFfdbPzqY4kz77mxslD1dxXauzC/Z+Wnjq/McYPUWm7yWA9mfnGo2TtwFJ9BZHG6CoTIMI+
+2Olj7bhz2cQ27Kr1dpzB/W81ye14jlh1O8ayLC9wm5/o0rEjAEVG+qiqKaIZd9qasrGgjvvbH1B
7UBXm50dABG/z6pxl32+7WIrm06WRcubXBIsujg7mDDpNPH4k88hRIJ7JcwUt2yLaF93aXl329RL
NUJ4c9LmQp2bRxFFN3P54BfBNo6dYTCtQTnbVvDBTOVsV/hkzumoqN481YgJwjW+G2uJQf7ZhKHS
mJVDV8vZXUAge1dHY44IdlS7c2cmjzbZ78Hq++GgRVHg1qnTPcWqnu/sVKkRcCjsfV53SEnNpq98
0fqx21Nt1vZgIbLndJLDd2MY2CjO9sUuZd5rI0qt3CxwWywPWkpONN4ELy+7torDLtfORXfK2vop
m57thpaBbW+46Vo4vLQkxqMsjIpq7lPtnFkH8AsASGcyoXof5sWdEr2xUpjBUIpLQrfQg0P8dfIf
u3xyrVH64/YG6+yfsL8LCy1vQhllb/pB1/vb0furHYcfIiv5rtEpsG8B4l7jtjgWlyYWd75woVbK
5tHJE+2cGI9m8caqGTAglxg69WiNp7F5Y4EEpKiaTqfWnDwVdqJ4r4H6id/9zlp5DnGjc+mJM1VK
0iRNa1ba2ZClkyb1HlrjW0+85Qn9+nv+Z0NwobjuZKVtS+08ebm2S81j5hWpZx3rh6TeV/4u/fL/
WpPoSGrPeFWasaaI0rsBMgsI9m0Lr/E1YIMYSeFIQNfDKJqwJG2sy9nOJf3cjPej+bPRP7euPv3o
kH75s1L30uG2vdfRDXOMjNF+WaKOLFygTavOdQhB3xnPPET52zG7k9Nmw8hrt0fRVUbdyiRE0ngV
Uh/k7RozgcXzPISMrk95Cys3XaWNY758mWtngHqA4Ln0kviHKdRbpCazgkIyjXN7MCto5OeT5EnR
uTa+fFTiLXzkyndjrJIZECawqXZaQiqQJn3QJFFgnM0qO1VAx6RdrvW/jKpFrc6ieLQIYXPLif5W
j5Y8aFbDkvyyPiBSXaOb0cICiyzQKR/DaG/qs32okkG5G0oLqrfOCt9YWlscKzUo7gYjiTf2clmY
+JWZuqOgxKXPlShcUfUcw0zUl8a52dvWF0l2K/3PAbiZdLztmIvjXdthvg7PMKmhQaX3ikWqnU0o
yRvlPIc7Q9bc4k9zPBjT1ojD633UQYjz5lr0B5itEZYTLvRHU2YqvCCr9AidGhKStebsqafVd7dX
tPLAW2wt51qjDwjUhiVfhGaHK1Q2GkM5K/PnqHE+a2O8V2mtJ/JuaPa9FXmd1biMLLb2DOzqGJnq
XaK7RXEfSQC0PtT6LgF/0/91+3e9Yreg8cUYL468fGnSaCEGVCa07xG9q/MAiVYLE2g3PJfVl6aa
v/et4lXULNMestpA9rT4bVxENP7e1tXnQh4+VCBFzFz9S5vtjYfn6+MMHkrnQxENqfSLQUPph6GG
6FA9K9KDlRXuMBXIW3l2HR6K+dMoueW0Ed1X8oTFJNYWp1uu0esNGocgV2L+5Jy9m/oMsL6/i4s0
dgM58aSWvEGObbd/UzmumWhvw2EvG7Hn99Z9UHcbx+ylGHTt/9AawQ+8DH3BTSz6v10VST9MoX4e
at/Zq1aSHSpfGe/6qWrOhV7KbllIPmgxvXd9uzDvJBDbzKEO/c8N91ii86tfwnFXFr02gKvCYzKp
m8wMpEg/W8roGuHekv5omcBu7NhVYBBO37Se/FghRGztb1t+7QF8ggvDQrYkt4mlNTqfIHFKOCWn
gomXjJeslzkPUvLchBvvrpWKPbzMdD1UY5HslsVStm9LCiCo2jyHpyL80E0DBOBH6RxTgpQGN29z
1xjcxtEOcrkBuViJDZgm3CH4sEw0i2joRMt8Keg786xZkRtlmuvoXwcfEAvBQQ5RMU6hmTzU5V5r
3OBPwkRR70uUUv3ybtKfovg+CNK9Y48bv+t1tF9+FsEe5hQE30R8hmpHbR7rg3mWDPVOa+7LAErs
WdnlhXHwfx0EqxiaghwFo/g6riby2vahog+aMVnnjhHY6lTDk7pUE+PpEMfvJ/C/b+vhqdDvw3h6
tJStZPL1jWNowGxkKifs/6vybDfktEic3jq32n6A5tL03/co0HXv0/6vtHpnfRqhy87H+Dgvc2Cf
QW5N48b4/HLbCEft6icIiZLMHHY9RoN1NktPkQ5q8gnsKcXTJ7t9jOEIv32+Xt991wsWDrZmK3Mu
SbN15vlrekOJZJNVTmBJ7GLrwf4a1MvW0iAiDyTLpHArJGdD3s5hm+nWeQwZqiw/hbTezEdlBsut
F+091YkY4IW1S/2npHu+vc7Vjb2wLXxVtH1i2Gk16+xYx6h8Lvx3ASrwG8Hj5YQKeweyQ+OYQJrI
ZPfytS9udyAMRt6kWvxOl2Q8pEp9PdoFlt/Dg5A3cbVzYoVGcltpYDqiFr7ep6pRxs9RGZSVGzMJ
7d+NchN9qxCs+Sw5DqoyNFnyN3E2wubQFxNaRQ7/52CXyylzGX0U5v5dm8Sy7ZVzOtuIZYDl3fXB
YP1gNDkqPdh6i8yLRqX+aBtD9kUPJ+lbMS/VAE7BbB1jLeN2N4bZMh8gDJG6g66XlAmVCEygJ+X6
8pciOO8NSZt+a+cGbSIYPyAr1XxkktIaIJIZJuPnQe78YZdHZs+YpqZkXh5rTOsUbWXlXmJmxZfY
GjteZEYhPWfQecERRoPU8CZ0BO3nsSZ3/wFFuYYTDCMVDBDg0/c6G5rcHTPfyN/MxLrPXdOlkMgz
tnFKlDStvLL2sx3MYwP0gp2djlBktdJplrUA8SgqbM3O5Nsku8GYh++mGTaZ12Q9zZdOVQvnKM2G
HnzLnJKII3dGUR2iQodfc8qKXvs4NXp6mnwQahu1fuHkgf6hO8jF/o/wpPB6sEZ9ysMCfUstpV0a
Sea5i/LetbuNu1u4Qf+2s3Cf2wjfAPIX7MA5488zYrGnIvOdx3hybE/LRmNXJVkEw8lQH2unse8L
tdpJSv2LrGL/s47KAW+YpSMqnPlkyhI/qKz41J+c73R7b59qIVa+/O1IRPBEJltbCmbX5y0O1cTX
sjk+pem0r632PjJab6C5lZUf1OZYmL+GIHxlT4iWzhjYlSVhz8JHdSlh8q9wN8eEhAv3lRUh5ynK
RsklRWFY3RzZIedpbpy3Zts+9E55FycbkXH52y5i1t/WeInoVM+hLRZb5Asn0oS8Rnyq9Vn2iiwY
PW1U5t3tnRJrGn+bgS2FFyOwPmCl11tVFkXWMvYbnyqjOOjynQR0UPVqezjO1KSnNN0xhb5r4q3i
hhD4X9ld/vwiJJdlqEmayZaZ2RunP7ZZc3DK567cWuDqZ7xYn3DMjDRR1KJaxIBHd3o/bLwb14IF
gwf/fr3lIFysQnK4PPvl66kNdUrpmxzI4P+2OHVWrQCAXFSjkMORheM0lEZcjYbEYXXK46A2rpnp
pDm/lk/+vSMXVsRD5BghM1YB05zKJ9MvvVYlTKfyvph+NNrH2263epQcm34NxRMwrEtwvPxuckOY
hVn4RBHacDUDgkEtieSdWgfxEU1yyOPLZEs5Ye0zQoC5BFyoE3i5XhsNcl/BzaLkpOg/WvTBqZ0z
TXG+vbJVI3D/UbZj7PnVLKHPcrPSzpPTqCtvekN+E7TGmxFag9tm1j4gWn3I0AGc5iEqbFafZf2k
JlVysqZDUn+z9FMe7CCP3CVbM1/rC/rPkhD1hp6BEElFUhq/u4cqj9fk7aWsGgDKt+gKkeGLV1Ew
aGNXthio5Gxvj0d5Yuom2HDutXBDO+pfI8IRMlMoWuSuSE4lkzLJvggerPw4bxUFV5fClUr1cXms
ysKuaACW50Qe2Px6L1dkh7kXcpvf/l5rSyFJXwaveP2BZr1242QufBimjeRUh3udUUvfc3iGq/vb
VsRX70s4uDQjHFGZBKuxtCg9yTUD5hSZBq+elT+UqaDnOfumj9h5lu6oUIX70e+YMWstRu51qXPl
FjXGYio9zZryI29Uad/WJsQb0Rjsem3uPWPs0ZqbtPnD7V+9tgEXP1p8pdZKWYLU5NsM/Umpjtq8
V8yNe3ktt1kg6Qa+ynP4VQO4j+Ogr1uauOZj132s9Oit2vQuj1PkMn8MWr2xEatLAqfo8HShRilO
fFRyUBSdMsSnzGnjXd8a8qNWQzzj1LFxvP311u7KRWbuH1PClte1Ho9x3MWnZm/tt/jv1tcBLA4E
jQ2jl3Dhz+nQKfXy3VJm5ekHeGE5e86wEX5XDwctmn+sCNd9rU3BnOpYaVR6qUn5YEyp53TfIGd5
f/tjra4HN2DygkuFe+z6GDaA9csJWo1TG30zrPMcnIf0dxYDeGvpzTCgIMJSzLSrprQlBWT6dxp0
15oZb3bOm+nz2lNkURX8x44QtnSnSSR1JhfLOm1vlMwYSkytSZPXwLKDEJvnKFBjhhsfcDX1BCUO
ptkCJ/JqwGiiRYPUIMnTZJRemL6lpnyEsmvsB/QvIi/0/1QDy7MbJl9vb92qn/MuAb8IaIAC7vXW
lYUaj9pAIpDGsVf5P51ia3pi1TkuLCx/fpHfUMXS67DhcTf6H4fxgeKwO3Sfbq9iNRAtDVyGMQ1T
E/kkw8g0BzPmCWfnRznyfAZ9lb3THGIE1LZQQ2vpxkuz+H+2hC/WDH0C0AJbSQleuIBvUH8LJMvS
64NqbAGHVrdnKWuCx6TjIdajQnOOGDwhhbIDWYa5NH8uinSjmicqeb5cb/zVyxQd2RqtjOsdssZl
TrCOkxN9QsduXGp5TfRwGO1vkrpvi0/6e4ju5PQz8+Ux0n+N5sKwNY67ckjcRM0Pt/dy7fsurKBA
z5ZhGPHB3EntPI1plpx6Od/n2VkF1jHBl2dnoKecjQRizTkZoUcNaplup1h0vfTCp8QbyeSO6X0h
Z27lPGWolNxe0FpIWQ72oqQNd6/4ep0Up/RHNDxOXSs9xHEGPUy6L2vZTXqlZlkQ9metWxjS1qT4
mvMA4gDFAeSVqRoh0WvNpFUqmfKNPOTvc/ZsGJP722tb3awLE0K4TDrd7CSYRU8U90xLf68YT7FW
H/Kq80ZL29isLWPCycuW8VrJMJZy1CEZUGyEaaeODoE+nnrd3jC2FlIuP54QtqRuVFDdxlhSTm+N
dN6Zke6mQ7a3/DdNmu9TdTPNXHVGjTkIUqmFJUrIObJlylQtm+SUNdQ53JzqXuc18Lgi+B6qYCHN
vIZk3M5y6E47hSnwWGlQf50K9buetVblRmEFBJU0tPszq63mOZuSKN4bwxQdltIrEkf18CNwaiAh
VuPLH8LRinzX7BL/uUsV2+dwU3R8kpJ03EgV19fm8KqhbQSdopDyKPaYJB3Kb+D9qA8pbtDewc6y
cdJWjTBrBaKT/zAleX2a/YDe70Q57yT5iavOR2YYXVn/dtvlV08VDaAXkXBip+iFUprz4kh4BA5o
DUXQs+6LETD+bSvL9xBLXsR7vpbNXAxqg9dLie25q220lU4MTHQDQyqA6B42YTyrawFXbFmAb2Uu
gGsr4djkjWUR/mArdLzuw+01rG7HMmtDiwZeUBEWEtvw1zc2f7vhfEziN1ZYu2346baN1RVc2BAC
uKyjQ51HvJgbBDzv/SKX3Cqym91tKyLf1t9XJG/ZBexEk18sDc6t5ANiXN7M82FK3S/20+T2AcDV
O2r0afLOuJOz2JO7o/HxtuW1mAcsjTYjDx5Y64QdGieYDMzU5IKKsmnfBB08E1aONns/F4/SIJ9U
I9+SoF/bt0uby59fZGxKJ+dx0+r4Xj4cEDt4ggpk39TjxkddXxpCbwZlcToNYkiImqYeBis5hbq2
Q0d5V8X6TpXzZ6eT3aze6GWISIWXLQSpZnAd4uyvoFDo2Pd6GfT4OpKy/ZsQIaKHOofN5KEzj+2X
O+fD7Z1b+4pUkukUL1NnCClff0VrzOl1txQNquI5NVVKolBTxMX+tpW1j4hKKNg4YOXkS4KVMtJy
I+sl9sqYdsxeTw3cc85jL2enssh/I74uE2MQCYM8oFlyvSQ6cjwlZw2t+xiuv+rYIjfebQ0grK7o
woiQtUim6VNtUUmXitGLe4Cf0WHWRs/37Z3WnW9/vtVN0oGHAdBeDrbgg8WUx30V4oO9XLvFcF5a
ev0WOmHLyLLii/MUF04yyDlGEtp38ewfmV8HLBZtnKctM8Ir3NFS2pgSx7bt3DE8JtLTlpTnlgXh
UuqzeWqCeikpASgqexjtkfSNrA044RLSxKsPiaZ/9kQsXE2BMQZaxeeyjcbrodSr59/okS0JFkUr
ughEn+sNMQbfKHxrOTSx6VrO9zhOdjnEab/hWyYKB8tU4sK2em1FyavW0STWYcg/8/opiDpoCn7r
SF4YEbakjNLOt1M7OUUNrCQG6HRYx7faIWvJCGMr/6xEF7oFSRkNVbhEalt5qL6l/qOS7regF6s2
LLiOFiL9RUbq+mvFwBDsJvNJfsPPWvcz145DeKr0jZ3fsiJEMGWyo5DZU4Ky8pTvmFQnnX7u+42o
sm6F2biFeX2ZtL1eS93zglXjOD01Rn6nhg9J6yCgenSKb7c9bNncVycFie1/7Ah+HNgR0hUlM3dg
HBzV8eSy4YkyuTZSepH2Pe1lbzPh2lqbkGMXHZ3uNsmohX+NnY/dGwseEthPbi9MhLi9XNYU9EkK
gLktwNrrLwgEh+uSb3HK5+fZVu9GDXLg5j5tPa3lvSK7jf6jnD9UM9AzTd/ftr4W5hhc5t4Gob1Q
3l0b1+ecV7ozAkdAGBn62PrJij7dNrFa8FtmhlVKLpB+iFOUZiIrjRPT9St1P/RUOT3q0fTG6uGQ
Sd9p09sOntEcTKfR/OI01PJpVVpL1AOW/0FCe706pF00pmQIfnPxhwRetXKN9KGVPdrbP28vcsVV
kLxUqMthirErwT1niC+mcawYCQV5TelP76pDmtzlWxW5dTusxEaKVrdEBdhqlsq4Uur0ZOvSx1Fv
vvWDdZ9PwUPBc3TDM1d8gzX9Z2v5LRd3eSAXFaK3bXqy2gcj2rOqsN+IUSsJ0JUJYYPUKjGmwmI5
fcUFmEWw76la/FynyRk6nTsHsZrb+7Ry4QJgh+5cX/qOYFWu15RpWtUUOr4oh59nILP2VltzJU5d
GRBWlNppo40teeMskTDuK3U6Btm9/RwU4cGsm+Ov8m3/7eML1QP6N/QLRLLism4NJUXO6jQE5g9J
NZ6RDd9I71edblEdYOAOOi0xSxmd2ZLGiTW1nZf/VbaPgXMXlBsp3erOANOD+QlBLvBD1zszNrKP
oAYBPmfgpbeNQzj+erLFFfWfheUXXPjzLAeOX0UpZyc0XXo3THD8zom5sLCcqAsL1Oa1bJqxYKrn
CvhOWv9FM/U3jNAVgnBGpwWFG18bMWJLKYKU+yKzHsvvnXPvb9wJaztxaUBYhTmUk57kGNAKlwnW
Idk4g2tHhL4WUzp0nmR4DK8XINdyr9MmZgFyX7q6ETBI6dylquVa0Lnqw1mZ5PeGGt7dPvprXnxp
VjiZ49SmQ17m6Sn0n+Tmh6RT/2YsM9hqM63dd7wb/1ufcKeOlKBiU2V9cWpHJz9XJa9th3QHk9dz
arxNJ+XtFDlf80E3aab7W/Tly18vZEpX5oU0OVD6TldLzNf+2zn9wNAGMhQddEGTUXiNv1FrWP+q
NBSo2NC2eeHgunD5qG/CtNSwhghOCMhWRec9fciNLdrOVTuqtlh40ZcWvJ6XshLqDrsHxmLuHozi
IU8fkAK57SOLa7/6dpBxAeF5KdQIWydZelwHM9c4JvzhzEo2W9VbJoTtSUOrgXkME7recf8k1mcQ
3m/tfGvsdP2D/bsUkaQysRwmpG2u1iRfoC/oqczVwfmtYMSQHxkP71jK0cJZLgERVnWfnlr7ox3Y
O8LRUFYbAWM1IC0VQXCzjGC/yPdc+JgySbUvtXwyTZLyXVbRDJFi4xf5r14uUm43smCLE0qp7nop
U5urhVJipVHMHZsP3X2lwKvd71Rlw83WFsRVRA8HXt1Fjf3aFGDr3MpaJT05ZYH+jZXKHvXvaeOz
rXnaQm2BHTRQXsGSpFk1eqDcxKEIFLbm/7GwMKSOvNX1XvM0Xi8cS3odALiFm7vsW7swUg2PBu9z
TAbX1rzI2nhnri6G0vBLN2JJs68/WaoUdRuoKieTNKT/BBmZ3WyEsrVkFO66f0yI3AmTlpphq7Ir
GWK6dXw39U9mcFRkC8mhrVrmmgdoC/KCeTrmS2RxOVqUVLPRZ6emCg48vJay8+1QtmqBOil7r4IL
s4VnZapKvJlDchFNSlwJesH8N8B1zIP+Z0F4+mdlPxray/O4+dYk2UPe/ZTTj4GVblzcqxfqpSHh
cRUGVgRHAksB7OgHD0ycamfjI3XmqT/ocJsNv5FhXdoTHDruNGeolzRu+XQLjqOGpmDj5bN2aOCk
ZN4ASjROqLA9dtJNXWLyuFJ97SjVpps0iIy0X/1ii1Bn1RK0HKD9OZ8MUV6fnCoraqtTCNGa/Kmo
nh2qCpFGDyzbEopZO6I60ApeVxpYMhGyFjqtD3vK+PJebCLtHmdINq+1Nbe+NCIcHKJAUsYtQS0w
DaoGDxAa/Mbuw7GsLH1VXjzWssyL2ybWO7/veiwMWcNsEAAR44dsbLxFVr/VhRHh3tQCRTLVjG+l
R9nO6X4uBxSmkd3tGLBlRUh5B70PkibCSpkzJZj2tuWNdoVeGrQmG5fN8t3FzAkqOqKnw1QiRZfr
r1ZNeg4DJ/G5/2L+TN/nc+LeSehz1J+3mk1rYRrqbShKgD/xJhX2J5WRZMjnODs5NRTLc14PfzUB
fDphKEvnKc+/9Wa3RSO9eobwaTR5wK0zBHW9OiUY0C5Pk4yr1Kf1OXp10rha3u/M4cftLVuzZJhU
6hVQpuRTwpZFUihVRZ5mJ8U4NWW+K8Mz5MCuVG8Mx625BtCuhTYAaQ000a9XNA512TtBnp26vV95
3+sthpetv1/4YmXeS3adsQ7ZeuyKE7DroH++/anWXO5yCcIZYk5rzEtkaZdazjg8Jt+K4RGMrtdp
P2gNMD35cNveWuiBKADAJOpE6McL951CSyiH1THjzE4Q9Ohu9xvYPrLBpVQKMoZMRLgU1KZuxgBh
vlNS+Uz5Vfvc/BL9UUNbbBVelmwJ1a1erAB/FggOSH8i3rUTZDOZZ5kV2POb5yYLzwUtgkBmsjU2
JXdMvwf5zyE6KP68sXVrXn5pWPiUde+rStZguAlrJv6QwY76g5+d0y1g8Jobwke4FLcXxleR3qeN
DCOfHNxc6o5W8eB3x99peS6Uh/+aEDw9k8t5bJinOr18rMibuoc++Hnb9baWIbg6nD1xMEL8fUJ6
ZYj3afRkjcf/nwkh8Jhp6Ds19LjLl2JOgi+lFxsHaH0VCzqGSvnCqXXtbpoRQ9hVt9lJ1YL5wDMM
uTzN+mlMSrC/vZi10MA7kXIBNwWtTyFLiIO8VPIeS/bYwglRKT0POQNEsVOPMrIqQfvU+WZ1N1et
8nXu1a3G/upK/7MvwoHKFMUUA6n1kyl/Zb/85OPv7ZcNmSDHl6Ahnt02kNKlj8kRskvPLlBbnj19
azRg9ZxeGBHOqWQPXMGWnZ2iYDgGwbgb+nNkq8/l8Bv5ENisf1cjpPip78jmlBlEIghDmUCj8mI1
Gyn3WuIAzyv4b+hESIZFGwlERZXhZyctlOG1fmrs2s1lyd1vZF1rBTjuiKUdKvMsflUSy5FoaSTt
ZS2S6qL+Gb63P/Th0+aNtLaiS0vCJW60ZpPbvc4NiOpDmH/0q5962h/axnfLfusVtuy1mOFZizSg
AfAcnlfh9A4gvlFpwljys4CgjlGLR233bHfe5LvpV3NT5XPtDF3aExbXZ1EfKTEuoc3dyerNEQGu
wrNz0zXbcD8xPgCieDwOzg94zQ7hoD60nfHFUUevSsyNyLX6oalwLAyQyOWKuley38PWhjLTqZMf
hlA7dI3vWflja7z3B/3+duxascXDYJlXWijuX4EuEaSYbCZXo5NUOubbapJNVwvQfJAGBrKsJivQ
XCvSjYApimEs1S9tgcQvaQC0MiK3j5FZbYR6RXRiuMXzP0EmAlf46LiV+nYqq72jRc9K/JRKPeSD
X8eBirLyWSm6fRv+1PItqp2VsMOPWQq9sgVNuAi+MgdH6oy+jE6q0x7yg9FA/QH5UlVsPPXW7SzV
JK4IrnAh/8kNI5RztYuY14irA1M3javr0bhnHmu4Y8yt2ogMi8sKRwjRNHn5Lwk+00rXF6AECesi
38RH7phUnxM/33Wj8YvCBH9v5YUVIWijLBpZWowVjcnnvD6E0SE30w0vXTmd1PuoLIJeYupRbOJA
bdaEej1EJxjdj5b6nJXSvR/9zv5cGFmOysVTvMxynvd2TxOF2dD4g6/9gA9S27gWVp1g+Wi89inH
iNXlBHrGUrFYSa9qD4m8/zFPUFolG8XFl9fBq72/MCOEz2gyJnX2x+gUJKGXKA+J+TbSpWNpTN7Q
6u8htHPV4KzkHyf53mlMz2nGnV81O1190/KYrvfOeLLibzCOWPZdrd1xlk9S0twXA9SyylvjHvTs
viulvd882VuZ21pMAkjKCJ8GUMQWpx97daiKUNGiE2RstfRY3Sd/9D/K30CRcer/tSKWLDPkovtW
xwopKLmdl0C11rX6RqVidS3UKUB3Mgoji2XeMVPoMi9Wcs3zafDMsxc8+y3sQR9+PZBzXYCipkYM
/GJxvAvvVUZL6tqOFqABnPo5tYO/6jZSd7OfSUcjmKhgl1wjt22uHctLm8KJmUNpSJuOxXFleGb2
bVQeom7jrlg7MEzTM0JF3dJg1Od6XUY7whWTRvGJ5g/0X0+N9b2wjsHh9kr0tWDJvBI3AHU4CqXC
UpQ4LdUgw0y114/9SbqDayHf+ffQBXmwrcMB51qu4hZe6maH8JDs//j4ufa0h4/93rgLnmuvUd3h
3jpCduPWXnKf7D7lbu7Fx/S+/7HxW1mxeLYvf6pQYu2nLvQjK4xPUU4u1HwPteNtA2sgMe3SgvCg
kca+SVWfj6GZyZF+3MEc4dOUP6RqtR/hJrPjh9pYyKktC06+rQF3kcL25Uq5MP8yNX7hyv6QBLne
sUAVfmfo0LrZbb4Cv0R54m3/zf/SfhvfICsfnin53V75uhdASAx0bIUNEr2iXo7TAo6XCpXfNM3L
XWgpxsaxEQkX/14g6Hybq4xBFEe4M00/r7iwa8jFpIMRf/WHaG+Z8V3ZuQncRpGL3opLQzCfdu2Y
vtOHO3qQJtJfTHgGEDxNm02PtShFVeHfHyQcMidDZjMImGi2ULevmXtAompULU/3qT2NG5f5+vIX
6gpOGrSzphCqjDDMZIifca9m8ko/2c1q6Cb+lxCa8u5Je8q/j2rhav1B7ePD+KS8k6dDoDwXVGxQ
W7y946srv/gtwrmvYtTUCvijTiiQW/OfgwT3U3FXmG6ZbHWv12ZdmHo0gOxQ1V3SwOtQliL+4BgD
U/a+fM5hkmzD1k2UJ6l68Cfr4AeR67c7y0F7ej8utH6oTAz9RiV2NfW+/BGi75UR3QCFkXJe8MNj
T9Ty5uYpcKPCDT60P51xp3yN3YmBhw/Nh63Zv7UL49K44Gch+Bc90xj+n4JsN5pfaVl5mxpWS3R6
FR+pni/UuXxkMVl0onqqxpkV1vcpia+qPjT5w5B9l7VT338D2vEbNxRzKGBN4U+G/WMJKhfhypjL
3EEuk8PTPlQRnUlQn1FB3WcLmbBWQUWEUUPViKItzwLt2lIQl74EBC8+5Unv5eG7SrG8pZvnQ/Xm
9AxxEKV5JL67fUTWBnygoodsZmFqp7Ap+G2mJbGVhYy7jqVzqObUm9ODX/811K5ySmLnyZk/wmz3
EG+kyiJn4N9hkkwG4DN5Gt2Q6+Uqclhq6aDGJ0f9M1ZHGonF3jAidyge8zDY1aEOlmtyW+Ro03l2
zai54421UYlYyz/won9/hBCsRj+P4saAQEC2PoO48wZoChj5vI9/ke30ZbW4EDA1kKIKe3y9Wm3M
DBs9zYTV7uz2MH9rUzfovehPm7O48T5Yu+doKTAKAi7OMcW+jzKamYSAAE+dyPiBsNyAMlZsbYTW
5QeL59Bi1pwhO4oYzKFdL6hJhjnjTsFtjD3ymmG1174V4amDUnCrGbwWxS9NCXEFABx92hJTg1d8
Uk7p+xLUqPsbx+DSiHD69CKck2TAiKXuvnYDEsdu78Wzq8IBDBztfNvc6tdD40qGeklFPVqwZsWF
HdsB1nxLvp/0pf3sooo6KjB0wPjbbLj5WmS2HEAiNO056uJryILYfsEIETQHLfLyyn9y0vSnX/tb
l//aVqFtgpYxXVXis+AVKBkHTiLDN9Jq9Z2hIHCSPc7tES1yJXxElCCocjcy36jOJ/SF6uGQyuZd
03vh/CFQtjBLa8fAhpMUsDH/Qqzm2kPHYpBr2K/gPNPK5N622ngfBY2ycdjW7iMOGQhamJyZuhAi
SF7M2lSOenyae/8YptI+j4Drh80OgXm3zR+aqj/HVrlx0a9tKMM+KowP5BX843ptUOEw/EET5BT2
tgfbg4XM7OZVu/YBL40IV5+iFLoygKE/zfW5nD/p4bxx6NQ1d7m0IGyRP1OwMQo+Xui8Lcxu5zOo
b2TFgwypRG7NbhYsz+qskx7C7G2cPElkrInhxlWyaKcPjLjpLq/8/ZBGwDitN/GwD9L5oGvHRnFz
pb5r1YMVbc3Lb/1qYcuTqZYYnl62PDlNBZrvNoIbX6PUg9J64wut7zMC7fCJAmVXF++7yD4giTCS
wuGShAkAvFLkSpQUU+VwOxqtbjRgebomZAEMNFxbQSNC7RMfK2FtAzSPPPi3b1tYXceFBWGjpUaZ
x7HlkxUKQNXB9GxIuPMteNK6FQsMHHXYRRXyeh1doKdZ13AqrNHa9bR+lhrWOB1vr2UtdiMQ8K8V
YS1Z5Fch5ANwHc1Pqm/snOEHTb++TklGIe8Nfk2j+yVzQCEetS8QMVTxBW8rhmnUMweukCh/Qz0v
G5OnDpZNkHrB7zgbsCrK1yoThYawsKj2/4+0L+2N3Aa2/UUCtC9ftbZ6c2+2x/4ieOyx9n3Xr79H
zrtJN1u3ieQhQQbIAF0iWSySVafOibPaG/6iohxxY9D6Z56jMbvO30teHNBs8LcVYjwY6gQpvAnO
1hZW0kIvEeIxjL+eatp7fyk0zylG6EugTxmY31t3UOS4ahQPC5XIIcJJbpSSISW/0KpRiLHFdRYy
pI9dYzEyXFmcXedqu4aZ4jNBiI1U553p8bw9aqWvq52/ypvgtfJopZZFV5SALJvFNND9RK5YHqdl
PGGEcVZp6F6upNUg126WQbehTPzQ7OFPEJiKaI+V+YfvFvHKMLGIAZgwhzDDOS/PLebtjhf/oNHq
v/gjNG5FQOhmnkKemE2A5rzJA1uupwkOEKExsii1TLmJLS4ZmMNQw0X0k8kWGN8DaXTYIGagAKq3
QuQOr1oHIm8xd7S4pVyaSQ2KeTNDhAPlmpkQY+5vvh2SmHld3TCIg2oR6gE3rcBXqeGl1aEiDrHX
3Ah27DrVrTZJHEW2lPL02EEXNt+sXg4dXxTEoDdNPPYCX2A4KUli5KaQfgcj/q8yAM123iuG5+eU
S8qiMSRb0YGFpDWrEoeX0lZDEjOgfOnZMYOuWdIZeZMKUJsPYwsXUhpx06I9FfDkmfQD1XJyN8Sq
1Et9AwqEQUCDa8et07E2WGhc82Hw+XgiFzYAkNaQEYCGD85NMqOclipfsNh8KJeje8BPBqSV0Bxv
ioUXUZyGZooIKvWYRwED6pwt5yEDELY6N0R6BXGOxyNaSszCMxFLZkpdMM8Se7r3w2JEeQG9tfIJ
KhVGbsaX2GV17ynfFkZnS2vGyF3GfWx2Yf/dWCWCNK4FEZOy803KCAxF/6M4sfnYwryniFgF5SgU
TWaaO1QYCQtMArWXVkGfZtV3oJ9hoagU9G+PbSwcNTjS0B0sanhnaeRrOIC2jFJI6JwUy2CADK+y
Yf3YmnIIenBWHqZvs5oY8/3Y6JJjABkigvIBHfOoO98Gk7FPojwXVNxD0ZcVV+8J8vgMbX0WjhgU
t9CBhiwNGiZIMG4qV0rU4AG1bfzaiDXeZv2TtA4Ug2Weqey3S84AxC+CBZiPICZBPB/TsZUhrwBj
efaSapIdvguRp/dRagDQ9x8mD11AQMzPPKx3LG9FUbGgF8G4olzQfY9hHYCwUqOoRpqi9+KorkwR
jzVmgiyCWGADhwAFsM17359G9alCnqQsaAfzkrOj8QTBFlktFC+IAN92RZukPYal+acOOr5pLlJO
5aU8JY6ume1TRfoHDfG3bhfFfaD0As4QdBHrvlbizjsCTzMaMVRswnpywvRLQvJbY/9DT+zMtYin
vKiiuZd0eIGR496P0DxcQGD+rSsNPOkfe8XSEQJlGgR0OB/kPuYtd3WBQ+0+iJBRAy/WmFySdoA8
V74OI80KaWXwpc17bYmItl0Qji3UqMDs1lSQgwllaCB7A2+oUsJSAiDNFBEAId4VDXkOHpIy+C7S
7656V0UKqGl53hDIsXWRnJeJjVvJqZbkCkbDipGRM6kBgGyW+3bYUo6L5bEANDa/iNHxS/p3WSRT
VWAs/WB1+WrWCKEkppeH8o8FYiiqUPi1CE/bqqPxG5ghb/NfuluASPrHBHGx9aYWssIzfZLHvwWF
XnUfE+3Qo80TEXNApZIF4DIEd0DhirYEybvV452yFNRAUDeTlEPI+K5sIBdjoI0h2D6gKlG1BRSd
drHn9urx67GdpYB2bYdYjkqIoTqcwU4HIQHwqzJR6vx7CyDFRoJFQ3YUYe12z6uepOXKAOasijOB
hxmFl8e//wPSJC8g1waIC5xW9AzvxTOtAnTPhdrirTw3UKDzV8p07sPvKXMjlN/Tyeq7wiheoUQm
TxDmex9TTY/Wke8WJviFGRoByJKPgHgabaO47wFMRgx8HJmmqlV8l6KCkZb5M/hHKhh3aflQzUIB
DSQjOGuJMNeXwqB0ioazD5K7BdoORImyX5cKzrh5/WOCGIbn86mWMxB9atJo5fO7MeoNeTCB1H/y
IqDPBY/VOYAeh/LSVKpenuPchAyZk3OxKQQnKdxUBQ3XsnRrmjEtcCugAPDYuvWpUSi6uGvxTb6S
73j5HIxfXFRu+EzYV4LoQrCFBlOfR3nnZIC3zO+eudeMmOiEnfgOhI7gi8gPHFfahfLVzhnpdCOn
z48degl/Bim1uQ8QuD14D3EDKCAOlRc82LPUnbzOtuxK3QlmY0ubbsWb0jE2Uks+h7vmafoNmkJT
1CEKZjKA9TSGaKa24rA6XRp50dP++Siy/j4wKWTVY3yUx2MTidEK126j08RVyKpOPNZmAxJKsd0N
o2ioYXjM6uGgNuorkL724/lZggJczw9ZBUFlpPFqEUcI85SumFW8T9eezb16K/BObiOndWlSyfPi
kouPVUdDJrrawZZMBEnRiwt+mM+sFt2sQa/zw2tXgDackj1Y8uprM8S5lcLTeSbAFA/dmS+NMLdw
CMcrxKeGYmmpKi2iuAFqaeTtcE+aY9f1RawSOyFSUMNsS/GsSdWX5jcbMZEafQovKqRSYysDrMGr
FJOrZMrZthQY8bTHQwQvOg6nwq3xumVSvgTH7zYWHG9SjLIJ7CGnodKXdiyg2YAyAAiJFCUxm74w
ClIZAdOHUKHLUckAjQkVUg0tEkUnfgY1QylVLRpEvRbE3T9KqERQQmaqaQYZcxq4qiuFdmpUx4yW
RlicuysjxNxxfO+DqFkEahC1mg40hKX2zquUHba019Fq+PdICO+Ygg4AbFkKt7ZOWfofagZyK13/
NBFH26JW4mL+6dFKzFSPN4ITFUCoiWazZf/Ux+wwbbhfgh25ooHX4gFsCA43PDfhWqVBT4R5QR59
C3GyaWyFx46Gb9EC098EX4Eh/ZJsoKZQCU8sby1sORsHW2b326DZDA4wRfFB3KRvg5U/eZ/pU7OP
7VgfnjWADczHQW7xVnM9UXOwuNqhXTCxXuDDmxDeLLDCIh5YPljtrDE0UiS918Wb1ugqHNoY3dAd
mH3/1Vgh5GRXCuVRQHNs4jxS+JEPp9mxU6SokpfQjNyA0lS0FGH/GS3O2dvRMmzRBFChglub7U62
qx1lOh97NGpwt78fSknOSgyWmrUs33i8VI+nB/0Ct7+diV6fS/NK4Vb5mZuTwZq0ftbHux6K3bcm
NCb2cMHD58vyhk3Xvbzi1MPjUdBmaP77K39j5KntkxmOzHRr7FG95miqEbR5uosqXoAKzjxPid4J
4AWFesJXDPYe5Dcej2Wp8A3C9f8NYIhVt4PhcOz5nQpTppfveeMbQNu3yIz3vHXxN/1zWOp/wNHI
2/GB34x4TTvxr+45WdG6dmlzSgSYiPVEMQYkZDupu3zALS2gXc5nv/2/QxguD7cDnTjWr8oWx4EI
vLWgxyb30jioYD5Bcll5ypzH80pzQyIQ9FBTE6oEB3e2tYfXllLPWKzeXK0amXwQIDBa+fNgmq9x
zxjDOXYSZKJGnTeKMx534aoq9n2+G2lXhcXc/LVlIjzwQZWPXImB5XphavjPNup0f8W/1W7p9o62
RytbD8E4ip/O8/Vg9X6g5Fd7TuwCtIZ6cNMJ3Miqnod2LemdmY3fgnoOWoqz0KwRQaRUBoYB4XO4
rUx0bf7qVrHrG5wRWP9fTkKiHYaAEYeQnwMJY5ZBYcdCYpUy5bxYHAvUQ9ADhEIf2ihu/T5RWq1A
4g1jwdEdrIEmE6xgMNLXcUOjTVt2yytbhHNUQRbIfoR5YxkgUQZe1yZeHwbF6TTAZaoRIim/uFwP
kvQYtgqA0Ikjq5KjymmnNzENAL4YU66+hjht1IEPmlHFUaCEXWRMg3ISC4GKtp5/5c4zr6wQvqKI
Y++xs2d6u8ScbGXF2sJW3eK6EdqdTWtoXzwZrqwRZ486CoOMbDFO/1BP0fPhKr1ZKP/lUntlhDh+
8j7mtIGd93jGWWP5PKYMxfNpS0OcOq0oNWWqwYKWvaf9JmdpiIvlZ9vVGIgDBV1IgdS3sMAIL1Er
Wl7kjlFrp7EFLEnYr7mgM3NIPqjIGD7e1bQNRxw0eSJHbD07RPodrlOnsLgN8ywi8+M+tvN/7LYf
jOMMryVjYhUO1aD5LdCofAz+36yVZN4I27gNjWJIM85U2XyU8KCLx16H+HN/jDgVgsLlpEyQmsmF
YtXyXBY6XpbK6IZtQhyHWibQqNTmAd/vkH++k9ghQYcqL7IUiECeLQ64j1eFbvn8YegpM7J4NQaP
yaxYgnYhsuQkcxMvC3M/URV7BjpsIO5te31pdswfytQvbvorS0SgY7tQUP3RB1q7ToxIRtuMBmH5
y3Bq0Mn4LEKgQkZEg9iWwJ0fm14cI0S2JRFPdZClEn4t1VrCZEIKyUY+1cNI4PRO1SzZE9ZYZ9p9
fXHlrowRrixMbN61A7pWgnB6H3tfcJVsmMtrAWuUHVqlRuib2epY0RLCi3sIernQtkUZGx34t4cW
1E8rKUgBE2683xqyo2H/NPJbv7cr/ykCmgiglMfTujjSK4PzB13dLxKJY7ygg8Gx7h2wHQOvtB/A
hhNwqCJJkhlM68cG5xh6tylUtFkA7IM+K3IdpxLKH4D2YPN+R0K2Hrn6RebQD/TYyuJxAV1VQQTH
8UzKdzusPISwnjrU0dZWoKk3ONC8ikTdp/EYLlZiAdaYFwyd9hD5vrXTAy84KjlGk4HRYELnIv+Z
h87IJDpXHdCYqucloLQ0TOoPyxs5iZCegX+g8RUlOGJ4YRvkHQRT5g6+YTuu5HXg9Dv/vT8pvd4e
06Ps4hT+zTP6tClW2XG0c6R/23PZ6tUzUu8O7TW1GJKvP4iYh6aP1NifP2g0FFuzYksxcqfaRHb8
LNrxk/AWHSfqUTfHz0ezQBymQTIKvefBKIvxR4ffnllZjDMZ3PYzPdAeNksedT1CIv4oYLpRKuZn
yjP7D5rL9Mx67LM/AoGPxkNs/qkWpTDsYQLFpr0Glea9VhtbZFo3/KE6lavCaFcIQja39t58t1q3
Lvv6+BOW/fnKschwkEI5Vm7xCYkrmaITrxu90j28emlPgKVwfjWd5EPOq3gvjTUYAo1P1RyLYg0e
bAiGvTwe0FK0uTZDnFcAFk5QO0N4Q6Kc1QWDBjcVKG5B3kU6f6pUOcM4hKdy1VoDijCeUbyJa13Z
53vR9a1pPTjCWTJ6ezRDJ8l00cp+R/a0H81hH2z7V/y55vX4d7DKDIlyM1jq8QLI8O9IQba5RFMU
IIeJ7xuzlwrAv51oFIEeJpBcMsJ9ZrLKb0/byHimPJ74xXvotWEiRA21L6fg0UKIMnqD1SND2Yi6
aqYur6uUjbN0hl2bIoLPlHVlmhazL1mSWx2QFrDmjCdlQDRXIqKNLzYCtJZgZTd8HWJ30Gu9szr4
1B/IbLjaU0rJddBGRQScjmvGMgxgrzFlS7Nbcx4XTRWCtg2JkCOyhRpqHYxMnM7sp3UMG4/n7QfQ
+iCqkWAlCbw/GAa6kdG+iax0Abp0I1/zlmxKL8UT67ad0e2y/fCSI3y3Xx+QgHn8BYtjRFPnXJYF
bEkg3EObQjZSJpzRWnVET6w2vNfCs9JS0g2LgQD0KWgvRFssmFRubwIjGp18L20APJf0MmsNyLNF
mjn5BlVRevmwRYMAWuhx4wCk8tZUDibJLBXQJSCcFbDfq3aPzhc1fBk4zu5U3kAJVm/Re6G0IniG
0Dy3k9KPFAwkj+d1sciKhj10b6KBDlKt82Ph6u4Ysak8RB6GzDVGX3z5sl0WVgdViV8h+16BSkme
Bl2LUiuVtpOwpuEil2gURFB7zxIN6HVDlufWPoJ7okrDjE4vRKONP8Vx0EVwRWb9qv9OI7uHFGnv
csN60L4oQ19cbXCPzY2DwJqSjM+sGkhiEQBFzqudjrg65G8hKBPQi8SIq7xl7SZ1UISem/txbTQa
8cg2pT6NhT6ro9C0tOZT+W6LAXEAXTAwRINi43YiMiioSUUy96LFmaonFXNuc+0cNtDT09BSaUVJ
FOg90N+g2IrfKFMxH6GPjBNHbNwUVcUU6LiAEJkZVNxFFN46f4vuE3eKxH3dgjEt9a38O/gPKgIi
sL6o4AJvLoFk83bYyHL4edOiLwfSL426C9VtXzwNNLbGpcmdG1jUmQsXO47w8iwPK7mRNZwuVbfx
w2zNFy1GVl7KgMdrqfmYKu4XCOI+H8/rkoddmyWSB149ob9oglneadCY4BepxXiZ7inlrhlbylZe
OtsA2ocna6CrBZr+diZHWWCKZsJMxsU3xARz9NtSlaOWzjPwHoFqdd6zPPm0rcUkCBgkvOAZvpEL
b7j1iXlmxpE1tmAHyjlK2F/M2IOQHbV25H/RKUCESZYv879acwoJldH6wy9B/l/WelYdtVWbMHYR
oMqErmlWQwUhXJU8ErfNZKmF+lEELKV4tjjF6KQB8QpUD4AUuZ3ilmETkQmwnoJY6Qz3HAvoyFVo
/XeL1y6w+UhIBIEYEe/rWzP9GBV8rDLYE+B1Edy2iXU2VtAX2ZldZIF0RSyMMDNQ+3nsrovDA9/K
zKYLnPpPrfrqLPCmSUqDJoIKXqfOegvSIJu9R3HTxdGBcUKCpBD8CIj729HxXMMnQtECnR6G+UbN
WMGIhTqwNI+N3GbiGxv5T2EzFvhfufom9KW8aZFtp+Silkg+gL4C0naG7gEnT9wFm6qLNAYZx203
HvzYrMJeh2qiLkgrRbHyyZIYYQehqHKqTT8L3nhx5Yk7BkmIfNaybvzVv5/8688hPB3a2FKFhhtA
TZVo1YL0ZRqeM4bmW0uBEDyYaGEHWwN65olADynhrO9LnDJprViK9j4O1SZX0Bwsg8Sx9vcKX+pl
TmNRJhwLKHMkOeYWJuxkDRRVRBxEv3cd8GkUnjhfPgCrY/nxB6MMlAN93n1Xh9hsBdki/P5Mvzoz
J946FrhKSy32tegEmfZXxmv26JCi5aSIe+hfNlT0foG4H0wAZJ+6J3CdLw5MdMIjwuiCTdqvVdDB
VN3lsTcs2gH3j4bcMmRJSPlORvCaDDDE+NREiTn4ga2GG9ErXSWkoJkWJ+3KELEbh8HPOA/S6Ce2
+e1lz1P1/HgglN8n1TsBppTlaczjk6bEvzVwu2oyreBJ3mH/WpR/xiASCw/CvhwIyzQ+AWmwq8CD
gH+4DdTd8Gh1ByiLGaWId/njgZFpljurxJ3CK6WEERiMTH4f7PGPdxBdIAe33uv09tjSwu6BD/zt
CyRJsy8znYyTNz4Nam2ziYq2yrC1B42ldf4RweH/jQhAupmNF30BxDwiOwrEZVfFpygx0EIRgVpJ
r1Jd3GYOPfG3PKp/jBHT1wVShsQGjBXqU/rR7xlfr0uI4ZiZDq15Y9hlyHCa7b+LsndDJCKRH4oj
3zNlfGrFYjtOyMcBowhGLRqFB3FR+rHDyRouY2DNmIHEt7HIKws5KDxFPSYef5jwjvMKCWe5vB6b
Y5O+hdR+8KV9xoPCAm2UuCvhWLs1GEYguoOypnYU+jOnrkcoaz72wkUD8/tE1EBMckd+wrNdLYMN
UjvW2lZUnyaf9sRfmjJcPlBTQHAF6wARiVqwGCaV4nnHvOENj3uaSejDOrUBVgL2TixZymOfvAD8
rBGe3jygsX/1LdxOGVdATZwvA+YIYex01OVENNvwpepfim50U0A1SrNtz1qOGtELG+q5mOqeZktl
YUQ5JUrebwbA+lEYAjMBzjCwU95+Sp53cV4WA3NEH7chVIOVQndPiygcCGQiESOGRClaN1HtQKM2
3kK3ZhKmVEovi/zT5vd4in5J8npyJKAc3fBT9Iy6oNYU7iOKDOU2DAgvWoyKzFwCX5CJgZSEJ7lB
ChyxpJyc7JB8ByFn+5kd0lJhC0EZ7Nu42swIbihWkncAhWGHAW/Y8JQLklEHqSNqr9qnFJgSZ7Rc
sp6UYDehwe7x3lgyC1IzQMaRx0ALKdk2EClCDuKVLjzVeA6asooqUqp1iuUJVX+K0jJzFa1HHqXo
AzcOS+5ZwyPffvwR9z6EN5kqotsO779ZPOJ2cZkuhfRYPYWnIhxVA9rf2D5NzriF5NFYk4l3LfwI
khvzNYsHJke7Y7pXurHvODbKTsrZr3V7WEenevt4NPeec2uCGI3QSl6SdbMJTlcZq2l1BUm5TD1O
U7JJ/BWa861/bxGhE1yTSL7MhFy389f5YaqGbJKdKnCL+fqk6Zmw9TUzb41OFHWZVgBcGuG1PSLe
CVLGCbEEeyIy6uykB4XFS9YUr2fAZHLhT4+HR2Ycfxbtyh5JWuAlxRTGIewxnKE2H3KlS+0mQFt/
U6zS3OiAOgjdpswRf0QjODbAH9ME/cg88vwNUCTncUbhgo6Ol9mHr16YaZ2wXax42UkuG13aVuO+
Yz48f8e1lzTftMVnXfzWUl39Hrhjk6tWlnNGHSa6MISbOM/1xE/XU8VSds7CSTB/FpYe8RHNeGSb
RAvSjRB9bfis1GT8raxu0zfuQzACRWd/++c61StH2vVubfNQEaYEjwU/gHH0L4A1CKkbUg0sahJA
EuUoP3GthtSF2SL4O0OBKwNaTZOdQtlY9y8LjBVPl/ntDazJz/P8agmyFsXBSmCyUyBml/jEq7gG
pc9+ETsUf1sIEnMXPwh+8PTD0OYLxZWhuq6aMeKT/NQ3H6LY65q36U3sq9R6+wZg5zsE5ky91BKy
HDngJpuS8rL5YQu4eQ+ivRpsyNBZxKoi0UB8wNgKbCjXrHgqrWKb7xNXPMpHfh25/lp1p6P2Hpz6
i+QA12NWhubSFEfIRIeKk+DGPuHskgr58RSJz1MGTpSuPodlCLJCE9Tm+OMABT2gm560EW2KHU0w
+Ocd+mjssxdcTX5V+NmACC6eeCNzAc4ElqvZZKtmhbaHzbAKHd+VbfT5gaWcPwqH2M5tfsU7iUMT
kb4/GudZQD4SvFtgd2PJLq6+ZEGB7WMWZG4nFh8iv8ajSRdYV2IcIT81kt2D4o3iezyGRw4frfto
cp85rNApczv8Ui6KoQxL6STp/Df4TaFRuvO3EAQ6eHr+RMPf3K80Lhq4R+KCg1uOCA3JW3PsqMp1
yzPy6Vfy5L+LmdFGuvxU7PBUmyKTpVzj7jYWMGK4J4K0FYCVuenp1lqMWnHsJ7F24jWr7dwE7O+i
MeqMINGmcdES6AlmxVKMjtxBdVfWVZsn2qlbdZvuNTuXO/7NQ5+MuoqfIqe2gm32R6wpZmlWiX0T
jwnKVR6sjsG3d2T6byhw6Y2jBBUt7s+/dOMm80xejY/YJWlb+fVQYyaLCh0Erz4DnvJS1ttTxQIF
bmjjCx+8o0oEd1216GLKaPntuzcPntoQFvkp7aN1jXxxewWqmkDFeqdWAuxd2MSG7zt7+fnxdlgY
5o2VebdcBQMu8Yq0n3rvlOr2679OgxBDIB6eapszLAsY8andA6+pPF36g9fqhY40vPN4GPfPl9mU
glAugakLxzUxjjIBwS3TC96JPbLIv39qdnb23lgXjh+FhveqHWiqaGT9AaSseEeA2Be8S+DdA5fK
7dR5I+uLrcT5Z2blb8LOHDYaiL/XqX1uV+zvaqfu81fJlEzKSOctTDimDH+AYBY4aVjkp2/NSkjR
ToEYBOdUtPFaqQ1ISgjgzxegOlHaNJndBS8E4TTy/giYs9YuseHKStXKPguDM9R0HCXVe3RjPHmp
zlI6E+6uHlg5XLPw7gRoEIGLuPHKeZyFE5is8GhAO91X3p3RO6+PDQ2ze+8o4EFWYUKZqxgzi9Xt
9FU5lMT8OkjOKLqpjvynYvXgNXhlcBpsQzv4I30N/w7oAQzwrUViwQbe84Fy9pMz95kVevcKxZIa
xVS9o9Vo7oIjYYhwSLEfSp/1MbTQ1wddOikQeBdWj93vLl4QNsiLE98pCYcj5twdNAsX0ce/Tl0d
wt1AYKmWkYCfDy75vjYiU9nH8qr9ZaamxOAmqAOKQDE5f/HNfiJGRAT6DuwFfj3BZG/97p8T3gBw
5Wipzdozvo6Q+31s7u5GT1ib1/Aq3mpsNynVPMAS7pfo3gHYfdz2pp12EGntDku2NEQKcHLxKK6Q
4FWOb7WSq3msVa4DfMcgxfI5toa6mjvDaBiF+2kEXAVGwBIB7K9GCvMEgxBPvR/3Z5UJoqc26msU
YxUa0c69iyM0oLSCMiRsAZhyO30B2zBlH2TiOU7NTrIkPAo3TX6YxOPjZbp3c9jBcw+nCW5td4Kr
ojQmScS04hn8LlyDUitjhOrbYxv3V0NA3a+NEM6eppNYlv0gnn/FH3CH8BTYyWv2In92H/HrY1v3
D54fW+CLRusIVoiM4xkgPuDam8RzYw/xu/iedToe1prwmXqHOHalYtCTeNNDhgY5b+44U59WL3Xl
auizaPV6m9CINRdXEoy7//tBxLbrpYmLxoQTz+VLOlo55IkiEfQtYD8TXMrYZ6e43eGYZyCIUFWe
U45kalMoprZmoSd43vTGLw1Nfe+iNUGKJjBDYzDe6svHx/eon1ud1kN1d3jOk35leN6gV5vdL+Us
bgIBelHPsQxwZPThuzR+fRIlhePl2gi4nm+NsGI2KcrEw8iuOBfub8+NHQ1gLM0BG7f9eCrvE0WE
MeL0RAUA6Vnces9dtWKRGHpSToKvO3qzRk+v7h+6veyZDG0el3fK3xN5t+2TfNImNsJExi/ChTdE
NMJzR2XH7JBQtR4P8e4iQoyQOES1oky4CFHhbJZHt3thKCmW+1sj8fvEAapwQxs3HvyeP6alEfFm
cBhTswVXka5YNXZlaqLl5XMaLZH69J1Xh9gIOAw0UFCi/QS5LMIfC4HpUdMNpHO1BRXGxts2lvcE
P3HqDY3CeWnJrm2RZYtIy9NSljzxzDrDNjL1z4NkVFa+HQ6P14skJ5r9/8YQ4ZI1WnhEJlQQqs/V
xRYavdmwb+Ih29Rma6rA71bPQIsUOnOo/X9/Xbm1TRxHXTkIEGTRxHMVWP7GOxz0yWHeJWf6Fgw/
0KkGFwLKzVgJ5wQrth/HFSZV0iebtbqV5lTo+KbM6P1RfjsqwkXTIh/TcmDEc29EbnYod36po/cC
EyoY3XOwbl9ryq1y4TC4GRdxEgLaW2Xg/JbOqpPr28Gi7Om7AYHtAU9CyFKJyI5wJGJCjJsBcFoR
JFFgNeCKV7BGUabs7oiZLSgcEEszUhX/3gbhUEvS+YWonItf7LdiRxE2M1Pro53gKm7FZkC7Kd95
AqTtIXaCdxnyFNDenP/+6mipwlxKQ4HzL2BB4i7oXYfuFDY3VG2UyFYrIB0k8ICfOi2gBeO7ADlb
xl0PyGAkihWy9SoQQr+b0sG/KLmr4qVb4urat1+UCb175f5YQWoYtGN45pLXSc/zA+iRYHxSGdhC
aFXoO25qAA8csZ5cWYnNxOEa33lsdmlW0eqFiiRyCeBaJJZRALCmgRK6fwFgyJjkHapmRgHxujxw
uOhTSCb9sb07v5/55tHihfwnwjGkiW5XsRGEoBJGPriMa9by177LWT0l1X2fZJ1twPtnbjhQmJO1
v5QZQi3sxOASuOJ62A4b2a23og1YJmUT3x9thCVi9jyhHJVYlIJLZTMg5QIF97rcVavYKCy0GB1D
l1tD+I6GDbi/ABFmiUmMob7b9hPM9uvgEK5EIztwx7doX7qqTcWkL/jlzWwSsTEL2olhcjm4xPuL
D7W5M3S87WhXrnLabM6zdXNYE8MiYmLJs74XexgWs1IdxQbN3hcePGvOYlfBjqFc7BYd8cpJ5k1/
FU76VBWCJMOwwv0T95p95DZtPPPd4n444ELEzgIOjwSuZoKWSDErBBfW6C157a+GFai/npAHebyl
7u8DmDdUygCvmV++d/6OpH8ux3IVXnJrsnljMhMTtHkb2YzdyRAMbGYztNFGuXqhGL53jVn5BwU0
NIeg4E8+twHJlxUPQPkf9weFMyopybfiiBsaXfnClr61RKyWOHCVn3Sw1JidO+meXVivglVvcsq5
eY+eQz/N9ZBmt7lyi6DPQ2+ahyTg2bR/7w6ftmpKu9EOTv4bCmO0Y5Q2hcSpVozRBKA67I2IVIyh
WC36opBRpVIMLBoCxxQg1DI6ekiwepikYgkS/+iCtCbK6ya3V584Cy2ZZ/H02C1IujMVcCWAQv8x
RVy683BSEkBuoktpVdvELo3EfO/sVE9XkClc9YU+Hvgn9al0pR/ervE0fH6hg4SmNUv7Dnmekqu1
jFKc6mWD7+jXicthZzRb9Yj6F2uMVmb7lu+Ebm+3v2I3eYn2miMYDXpRFZfqVLN33kaCmwkhmYwD
tVRxw8SHFGZj1vpUG8ypef18A+X+rnJC27M8K/rXgK65MwwqajMKmIcKBbFl4pTPOwlaeJfOBrpB
2AbGtJk8QzXZp3LbfKyN6FjsyleORppxH1hv7RI7KE2yOZkFu/6HuOY2PId6MktxsfvQemuD2DVD
EYTAWf3sGnSE679l0zunNu2ImM8bctnQhgMufAmgbNxmb/2H4cNmrCEwdMmkbR0dRunLG2nBm6S8
+9ks10aI47XwuKJqRxhhHXHtOey6/6nJ13YIgEXreE7tVCtuPVmKI9u5mdv9ipYuun8sQGdsplue
aTElXiQ8ZdQaXwCNfHKRwac7CJ0ex8bjkDCvBzmT1xYIn0jaKCojvkouHRr5xmKfqpnRjRYTQ7P1
JDT5vz8RIQANpvrZ80HtTlaMIl6JoNkkxpdaOA6t0TCA2ll+f2IEcIZxlgQIgpeybt7yTgXyQ7Bt
QT7YzNFNWWzlAFRYuf14ApZcCS8IiATju1CsI1yp4tMWW5HHFHtFayK/OpkpJFOsuKs+Hlu6T0Ng
38+EIniYQRwW++TWa/tJVXO5L9JL+13vuU1qbH23/OSeox13oJhachygX9E7gdIgyMf5W1NFHDVF
E5bpZUqmkTfG3C/+iH0bMkaLxqg/StPkCuSQm2mLDqr618gPo2wkvtfvZK7J0TbNaBEeOjWTfNaS
3JYO5fvmoZJud/19xFSEcjT6ftmklzjfDNm41cCcEUxoYWdDk0++cpwJopRBurY0hedgABCjPz7+
hMUZkkHaDIgwiGdJkUSJDZk+nZL0UqjSWgPFLVODUPNf2wBf8izYB0UjPB6JY65I09ZHHji9qGwB
0GrE+4aWdxrFg5duRuDjUWYIEYKWJBFRAn0ZaGiZ0uxSmZ05mRyus6ormyIg6toaBe+VTEF23JfG
EHohfwipJhSdIapBvAcyLhUZsBplFxC+zkSg6IE/WB+Fs1IOtAvmwjrBlII+MwCkcGDOf391VZCU
riwaLwcGzDjQ8qvLM3f148Q4NG9QsrEqsotXt/2TxlT8L2mMqiNTtK0RzCurc2wnq6BYVgr4ZFFz
EHIGMFYwBhk5AadRUy4x6iKZseD/Q9p3NbeNNF3/oQ9VyOF2BgAzqUDJsm9QkiUh54xf/x6ovlqT
IyynnvXNbm3Zi+b0dJoOpwOrDjh3+71WouFJjg5hBXUzmCi2E7HxjNEvTKM7iwU10V8SYP4L4FL3
pf/RYOoY7VDWQ99tIjl8xMQfKVusFK/PfhvQEVumPFsRHEtBn0O5r3gwaV/ie63E+G3IYqFajl5E
jONdX404iWWiC1V/Fsp16Utu4b21Ikx09OAHGAWf1mNWO7FWktRwQyHceB36trCpMS2JgF0lL4P1
0gh7tK3kiatrTpCuk+CzxU5g82QCTQx/u60OgNIJOzSZTwUBop4+NiQvHAEZLRFFveJFUAFSeCiL
2ha935mYO8Ex/Ei7VRW/6dGL1ZMa7fC3tfq7y9QAEv3VL45VoDJrW2FEm6iTtP6cohuBZHqnO2Kb
iK4ahZ+1WgIkWzbfu1bgYS1/eXuG30iGKhg8QDoIeT3GV0shAM8a0UQz4PDD04bNILq5v8mzhzF/
EMM7xQBC9rM1PIcC4uWAFJbkFCflTd/Iwjbdi4+RYUemSaMj4KUKn2rSKajRyblRd6rparotHcYQ
ANvDvTE6hRPeyZaLbUCkqMhwyPVVF9JSebI+ZMu+zdDv7bYIB9ATDh0HYgLST0zQmGl1b3iV0J/F
OECDL5CD1BOg3GudGuoqmA5tWWAjtG3ca1Tfaf6jbhzKaiBGtDKPaUCCmNfrqswmk2X15S9iRHuo
1CEeA68/d2FGJLcv3bi8iy1a+w0trHQ16lh7bqMqku/1jR68ds9eQCrhThNp2rwInY39g565hjAe
xsCZDFtODxkwSQRbQuOyt46TEpJDx2bn203A8/7faitor8eOZqzrwKZt9G0xfifu42KY5CE+a8T2
Rmcc8HJ1Hkei3fGAkr9FTwwlpuARy0aoFlkfnyNP0DYDdo7TahpMu5eA63VbSr69LGZS6KvC+AkS
N9CBa2tTemaXlNOELWXENka3o2iTAdol7438zd/MZDTYMwXuVAcY/TWZ2myjBB3YIGOhox4RUktl
s+F5ta+c8ZWAgQxMB65p3kgF+LdrMpIlF6kh1/m5rgZhnflqDlRZMfTilVTquUbz0cAsT9Ko1WpK
2raiiZqEJu3jMa5IV4rofRKm0Cxohv1QI828EWviPKxqQu9XEdbRKmrbzj+GghAEZMDIjkQUxZMf
y0KxIJpYO9TRVB/rhBQttsdQMYh7WNnKs5CQCvT+NbGEyHPbKQsUOmVC9yvMAVpPxWo0eECV390w
mKGgKxV5KvSvYar7mhmiWmV9aknJeXCbTXlU7HoVuCFKdNHxVV0nA2k5svQ9gGEoMresd203dT6i
/sYt9odQ2aY9DTcwcBO2Vgi298DtL/4W8c6uEtO+MxQd0DjYbpF2rOJCQUMU3hnHxu1rF93FWOTW
unXnNNmzuqvfA4wyIA6+rTbfE3QgjFFmTDOocBsAqLtmrlSY3iiFaXquHYOo20NA9U3jjGeOEZ+d
DyPQV2QYjiZGMKYNtpGdW5o+/Xz85DWUcc/BeL/aAoSCX4CAtzJ2DdkfFSci9H9vaWTYxfgi0eim
oqjnczgliWBmTHIM0JBBOdeyJA+X18J4GC2cvNpKcS1ognFxJNf1iboxiU+NbUT+V4gsLEWHFOCt
g8If+k6wGP5aCrpKNKtQmcnZvdNs5I/aJt1zRfQf77cP9i06Yggx4hYMUzT2RZieX4BBs/NJ5KQu
R9S+V1lmGni0wUgjsQ6pvj4MYiQUd8YcNNwT2LbZx/vHe25edvGGLqjI11QisywxUwYqSDtIxJXW
mO9Ea8nTU0E/OY/RJaahd2CGjgbMD2oS16QGyYwTKfSzsxCQl3wAAnzkk/X69s0sOFBk9zDiIqJg
aiFsvyaSV5ZSqkqLlxTxfimnbNMRsVnRmgO6uaiol3Rmvl682FqEvoKQgc7L5BHrQPxzk5Dto8kb
A19i2iUdRqTzRBkUKwQd716mNdVPKKg4HFH7FgdC0i5pMNKM/Z5tW+hNdt55GsFc1/vAw3r8nhVi
SDB2TagNpATaGuxKNvJKpIIj/FLoI6/0OnODtc+XJ5m5eXEr4tQoWijhJNFG37rVfh5S3BjVg5qR
x+CJlzxd8gaX1BiBlqROssYah8I0wmscEvrJuZiZ8TeOw+5/SpAs1CsdL/dmo9rRlvP1pfjg8t7Z
aaAiw0pK7AbMzvoWC8Q1RyfHiq7fR6qQ8sdtteQJAJsSNSrd76qgzM4jRcBJ5q0mpZ3uJczKcPOC
c+R/i22MbgJxvOvyrprvBYGAK0ckdkNXsDnSxlFNNmkT9fogVBOErbGHRyx8X1U0tHk7ab43AF5r
DpsbyZNh7McYjCs/I1fdfFi7DYYyNSd+HNfyTsbT6vn2VfGOxcQ4fSRofjGCoB0+fKT77Zp3JI7a
sIDFuZeIniKCwItKpbX6O6G8igKPAmMG+qIU2kmEYpqH3eQOBI9tnu5z/AzrzALVn5JYw+X3QOco
V5WzxROdcDzmYgzwx8Jggu7ano0A1ZKNupsleaTdHjDZ7727XZtU2LzfvnWOMfgG2FP5k5pWCpTG
Dmhk3e+dJ1EkPVF/1AHJKG/KheM/v78UlNqXRGE2ba6tYQ0HLV5TO9kWlMfCpQDnkoWMMfBlX/L8
4ssYzHs+TFq5k62tqx2w1RtKE8rh4xyW/bvxwRTP9ZX5tanmlTKrT0x+KbvI1u39U3ziKdFtn42x
3msyjVdGfTOCf0gbqpsaO83XnIPctqIqu88Hm6QHOawge3ioNo/mXbCjDjV5g/dcQZh1+cJlZ0Xd
9ALgP87iJyG1O1EK1EfCc3W3LYKhMhahyxQpG3WEUT1FmdOk6AA+BTSkKuleM7xPjc92L6wyh/eg
W6Y79yoiU4UhAMaYxn41+MhOwHo7lX2oCXamc8z1siH6Q4HhX6qFvSjmSXaWHvMHgTZbBYVaHoo+
7xgM+6RS6ysRGBCIqn8hFe+ulbvb0sYjwIRSoj6EyJqAQDqRhGTE/B093abwL4L2D6PYdgyrxbjM
OILEoTdtnU5HR8mcLR15PcozL74bgD90ZgNxIdAA/0dclcUZcgTic2Sbp6fE4egm58515pEzb1VS
scBxlmaLCJhwG5xtceAQ+ZeQ7c9BGMsZFZ02VkYEE+OaqxT9zwKJV7UdHZM1Tz3nH3yLZ4zRTPoq
VdIGT8NovwPmtGsqpKM/p0NG17ys2LLh/HMqxnBKZdP1kRaiqrd9CYn+yDnK966fr3jtz/cZjc+s
OpSqFncj1VuDSLItaUQ6CkfUbkjqVsRJ0P308BB/hNQYiIzoimMQlgVdQfJ4xuBDJy9jEWSt04qg
nYuJWOI1bCRirNFsBPQwyvN1swR8u7YLSoxZwLRnmxQaarLyR+nTCimdgFj2bjgUdM0JtpfSp3M5
9p9TMRbCSLMkDTucasTYC0Cg96/USdbbz2cFUYrMkf3Fh9cfYixkAXJjPdLBIBZsgkdaurdN0aKx
u/g6YyHM0so9GIjs/PxrCshD+vvx9vcXzQNSoTPkwpx8Z66lRFcwECAQ/tqDbafr8SlKCSKr20Tm
j3y7+wsizH0URVkV0oA4x1zBka6eMPPxdxQUJvitBIwgBT5C7OBlIligghl2cc0JDxcv+s8p2C3D
gD79/1Hvw+qeI7GLt3zxacZIy2OIPs4aDJKf+5WGhQTqmnPPPArKtacpmsKKMdwKU4beusZ59B7+
8giMWfbQ5YYeGRBI7jra2w73Cb1sqy6YxFhjIKT1Y2BAVAG08/CW07veFvcV5ZyDI6tsuSuxKkBN
qaAy3r+8Wa+IMN//ShlYkxtYQiO1MggE52kdr/a5W61uU1h0WxeMYnR6HJs011BCOicb/0nERjiO
31r29hcEGH0280Iok/mdpK6eK1vZmcFsM7B3lqPVnIOwptVQ+ymKS6hFecRm3XNGeS/zhctGu5GG
FUVoehLRUXitFWnp4UHRKDnCFrzMsafHJZnPk6gldl1RmY95EeUVGCm38A+UNh3FfZPIBgssUKoZ
eeH9go5f0Zn//IKOlJfZIM6nwft/MzNs5MnuwoVoaG5CCz2Ac3SJ7aKPVQW7FnUtx0vclRO0sw4l
58qXclhXJBhmAaUfaCsCSHi/Wqd/PhVu/VQ4oi090/g9IBxtX3B/V9QYlllFLk1NoefnF+/giiVV
gaCBnQK0+ritkjw6jEpWstk3ST3TQY85dmYfqXfkPbx4NBithA8RNL0D50aqr7x7ZBpt9M5XpDzf
PsuCH7zkGZtpjhujN+KZDtCTSd5xkwkLWRFNQpfv3BiKdjp2Z67V9JIkTOBV+Nw7NTGxPZsoiBf5
6r+UyLoixbDME3rgt8kgpWEK1sCjxQ2w1RwSEDgjEX/wEj6LN/TnZF8e7kJB60hp42g+mUYsV6Ad
xX7yT457WbY2F0SYiFFW/aFtBxCJSbTZjc50RJ7kiRMLcakwEcuoNZYRiKBSOurqEO9K6j9Jn0/j
Dw4hHsuYuGUophhtEl8sa1+ltf7oZL8+b8vz924rgMCg81rEoCbQzrGw4Npu5r3UV72hzk9k7xAf
i824TY/e6uzZ4SE8oBVi/3N4Hve5jT4I5zbtr28zofEVbcYD+WhXFrHyD8mMgCbvlR3aNda42FWw
Sh1fXbdAeS8xyV/1285GKzj2yHQKFZ2RAjNk+JmnM1ZIuMOYhvqZbg2n3CpukhOzIunBPMjbGHv3
PsqYVBFJ3yoFG1pI9NLvM9/2vXXrp1Q5JCkWR67FV89cYXOe+sOMaTC8ouswrM7NtOoybDDZNDrp
fE5ddMH5AtVCw2wlxhbQ88PE7F2WAQC8kvD6lexiN2nkKbQ5kQqPBKMLnYGnrWL1c05cpq6+f33k
DV4sRaVXp2AUQRFkfZQbMTvnFXkpHZkqPsk08PGeN9u7ZK2uSDG60GJzo6lXOE3tRJsioS9AQ6xo
mdC57mJsUo5vXLDzV+QYtbACGZj5KcjtxA+0Qkk/b4v+kgm5+j4j+qqpJs2EjtHzdEKV30BHV0Az
sn7O1/LDbVILgdEVJSamKNG5oPgSKI0rmR7qlfl7/XcEmDBCjbUqUvRpLiKJ9E2/qzgHWLCCVwdg
wodBqvMsi6AqSA1vVKdKyOv6k3PdPF2Zf8OFcyr7UO7bGIIcYubOHVtnVNa8fNPti0DX4DUNbMit
9NwAjfbzkK9Uu3j2OJ34tzkFcO5rCrEyNaYn4ia8p5x0594iNLcpx8fyjsHovFfq2C5c4hi7Don6
p/5/xSSbUTP+MYzfJnASqR6UUkQ1JSeHkET2A3Z68iYxeEdglBso+pk/1CPyPiKKkomNfcWcqb6F
t8LVKRj19oRM76VkNh/hFn3CrsxrO+cYEJ2tOg1xWMueBwrCTtwe5qoJoLQG98m3ebOvt3VDFxn9
FpGjn2oDN1KWxCTURydCueba91n6mVjgimOMlhe5oSlxgzt5wdtKhpc3aLk3nreckOq2XddZoBmM
oOVKpuIw501DeI8QDqfYEBdSrVpRgo+Lne1OJP0ID03JTSZzOPUlGRe2Kk9Tte4D2MOeKu6vea5S
J+FdxHvucozJV8n9goynGoHm5RAwjbiu+Ejfc4djdBcpYPEX4D5UrGj49tbRTeAjdAqUxEA3VT4R
7Z7075woaKm3GnMZf6gwpr3OlCn0LRmKsjaIXSfrEtkHF0t0bQBm58RDcbtbiWgqzhFYxEd9tW4w
it/++HRexdOWl0ddND1/fg0rIojFQ0UQceaY5L9K+yf6qzlcXRTCCwqME8jlPPdLDxSahlhUuNv1
UNfbHn/Rul2QYFwAhiGLTM5A4hnXpoNK7pHbFHiHYKK9CMUhQW0g40lluyEx94FOCsoRDY78fVVS
LiQ8aYNS7nsQ0UjQkRovD+vkYiwmP98+DI8O4wzU1qzDsgG7RvqrmlwLQxHU0Z5uE+FxjAnzqsEM
ax23ct5Vexe9iXb1XHHSUzzZZRxB2PVDnPcgYZzcbheteZaNJ1bzES/uo9aN3Cpr3AcGjbHOGODC
j7d5xCPAmAIrm1DXhv0/T48v2kPrcvuqF03zH8X4emxfnECNhiBOZ4h6YO9vLPISHweCsmay9d3b
J+Fcxdeg4AWhdlAw0CuAUPY7JydoevjO0fGv7bjfHPLFWRglr4W21VsJt106jS25ItVQV8L+PhSa
Q8yUdhU17p2KPL7zmuE5kswu9NPUoJ1nIGcmSnYdkR/bnmjvt/nHUUkWIxw7lIqxKEEj2vSO+fxb
Whmr6ePv7MtXBfzikgaztYrMAJGeajlgt2yJ/qyOf0mE0XvFK8cEsCvQ+/IZBuyYbjB0RXntOUtV
5Usvyk4bwsE2YzcLnD1YK4zDdnTTnMuX2FXfduqaR+472sL8CrgQPsYURLXX9V0N4Xvp9pLuhPvD
GVOId/GA6eJhqzxTOgw2zinFziemR/9jZuPiBzCmImr9RAMQwCyEB3/tb9VHkzwatvlfXmx/yLCl
W7Ub+iyYnfWLuNqNX00qmCTM325L+3Ke5oIMExNMgZEVpYfbG+Aa0Af3/urRbMXRqaXqxeWlfUVi
F/IuwliMRgCeoZe0d7C+yMNCTiCZApRHPkSkgPXgYcdwT8YECqEXGhiOAwPtJiN5RF6RRwvdNZaf
/CUL1WvnFPRROaohWIhXafoUrn68ZtS442XUOLaPrcklouAZqaR9tfwOxN90jvjwlwdhDAbGKYdU
G0DikK5dN3rPapcmL7eJLB4Dg4xzZw22QrMjvNjsXg5VbiJSAKjzzxzgcfo6/C+G74IGo6FFHOqC
lIAGNh9heTyVturLuOMlURcdxR8q3zx6qWkoWOtz7Bb9VO7Rhz83+xqcsyy/5i/IMAqqm0CfMBC/
ne2RBncWweJuIm2b4/r2vXx1tHxz6hd0GKeOzQ2m3+SgExcrrFL95ZEZdYxQBxiam+2xPu+ijeCa
25oYeBEVAOrFRDXnCb6cyr34EYzO5sAK1YtwPqyc7/x7LBDSH+FDfgREWKU2z5csm4gLcozmToGH
gdcRgrI7yJiWtaVubpKRV7xjLQZ/F3SYMD9M8z7Na2N+2qEyQV46299On5+3b5CjWewq1yrtktAX
QQRjaOXzTu4JXkYYRrlNZbYBt8SEjfQHK/AA3oyWHAANkR6raP5TrH/BrPmcF75izNJgLLtZEHWi
2hhufv+7EzDWIZQbjDf1+P6AWZBjxm1rmBXlBodYx40h8HGMNXDoq0zrvvlOuKGvkcNDQ1iabADM
wz+mlG28CnoZWTEBB5n7GmR6mgi6frHujdv/z5Es1nt3g+7lno8TpQTAz7Qlwf1ziyFh4RTcFZtK
XHWoCmNsxzjfvimOhWVn3wWzz+Yy9PwKtx6FU3cGXoCrBzZHpBePB7CxudcPTeYsHzF/VsG+WjA6
7XOzizdPsc214osW4IIGY13HPoyFvgeNnb7K9uJWsgcyKvT1v70zTczvAq8S0FEs+gFgs+LQxyJy
3NVzcgbg8rNPQmCmwDXdvpzFd+YFIcam6V3a1qUYzYQM7HPBdCCvzXhZwC9IMPEINjlPUjLFcxuS
hOh0dGr6MVD4cjsgvCzzoqxd0GLs2tAMI3ZsgW9dTI9A9cMLIrQtXsyw7HEuyDDGzZrMqTAikHmZ
7Gl/p5/a/X3OSfMt8w1bOzHFD2nGuoJrC1p304hFENnc6tC5+Wv/iriU1vaYE9WVba7IzRHIN4P3
h5wxy/6Fwa4jrAsTxCLHY3Zyx2egFJK7iXovksPxcMvcu6DExEKllVldpIGSiI3Yp8BWsZcpxYF4
wrAo2xd0GG3FytVWULA68mxj9YIAPydwavyLJzHQoYGFIPOIOlvkb3u1i/u0grgBTVKnc9wxp5v5
nexL/vqSEMOyzPMGPfWaWU3jY4iNWV1lN/u3gZS2/BsSUe/Lc0P/y0VdUmUYKAqNp04jGKiQ6SXF
u7IByHyHnBCP0PwhVvYuCTEB4yB1wjCmbX42kBdMfqq0Jg8ZmZzqWGw5KcJFtbqkxUSLSST6WVPi
zhoXEdzoSLNWubVdwFrwllYsmaNLWox11cYWQqjj2roZLXeNSY7cBly/fduGSzzpmP/8QnWNWrGw
2BtkCtQ7Z9Rh4JqesKkCIt/RxsEWMh9mkAsLxyPLGFv0yEpGY9WzgZrcagOQQ1t9VR30LjdOchx+
Sc86f7/9klJfspQxvXGC9uUYeIbQhCkn7fPoGK7hWi/9a0B9FMoMk4qak95xR424gsPY47BTBlOr
cNwKXMYAGy12gJABdmyx4oJRzEL47wrxbbOKkia6nKiz4LjyjJy+d6W9TlPNIeMjT3qWgpo/HAXY
0rX04JkdCQ3GZCCkybvs+OR3b7cbb3fPkdL5O7fOxFiTvi/6Rk9AByhEb6kTuB+Nkx1lLJHgxtS8
IzH2xJriwu9zkJpcFeV/LBhCYTtD1yM3uJm/dOtQjDXRBFUWgxIXZZgR0frOVZSPUb23UHzMRLtC
XF3Zerfum5XVvpZF9z/DViOPioWp6heOGsCNGaFMjDCsgnqcmy4N1IQUOFOnwIs/o7dvb1nt/qHz
5QkvTAwibk3w2y869a/elZxs9R/6RwGbCYQsAKibGHBijiKYqtAkxjDLIWYf5zsTDtorf4vhkhxi
56uBWr0oYyyMsSB+bwm1D6xboBWI1M0gHXfa6il2329zbNFeXNJhzqNJ9Rh0BugAR/83Vu2ScDO6
1kpC8dm3eb3+XxfACuIFNfaChlBVU08GNSwVJm/D7vf0vOWhJX1VTW4RYUzF5PVVGcxmqceKupQo
v/Gcs/WRAMvIPj1MtovX652/UVVn+IzWW2vD29ayWKa4PCZjRJJQlNNOxC+Yuq2W75529/6xJSI5
9huEXSZH6pc83CU1xo54UxsbwgRqGlAHkMhoX5rX21KypFeXFBj7MajjACGFU/Ff0VvXBdTY3Cbw
fecyLMQlBSYGMeRRbLQaZ6hseQa1mewMfeAG0TYpeTn49yFNSO/eqb49PDn26zajnzwrufQ0v/wJ
THzSCoY1+doccgFvIEYiVyafPGx3Hg0mGDHCFLtc5lCrfd4UTuO8+jbvGIt5zctzMJajrLNmNLUv
cTCw/fSMLmLHszt0mzyJO+vu9sXxDsSYjyARpTydzYdycmcyAx1R+LhNY/7GDX1mk9+Nn3v12MBP
IhEkv6okxeo27FbgRBgcGWdr2fI4yeEQgkoPsQO48xTQ4+ffHYQxC5k61KYggFl2iGCXxHSiMTqm
eH2Fi/YAeJGmDuhCVWOf5FZUSHneifn5l+JOm/hOXd8+hrTIqj8E2Ed4IWCZc1hOOEcWOK6+1ekA
EIiIyDmp4NWPWUW569JmE/NNCC5oMkY9UhI/Mkr4XSDC05zoGNaeo1vd7qjo0vL0t2dk7kou86KK
UzAR8btKBSxFlJ8SN6b6uaOvgSNsxHnAtVtxpHDZQwJcX5ahw4rCCnvXFwrANiWkHVadHf2saSCS
/LyNBm79Yyn8BLTtP5QYjgoqjNGogJImQ+IbVyOHIbenVStzx4l4pBhm9oaeD1Igzx7Kjez4sN8C
Qp9fhZ0/811G/pyIcYSA8w3NVMGd1fEa6WLsflaJ+ltyaD+5PPng0WJcIgLarIgSHGlyOyCORwEg
5RRan+5DjKjwckSLNe3Lu2LcY91rWQokTYz6AIFJcdK9VSER0KzmVwlaBnf5GuUyGqxuK/qi4b2Q
EMYjApV1yMUOVBVzVdfPRXtnNivtSUyexNZNRXKb2mL1EelK7PsC5jKS4wxL48IQBTFW8Eo5bVy0
2/WH/YDusf9Ssb0kw/ASK/AKQBuq89vcIq1KpF3xS3/j6fGsPd9l8c9hGN7FDaDjJR+HQU9fSYKX
eRh07xHjGeiGt/m2fEt/KDExRYuVv1Nt4dEjOqnzkZD9/ITkxZjcy5kDgYunVWUVrV/Ol2Mn+0Nm
A2Efnl5xeGq17Lv+HIaNJzxDFfQAZLI72x3s1qmfyo34OLz2JKKV3XLS1/OvvnFLbP1MSLByIveg
xS9TRopjge7OjIsx9WWzv1FRscMcaKfzmunZPF7wThIAPhqUkLgZSk9yX0KbPrchjdfKOnDlMzrz
N91D4ng8IVyUjAu6jIVH+4OqFwnoVqho/Cqf7sq7+9uyt8i/CwqMYS/QxRhpNSjsvAOGDynsOueG
eGdgbPqIpfcol4ECtq6ka/84eICHO/X12u//y/QuUuR/7okxQFpW+WMpghYG+GzpQSTZ6p43bThb
l2tZAIi3ihlxCTuvjG8Td6rqN0luqe3Z3vDc7Pzzbn36+rpvX+z3EO/6ZzIXq03tGPiT0gJRpXbT
Q+9SXsGVxwjmYntAQPe+Cka8Pdzx+lJ532YuUh+aVG8NfDul3D1hC++ra9aw/sO3hBZg2u1ZsR9q
G3A9zt6H8318f3y+fQcLMwPXlBgfUsASCt3MophsgFrckx0MxqNuE5c+PmSr3S8b+ubYDkYPHU5H
4Fch+pYwMV7Fw0RlXHUQgIP7q38Kn0wnpR8Anz7Y3ekhsLHufUPX4aNDW/txfUxtj/qutXm/zQHe
PTJOB1tjI7Gr8CPcB+RGOX7zu6u55i7jatrOHMXRxMcH8sHT8oW02uXHv03Zma2m1b6vtefn2BGO
6ap4Swgw3KMnW+BtULut9uy43d8wHPsurz2VLHlTpckzw+84V8n7lYy6l0LteWEJWf7rL8+UL7xr
N7WK5c2mCtjRvMbO2wKos7CNoyCmYT/iV2uEEE5WfCFPeS0jjHpncdqE1iwjQL9/qC1Hzp/uk4fG
RUrZ3r/vW+CGjru98txo1DgEb8FAon3Eg+KX5yv9d0X/NlfXS95omLOOYZk1VUiMrYvufs5r1yRb
l+7L00hWa+fzL8WB0ezRMLJOEMHYgVDOpxWeqDGKPRRo/Ix1fBuPsrgk8X2+2jqn/UgeqH3fkv36
lb4/tju6smdst60S2SUvjuX8BCbPfVsnv69bMq/k5Cs0vxDwMJAwzjHhPLtfLUGFO7Ldg7epiEyc
D2wBuE0Ne/ZuC8SXabsg18vWZPQJxLIkG9sim8EW3mLyHqNkWq8FsqlcjBWmJC+Jqtrx8YAGGW0j
OJvA3W1GpLdlnyhvJ+340mS0lXfnAaD+2JabOgeNiD4pHb9w1tO6Xb3Uq5MpOspv/V7CdreVihW+
K2uvYJ8eCUwSYvnksC2BbEHMg/QAVBDiB2hLTTZtQpo7/VNCF+UG8Av4C5Md7gZs6sTqr1Wy//Gp
RCjRm8fKlh7rzI7uOg8rPB6yfdE4+bPh5rTBzxV+m69a9NUREWWkXykudovWNN97SC6lKwn7Pg53
+YyX9nEQN427KtwPi2iYcN2gYkbFbekcehAN4/VgRy1q2khpaG+iM+2GU0m6x5PpBBSJbGwi02lg
F25kkpdNSbBgGt4sp8MJPbyu0JCNq60gqVZK8RylgA1WyOt+tQYWxIOxCh3HcJCRPlj3/q7IUMa4
N7epA2jP3i1QOk/eNGzQm8hoDxK1PoydvFEboqWo+B7vAjsfyEYP574pfYcE3X2D9Zq9Z79rmM4w
SdnT/av4lq62P8rdsbS155PcOR15xPq0zE6B96RsBPve2xZPxlkrCBBXAWmMpUGOgNB4BcBhCXUN
/dj19rgWnU27fcrf0ppqq8CmZgvcmNA1jvB9TkONAkhemGtDiwZkBMsE4gnZO2/jFOvHnijAxM0+
33tbPq3fn/ofmkJIsLX17bgxHzBwsUW37JpUH3pPVlsdwj8JpDlQkiHyoCpM12+saDobCnErrK6I
PgxqbaIjWl1OxHmsSOKUdmwD6avDjuMfHe2wx2kb25+tBBiodUU2W+VAp/tj6IpEeqieAljAMwJf
3Ed3PG7wP7s9KQYwDZmrDr/F9im4v9bfjxo6g6iJj4ITAn0J7OxtWrlAZ8/wn5KzS4mLXUs/BBT7
3z0nf+sBcZ2gOVclvR0WjpU4x/UPmnyoq1O+O7YUJwWghIGS8CrEfpRzsbLuJGmXkNaOnz7g5UZI
/t7bAzy2OLxjUJSoBXkX1zKp15PhblfJNicP1rufkeAztMcXz30y7rCyunhqUXPd5hg5tqFoIhkc
5OvXRFltN0Jmez6kMnBamh1Q8F5R7f01pkCPVR5m2J9ta9c1JeuEgLW/kQkVNsekIeOp3iVOFROy
3jglQOItGzPTviPfCYh34lNB1iP1wJtP2CrgkZJm9/T+kp6eU3e4Dw7Rq50N7rQWoQxtctjqOP9t
g7bkZjUAGamGqqgY8mXNpx5EhiCEXoceXMWF6g/kV3icGzISu0mJedLdGQbe2uCqtiH6vjnuiEuf
iamkqVaqRLU6wEdKKZV24fnshsDTb130Dt3lmwKRs3JnwYxmB84L4utsjHO/OjsTdelpEImZCdrl
SH6dLaAYhNQjyFKubzN5obkHEwgXTJ4d4oXTEEXfwDi40J1f7NA5APVGOZYvUBYN63wNfo3re3bt
mhzzBvPNJpn0CndaFOTHT+k5IjvJhQLwjrUQ/+FYClaqKLKiA6Lu+lhy0QVy5/n92SKo9meiCwuJ
Ufr8Dr3uEfCwyjsugtxCBWA+2x+aDCvjMmpT3wRNILtnAdwgdruE7mfPORsvRLk+2u3r532L+cmD
kstRVyBCsR84v/J7+uc69mEuOvBrqcI6tzkAt0jsaEcNwP09yTlkZB4dJhYHBFku1AnovLgAVCPk
cBLor8PZd+DqyBrLlp53jkgen9c8fMUFCbvIB+lftbYLxfHjupTS+fWCYhbv9cKLhNkBKMMcil6Y
ny/Pu851A/scoY8kIz/OCEDcB7J2Ntpq+xwQCqj495FufZvXLvPVA85YoKvzMcG4p8pJ2Qw434tt
Hx7eT6d1SX4itHR3OUkdNFG6LuQ8p7tu59lYNQX8N5/YE4qj9HN1P1Dn0dmqu0e4BnIX2g+fcNab
7cf64yjCQ/1QyOEQIARbm85tif6aJL3xu9k6nGB1NQAbEAVL7smzD5uD3eOn/nK1dY1nA4bVUlch
e2wwzE+8Cj5Hm77eAxciEU0SllHPaZ+UOjxxU7+X4q4U6us5ePFxvQ+yoZwfE/bZJ4fNzOkVdd7O
aIkJCMK0zG5t+z3EW3BETmeO1jSbIrTSCZ5OnNzuF4z/LSZf26D/pxR6IsQyfgz2Ltibl4cf/r26
eVkd7E1JzbuGOOsVJY/4NyZn0FagOw5+IF2tH7FkEzAZa560cpSRrUAJgWHq3XzpQFTkueL5LOxZ
LaT/FSxLxcjEN1cSjH7a/B9pX9Ycp9Kk/Yc+IgoKCrhl6ZXWLlnSDSHbEvu+8+u/B52ZcXeZ6Yrz
jhX2jSKcZFVW7vlkhqW5CFhqGW7Q8GrsMCYqOc1RdMtr2uycFqePtRB9ZYC066E1I7ff/fKtx+Uu
rz+RNecCq6r/cMTp5smPsmRkGhCe7FPy8DOz0w9MMwgR4FcgAGANz+hwutlMjaYwNdDREfAN7jv9
WWMlCNBucwCXS2jJx5ZTy33+qjfXGRSdIpcC7ZoYFd70+xSJG7zrsD2P+mCJmuJEZIxLHyOMzWmO
SrDnpL5FM8v/lUEoUrzA6+ysZnowqIMdoor5veXvkpAW6knhjwZ8tJOM4S3Yg3onIeIM0RxUI4rI
nGAz7PR9+rkgLFSCx75WUTinzr11uaTlFFUL9e7hodnn7u/r7K2mXM8JcEI/pU0tNxQE5GyTTU6h
u4pvvwV70rjmy+Q7uDrR4qL/hSbwIXVFl7HrnLs7MvuJNJl41CcT8ETsECMx3rqza+fP/xF3fyhx
dlTCttaOxuDO8V/i2WkcBK+J0+0ILkwSZCZXU0DLrN9/scUbP0CI53Ufga3S0awBOydly98TTCoB
wl8HKpElYG7NKJ3Tu6xc/b9EHecgk8Fc+jbvtJutraAQGx6Cx+t01kIxaJI/fPGhmB82vhohHEIi
pdipDu03klse0UqhHDMs6EpPPvwKxPWHGDV0dlPplkiprLn3F9/AvYMQ21+acLnICQmjxG13hie7
j9XP//Ohcu/BjyUJ0+m4xAk7dDA/glU6m2fj5j+Y5F/U859D5cxArCiV2U/fDC0odhmAFoYNtmtt
hRwtr+lvE/qHEmcIImaoUzqCo2VfqAnorB7j6Zieu1mm53z4SjHyFBEGKoWURQLKmYKcSLVpyss7
3wC68o450jYARfnuuoCum4I/DHLqJFbDXAoDhH4ZZkaSbQrM5Y9I2E2kLCJ27Rw5XdJRw8TKJdyY
ej8go4qdvzYAhFFgLOHYmra/iQA1uu2hPQ/pSdoHt81O1M8nuEq+8SKVmkzxVdjWyW6euw6YMSwo
HRa6vf/1r88U+LZMVRQ4XgC55a4uG6ayLiQw229eG4CE1Zg8eBTZ1vX8xxkV7uZYZ85zgG3gTy+m
FdrJaI1AbA2sxlHQJJO60SZ4nH4Kqa5c5AVv3EWqWUrVTIVY9ptvnxKxquwiF7k5CDdvrFzYGam/
Zn0aX4mCanl7mUUwG6u5ivMoasGlIiKcHZAZq4IAII8YrjCP+VuOPFm7U93q3nyY71NjGWFGv5td
wlEpdl/1vbLzoL1z6/CMHKnjYATVAXqNQ3amsMl+zQu9OADedhTZlOfLDeOsiWFXtolenp++d/dZ
Hn+U6AC02G6ypP3ko4p2XYTXbIYmoxnUVDE8g/XvHO1cI0ESx9ALk41ZQN/zPkqhe/g94c5phQsi
nGHKhnhAPyiIVG52Y96ot91zcGD7aqu50X2Cmd7FJt7k7u44IhX+1aEh6yu/l5BCtyYMWoiSF2vh
xcX3cPbLTLSxanR8T705KS5Rre3o9jctGrRE4+XC8+VMWCbpZccakHL8pQ6TAAP5+dF8E0VMK+r9
giPOfhH026ZaCDKnn8HhzoDIDBZzr8vK6hM6ExVO3SldRSp1Ao3yzvdqV93cI4YXuPIiPjhllzA5
DkiL7OspvovcX9K2Rgj2n9jci9PilBvGeJS4JuCkchu3cDsXTdgw75l4ofKaG39Oim9oTwN51GB4
hyfMKFv6kR4DlNxuik37XJ5EfK0lPS6IcUrOnNELrUo4PflWfiVQJKe9juqn7GwwbPiuHqZTcEgd
Bn3ivHV7O//QdoUt2Z5LVQuqzbfsan8ITxR1KBTBXH9zc9j1b9elaC39dfGRvMYJe6VMlxMxRgwr
/Igoil+YddaHTdHvQrbtqFVQJ6q3wIyP5dtosmbNDme7JnaauX6M4hEa56fSjUMnng91ed9UW1I+
Cj5z+YwrOkvndFaMk2Rti7IDsf2D9iM4jt+Vz61LjgAI3sWWjQP6+bsCIEq0eREQX39qTKcYslCx
vYa7yJGxSStCXORkDx+vqFUOVouCee5Eh+GUGqjvzXY5W270pN7CcnX4bWINR9MpHcGXLJT+Ogbs
gGVwcwzlr3WZRJFoIGGzJBzjuEeiXEYZHNXbz2p/N+4ijDK9ofb2GFvqEVNwjmioaV1T/yn+EE5T
57T2zbBHWEU7O/nE4tFsj0f6KOByVeucUeGUdJCUTM4DHDex69+SnbwhKy/CxV23BGdEOBWdAhJK
MWIQgSfxwjCkEyEaHJ6IdX/9ylayIef1Mh7NuiMVqdUSdIA5/KA8UkSAu+sU1pXaGSuclp7rzMja
RTxh1Prbz7d0VzgC31p4XJyOphpGe+scNCZszpB35bE/NL/teCvag7D61P7w8v0dZ1nrIOxRM/uW
MEj3uJce2KZHjur6ia0rPU2nKkOCTEWOFs/sjEqkkijvymRA2hTYIv6Lmdj0iF4RuNXGJt3Zb0s8
pqA7S0WWQHupt78FIr7uZJ59ASfjapgG7UzD4el1zC1ACQaH/miic2EZq4stcsxPxg1wKLF5Od8K
o4lVZXpGnJP9yaSqNCYgPnYY0t7nlu+5Vu+6AqW91taK/medaSoWn5qmyjEZxWFHQ60e8MZUdCr0
Ee4UYBr2mGMX2ynaqYfK0man/dHFVvOELYLHsoLaIjHAItmP5BH/7kpR19iqdjn7KI55lHr0maU9
/CbsbEoTW316BuB/8+O6iK0/GEOmGHCRVSp/76I5EzHsmsmjFAtEnqbDjErSm/0sLDQsx/eXMTBg
BghhmDbgV537WIowhv64cJK/svejep/esv34MGZWjl297/eiRtq1fIKGkXiK60QeSNW5Cy0wv65J
fjo8RV/Jy7J3dsksR7a3+fHrBlWcwNJP8v2MvpvHcFvGluBIFxvP8wtQUdQhDIVplHIe71SQYoxJ
NkCVTpivqJ8SF5iVHsHy1nH7KJpUlhclcI0cp1ajQi4jI6kGwM1gN0R1sxkB4e+j+8qWtpoIDu27
1vcXNQV7FTRdx3PhsXuCvB6q3IC81M64iZ/azA50m4FaunNt7+1thjNYvBFMRP8WHOuaGClnlDnv
pvVnv4j6ZvgHFh8dVd6S2cAK3N/KRrEqZPgEJnHtBZ4T5FzOYKJ+IXVgNfStE/VSS0stsmlFSn5N
y0FUTarri9QwTlz6ZJ7TGgDi6GYzLIp1gFVuN+p9VmKHMfkYjQ2TTBujdrYJrKfixk/fMmk36R9x
qFh9eShktDfmfW+xYieHGOYngg9cmfXT0GL95wM5AWuUIqLl8prwlPRNcgis4PTpAzLjLbDJLq3E
sJ9rzsg5Rc6KszjvqRHg5CmQ76pD2kArN3TpQpT8V8b2N/PJREEotHv4+MCjEKLarvmvCnQiMRkz
NaZzHxBGEtWnGB+gAa/SezAxVDDaN5Iwj7uuqf4QMpY875n6NYZ6mttFxl6A7I6hqNfEUl1zkz/K
wC4/qJAE5+ZDOZZ2l1vxwbxrT6Ic11oVDtf7P7zyUQPtlT4hFT7huOCZ9/vhszqVP/LjvM32H5gi
xXr7nRu7u3jr34gSSWtulKIyhulKWVf+AsSdU19J03JCSF0tWTP0+gn7WVaGwyG+ZzS4u1SNFD14
BWic2rs8sZdcygGOy/YZeUkLLTSSI0p5rL+YPyT5cpUvV+UwDfOAQrR2zBCFLc2y7h0A28OT5Mj7
6qew8LdqdM5IctrR95Ny8mMYWWdZa9bcY2M3MMcwagypEYPBrFLTKJakakw1VYM7UzKnPbaUqDDp
+01E7NwB/BG7Hbz2PT5MguTOajSHXPl/E+NNjt9lwE9pQOxFR64FtWEZ65sUABOlIk9wNWt+Too7
RRalCbBqleHJ37a/ASAV3ij6vik2+KncEOW48Vnbzkg7Dp2g0rJW4sT23D9cctbG7NKJDRlItxvd
uo0Vt20t9Emk9y16MtAVLnKSVj2/c4LLHZ+pniyvsgT7SpYcUywjxQgFB5g1S0Lr4n9iuTW2LPSj
hq4wzpVNEJNNmaktDiCgTNBOtcQQo/1LcXahK+4rWA004SioCmIw/NU46aQJkyQg0ECrjBSNwEYn
9bNF6mS+ZRl2IFt9V5itU2Y6QEh7v4oqq01rucYiRKNjrt8p7ReVdPnX9WOgC9m/XCeM3BrLlmRT
+W75OztwMidSIQ/J+JQiZFNtuXudlENKrbEbLDMsNgYwZdJ3AgBWGZM1xkM8/+oSq6L3KUpE6av2
Yaboadeqn6l8r+SWMv1A6s5t6lNBvzKlslO0ZSo/k9JKCBrDrSS3Wb2dmj2gGnQmqMivKm4A5MDL
BiaUyfNSaDHRBxqPT1g5GLPP/jEvAEv6kTzS5+untn6ZfyjxhblKl4NaUUAp3puA/8YkRvBzGg8J
dmHh9t6jcBsjqzXsBWRXCqwaqnP/zeD3OOLZZS3eWgBwshGjjjJ67FCno/ahFWb61zydZW0yWjVM
7GfVOd8qHulMJNSQnyIsMp1vmjtRLuw72uCl7pwC9xgMKhUJxmfGJ71Av6rkW2xyJ7fOMQ4SHWZv
NK1+n9+Wqq29KuE+Dbd+ibkWLGeJrG7cAZ6tsRXqEIrVosOJIJ8WQ1pneyr3RrCVDlgC2bOb1HC6
cmcKQ6k13xg6kRKqyuio0nilSAeSZCUMae1kX6destm+xL4V1y4/+5PY7VuT6nNynEqcc3WoJXVY
dPASuZ2eckCC6e6PpS5iuF+PSJoKkxxrEnBOk8vxTL42NuhUH7A3HXnEW6CBFdjvwvYZwDu8xCkc
+H47TQTJs+p4npPlQuS87LJonkG2AJY18CBuAaEAVWSpA7x71Vk8I7Ib0NBYHYtj7cSnwkWVU5Be
WtOIS9IFPWBMx/pwTjYLrfMzoyFLe8HP1NHd2f5It6J5i9Uc1hkVPleXxwjigooOeMqV9fNWslBC
sbGqr7Xax8SLj3olGrFYdQDPSXJ+RNEqKSCiwNjkqp/zk7N5d3pPdYK7fqvukl+hK9BWa/7YOT3u
nYxSTtDJCXqnEvuVotL+nG8SLPpGQWaJz36L0p9rsbgGJCdZxsMkWMx96Tu0UlJmUw+XTO391Al1
RKhj1Ka2NAO+8Tpv6zLyhxQXHg+TTxS5M5Dy3tLXRrMq3dExpCUBzFfZzKqA2qq50QBxqOoAjzbQ
QnPJWdCyyA9VcObAtW0eioPvwLw8sGMs7A9cP8Q/pDjd3/WTJA8x3KIJ2zbH/VRZvoPuApTQctdp
HqU9mgZEgrIW2J6zx704Us1jhAbnJbAldncTuL86Z0brRC4s36uLDPCG54wUHwTV1dBQiYJUmkEu
WltWQydltow+rPmQdE6Zp276e8xORRHZXee07jC/xsZsDcAgyw9UPZmDM/jIEB6iZq8FAUTZrruN
39nme2c+pcXRZ26f/mrD16Y8meHvGQAm+W5KNiEwxgK3QORV+5o3qLekuYnHnZ8K1pmuxpbotNRl
3dRUCpSgS2lB4tgwUqAwP70e3wmzC3R0uva96XyVGJ9zhE1K314Hf6bn9Ljr8wktmp76I7C5J3RB
msAeeUFpz9k/7B90+8798aZPlq3Z6e7QboFPgtXJwS1mEX5ff5PfTtdf34HeD7TZKVTTVe47igTr
bnNjmJ5eX5GzmAGgCly/eYdWhRFjI5ZnuR8xugn67WNpl9svbBZHLfJ4f/0rOGsNhHdFBRApwEsI
Y5qic0oPndDplAxa7JU6/N/exk3Y84s+UivLZluZTfs6PU6g/4se4FhkLEugoHp52VMzGm2AHQOe
mTwDWHYTxwcDOajOEPDF6YV/6FCcroHNr4am8iooavzAmMzYk9SvUIJnhQ7XVpEEqmCVCuDXTWag
sEQ09ZKbQE2Gtm/zxCua9KR1n0Cz2wTz5/Uj45ybf1g5I7J8xJkXPVVZVXVzmXgqxn2n6otgZFu9
mzMnH2qB5l6+90wk/yLFmSRJyqqxGcEPoIWxwrQjhYAAZ4j+IsBdS94kUYeVD4nHBvpDBgoeIF3c
sVb3OgKvkKh7wx/dKNZr6/oZrord2RlyOsYfC3MMcjAWNP7vVk8sLRp/z0w6zoRWAhHnEyD/MKlB
6IiuI1TnZbwGQpAeYLOx17euGt6T0SbsLs82Rn+bBx+GjDzEfNL10CrZKSCvQYbhNGmwx1S0M3hV
PM8+hPOgtNJUBnXAh5RRbMvKs8ISq5y31492VWZQk9KZjpgcWvxSPM2kLIagh3jKARa4YKVTmDKB
1Kze3hkJ7vamuZ+Y1ENqgia8qZnm6HWzCXX1d9YwweWtHtkZKU4p+1WhDv3CTdR8kRLQYeFnqbvX
T2ydhqYCbxrNpTIfjWulKg9kaBOvJrltSJ+1gel5Ud1bRIS7+9Rss7LDe/OM+V7yE4v0p37SBae1
qppQ8v1vTjjrMWQT9taZIKJkWNRbbkvpCSil9twXdhG8/SenhkqkgRqogprSpZwppJ+CtoYQLFmm
qn4uddWqE4GkrZ6aoWiobSJUxrqdSyJ9lA19WHaJpzf+YOVAVd8ZY+Fv2jIR1QxEpJbfn6n1oUhl
2S9wdn7+knfYTVbdY+uTQO+tPk4DkD8GUodo6OeITDV6H3w6JF5T68/DbHwCsUcgA3yc9o+6Q/aK
EE3WickvWcr0kKlZMyVepgedlYT9jaxmxzxLnaDtNlHW3rV4pkofnzC6YFe9y/IgcpsodBIaeAPz
BQ7l6sGefQ93h4qc9H7IxoXnySqG+0b7LJOX68K4opE0gvFxYqBFDKhvnNKr8x58dpCTvOt2IzHi
LVNKZH5TuI4DEUWKfF57OeILcpwCLBWz6IMR15iVwyavoS6Gn/JMng0y/MhrgA2n+wQTQyjv0Sxz
8xLdarLgmlccRQ3rZohBwDA6aeiluEojGvvzqYerE9cWaTJLkzo0Bs5uqCDUAOrD+O/tygVB7hoT
FpLJrOfEaxUK7OZKRxrAzw0BlRUNdkGFeyAN1l2oOVbpeFPxZcRAc5G17cACq0zc6xLDB8X/3OHZ
AXL6C35GF7cF7nDqHkJ2X0ZYdUFP8Pe1uwRvRcW6+PrUYidA1wuUwP9CmqI/hwK0zDS4u1NJapCk
oTBq7DGBdQ7KjR5ZJNkmcuQa2oQVwv7JAE4OU27gAQrIr7xHHDFKwAqlFP0cnMufo49jyhMl8eY+
c5IWYSvWIaUP1493xbHUCNU1VEF1Bunk7LZRpgaVjS72oq8MSwvvffWIrmwrnT0F3l7GPq+T44fO
/rnNP/S+J7LPtHfVFEFN+j72wmwz5PvQS3bhfZc63XCLIomVAhNnfG+UpwndOXLhBupn3fyWtVs/
tXPNCRbUGVe+lbaAgPk/fhln+BVTk9tEw0mw1JoVi775W5iyaBd65mP5FCAjvTXuZYBdmxZZ6h2W
FrqE3OV+Zu/Qm/Zm7q9/0IoJQo8fBF8FlAhCfO57Rj1uzR6NAF6pfo3svTAEV7H6glX8wQ5g9Pjx
jWdS3EH4QhJ72FR9DIeXqLcU4PhoX9j1cXudle/JTy4+WvoVDZ3hFamwqJdKsFQCuVUiRMsyin3S
jyFzZPVFaQHTVDdQvU9Ypuakqu4ZRQAsok0+3obapqo7R4L7z9j7KCp4rmplRLeYIFGZrGrcB0X4
0HA08UEdOZj9lpXA7gLG+SZQ3rv8IU2PlY7ahOHk5TZSnxWn7N5ndRemMWCpUsE7X71ozZAN3IRp
mtpyUWdPQidhMgPZNfZGVtia9mZGAqO7+sbPCHBWcK6pnJsjJMlvXjpj2g7VuKfGQat+1arxNtKX
FADa1298VXedkeTUihxDDsoeJPP0WY0OARqxo5Q614nwVeR/lAmKV4puAiNG+fawzk4OOrOQ48wA
lTIu3LSdmZtgO+MG+31ga8223fhRPlsBGRMnwpTBtpejXmAIVw93qSFQpEzQc84904wN1RCGEhRo
+UF/QIpcxK05SdAzNNuGfn+d5VW5xTsyUbBbCmvKpaz0hPpB5oPjSdVuoa2ccZqsZthpfX5I7kbS
Cgc08B/+9XLPCHIPxSdFWNMR+aC+PQUzAghZJP6rB4haJ9UMygzkMS9ZSqJS1hIjSjwqJVacfmSd
LTd2/pMlrp8D0kAT+fbrBNFYtSTT0OTK2VXgGCBQonj7uhZCj6tePM6uGqdukEl2rDkqcUM1sK9f
HN9I8o+sIjxCphaMAvv6ks2qRb42DsLEC9shdapMjmx9LJnToVqzzTqUQtHrPDtSqm9rzYx3ij7V
D5MZRAJ5XXuZqJzImglwVJgXzj2kudlGSYfvACQezJat/LjOKL+85pvRcwLLB5w9yoBKgzwWuE+2
pU72EbjDVn7Ndvom/NUCpuapsGM0sXjAxHvQbEoBgZjcxHt0DjS36b9c9vjXt3C+o07SJo1DfAtc
GraVC+LK9KvXhk1W39fdu+x7YSpQtqtO4zn/3EWPcy/lPkAqvdOUWuXraa6dCVUVgKkhnoNaQB+1
qKC6ZkFk1PEReiOXhM6ByyMffLNVR5IiZ5HoVlh9Kezt+qXyfb7/dZB/KHCPtKglypLlIDs7RI8v
CibYCeTRCDOp0c506a7xrWiKBFZEQJYS7qm2E+lqo0mQiOutWM0/lMHFKHHXv+VFvx/bWyW1gvEl
yJ+DtLFmgllcJlC469epMBNJdxMqg5+GU6sGJgZpDI+15WfS56WlT/ImjTGF1o63qZ5uMaqthZEt
BbsmUA5KruwEh7+YEF4Hy/DTDEpxAwrfpDvF6VhiEBg5eTl8yePMYjF04yzZGVN2CobMiDJawGu3
u1jajOp/oi/PyXPSlfYEB2DABGgmeoH90q60Co3PcqguXTCkdqgeCyz7qpI645gTNzmOtWosF6Pa
feQRZjaRiAuIaH/umiEANjnA5RRDV2XefYjytiCT7MdeMANDlaBjMXTr4ZUG76TwMq3aULUW5FhW
XRZK8E6Rv1w2XnPqN0kwyRs2BBpJb+AivLaj6STxa5Sh1Jtjd2998of5PusHgf1ZUxEUjr7KIEZY
GMnR1THCWAFnGKnghFnGCK9WFK4uupSXUlUHjj8BZANqVNxb7Qd5ahIJSqg0TxSNfFn00o2oyQVf
15/Doj+v0eEdrlBpQylAch4bpJy09SObphSOs9LBrMDCIp5IRDPRa27XOW+c29XOZU2MEjnUOdkY
1cv42yjeO0epByvtm//gpuAeUB3DiwbSRtw5BjWW9gxxDVVbfEk+8HG19+sHuPa4EPfgx0DAAVSb
S2thjmMt6TPS6PNj3JykMXCithFo7u8C+1+3ZKIobUBpEnBySQRAm0FgpkhetFGr7CLfmJwpKloH
e6Qlu5GovJuGQHLHPEJzW592ACRqZbvWKs1SjLp8T/vkPjENpwh83w71YfGWptodi9qw/UbKbDMN
qODk1w4GThF8Qnw1Wr64g0kwiBVHRIJr1I520uwNw2I9E5zMKhF0m6PwgzeifTcMnblHEmr5fZRU
qTdHVpkh1H1X27vrF7z21mGw8AYVAp+Abx+MOh/F8zBKvRQZf7n/ygsRStfae0AUD02C5gOIKO/j
NE2phgRMIFdkS4g9siawG3aCuu4U1MoGgdpcPbQzepw0qTniVwMpIS9Q7utM3fTFYAtz02tMwfOH
r4OyjIrk/6XIhlqv5YrepF6sYKYogUqRZ1cjo2uSetMV8U5tREibazd1TpLTZVovNUXc16lXBh/I
UzvEKAQyveq/nJPghNokqdbW/pB6XdXrWwzbKXZEQgxeV1WwzRHZ2XXRztuS6MVBikokXyjEJQvR
51u1JsYM/71snn8OvTzkdE6lTtfAcYhoLzEwAi7qYFiz6livKy+ofothX2Tp7IFpxqBWetGmXlvc
w/z4jhyfmFd4kmb7gr0ga2IJlxBL5E3M6mAA4pJUyww/zfoy9bT+qCj3chdaivR8/cDWzKqONmfU
DjBWL5uc4U4wG1r78nJ/hWn3OTY/0X0nY2xe9MZWzw1GB+0sOooVvPbrakDS9bmaengi9jzOW5W8
x9p7mGsHPyycetLdMBEF/6viCTNBljrNsuOPYw9NPgDmkvXUU7BimgzafZEPdpRiFJY+Df3s0ulH
pie2HqNOGg6Ob1ai4GnNn8AaKvS7IHwyMYN7eYkwQ70vz/7CdzhbS7nIYnMe2+1oHCY9dyVg5l+/
0hVFw7BITl6aFxWmGJw2m9WhKJQxQ0VWwsRietRLp1dvpxn7FNP3SGTuV/hjYAxPAjswGfue8z57
D37eVeGQ4l5DxVOSH/n4q/4oi5tZVNpbo6MvDVFAmcAo7zfSxxmdJE90lIFZ6g35UfW9hGm3U9M8
awDjZ4r8cf0I19IpcCxUoIeqKJ1iIvTy1hIzMvR+odboGYA/erl0ygYIG0kdmyhvo0PPzPrDkOqt
jQVTzCahOmyTtJa21z9k5Xmie1hlFIhEi5vD3WVVyjWRuyzzpLqy+/LX3DkGvNFONBW48jqBrYFK
AMWybRSkOClt5SLJx7HMvFpFknNorcbYV3tq2vJsqepnDpCt64ytXucfgnzcOxRNXoXyQrByosJF
hX3+QdqDnLrX6azVBhikZtnurS8lUs4G4q37fe3jBJt4l2MZwhewelSnDW0D/cMPAVINP+bt+IWt
DZq9S4HZLPCWVm/wjD5nIMs4ysZIA/2YIXYgj1IZObLZW208C4507d1j1yJevQqOUVa7lFkayAMW
vWipV/iuROJNEmOSRmPhZijMXR5XABMzFdFDWQwq54gzGEEDuT602wF9+pKosmDoGX6beTr6fW/G
hrzJPkPzhOmHpjWkRWkbZZJt/NTQbrpgLreKMebPY5KHjhkPs4sNrAi+r9/5it1kqCIB7YCg0ZB+
P+4zVaEOfq4YfpJ5edBnmzlLOzsKoZD0XhG186yJMZzUb+WHVg6+y6pOyjoGqGzq6fMnq6dDTw6D
g2Bu20uixpS1/jXYEBVL8zCfjv2GnCSXMo3kPsozT67r4aYPdd/1CZHRexgGLjADol2RF4YboSPA
nuQBPR+wEu44dKWbDnXjykPeoxWCDMdxxh4I0lSF4OBXT4NBQ5tY/kBRN7kUhpbmGZmmOkP1tSi2
SVHSrZaH5iYpWOrOmhrdqb6f76/f9toDQ6Pn0k+nQ1/zqYemjejcohvTm3U0fev0bppea0YKi/gi
/hZh5oUdthxoGlRVVJRsL/mT0ygKhhzCXtYHjd2nhegJr/CiE5QqloWFKJryswc5xbKFOcAVl9pD
Hz1gommQsaNGtFR65Z6ASwyXkiDzqEMKLvloowCJFHnCPYWwpwZGnGZLGyVrUtp9Nf66fj8rh6aj
mY7AxVTRT004sZXzzAxYKOM15rdxe8py0S7bNQKA+EZgDe0OTbsc6tlzH5s8SeUY3DRFabgJlbGr
pmn17XU21q4GYDWYRFliXlRZLqkkGNzXeh9U3tFJZ2KMLLZS0YTG2r2c0+A4YXm54D4unKBbCCmu
xM0wJY8+AFFz/4qGXJB3/ocZ7qFOEOMp7UCoQ8mAjrMtj89IYP57dXBBhTNIpOmnzC9AReq2Y3mo
A0s19nNhR4WgECM6N8578RVWSYMKQsO0nYlNv8r3YXKY6HWuChpaWTTkVRjSEsvvzwStnypKtdzA
QmgVlfoaQaKLKpoiOLU1QdOgAShDtZ6iLHBJpcnGrkC5vvBI43+Y/p0f6pshMXZBWgpEekUK0JaD
bCrCBKpj5fUlpZbWEcV6AtxPWenHWm2Axxeq2S5SA+r+69eDDgSQWLr+kZfi4vKqNkbA7ZqZZ0gY
9K2ey+yLNhiiqAXJx7WAD8XeBSDcxBIZNFZd8qRleaknpZJ5S97xQVJfOgYEew+ontYgHQ17pvbQ
3kmtc52/tcQ7xkUolDf2KYNHTsuFo794FzTzSNHupjBx1f7BzIfjAAgTNganQquRwTrqTBJQXhEX
NMYiMtKg/jAXrlwyHHSmjxIWhHKJcFuVWkHxNmI9m/J8ncNVOoDFwaQqEv0KH3+VUs3GSsYNBhVG
RkeraA5dfcpF/XhrMqngCLH/B2Mvf5mmoEFrdtlFuZcqX9VwMsd3ORRoi3US6HEwVWAYYRDg8sS6
Gf4q0bPcG6X3XH8P0Rc2pPfXT2tFVRiKiQAS0wZLlxUnhmE2GmHMim82NJQRm+w/uY4zApwGL0oy
1iyucq82T+jwnmcMgNYnYTVk7daXChbeFJpQsEb98qzKQC7zmJa5V8kn9OxS3UGE5osU0RoV5BBU
FK3QN4BmtEsqOZn6GjinuSf3RyyUtNTkZx+8RsXr9UtZJYM0L3LwyCqjV+ySjDQppK66LvfQPbzN
3AYIp5XS2mYl0OD86NxSzja0P4S+lcWZoZj0JKmlooeEdaZFjdYFwU2aRPdwGpv+uMQ90VBZqfYU
p8DKnAPmGY15mAGo2X8S8+lfs412nm/3GH1McMQu2dZmuZzaEJWzPH9X+zefPUjsLtL+vTG5oMIZ
+6DshkLOUchOzeFguloClNJSNDC7pmZNhJuYmEfPKmZzOTuCyTIl0lVUr9BxUUw6FkniLCsCRNL0
oAG+JMKyQpoLACFWFAaIGsai+dAVxQNCxFkpVzGQhLyIbEPA48XSndwKDNeKbC7wcchSyBr2wvLb
cFCuxZbWbsKIlzo5/QBA1aLYJBi48jHrfF0eFjHnopgLUtxrM2u0p1cGSE3kxOL+GGGzYE32yHnZ
Uv4ZNvkukN3rJBcRu0Zy4f7sQfg0J83YovffGJ8rJy+Ous6sBriD8iTa0CzijpP2sJ6B0KqDVKm5
/stUFXcxO+bde83uquTNN0vBaa6lCk0kmFHphGQAGY8zwHgUfj3JaIifm/uYKFYthcDirdxZpc4U
hpYaWUNhKzoChqwy/n2J4II49x4Qo2ayUuIulfxrUGRLpves+3398tZ8qgsi6uXt6W2ohYaxcIj8
WeywD0m2dSCzEcsILZNYkwSww22l6QI9uvy/vNScnywnqAiSg2nIwZzcF05fdk7AKsH5LVrpGglO
MKd29gPi/3/SrmvHkV3XflEBlcOrKji7k3umu18KPcGVc66vv0t9wthyXQt7DvYG5qEBs0RRFEUu
LgIv0YT2sAIAUQcrWbPhFfh5K2GM0pB04MQCKdkPW2/khDPLv03nJWJwIlKczK2GDsqm8C1oCTla
ec+7PJbuMmz+f3+eZagqGr2XfFppTzfTq7rKfmdby05fgGB5qN1tIdiTa20oUfx9o+OsymICjzjr
mnJQkUkU2ro5NoHfuL4kcAkmaabjdv//rI45vJnVpHWaYXXAiYMyms6KLWwVA2x5086W3BLF72oS
alFIUzAWABKLVgoSDZnRAwo+wi4EqXLjoPyP7AtHdTxRzE2MMo2S1x1EDRhBrFiDHYSmI9VIO8tv
TbtJuud84mXGeDIZIxTEqa6bCjIL1LLrwQOojdSx10zdOrd2nfjbEjZ/YSB/FMrmsAI5FOCUVaxS
WiXtCo26939/Kd0KGDQCDTxEKIEso8awLBo/99GdYyi2tX8ud8lWcI0fxaohPxXQaj2LaxXTbO9L
XQo1LoUyejTzQeh6A0JrJ3CfeXycS9cwpvIidakCbYg+6GtHLkd4OQuqBbCh/C4VB1EU13r2isdP
Gv/zqgfeV38kMcrzjVCSwhhYF6NyimgkPyr4VjXz7mtr0eoupDDawgOrx9Xg04sJw6KH0h613dzs
guRVzjFFq6Y4C15S69YxIZdJ43u87/AW1ZiV5XIQmaB/R2UQgAdPkoanoRZ5ZrAQVFApyM2K8hfO
hnF/+pSC3y1NU5THRp2kghf3dqVoK7mXSBP8nECrlo/Rrv/ma5xzdRuIQjLS6F/JVEDYGZ0ivtY7
Mwf2ppcwZk1GxUSJnZADuOEIYflT9KaMEE8D2aDKhyFN6dO1UV59lSNmoQf2ajFs8S8dIzGdZQB7
0kpcF8Fb3JV4XCZuAlhp3X6Xq1cJWRNr3E+nOFv1uQH8g1SuJ6HktH8tWg0yeqjJi+i1uumDE2pF
rzMsWM+OCoqP2vx6/yhwBLCNb0pm1WWVFsBxgPLJzz9iXt/nwtMLuqTkIBTiScvi184jMZUuqw3o
Ug7B89RoXtk85uKhzx/jCdPg8206iiSYeDxp9Dxd39AQS3HnSLvj5mTd8KRZNAIZITZ18QSrf8nC
YxZlbiuaDhe7uKhFHQkPQEbo8WOO3RhLedKPVFhoEEN4xGOaE9PeOngshxZf0KiGJ+UXd9nFSyj2
NTmcQ0hIQh0RNCZVoA+yKHgpCJ4YutALMUigAeZJxWSAWFHChCY/TFr3V4uhyFUTRGdIQV5LiWv0
R3f+jBpS1tCWbrRTCgEnvF1osgZFHkxOo9lNQD+YJ06couypigmWclQzgqYHq8Gz8Rh3K1X+0BrF
DvzWDqcE/CTgbOalPRddyKV4RpMJgMeRn+FgmZieZhjHTH+Ro8g2xYOQYtBf7wgl6FK6DzPW3Fau
1gbIIjNwiBGdS+lxe31DExIy9shg6ZSg6FrdmMxq+pmKE6iuqvpnENVoJ/8do7Ocr/TbuPhaFHPL
jUGqCXGFVcd1vvJBQB4cpyjximGys8gpzIxIg53//Oc+7HJ9jIcpfb3tpylLaWLWUF+Lnnd30x9g
fQlwEehyQPSDO5xZVVWLhSjOQAeKInbQcKvoOQheA3Wtr8ZXQeCcjiXPpcgy/D0YNcHDwiwnncUy
VydIi4I+9KQS7Bv+JEwQ3CQbvTNSkLWiQd8wUue+HjmCWWyNUSu5BopxnBha71gHg5NKP0dtpSUv
IVCg94VR+7/R6Z9Vsi7TrOUy1hMIG6JfZnbwJ87vL4UKF1pk4eRxCiBpk9F4pDCJpr4GWkAwHI5I
OSeYXHY0MoB6NNWnAwh1fbwMsNcY4tin+wlZxKE9Z0F7LMND87MQtrLyU1BWsuK7IhgIe2ULRvr7
elzcNIVGe0gdq8gaXUunqL2s6+CxFfSyBhskU6Tnxmntavh9X9CiF7kQxCyzjwW1TDQgPuvxd6/a
+j7O3QZDSNCC/r8Joiu+uIPibBq7ucWK4vfQCyfMUYjQhMJ5pi1ddABjIG2KQiYo26h5XgiRKyMu
lRKrGbMPtLFHzSEPz/fXsWiBKFpSSD0uIJamwSzCsbQyGRE/pqJltmTzQpzFHbkQwKyhB1gmGWUI
KDcSKMADO7JFTvz51R5zc0wvZDBXtSAa6VgokFFsdfKqkmQLoPb20XLL9e+apLaPkVmNW9u/crxu
bdu03xSvcs/qWuB8yeKGXXwIY+fiHKexMuFDFG0Tt0dx8MTq5f6GsayoMAbcXhcyGBMH9VUdNwVk
1HsZ/cu7apd8hj+Vc4NRoS4Ip73e1mpSPgsv5rpyOg4dATvc8UY8Y/hdYoaZNEN85xoe7N6eSbYF
KUFW2vNOJQIx7MIDYi4g8bfSrTFFN3JqB4PdPGmVf87f5B/ZD8mVNjL+cl8zi04GEBxKAwAIA8sF
0GWJEneCAmf9qTgaII97aa1vjGj9v4lhFKDHYiCDlRZBbrrNMD1vONegisnXSvULqNq/8QAXa2Ku
2XmszdmnwHJtDEjrY8QRUrkKpzyzaLUYBgoOe1UDnxJjtapvpYLZQYgRvqJtj+jCt6buvftqW0i0
w24vpDB2K2Vo245loNUN7E3UOZ2/VtT9oL33xgdKr1Vr2qDFSwBbDXlFoUUnZ4kmGhYBsAbVwLUf
VQo/jwQfWxZJ3bgKZkUlk1lLjpTVVU4qU+EBgBeab7FYlODxGv66bxmvp5pBO0S5ibe5Ojsdxp73
GIQF7lRNOQwlBp5WhV0j2NeekgDFmwQoCpVjOYun4eILGJ8ogSQtEDp8gWgP2vc6wXnMV+kW4A0j
5gWDy/r9s1rGgCw9HPCS8OGSZnCUhL/H5EXwwQESf7tvQ0shLog+MCAK3bx4MbGnwdCA7WvjbK+9
hZhWZDiN8T2PpkcteJDb1pUrwbsvcKEhHzMZcSsCOg5cDzrbri1nlDXwJKUhAChWrW6bQclIq7Sx
G/X9ADqxJAM/lD57eOJHm24qQhfNe8LaapvuYUhKxZYKTPoZWl84FZb/mRtZh3I5MtZaNYGnAX2l
JAexg9tnHfqL8s7cJmGtAqM0WgdTiqwdYKzB5v6aljaLUnejxAz+/xumyDQohAYQ0nQvmI2HbCwp
28huxcStzX/OZALtqRryDXiT4JUrX2uvxyDJRAfb617D5STXbpBXRBA5e7SYu6HISNrlo4ARkrEK
2hToNyEcy/iz+0BvfbFCgXJEhAlO2YbjKheV90cWyytVtLEKGmacKiTm82qrFVtN2ogaL7W39EIF
RBYxGd5zaFpnliSqs24EFFc/B7Jvz8MUOKXZv6v5HNlWMXzGSZd6Up3aqpqBkLKf3Ps2spiivfiA
m3WWfYu+EKDMSwdpHPS/nGTb+t7/CHoiDE7/NxkdUBuZGDqKOvPN3DfZrNQiELHeDLMlC3vyNIu3
okWVAkMNPha01aLod22LkaqXTTUI8FG1A0a3eddmXqoeQuXJ/J5gqML7fQ0uhb0Usv0fccxtF49p
BDw3XCKK9L/q9FXy+1Ugl66exU7bcoIyag5s/IsuN/T0gJFFvyE5GNu2rC0Du6UI9px7ws+0GY+x
udHM+AEo1e9joXEO3eLy0CaLehuwTYhGr7U5+UbVN2Gf7ZOsdYJqp3doL0MLCKp/YcK5yZbCExWA
I7QagZ5D/EpiXbyC6i6RJykBBr6oaq8SSlcsrG2BQSl/sWMXYhgDwdBG1czijopBh1ARrnrwnABZ
5Mj+vI1ms+XIWzxjFLFEmwbBxM1OcBRDH1yfBrqE5OLb2K5jEFjWeb1WA+DVMVEiL1YoXoXVW9uo
HNFLscGlZCY2kNMQJVS9yPZ94DRaijlsjhaMq7YRtjA72xqe7qt2aQfBYSajOoyASP5KTlzsoJQK
sVypaJ2Qmqdcj+w8OkQFjwJ5ySQvhTAhlz6KmFXhw0xSYx0WEonjwhlAOZ+suoyH6VtcEK5PFb16
6DRgu1UkvS7ULtSA+NUz1e6lKbdnAfSXhibylrUoSte/uCGwApb+zZgbyej6AWap9BhmIM2TU4jm
RgZgn3OmqYGzXgRtDLQDES8BFGqvz3ShTPo8lT5QvmZJhG50uvCbCAqypHT/uTnA6LEW2AK8lnIt
CPMDQL+voGliSrYFCHXFTfQ3S7mQwNhC2+WtOSkASofNoUjcvrYzf5PzsvdLx+hyHXTrLsw6TkQM
U5OwjkjzhDlxhv5ZVEn1avq5a3b96b7WFrfnYk307xfSQjDCdwYFtOMpOLpzpKBRsjPssTRCTzXw
oLovbmFxsANJxnsabTQA0V+L0+NBy2MVd0oTjmSat4P+AySXcrvNq2OWcBzEwtqQ9Ad+E9g9pK5Z
Eiar6Ipy6KhDqtZTs0c/eKj7ds+borFwllDJwe0PfOWXN7peU4L2hyAHqmwvohtaM+2q22oC78Au
+KErIYziUFwYNYV2AyS529X21B9AtZ1XoFzhePElQaizYQgjpe8DJ8n1apRJmycrwXlF5TAMVFcY
P3QhJZ3+AbQxxxqWNgggWwC+UdwDYJoxdVmeMiHG7BYa9/qJGxdbEDzOPSfu5UlhVGeUWiI1M6Rk
0lbD2GqRyNVTzAs2F8AvtE6Cpk4MCYPy2EpJJ1TgSqmTfJ/JKOoqJ9NExqpTcesbxd5q1L3SnAUA
zkTUsgPVPCeiusJ4LZQ0Qmmn5LwiwFJmBFwywFuAXIiSLsjXG9nmU5uraGBEPcoNx5CYJmCkQn2Q
igBD0x7V1FYsp+vfAguTtFPp9/2D/kUnw/h9iAcuFzhg9GNrjLNUhXYagwaA7jyJVqW/HYZNJezq
UEDJr3/CreMFzYT8TGPXYyfaWv46iBWmBxxGHaQKO0347Rtel6yG7pgD0ztI2175nSOpIci7SF5l
7cbk8fwsUOSAzoGCDdAZKQJTzKiszkShC+cG0H3DSSPUTvRgnWLMHBp8QhtjkzRSBpMrSLNtCD3B
V/UiKaJjMhykEZPRZmOF5+rD0PBevFRXN7rEBFxwBqgaqKKoV71w0uKo93jzAqQtyEXgjgiSV6Va
tZyy8cLJN0Xk69HKrtBGD/r3CynBqNahVUYApKVbEcTGyifeS5bxyCuBL/SXo6EAiTP6jqH824yg
TvIbVavBtmC9hMO2D38a+XsOYpxCie1UdOph3o1N8GB9xvXvNvsdRv1LJ9cEd58hJmu0pnOeAgsO
ghZC0JIM8BDaupjvGWAKBqDklI8/sdu0O3ezvJpj43koeW58SRQYHtEPi5IZJpwx3rX3o9mv6CyD
LEocM9zIGOWJ8eC2lfNQE8uS8LBBww629Ia0Sp0jUy0B+39rrdVQHUv9beIBn5aqBmDs/COECe5Q
whXyoasA85dNJ/UtW0h/CGZua4F2NMZfzSrWkE2Yes9U2pfQb5zQX7dK7wXIB2M7gQQT9u0/B9Jh
0jrtakVpi7atMNsZC6ZelzMAgXP9JvleNGz18n3kta8tnMkrKcyZzMVSa9EjiJaAVbnmGCT9Qua8
m2gHRwxL502DJuD6JGpS38ytD4ht22zRCJptNWtXm7vzfRe9ELfAzaH7G49EdOey+esJ9Eqo7YOA
DnVAcy4JsFzEf/4LGbgOLdSWTCCtmaBcr4H0x7wa5MjlkzbvswBdwLx2giVLp92l/5HB3DSTmGZ+
VUMGkrsATKp2nHg462C/tJz7q1naczpZCmR9uBwwvuN6X+Ao+lIPAQaNiqMagX884LHvLMTHmAf7
RwJjVb4F/H6WQcI0r8URgCrLAwsU2gbQGKFpnOUsKg5t2aBrQVMr+miul6OMNRTXAyYUPWuRO6lI
pmLm9n2VLZkyWAbw+zTbDYLfaxlA9dTy5EOG9GaYP6pno3utAnR8cqLWRb1diGFSm0aOp6fRUaTd
hwC0J9F9sMGLJ9F4bnhRwkJaDDECBh9R3A0wn4y5FXIemHMO3HaeNg+G2rxYgXhMddRfzFg/SYK4
Qu8+GliykXNeF7brSjATLQtgBkmjEh5HDkanUWXk9xsCDlqiijXHAS2tkc66pTMIAOVmM8WBOhuB
0IPfdEbMOEsba/hVPmCohPSqiI2d6rJ330qWQgJUDf4rkH11IJfSJWmLkMAvKulRM9rAi5U8OQZj
m7lZ3cVencot6RIJ3RM+ZkApQJ3Y1lhPdgQiMDL0Ue9NSNifsiGNdDQoannhySCJ9DB0bOQU5JeS
bFefy54ckK8qZgACVjNT9qH1GlbRY+yDddffRRZpULuJs8DpxomY2j9/1FrU9cCgAcq6GQ+RoDMx
kUNoSsNLsJUm0ks/TBHlVV3g+G6ZOmfmGqLTgxASmWBjRffv9dn187wyShnBitKAYrhyzbglo2Y6
IEtdK81OyXYBZtGhJmg3Zr6KQyIZXl79zKN161uOWK4szEAckT4GSfnUktgq35SOd/KX3jkXX3nD
ztlOTZD6RYd+lMztm3dkzMg0PfRK5wkgyQUQ/HuISZJ5vWn6o9Ilj/ctd8HxANOOyYOAH4HDmwWO
yXMpVGGCMCulzGFPup/bQmlL/UQCH3OSDel/lMdYXloOiTAP2JM22qPHiCiDugmsTdliACqKf8Jf
iQMaDwzpqOF/PXov3gSREJpjYkC5oCglgvkqKA3RjYEIGPohyKcuaDh30he+/MbovohPaHs+7vVr
oyvhzHJtwnAZbUDVt0/QkhhHJFTabS3omBKKmZoY6pm/1nG9TgfRi3zDNqv5NZv8jS89Z/O+VBSQ
IscPbeEVlhco5rf7W77khzHnll7TKFJgttb1F5p6FRh1hDYaue+BzxDQ2C8brVfKk6vPysRpt1ty
xVA9VT9CbWBQrqWFpdHJBcYl7JOicFXMh8+Bw9HRU6YEjxUG4DaN/HvO9fX9NS7EhnTPAVBG4ozW
Eq6ltm0ONiYghEGcdBKMnMzj2pjf7stY1CPadml/F7DxbMKkECv041eIP434s2112tFAqUoj3oSG
JTl4CIASjuJEABa8XoufBfW/SGTleFtaE8HwcjvvPD3gpbPoD7GmeymI8ZeC3Ch5oCMQbcLOy6rg
NJpPmGDSq+1qrH1XaYLVfQ0uBFfgtAJ4Cr3qFIDP2AbALUXffqF//dcxUA+5ehB7uzSNbSbz6O4W
ZYGFFRVxEC2BvOxai4U49EEroR3DjFRwvA+dW4CutLSObRKtMbmLx1e8eMciCfFfgYwJ1n6bTpkO
PHWU/ZoFLw3VV0n8gYkNTtHZY/A0x6rj45iDjfgvtKqjBEnpKDDEhHmz5KnVN2OHFik1d1KiKvYU
OhnvKbEEnbXw+kIyBz134Ctl9g5UzFoTq4B61oYVrHuBwuKbanaMuVNRXjKFVa776S5PqmCn69Xo
xmb/FEqB9RJVsnaQwI3Acb1LZx6zc2k6FpAqNI5c73Bj9KFVpQOw8g16LKyzWT+NAS+yXNxWlOto
Mgv/oOHtWkrVGnrfKRIQROpwHDCQsBgNR+uzrRTo+LddyZHlNIK61bqnpJ29+3u7rHaw6dD+C3hT
tqk0n5XcGAcDD4UgxeQ3X+6daopSVyxDPB6Hqrfh+lpbTXLfibvRRM/TmNutjodr35XCXpwxWvj+
Ny3qHRg25Jh05MDZV6WYjUUaaRRH1qUkiQ0yTx9Jx2O5Xjq/2FlTAuEgHfbHnF/TypuuGCjpaFM5
M8AfrhiXFvGjLl5VXXZssqf7y1oSiCQX7IjSuOImv95oSwdZcd+jH6+J9UM2vEsiWp8P6lxv9SjZ
3JdFP571vJeyGKOaLd0fZ9po1YR0MKzsC24wqQbnUly0XcyFBJYR73+8mulNcxENFaqZDoGFMxtb
VemBsCZ2w9D0PXDCYZLrNIxrTewmVxml3NXT2ZJInvv1fjIzfXV/wUtXDW2JwvwAVJ2wn9dfohT1
pPfow96rcwke3h6AwwDE2F4fJKOdKmGLEQbWaYjanuMkli5ThIEgwEIvrIFXyLXgPKhCNfah6V45
10jYW+qh6WLH/AvMM/JfFsQgN6HfTIIo5aQZVR8LBGQIQY6pJmvUCSqnnQLeg35xSci06YAaimCJ
ZPz91OMSaErcbJoCeG/dHhIFo3+TM57/HO+zdNKRLAUUiY6ngte/Vp5aqv7Q0IaFrH5Gkz6JMOVL
zqa/8CcY3KSA+ReWgVzztRS0lIMotkeNtUCUfsBz4bVVQmM9W4FP7lvhkuYQIyKXLX9B8pgjLheh
FWgmCqwxdecVMYrjmP7UQs5ze1FtF2KY0z3NeR+lJigeUcGVo3MwaMTiVd0Xl0KrACj+YNAA23kE
oH/SfuEXrfop9EsHtHsG5sqF2ed9lS2u5Y8c9r2IYl1emzmuv6ip6SDrEMM/yoTjHZbcIZ7sKONS
iKTGstTBMZUJLhK4Q0kBVVLm+DC2++tY1tcfEfTvF65wmIRcaHOAMEt/lfumo8qPaCQU/wJEjofB
HzGMLZuI/2q5xkpSIC2k187a1P7v+yvhKYtxpWNdd0WAjrK9FJpEqCo7EA2O01ze9D+rYM69D2SK
oFaUGlsywOVYh46JZjPwxv+Ng7EQ3ODK1dHyyM74APrcCgwfgjo18RT5U0nQH2Oe7ytsaetRHgS/
GRgdkfagCr3Y+kIP8yAZAInCcbSMj0YTCNp9nDFuOWZM1cLe6pR1DI9fC0hp1l1Gejn5swWCQB2R
YfoU9Z/ory8waSQUvtdj4ErjPw5ZgAMH6z2Ac/j/Bo9QJUB5GAMOZzKixWN6nM2GiAGw/HKyGer3
f6pGNK6h5+aLshLJI8bukrEC4UgOvECTY9DleSr25fARgCvrvpjbSAGUzkhVUH5hCbvFOE8hledZ
rpGgkleRC+N2S1eyU84Zut0pCEE4jzYIzLBRWWYRsTAyy6qBGBnA76GLjilmXt2XuOAm0B7pNm4Q
TFme1veXthCPUbpqMDmCltVA9pg5V5oyTEMWIhUP6to4WmnKWRn8mADcZgugwEnUhIxRYSfztBf9
f3ymIRuJR5xqqBZd29enIEpFZIFSVGpwuW5KBTTRw4jWUd4ZuD1s12IYP6sWUauaJX2MVg2JM69F
zl+XnnXTu69L6kivz9q1HMbR6lol5TOasPfmkLlJBfjtcBiU1h6n0yDyxoTe+kMqjE47hMEgdmAi
Lqma41gYQkRc+UOaPkhNCxYEDgMd+9IzKfmcRtkPFHQtY3oTE5xoTWcWVuwPp51oVwHpjqGHebpe
YGOk2NO4Ot/X39dYjAsF3ohjzlkrzmKuVxA32AUab8gBQ4uz2q5dtGt8E/eu/H6skZ6tib03bPc1
8s4DybzE2fLSF2wt5eZLGO0WRQEE8CQMp4NpOB/m7+TJ8kafPBvlzn49t5/T3g7Runh//VypzK1g
pV3bZyWkOsGzl5FmraGLT3ZDgODPBMAOuSf5KjwYnG1mixQ3q2XOYZ9qdSWa0Pv0irC9FTY6huZg
jo099kQX34rHsbKj9/Zbe66mwMbMgsizTrP6PT7qGGBt1/GP+4pgXOHN9zAHNoyNMGka6CFDopqs
RM9cl3Zpc0Lir+f6PXNjzmuDqk3T1xDTO8ls5xtxa3QkOH6LyWfvkpeOaA8DahDPsj1uZnRPGh/R
KjvIb0fRW71bnzWpVz6x7f4seoNzfBc9xX7i1ZfZHpp/6wIjXGiJBNl8xhIxiidJcjEYTwmBf7SB
e3PBybMJ7H9KSnYjibG+yB+yopwgafac8RQjb5c8tnbicdTO3jg3chhrM9TRjFCPGE9dTT76TYne
1CYi28RZ8yYycJXHGJIyNV2ppViSfkiO3bE7zEdrVTYkXfHOLot7u1kVY0y1rmdWXGNVpSOg3mKI
GLrTk1HeSAbJzy9juEaLVbnNMhtVoMoklb6JI7vGEGmgEzgXEVsA+vfHoPqggY2aAhOuL1YrRzZA
NmDZ5f5gzjbK+c9SSJLDozGRwjuba3t2m028qw/DmnOn/z93xh/ZTEymzx0e1RUUMdaO+Tl2u/qx
Vu2qtltXPxVPmtcCFY2U4X2XsSwWc4AQRqBOgeTr9ZLHRFd6EFIPpyTBxNIno32Jf2WBslLAad9j
BgmoW38qAFJp5YbXRMGEh//S9oVoZsVmmUe1OtFryzoKnW3GZJwcS9tNJaZ0cda5LEunVOPIHiGy
v16mFoD8bOyxs63XbWdMiiTVJnN+3VcmTwhz7auW32IsIRYkb/2VtUvJu/Qt4yxk+WyiNfA/K2Eu
+6QrCn2m3lceTrjbRsAGH9Rp1WbbadobxasZcK5Xethv3P2FQMaTzlYdKkWHVVVu+UvZSjaPbZ67
JPV6c9rZkmvM7hxOGnGqZ8Sa8KGjO64Szvlm2YH+bXF/dMe4UL9UGpQxIchcaWjXd9Hl0uX2u0y2
Mdq3vw/EdE37vk2wjdP/lgkgCMYnob/GZPYrQ68NEvqQOdhGZ/tn9IqH74n7mH7m5S5zUvflvkB6
YG+36488ZrumUEz8PoS8VvuFcvlr+YFJsv2r1VYcQf+P6/gjidm2EM2rSd6H4+ntR4BCtP2oOu/p
elg3a95UJt6amH2z8igOzdhCgKd9jwogBX274SCQ/x8j/LMa9s4T1UJtacAgnpPXsCU5EZ1uFzgC
x0ks3+NIkvzHIBiPm8W13M4T1Bad3+BkvQ0G+0yOTHZ/5SkAncHoQ2p4LAvCJIqgCfALerUCzbR+
MOzv2Skm6/v2tnxpXohh1tMrgdrGJsR0GhiGbS31BFKs9NP35FfrZm+NQPQ96IZIvxK2Z7RUVjve
5MXFuPfiC5iLpJ9rOag1fEGM5489kgbMHCb5DHgKpf775mhdyGHe/HEclK1ZlVShoR17/iNyj5v3
9GlY86A2nBWx15VkJrHiN5BUuMExtJ/9dbIBuTjHN/GkMPfVXKRx3NWQoryEJ92OncoRvfl8vm8g
yx7wj9pYD4i20LicE4jxfysPBQGo+Lflmo7vCU+pWx62PPrmZcd0IZBxgUVWNoGeQWDvGeShOLTr
YKVsjxOxNjtpc391PB0yTlBMxEHqAsiy1mCtgfFp7l594w1N4klhHKAWgQLLoEdZPggdsUhAxBfj
YJKCY+L0d1gLR9sahr+A3YBmSK5v4kFqG0WdkunUir0C3k2/dvooKlZ9OVicsGLx1Y6KP9pzUA8H
Zxhd80UuN9fmPhUxeuNkkGDXP5YPIHuPHZUYK8ktfOIT3QvJzsTA54+/euBcyGa7vTFUUVXVFLK9
9CF88MPH3u2+i5Zjun7h3jeQRfO/lMWcMk2fosYqIasrdur8kfokjZyp26Su6TuJ+KgD1ZpsGkfG
6VNX/6NwJvpofVSmwZoNR3L2DztHB216gCc5ja+ADHKtJ468pWDxcrHM0ZvEOO3VDPJqB1nyt8gV
bHGjPeW71Ec+6j2wz4Vv88jYFuM62mqCfhPwdeINdW1KlUmhBCm9gp4PXoQZmPazTqLelp2XlzNv
hM9ipHApjYkUIoyUR9oQ0jAb6VgmdrMKkNDYzhMvJKHKujmNF8tibta6COJE1/Px5CizU7sykcl6
ffZd/ch7hrNI1q8o9XJNzMEvRbCDRg3W9JbvDZIc1U8lc0zSuzwD4a2JOfWJHoXwMhC080K7/27s
ok37sXZ8Gxh2+74xLjnNizWxJLuYOY95FRNEBd+CijR7wXG4euPJYA731IRplA6Q8W2w33bJ8UNx
vNCJXjU3K4n9gmTYt/uL+sod3zEKlTnRc2DqadfDneweGjtxf/yoyObgfSihe1KdeHK7PejoXgJn
bY8He50jtbb5xZvbzTtwKnPMfYDAFV+iu3govSSwgw3w5vZ6HXi/1j2PNHAxYr7cSOaOrataqbsZ
S57sN4OkD7qjE8rrZzg8aBxvOxlHovlpK1YVJCXEiY6qE2xM8kvh3Hxsf+q/DpuhgwORVq1UlrnF
HMo0rWoJ51r9bB9S2e3e+x9oRd/jAfqsEN1dOy/Nw4s97JB8AiXdQKBXXjpx8aq/+AjGubRjLRXg
fYflOod6Hz5Kntd9VqTfPH9Hsi3gIfwWgzL9Qh7jYZKirxsjhrzS+fYG5Jtd/Tza9hNvXfRnbo4H
2htRiLbA/cbqNpumRikzDbpFYOEOm5DYvJL6svVfyGBUVyZxNBXoij852WdmuP3acnVnL71uO7I7
FMjJcJDwixl3wGz/uyhGd1Zr1aMYQaD48WEQeZsEXkCen59ngqrqNls9bE6hU4FSaVu9nNdPxY+n
dejar7Y7nns3sF/X9ssTfB/PkOk67+ma8eVpYgJYUKm4NMDIu5s29z3d8p30Z9Vf9/BFgJiGhWZk
JX4eDbjBSn3ZbtdPT0+ciHfxxF8IYRx41hsSxh1CiJNVtuqAw86GVd5fCfVPrJ4METT9IIIGZQsb
6Yq1hN4TfYbph89KIjllInOuuqWwCxOzgQBHpxtidyYkCYqkVOMxm075EHuY7WVrFQaJ6ABH8248
lpr0y3kZGOhOKTQwIJatt4PhrWt0FPlOhx+KvoqI0ZLs9zOAEZ7lqo+rle2+iN/P9Ufy065XsXvG
UEVMZHd/cfbtqyX8RqkX38FsXNeGfVf1qBG/OYeCVOQh2aLAphJ8iiDaZGXX5AWjnfDfOT0MZOzd
HWdbpVut62hexag99MYj9mRvwQEzwnvVb4cTZkgB1bvt92DPi0m5i/atayG8BqJ4jT4szmbfmuy1
WOY69PW6nwcNYjXiYwPMzR6tRi7vKvyaYXatYIjByYDTRpJeY3skJHAJKH43DSd9hXGc/jbIXYvk
L7ODcoBFrB8xJnQ5ql3uc8vRweX5GfzMA1I3RK0O/beYNzhpwR1cfw/jbYR2bjEeIsZTJrG03imM
ytpInTacS7FUQZkvGWNBaqmqTtbUm6CqVYyIiEMnR8RXCzSSDGqW81wgO3AJx4F+lQ44PY42HQWH
s3/hpDIjln0wGyAXTwoiWGDqrdExe5QfGud4zu3X/vASH4rv9x3K7SV3LZQJv0QFHBa+IaEGsKpe
G89/eEEotL4vY8nKvsZmY6QOPfRMxcSSzUFAiwy1sslN3NDRVhhzR3hmthDc6f8az/1vOcw5TrM2
aqoScjq79aJvs1d/l47ZpiStzUsMqbcxz7UsZrOkZDJiq4CsYZvvTxgL/VABMWE44BBVNm9wH9td
QDTwK3eYPds6+lbOnMktnjerIHTiz9lVvdl2o73lxr5jPA37iQB87WAy7sHh5ihub43rj2U2uRsT
NZ1g37CsdFO5h5PpGK680cm2XPk2x50uWdTlbjM+pRZnLQVumO72G0744TO3uQui2mUdyqUMJrj2
4262BBXap/sMslGU5Nu1YQsHYVva/zy3ea095kasjKkKh+FLewV5aHe+54IajhNEL10AlytiAkG/
0gtAFSGkOkgrIAt4KIblMwgA0f+Rdl07bivL9osEUAwi+doMovIoeKyZF8KeQDHn+PV3te45ezht
Wg3ss40N2C8sVXd15VqFUSD00bGNXpHXVi1wimhDx8H7sH59lpvnf/PKvygwx1SX3awPO1BQ8coD
M3M0EpueyVWTVFj/vPsvOsxJ9fVCLWa0VUaxD9fIuKbE1l6a59jmOudUXzyixPjKnntTii66c3Tw
l4EZGwlBGNw63CB4+oF+8cQYpFIQAknHKvNLaQWXnMAZb4l8XhC03ARLz8w3PLSJicwTFep/KLJp
yz6PMyXQcYrP5TE3PgZjHx88k+NeTBraMRVGIwc3OWz0BSphChns3zdTeHG3cwNtY6oZcgwZlyNG
I/uL5Ca49LZiUls2KrLv+5lZO//u5OgyJLhrFLeRUaYLYeaVinhvM3n1jrDPGUHHNdKvhNcVNhEd
4pJGpBhV2iadmofzOylkK+zUuP3EPJc923srI1nGpZFzLPW0CR1RZBRruQB+e5agohisOvN3uOvW
A9rsPPvIc/4n9dGIEKMtVLdMSjlEdje3rkAIIaEJJK/VY41ENcEf73dEg9UUs6bwAz3sUC+/RnhN
0ZpzXDwmGAWhpGjqdzNkVTfRanAaEq5QGeIB890nex+xwSiHuTQo9azGUSXXwu6N19t5VxpomIO3
ga6atWDMV9i5aKYkQ4+c+C6/qMaCyLZmWy+LGn8pzf4pXK2VVcvr56D8PfhlbFhdzxe3NM8hLTt5
PSCwpos+eEst7yHtIyKMDtG7qq5iGUSem4TsXl0jgs+iYG/CTntyZbMzBHKz9usT0S1/KVzM5CNa
ch8956bvim7kmxeq70ahfldkOhF2O9TNMKHnvMSr/Q8jBUbn4sTzzCdI0o0DGKulyHN/4j5GXYl1
CnV7uQ42EtyVU5rpmeN1TGkYWjPDf1hxTRGwcMMjvlSAGvkubWPBXicb6QS72cAWGLNlZN3Ip2u8
P36RLNQWjXGA/QZiaLTHLrk/Zr3DRJ71CWR5Uy6MGCHnzk7RVQmH1APghT03YjNZaqe4IsLpMek7
7iwjR99IM6zOxMRXEhnKNP/EkDLSXd0WWDD0F1xvu8x8RYMtme1zgr/cTNVobfFJPnfGr/Dc7eWN
YaTbtb6ikufZ0VJ94nhPEzXM7yfDmBVRaQqAmuNk0OdtzBE6ACNwr1htQGr7rO2tvbtXVryS80TH
BaUKEBaMDWIg8l5xHN1/opTY8uBDg0mgiK0lqNfYETaQoh1MNVBAXZ+xb3I9M4EZiIiNJw0Tbs83
6oy1UWIE2oWLHLmwFJc70Zo78OKtbp0R9TVZpj9TnrjTO2ZlYIHxOCxMRpceeve/i3voZk3tymBX
IQVW7tRLxA1EWc/W1Mbx4gaR2rA/qAFOhWJzw5ArjOIuorprQhWlDYRc6sa2JVtcqyQ4FBvfCPaz
ZWZZzhHt5MQyXnqC/SLkschPvm6K5/KfH8CyC6cyvVW0tlIh9pzDc4iX2Ga7S1uyB1QtUFcI6n//
wufDxB7apZHMwi5FdmK6GxbxLZM0pEHFNaaIbRuJvf0Tqpre22P2Joofi2+UmBddYqQm8CUXJRan
Qy9IBBM42Dk2NUke8Q3vkqB9ejCefMuavQaGZ4oeiUlgOOpl/sStzVPRYS97zDbzfpVe6BO5KfqL
7nbdOgHC1asc5jLJ8ua2KQLVN1wtxvCGEBdLOctkx23R8s45Ed6PYBxGTLD7jZfj7KVzoK8ijPw3
BKu+GrtWzEix3RcVW+hIHRkZukl1tJfbAEISoNSa1eNfMqnox8fBPO1alNSorlVUTnJztpU7I5WW
aurIobEwhW69C25G3+9Vb+VXm8gQl4LR/1Ylk/MrJjzAbxLCeJlFJQKCYK7DQYEkmgsTQwVbF5u2
GmOxgQdx5JVXpmz2mGvG40ziQg40QDPgwaXwiH6+NMue8Jia8Lq+McV4nQnytYgKwJQkEiDpiPMM
wGGWvypVA0sy4zgk8vA013/W+nvQ2Av/5FcXQTDz6hgrNWe7wkTu/PsbZHRciFF0JUroax9SsovJ
UBuv/j5Y7ZJVsCrePUu1MtX0V+qyNhPygkXGpqXFhsnLb0x0/+OHYMcJQDkA/qr8MSHoVoKr+F5/
ee6ur9ruFbVz/Ve03JsE3jD1iH2TlwScyth+o8m8+cwN1EYIQFM4KlAs8/POd2QLe3CebmbltLge
TEu5Bi9dMOUSf6PLPPNZ2/9HrFUAr6qlM9Md9awmr8BIlQFNX9jonGzQJGnHoZFHGy2xJY0U4g9p
vp4FRIp/YoDoVtp6S4Rho2YlyatdFa6ywvDOj1/g5AOkMCUYYdMpTO53g1sKC1RWcr+/SLZszAx9
vedlaXgUmNcwZGUz69pbf4mdwNSNaG/o7495mDLjKE79wwMj4nOAYehCQXkg0m+jW/LEaFJp/PN9
dB19PyM3EFKx6sGBOeCQskNFXgz392Me7o4cY54AC0FLh4D9AOYjo4+jHLUZBAL9pVyLS9lSQOkE
6GLjY4H2uObIdT0mruUbPUbzDnKlyOIM9PQzzcYjO16iK3Sx8patrS8BMW0LaIe4POZyQjMChgub
m9DigVCDHboJ58B9L3oU8mrxmMwwZKTv5WJO6spJPOTXM87Co4mL+0aOEb289FK9CkBOwjOcaSqR
k2OtaUYwT4ke/3T12sj858csTqXUvhFlpNGb54sbWj56ND+kz/Wy3sUIDd/KrfTDR8/hY2JUj7BC
MzrPu84dRQf9rIr1KESB9uYVlzC9mUV/c/43Ekx0L9e9iJ2QIBHX2H1S/A6i1b8ggL2QGN2D7EM2
vr8uXU1Lr6YyoYVwRNUU62vMxxTo0/njlEYUGCugzXzV992+v3hoVr+ZLefp8j5PL2l0CZGk1VIn
gQEfqLBiaOowtL7Ke7BT73U+YoLRD+WszjyV3oMSAQenTojoYhwo0Q0dUCglx2uYGDMGktKIGqMd
onmk+kM87y+bze5eckfO+xK9XVKDrMjbtrG24Za8YKTTSKz1udglRrJ7R86Y/G83x1gndyZ2aeDj
ZwhDQ0rprcXi6SrnxYGTr2jELKMmykjBSHUk9Bd0S6Mi6LV2txA5QnJfF/dICBm1EOg+VuwhBkEb
3c5uTz5WKnpE33ckOJ9OUol4aJuQNTn7CYkP50/t9LnRL++bfvn4RKey8KOb/QPHVJ1VYdPFkFbh
eHvqVvGpOcyd+N1DkpyHmTp5rlh1QHvfgCh5P5LRw5D9uBZEEbfnFgnRpPdbzXW0Jg3KiATztJVA
8xdxDxJwqVCU3x2G1SWxL90Gub/l0tq2ZoZO2goh/Flffb5zdP3kyx9RZ17+DfAkSqDiTvXiquQ/
k8SKS859TTKI00MCEB0/WKf4Xbl0faB0fuMPF2wxeRMD36z1zvC68r3Ohcqah9gH4WL1+2MhmeQL
u64XyE0sKADXd6JyjkavwQ+HS5Hv3HBfVE9zgOv+bzQYxuq0mvtpGQ2XQPud1g3RxfXM4+1v5jHC
PDpZj9xI0AOorqIxJGnVZHMrh/v/mJVJ3w3rLADmAqw/IHuJ389rULOhng/pcK+ibbTljMzJzHDt
hMyWqQmUQw7BqcQVXXV7x4dDJMXipiIx0atalw3weHcN0jhYV7otLuLz70N6tElubtWCvBSn+Kkg
/eqcGM7xMcdTmZ1vP4CxD7LSVXkclcNlc+184sGTe+qt3e/MtmPj5Bu5adVmlhvJL2stmgUqVP4B
RVleTudeFP9DqY7OgRHUUh68hQQ4y8vz8y7bvpbkd58aHlnOjCWG+rynvYhRtNC8oa02QFjAef6T
b3NEnRFhbZjNsFOmGC5NdpS9c4s9SUL2w1UyS2zg1Lpzi3Pq9FQfscuIcyfobi9UYHeD1o3eej3o
9u9y15HVh28srQA56MJIz+fjzDzyLLE0+ZS+mGURxZQ6rGNRp7Q3V235Gry/yj8G+FMrsrQaqzVf
1r/O69b5XAvEeGks60dAeMWQSXtyB4jG0kYAPjLqtpJb7xb3Cc5b/Ehnp0K+PD5f3vfpEYzslee3
8ixr8IyD+DXUfix4YINT3xcF4E3TJTCATGNc6SIQy3lXLYaLukiv0q246mn3LzQ3MKwoshya+YDa
+J2FNmyGIb8Jw8XNfaL3q1p5Tnvz8TFNZVVw/l9EKJ+jcxpkvQwCZcCrU+yFIUQYxCzOl5+xaHpP
ldXa6MasY6JeOGSpFmWlnwJio6wv68BhYh67oAaxmNaw9W3QzQKj1dH/bXieXqVAVJVzlwxx6btG
LEEZbxa9ru/8YK5GpOrQuUlqP4vsPEqx5Pnx7xInfheAKrEtmy7lwog387v8RVskaKGYQ/vPROOG
Fi4738W7y4BKwuwHSq4BWetrQKGsHad2np3H5KfiTTQBY9kdsHTxFxa+TNL8OPaCYX4xrzvZ8NdY
pWCtP48cXTfVeDAmw64UyrWw0JQBXOZWTNDTE79iJfILv9OG6jDmlr/RYR6Jq0S3Pm5BZ+bAn9sd
fneAFDKGpQXlRs5Hh2dDpow3WkXQxkENGjYdME9G8ry8b3JlfkHbaEpuh9USynQr2Naa8zb/NBcq
pAMzkOgLx640gXk2GvZZ5H6NgUvTLkn/sjUGnrsz4dx/J8FoMFfrk64tIjj362FDrO16f+454j4h
CN9pMKbfy/1hBjh1zI2iMpwbK7LtTYtzVBNC/Z0I86ZEH+7FDcjcl82MyC97tBAYJlpceFaNe2CM
CZ8JaFKEF4qk9E7CnEpy4k3m8y6dMdluX6VZXdBLL4/99bw4cZQx5/t3Bke6WMfOtmFI8f0SoWRC
jGp55ugXKv/fH+S3q7jLw4iCLzXoCGhAQSF0Et43bo7jvPNugscHVbIjKl42xHmj4CLCX/ovoJbx
Zj8mSq3f2aBsjgjcAqzpGNAVjPhbcdIljmoNqerJkYfuM9FM/50S886VIEU+Wgal4bC71sb1+noz
nENq/D7s7AzDPB2mLQ/w0jg+Oe/NsBlkIfOKUqGPf359fWoI2VpWQH5wXuaf6pkyhykIAL7SpXrM
g0mCReW7RYqREDRjQDEjwCDDy2ORmwBb+06EeTSDnouzcp7cNeWP0wFAW51zOnm7ujJP22M4mHpG
PLSuIqvLocxhT2ZS/beGzsGLoHzb1if0vGzLnNxsf1k5Go50ftqSn1a6wnjuD/SZqi+f3oBZK82Q
uO9holz27Qzu3TIjec1mwHEqBBz0s/bjeQeLYa/Ik2psC+untTd4QvsXRfjPvbKjpqVW6t4tAbk8
R3UDpbjN0fxXquqLBPMCO3mByTaaGDdzEqbGT8DiBby1shNl7e/Hxjw+vcIy4BZLSS8707btD/Fp
+bS16JhXYDzHnG4V7h0x5rZTb6raZzg05PQG+2DPcUnLwkmcLWo2GTpA+RhDf4Zh3/ljrG8jREWb
oYZyGTa1beiXx/L/Fy35dUeM3VWaBCti4xIcXcP9DlPHF5Rmyc3J9ia3D+XPaPY7K4wqCdFbF4gp
Ts/cdUCDCGwMPRjEOvvoMNNNngGYKIR/J8colTSQS1eQIRmbTUzMHa5rtXpqjOVH5ZzgXa4xYKxj
wINn2P7iL/1zpOxwTS+UmEWagc3YM5TXNURRQ6NY6XCEcdqAfpFh/OYUO1cVjGkjE5oSYbU4mE7L
a2wQ6Tf+dAW+aDBGuo97v9BvVN7Nq10a6GZFrmVhEssyztkSE5u8oIPHFKMylP7Whn2e95fFDwVR
pr2KjQ/ZXGII7gUjr7wj5F4VozykxbxSUwUikqQAJvN25XWN6frjkXNVE62E30SR3W4wv0mZ51E6
EEPoDNQB0Bm7tAzL0VdYlszLU/HsqcIojUDNB12IMtiSGA26d1ty+SBvyI8jpjIczzTfOXrkzz6n
7xwyekS/ybK/8EAxJDuz3ZU2bMrB5BDhGGt2Q1bgIhVbZ5COq4ketgtZIeePkV7MDm80i/eOJ3Ku
31li9EcZlmI718DSBuReQe9mn8iHay+tBP2BeNefx/d3gbOWa1Ldi6KGBWUCdubcg9eRF4AhqhL+
PSRFrUl6BZTq4yOcftGj7zMWLGv7xMV+Vto68YwJhtfXwwoJPZmgGUjDUToO70XTF/uHChkRZESx
A2rAHIl/PDGUv4BSRgN7w9as5uUxZ/SpPqLDCGCkYC1PU+PgFEc225+PPz6RAYMsjLhgTFe2KGIV
izLpsQHAE6PQ2/laMtaO/tQSris4qQRHxBjBq9W+XGBxE8rXEdIGKBLyEhPT+uiLAttG4NXeLFUD
sJMhh3SAWv+g6gjJA0CK8HTfpGYY0WLsVCP1aIJ0cTG6HRwyB9XOGzm+85wLzru55+xG76aK/nv9
0hmA7cvH1z9R/fh2/Xd9O/q6VwpNHVFn+Xnz/x2tr6FjX/LlaolE/HYwWtPa72Mzth1EeTzWJvKN
36kzVkrV+qoSdZzgBk3LwyqaYwq9wPC7XRlG+Rtwic67c/4hbLgjQfTNPHhT7IhiHBXYWk6Do6A2
IvelIgUWYIr2TeIoPY7A3zXx6Hj1ZJaEHnCWL+pBWynImnJkcNpvH8kgoxyK+TALq5SeoIlaBrzc
A2KrCoWM1jTWvcOrW/DUxV2eRgwVDdCpAVFNU2Yqxhns/1eypqUYa/NfZQFGvDHaQtETWU00Cg+B
KQHVmC9fjPXxWHHU63S8+EWGHU8ssCkhC+kR+h0RIAotEAsxAy+qnIh8Akvmm7Sz+Pqtnv9H6Dam
YCmOuz7k1x/NK8aYuBZ+0r0d8cS4t50/T+dxTsUiJs85qba2soVXoSIdDIAnK7yuuWE3/eSDJ8Um
n3tA4QI+FLeFrBQxS9JtirOO7Yp0ufRjpTUdGY+4Y9RGmYt1rAR4VYh+aPDzATQzOC+W4XxujjxE
gekk2Iga41gIWjCIigvGTNQKdnZsoXVodSrN5cvaWvfk7CA82bw/ZnHaz0VWCmAlsoad9oxtEZtu
UWVzRK8ScBMP2fmyQnwiroiF63MwFvz52d4zfhyy08bmiywjN9lNmmWaeCd7vR6wjBhbCCw49Yay
p0698Yk+3gx95oKDsgyvqDhRv6AP5Is6EyP5aOKPxKJCWcyotsHldbcinQH6l/2eh871F3fxixYj
QwG2V3nKAFqb501l0s4wn9inZYVSA3SnBcf78dH+RWi/CDJilHtyLhQ0eKYRJ9QmYFgX5hL5r+Ni
z6HFlR7GNZVivcQCGWrVheUVM3076gy79s+ltf9lwRu2TIfDHf3in6//izvGDjVaEwQd9b5hyUkM
kUHrxvJXseSi/P/FZ/iixDiseSxg9dwMqu25elOJhNexWibOAE//J/aEDIZsAzaKw95fzOwXUcYU
qbfyP8nU0qrMzQ0dKtqWLDHrWhvGu7I6eub7M68jjPMcUGfHmY9sbVXd5EanvmxhmlfB2KnOAX3U
pdktaw5/fzHr/+VPZXerijc1jmMay7zqB9dcERk5d+MeUfMazSR6VH+XFFVgVEzlt4A6uNHg07TN
A3XRT/HS9jevSHIiAwP+tlvLmRvG2TGBs+b45jH6wUuhTWcH/1E1KjtZD5WuxoVKDSTevn3xCfIx
ZFgjf8A922lb/HW2jKZpZupMUgsqsEAmwKBl4iDA1vYci7HgkWH0iyZ5Ulu0IKOFRL9h+uzaG9Jb
TCoz8vEvOvqKgbWSrBINP2P1tlxuX9ZrxEVnyyKrm+2ab28/McByRT+sfky3xruLoHm9thA+Ywc9
J1yfTlCNLoBRUbOFWwYuzW6bgNXLVphynsFtOHLU0nSI9nX2jFryMYXZuTTpkGLk1pi9CrZxdHig
XlTjPJJoRiOp8yTVPBpCD6vcdAnFOn3MxnTCZnRYjPppPLESyw5shATJw+MVvSoUO++EKTNS4anu
LcN/ArTk+bjhotROpzn+OUK2LBtkiqsLNELcgWpp6JbwZqy9iuPTcdQ6NnR/V3ahVoYBtjDilSCT
CB8L3uqyIVskZAvjDFAIXgmHo9KxGvY7wbTvEPkGSLltXnM6ig0H6/S0AIKTSD7X2K1wDpaPb5En
8vf4YKTP66xDO9O9FrhYuy2ZH6EHlBbxhvk/EmI0TnUTsr6iYXW6dF9g7rHdwDlzBeOxr6iyRdpA
6EJN6iAYz5sMGCj6Xnjxz5FxvPuGjzm6x+MPntgd0250dM1M9HxlRqXjebebw+RjsQ5ZhkbioDZ8
NhzpReUJCMdO3U3miGSoaO1cT3CImxtaeo3S9C5Hnnp67DVhyct3GfSAZF+FMdjamb6D1Mchvn7m
P7FcAyEFF/72vhTn0SEyWuRWSW0yTyDxnW2+bjA3uTtcVid/93GJDif0JvUS+fggxCjRYg4kMX27
OYfn3nF4J8txhVU2SReUiE4T+vQKc3N9PdiXJ+zsgdE/H9VVZHCcYd6zu0cCo4vsJX+Icsr2zLGz
G3EdyTIoNi3nMjlWgM3TKX6AfdK0yg0o3MaUd1pGhsgUeG+bR4aJkYLa/U/BxbYVB4V03TgR49ca
NXy8PZ4LynkD99B4dHSD919Fstmh0u0+ATDu8cPmOZ5sIq6pkOUpF3hl/dJEQumwCuxq8watTwcd
eL3eHI3FZuO6KFMGrYMk+OsPjIq/c3jhXQ3jbChZLHk5raGbaN+m5gTt40uL3gwqb88cYvRjDx4z
m4i7dVELawlegETwekHe1N1u72WOTfybl076S+bqHx+AhYLtM92XMirbdWwKCkkWTqA4UbeN9LOU
Q9ZzeZlUpx4Db7xV45wzZZNzSRPOhWYONjftp/hS7D85r3Zivnmcc/hj6WVd+1GQULc5/rVD93lo
LFf2Tl7aEMWTt0T5mewtDDK15BMNVhzp5xJnfJBsht7nogR3qXVFueLyapsbeTfPzdYYMsutj9rB
6H+aR+fzHO2CFGpr8z9qRzZtV9XBYtDQKUHrPwBlhpeMdo8Ifzi8/iXN+o8M3ef0RrqkSKR5V8r0
Jv1faCNTDfGKrjUOFZ64MEEQorogxQJb9P6kRuYsSHrpeT3jHJ0oMYFLf1M1XwjRtoKo3F+rS4en
pXhxP7vcbp7ogeKVoHDdxXvBeCUZclIABF/OVhwlwlGIbAtcLclVvaBAIq2BzRdbj4TL0/JpX5xQ
ueeQov77A311TwuMrt8L67BtYU4uptkuyIAecvILmcwbx8nmCIDM5EyiWV5X/gCOEEymgLVFsCJz
ajqc7BpAlL97bdJMyLSoR5K0NQBsYx6wsdUjH4inCaZI98G9DaHEWjYeSPx0yCJhI5uuYIhOuwvO
6AxFb+6qHlXDuvNsh9ZlYX4gUWOhak+zJfye4kn3dESPeU1uN7uVQYI7U8imc/Qf4e/HQjEd9I0I
MG+pwmhEhAlzSDqmgOzX3wj6UHWMCHnZo1Z23Pw7KRwRZEx0IqmhVrv0BMlqtXRtdE0R1+pPj/ma
fFYjKlRIR/ekZXHSpT516wcTOHE8lT2Z1Bh9nvXjvSi66Tl9Soujv4zIvSTAUaQ8WWN9dGyU+E+w
cN0ApYs2x38gHN8aheGckRni8TSZZfjiiXXS20HSbi3Njt+2v3E1KvZAbxbActHN+UvJq8RNqvAR
McbsKoKeiOL/EzN3kS28OSaPn0l1NyLBuOnRItR1/57llI356Sey/AhQee75Pez9Q6mOqMjfBa2O
mjL2JZxaZL5inc9HB/grAngetPB4mfVYqLnEGG2Qe23fSxqImddrsY3JpjVkdIba8ougHfKVU9Y2
hyL9+Y/YY9VDnoiA0QPFEEj56ZIgO0xQMHGUFU/aedfF6AXs+4IrTRt6UUTHoA5aopYKSs5bFEsQ
luqrFoOvz4+54wkhoyRmaB5J0oq+YrkgsxCzJ9ySE+/8GEUh+XrW6FQIk5W/6za60aF/+JM6dwH+
54j8dI7mSxhZV70eukWu66D2vENeH0cIDFnzBAAs/EHliSIsYK1ATQSUpB8f5XSJdkSascihGM6C
XoegFIAppUClKvKkraGfs4NH+qe31m7Ww1raeSFcaMd5TH16WmFEnVUnYZ42Me1X3bzGH6WtQEKP
mvXMg82YTmSM6DA6RR56T0wHHLBEXEDa7+MWy3fWztnnJWOnEzQjSoxe8cVKbwOZyuaOtgcCST7E
W1ijrubwcF+mO7ZGtBi1IsdSrAg3+ACFea0tlLlgmCuCVRQYk0MJiHNXnFf3h/eeelgAS1W/idbH
3x4ct9UJhRC0DmDjPFc/cyw168krC8WdVT2o1cYuJ541X2LBDefdTZeyRgfIKBIVDNU5zZzX62iL
tQef0kaJiYeFfXvs0Pnk+lA8phit0tWuIPgq6N2npyNTf509Pb4lnl/IevFDKFGmQMI+xBaSXA15
Q4uvRvZI9R4d6fKYHEcmWH8eOLKJJrmUoV1kzvcJWZy4GRSOS8gOpdR+24sVPTR02ZHTBx1FsNCt
bB0LjtHkEWKURLrQS1XNQGiHDbYrn4Omw/s6oxiyQBIljSasNwvgmZarxxfB06T3TRgjxzkS9Swp
RXy+Ntq12dGF52/DOl8ZG56LTh/Fn67FApGUrNMF14zO9hV0SOUBYjjtozaN1MQuB97GxckMnfRF
grkJd7YQUy0BCXu+EZ8iInLVC48J5jbKAfO+sQuvBS3Pu139GpgSABt+9iRZYhMbuqGQL+Lc0LSj
9MUUo601LWwLqQdJ8TXCGuHtk/WyNjgGdTr2kLEUCmiyAM5l50zmg3abN1lN/b6Y9MYO/hj6ZSqC
+SfMAcIMcfyHSQUwose4D/NWiis66ngZ3iIM7khr6E3OufFIMPImFY2fN3pDrwp4AmgjO2BWYoVs
I/JtMKwhrxox7Y1hv4+kSzrAllksMqXs5XSg8KC1ERO/JIND4USoV/Z6MzV/476tz5jR8O1kJwWb
I6+BbVI0R+QZ4e8XbtLUN5A/eEe4KJ8ex5BPJ2FGBBjZn90WWjN3KTIpuW13N+NgB2b9Y0VOwjs6
AbvlGcNX0Q9eCmY6izkiy8g/Dlv1+mHRXTpzIPEPf4k+27KCV8vhb1JeRnQW3yO7RO9mQqxhd97z
s4pb08z+kP/kyOSkIR/RYIIe2mJYqTl42ZguEIvQ/oKyt/LyziFDb+IPVTsiQ0VlpNSxn7W4yXTv
YH7ysazldO9hRMnq3PMYoo/oESV6qCNKKFe1kRqDoaABJllVGsQOP7ylp6x4odW9VPR3UiLbmyUq
2i1fDBC/DZpCFx+hCLxr2V8WHrLn6Y1gcwtF+b7Zwv7dPKoBZrM3CkdEph2/fw5WZJu2Er8qy36O
gzXNKCMEDX4JSU7nM3fdDkfqRbZnKwMWS6i7WDe4yZoNKmcxdIejro4cSZn0LkYMMUqjDaJ2FgIV
7BJEtpd4pGwiEgDGt1nJApnP174pLTZudf0xG54qyW61FecHPBbVP3EtpOo2JAG91Z1gZC+lv4+A
P9KryBG6lprx4tbp6ueIYUabDCgYFnMd5yr7K01IyDw06qX4VjzXkiHIxM9Jt1yL791msJTbdcGL
8yY9lBF5RsnoreouWhmAyvGnHxL/ae3xTPl0JDkiwegYD3ui1TKAjGKuGDBP4QamnGCJjbr+JVln
kzuUxWOJUTahkniCGtEbNNtf2DFM0+Ot2VkFcQyOYhN5tBh103hYmqP5oPVs0j0PqYXdL2a6373W
g6GdSbrabjOrthcHpQB4QWjyEg8c+mxnll8sALJdQnoSs/q9t2CGHj8HHoNsT1Yd51mrh9QIXa/u
euVb0N+2uELhjqY4zNTZOOuF7RgmN9VBJe+BemWbszqAXfspfRjmLntfdeRSf3jEzhxXNgCt7SiX
x5xOBx5fYsq2ZmlhgA6j7k4vJa11w16McLuwE6TJOJQeG3aRreFkvoK9rVTHUb+sN7CCdps5bxGh
Hbf7XykWYJsc73Y6bzRijtEyabpIM9nHM0+tZ/mzWmcRWXNnuR47fOI9ezyyvZHul7U8wOHDBPzs
TTa6ddxgL/Tj0+MYiLs+HRHpGm3IAvq67dPn4y9PtziMDolRHFndRnlG1xkUZq2avW+EJ1VeFq7V
5CR71ndoiqqdlIeDxxU8Rodo+SxNmgrHdrvBySNLqCv0fiGxxxua4bwotp5TS0XXhfR+wl/Befjl
PD4+jipiyzdSsvAlocfF7NylrdoxR9VyhIvtrdLUMPdlekro+wtR2H8BKNtjBjiSdQ83RpKl9LO5
l6VgwF1h+qNcP/46JxoDAOp3z3Te1E2vtvR1XHftmnZjV9vEt8vIAKAkWk2PZ8OwXvanZabwFM5k
xP4l2GyHFdYQibpSUYWzvmpHREpZa77zZmGnQ/YRFSp+o/OTswbjXzEYBMry3H6lAAdLgCqjfIJ9
Nwa3g5Ce1wP7cLdcI3KADvFbP6TnGZlFRQyR4ByRLUZhkutm8w6Q0QzzmYc5rBk0Q12Q6zWNz5kT
PA/u+caL+XiKmm2zCmeLqqipeivscuci2VEs+UAUj6M+bPf+flPiPHU9iW5L6bFo6We+yxtiHPlk
OE+WHXZMulLUahGxWLveLQztKTQa1O8wz9WbOLmN9MTtb+XFQyx2rRBKQhTLIKk6yBhbBNMMjuHZ
77y2LZ6tYHumdEUI5iV9Uq1iplijuz+/K+8oqNE64f8YE7FtU0orCUNeQfpCFLT85wZb+RqzwSqx
HhhvBdGqtSXYj7XV3Qd58LruAKqj1xX6Yeq5EWhKNcBDThF5qwDVBOghjtXgKF22GJPWkijPAixV
0iviu6TkKfW/xFfoIsGmFk2X2Smf3G+aRNSxNAVoIWZiz07h7sXA3rf12bdNLv7idNkCoJ7/Jcdo
+VpNtRob3mkhgU4UHsPNRVvJbz5WFeqmsw6Ic3aOHNP4l8v6Isp4d3UmzPWYLiUZDht7Zc+M4YRl
9p9cDU+D7z+F4osOo+HLPm6kZkbPcgNwzsPKNdEyThGpCmxrA44el+B0NueLIPU5RlJYAcoyu7kg
WKAdks6/YUCTAmhSTxl2BWYF4/QmR/SnHZkvooyyFzCTVEsaRPJ5A5L2rm2xa/PJPYumADh945hv
eJtD/6L1v0gyLmAu5NWtFXCBAJgpifa0pVB3APnicDZtMv8hw0aLNyDqDQUNPJ6j7a43Bhv5onTX
+3TNMHcclCMsd55Hd6eXM0kRgxldDmbbr8lF/hWGxLV/pbXF4Yv36NhQ0QuFKpHpiirMDXkbxbYx
eu6syBq9Bucf+3olwTPgtfdMO9NfZ0nZH7E3y+aurKWQklg1Xayfvvkcrniaiw0TVRerp9WGqhLs
WhXJVV6isvvcasuFjXS6ybEyPNlgdEiqh16L4hsU8Qajfv7Px6J3t/UPVAcbGzau5CWhcldR5lVc
Y4s2loz+ppBbHSZOfKPCePk2XqG3JwL8lhktMff5+Cdwz5NRJlklZ37YgcNsG+9/JyZ0SLnd/tzC
HDi8ttrJEF9VNWy51LDolHX2c6xZFbMsQH9oCfwybFKwAWmCDPBjliYdrBEV5s6irpXjVgRG5qwy
IsXKU0vBErBgFWSbuOKI42SjurKQVLrtCFvWWJR+IBHkt0VPp+VN6Kjmd2oAvgz6X99/LMwntCd7
dr3x7MX+3QPgqWZxrm/qvY3JM7YnUXINdS6Qxw7VFJ1Zt4/HZzlZTRoTYMRj7vo9wMZRAdzs7N/2
x2JVObShF6XNBML4/jyzHxOczKiPCTJ2Zq7GyaKNUQ8ETtFGtjLHf3I2z4+JTEnImAZjWLquknXB
B43r1TY74FMFOSdqnkxfjEiwUPphVbSBRC9ms8vOwc/8Df0ZXmm8c5ciT9nlMSEapI00blPPG82n
cA0YU3DXrvmEBqGIbKlP6iwszsFRcWL11ZgY9UxGxLSu7iS/A7HSwri2xbMek4GKKikKgP/nqG+z
2ZK5V88BOy3QNgcVE9nzimgAXivAy3GWkf9j7UqWG0eS7BfBDPtyDawkRVFcJFG6wFKpFFZiIwCC
+Pp5wekuISPRjLHsqUsd0kxOD3g89/DlOUYvOPrMGcJUHqNPL6ON+5JAnpKQ9DUn8bYAL+p9Y5u9
QlMhjE+MpOYy9DKENN5xhWitc9+Lt8SV384WSRathqT/Bbp9BaFop37NJYa4eRH2q01/AHVyk692
idpE14QRIJEhv7L+qH2CZ6Dkk9ENAonTosT9hgz8ni+ChsIG1IUwd+2A210/0OTdFVpy0G82xDdU
GbVlSTcU2WSe7IosCWN9od8Pih2lf4Fg+kiurzzMuD3//zjFiSzmol0xYHAKz5D1sjKI9149GUG6
GVCLcxrQtTn70EUT4N7WPfAEwqlx88jzBzv5AYyxZhkm6C4SfoBzfA/Bg4gXRoBo2ODFPHOXfHqo
jL3q0alUThXkrMD9Ur1G+/v3YfbOTdRgrLHMhCEcGvz5HO8kcdE5btBwOZ7ncjlTHRgj7OKyBJmG
hLNCt9f7giR+b6vOw2uBaVq7I9LiwgkUZ1MfU4n0VCeXbIzKsg5LSKTpiKPnCe7ZI/s9dwaKpxnj
kIdEvcjYEEMpnjDvbUGKvVR39z/RrPeaKsM4YdW4DlKOvDWNajCyiYX0KpFfOcA4G3pOpTBu+FJJ
Y4QGAkip0J08whxOdrHy3edlEHk8qKC344/rixgNTVOmiTEhRpheFpiz0hQIa+kSDVdC4TMAIHJO
jhrWHTFsEtEKrVQVJRViaD/TcXCMR5Wguxy1ub86vm+N2ETieci10BwNqpG3LhzUwhv7ySYxQurP
4f/Qlz+PthOBDABFsZzJWiTT8S6MkB0/FEd1cnSefvFUm21bNyaSGAg65WJqZRlOEVcJ2Yb46QxW
gxEtJKsnEZVr4GuyF1eQ+6m7vIvMMRQ2r1ia1dkMax0U+074NPoP+2XwpS1Mm/f5qL+4ZykMRIGB
3srGHnJWl6XlYSTgddxK9lZDy+J9m5wPQCanyUBTksjZubZwmi8Z8vRosPMGzDNatu/7j7hrX9vA
tO+L5JoKg1KV3pZDncFUnMbRbo19g6c48qJ4kZ0l7yRnIXGiH4NWSixHZtziIjg95TFQHsujoAHl
uQ3evMvNYIg66nWRmsB4EUmHfiE85qvzz8evC3KXNXdLDu+zqUxw0wtSlZ4GnGH9rrxi7ktVSOuS
Z9evEOC3oMIITNXfItEOqKm5GeJZN/19qGzvdzWkaiI1kP5ydrFSPHr01p2vnAh2To3bN/F1+8Lr
PJ73OhORDL6EoAQtRKwPpq1jAM3dG1DzC2sgXrgfknPHVQZf8hNmReuzhqN1Kb1r1RLBVV+Dz/u3
YO5pNkExVf09JEBLpFCGF9y7WvGT1hcwT7kQX612fV/MbLyGfm0sHMMmR01krjcCY9McZROdx/74
GPBHQ+cP6/vvM3c5a0VZ73X8/dp1wB9Nl2V03tXBHOp9PeYD3IkizD1OQELRhxYEocnddrJdtIzW
o2jrHWnWW1T+H7XDwGnb/w9A9a0cc6WNvslTSYFMDeTbRHSxyBlF6J8mWcY1+fzksgrM2oSuwIxF
CedmMoepYpFzH1LLaxCZfhSb07OGuYoWqdj2ubIj0FjzRy6pDn94Gt0yTXT0I/d2I0ibhKYyxhJa
K8R+UZApgP9bIFoQS7a8GBosyLmSzAu2uS2Lf+UDJmKZ6xw3Y28lcjoiUsUdk1L79dkOulWgcIFZ
o/f1nobMfVZa7OKRU4hy9PeSKF7hYPmIt8OQxOsvFFif3Ne3qyfZIXleLpfoOD3Spw1CGFS/Pj/B
5WY/vuEttQXQcHzvvH1NDoHBgAgJ/8ws8cvWSqAB0R6xQBF0GdKCc3fo37l3Akw00YmgWRPpN4Zq
63ItKyRa2JX9pTyVK93lCJv1gxOlGMS5qL1eyzmUQuR5xNYjJBMeJRxgbvPS07OkiFjZ9o/tMvcl
HOPe1K9UFFhwTP+oYCdFlLnhQ0CZfYLABrltS/QLBv0x6k/jQiyWwnhHt8J7nJufmoXaya9hEcqI
Iy0XsTT36LyPK6XzLPvm/uNnNSLciaVbqHnvozLg1ApGK8kKxNEq7ejE3mK3iDdmYSMrlqROAFAM
bVMOKrBSwIz3S7pxavvCi4hnQ4FvrdlcpnhRYilLYFv4BBf3/YwNYeGD4mO6HvVNusfr8++eUROR
NHieQNZ4Ts1rfoXmYUa8eimmREAM4rsJtnUE2lvH7SbgfFmDAasojDFuI0DgSvURfEgn1FyW4irB
BirwVXzysknz6YKJggxiqSk2hY49lYc2+XR/3QQByDw56MMBfoMBn6xKhlIzIAQF1BMoRFGm5eaf
OdBrMMCDVL2cdm1E1xSvPMvTRNuFIwPvK48TgwelBoM6nQDfKZyhzQviUexUGUgEHn469M45tlua
+c69Y3djny5Gj+7ekHYOXOz0wcBcElAHGVvpUQR193nxtUUpJ7R1lxuZcnDcYBBGC7uzKDQ4zgzL
Opxkq+zo3CXGT+xCIP8djBsMvKSqHuFiU1kNWR3XcmGLnxVK7FhhSjTn796E3ybPJmuromiNIqNO
+v3sZ8/RGgSMe9A3XYjwwMv2zIdZ/7gNk8GPpIhP1aUEZK2BWd5HgRdvsQLHabIPVn8ZIU80Y8AD
M7nXTAC7Dm1ijDcjntQ4Qd7gGM/+TQYyhsGSzTKiMOxk28FAXQQNkg7yBbztE1xJDG50F9mUuwb2
jxGrW5oR/EcPKBasuDhPT+bOTTMZ9DCyKFNSNR5RUELvDKipKAk34hZezwwPb00GPOSiyoVUga2v
jud1T4qgIuAjkrnzzLNdF5OAhQ3wQ7UsilOPs7v6cUkQjCWu4BqWHT4ULamuTtUQnZwfEC19ruLk
0ert+7f61sx370gZBBEMqwzTK8wEyR6MiOq2ssIm5dxJXNCoLcLaDkF27F3QGConbmSbATxqhFiC
vnf4TElcW2JAppPkU6bXuPXXpefVtnXFqnhwKwsLVEiwVfG+8vMp5e+byG4wzkZpLBUR9oQE5RoL
oxZgeF7vXk2C3WXW4pMjjRoNe9SmijUYumJiD/ftQTuJUupO1vrRyBEOKk65VjAo6AfJprA/0/Un
njkcaXN3ZSqNMeERSbyytyANUzWkcBL79YrohPtCnctLTsUwEfeYlz26Uk63oEEgGfggg+sHr8Y0
axZTKYyVFnGRFBftFv+gwT8BhxvI6VHN4hbIZxuwp5IYA7zWqZT1IfRpUB5sR6x8w1y7TRsd8X74
wpvFwrpR3reaeyFNhN5+1MQycq0Ir7FGv9XR6UXo9xBTnkQ8kD55RsgTxbg6zRwLUKxAFE3uHh0L
6YsLOR/VE6S9fObH/84K2YkDQ0L2oqEfLvTjvTIS/YS6Lq02pDz+jtnuqOkhMg6vAQt6ZJ6h2dWv
MUK28jBZbGLzBXodI6JZTo0ueltcUfHGwkCLcXhL+nL5ZWbjwekPYfxhFst93NKb56ydtiWQjjXl
+O8LOQMkYD9fOAHobBOMqZoWXneajm465nbEJ0FLhOqMoBoT1LDWfzMtcb4l/d1/4te3GOZqRFbb
CWZfAL8w24WBe9DlPdNyDi8a48hhb4MqjVJr0iuId0i0jbCuKAHZIcHB3Vdo1vlOzu32ISfXzojR
EBApUAh+16NMS0MwgAce2Tzqc5AWWPFyvLNznFORFLUnIisNe6zMHCLR2Awqm/e14p2W2rpbiKjE
JfCrzn0dZ7tipwKZW6H0vWBeLlTHfFODRjnYXn2OCN73ov8+0elyVce86yrodBwfsppY2xTREu0b
dT55W4SkeSf6jxGyYzi5qmei2MPWX46ALEdHRwDojQIwL3C0otZ8x9pvk+sTrTRTjHQ5qen70RHt
TWyXNWkC9WAsv/bGG90L+3/YDMvTjvGmgibr4HGC0HHzgn0ONMWcOtUqe8gO4FXhtT7OckZNjYMB
jqgtkyKXqDUevX6fhg7CPKzsQk349fPri0vcPx+SfH87BkDEc4QKtApxlI/k6CDWDAz7cuACyGxM
YioyGNEtxFsiY5DX82nQG9VEKhnsZZet5mpLO5W93Oe+v2c1mkhiHiSdnKmRCaVwgNprigEqDE8J
C/AUcKBqrtiloQNWUrHoRTKxqvL3OybHp6INWxXXWPUP1Ye1u7w1NdqGVtHHfbufqyP+JokJEIZG
F4TC1CBpddx4H4f2dWe5v34SvPRBYp/bF6JxI+OZu4aZN0mUTEunxRXmg4ViXNZlZI0HHbmaF4GU
dn2xTZDpurXzvK/Wlf+vWc5PHnjNxXuogYEcQDYUVUQj4e8Hm1yvJylTSxGA7IXLA11vTd6uzuMP
bAHhcvvdJpoYUPlNGgP/UVU0+XXoxFuKtsRKMtzwH5Z3Jh8RSb0deGzy287Btx/No+lh5K+ywb8S
rPDUuv+Z554+ugzFZbBQSIZ+M4MJvCW9VnXFJRZRPVutZbdWUQhHVC1CYvBlLegiJo5ECiaM7r9J
ZD5yK16TYcDqjkP+hMKwYYBvFelg9DxdX7eIq1/4iZaZWPc3icztvPZCGo1hKtJS5FpxwgNlPkO6
hbvceC6S+E0SxfXJaRb5aQTJbwYr6pGf3YyjI3++BnYXWIdP+EGZEgza6BbleSl1xmHosiRbqA6D
4gkm/LvgppQVPPNyGJRGBq+HEY8PoNNxsereIPCQqU2ro8jKYFKg9s03E10BH/mr5dvpYF9WAZbd
gBLbjl+qnX3a7J2elzaca3n/7RcyH6GPT5cGK7HwC7slChNYVbGGvY2N37rgCsTR2MQ2H04q0eiu
TfMDjIw9r+99Dj5/+xHM96kzNTvFIo4JdNYawfAuahKeSVJuuEXP+w8jn3wPxoGnaWSVjVVAW7y6
+738djq4z1/1B+95P1fp+k0jxnVfxhGhXQyNuqXjBFYL4nFUa8PteqURhcQYbKy8bG1hqgARrY8V
zmvsKYFBCC9GFtjcqvHco+e338P4djmDJ9Z7+pkd50N9Gz90BzwsYLtsSY+RR5ozWoUWJ4Ez9+ab
SmWbXoRzKJ9ziUpdra+PyVauQQsYO0/qwo8eBqQJsJkrdq8EiyPQvndefUbOddV98KBtFmi+vzrb
/ZIaUTxYJn7GFUVEZEH8Jgi9AVtWLaxe48AoDdjvWBjLuHeJytzS81qEf8Z1D1On3wVITHAH3eYx
baIU83KQu1hthO4myENaPFeIFCEtPtgCxjkw0GFDuajg7hq7HdY9BRlIy0DGJJZ9BQVLcnWzZWmP
QUQ+Nl5cEQ2tN495TkoHQWrl75eDbz+Cs8nuEtBhUYSlj3qU7E07e/2b4tVv1sZAWXUuRyvWceeA
p0dUrzDjhd16fL/FAZEb6E+8iZFmEVgmcPLh9ipV5BRGxAy/Tk6UenH54xKSaHSElGCdhrW8qu8c
A5uJaX/TkoGwsrLUXgxx/khGibaQeOqnmqBLdCw93r3heC+VATEMHOaFZNBP7dDFoW6Eaf0H+pzr
gtjnQSb93X/YlaLoomVKsmawjU9CJ3Tni4FTza+eRfLLox7+EFeG4f7N+U3kMOdnDFKI04OcF88J
U4IsiYjeYWqXHEGzSDARxJzeRRkuVnxu6OlRB58tO+8thje4L2auuxbh4fe5MciOjGGrhSHEdHbr
eNdHZRWC3PGB/FzAsxQkaNe3zEW+5iZLZi3xWzI7apuqZtT3HSQPWIv2+iv0os+UjIOdA4C4a9hm
L91EGPMQ6HRwYUgWhTvZPdsJ/FYImMHypD23mj/zPp2e6C1amdzvvOpjrFeBXgpZryQ0smvuW+Pz
Ehi802PwWzNCTVMrSBE2iK7eMA2Nfhe0X9j37WMupfWbNixeWw0YYKm964btyL9CB3zaaoUp5W4h
OMEnbXVJNtstR+qsy518LgaLTbmo80tCz7C384350HnysX10qucvwfmMfe766rkSxG9qMiHkyTxJ
TWVAIEgJJOe87jqy/+o+gFXctePSLC5OlGMg5HwuRPOkUVlYSvVeE28RkRxcb3tufnCOgPE3tRgQ
EccUQwgniKqc1qNbTpPaxmCxRXQ7c4XdKVmNdrP9Gp+DfeF/GbR1iOMFqIQ7uHyzr8ltwJah2LKo
/dB3aGnrP194HWhzj/ypkrd/n4gwwcJxqluI6OzbBmC8toURo+1fAfgz7U8e1c186IS8k4mXtShJ
JnMlTpkmnC+YVTnoy6Yil3X5K1ufnn/GwbLNnH23wZt3RQuanJOca4nV5Ylc5lIMRpdKVQu58cPq
2ByQkFKWSGTYezQRci7gTMrmN1HMdRCjoUnOAkRlJD9Ijyj37z85V3wWkSfaMLcgC6OmMk2IqJz1
pn81XIzK7YPc5+UL55+oE0HMHTBrMdc69YrIoAmQmDyR7AtVIczt0R5C2W1MIu0at3Oyg+tWmEH3
hO0Fz3zyzOtpnrsKiqSLWJ+GAhJSM7gqEztNjFgMNX2kyagqs5WaOLwgaDbvo8gyXmMS/qeyVPrn
LIvOYmvS2+btwt4N0dTb+PbX9oImFIwAc77hXNA1FcccraKV6fVaQlxGnPf3kWx8sE/n5PE54HYM
zT5Bp7KYQEW4CnDiZ6oa3sDr4+bgge7aDwMVDCdInnPjr9mv9X2U7OMzR+LX1PL/PUrdHk4IhvDS
PkT+4IJi9XMb83Ipt7cdC5UTDdl3Zq6EI94GBu53QpSPbFwKkptgV/vSXC1dH+N9v8hDSB6XhLIM
6fpy6yCV96nvQIv2IwI7icP5unMgMP09NASZ2KtsNkIt0RMXT25zXvn+LgZ/7883+4pWyC+7lb2/
GuLVpzKZsEa4KqmWn3EGq+MxRpKYvD4u5SB85IRPPNUYCDcV4dTUOcTg9ncSVlslw7aVf0SCLTa+
ZTzcP0me7bKM/YaiRxE67HDzDxGhi9BcK7UXvk/QAo6nXmGnv4DhNZenZy7SUGQ0pEgSTQbrzGn2
qEVib0iIx4oAZmVyBOkcph3LgQy1jdIMz2DmYtKpOOZUTz280/kMcQii+ochtdPA3oYYY1vcP8/5
q/mtFuMIQ6Ms+zM1TGO3R4MiJkbv//1ZTztVhHF/cpgnINwSoIgzyHa8l3z9uFQ/sPc+iDbc4a7Z
GHsqjnGFUSvrqUmhBktxc8ep1ODqRbZ79d7qxbJ9D7jj43NMi7hm3yfIAPcpvZgYkYCCKFQXDtb/
YAcRpYz0n+juAJtWxy/EdDuiu7yznXseTUUzOH6Vs0g281g6vFx9uGMsb8wuROeZPsdE2Db1pjTP
SlnhSNv9xQE5BRoMOBAy+3KeKGJQRSfwWJ8v1XXEmhcEMJSqEgTnNh2m3JkPII/Abr4fe6xq/uR+
u7ma//Tbsd3pSp9ch9KMcIBO5wr4csja+bywfa54/JsUBjqKUdaavoCFvDjveUqwpzl6EsmzSNA7
ETl0OxYvvKV/8U/3949NsmXCwRwqpbFwnl1DJBIuxhPt1UAFATXXL87Hmy0ZKNibgbqKis4alqon
HRu9HrSTdOiutiM+S7Re9Vg+2abHo++b6zbVp6IYMOnbVu51K5eoS3PEaJFgaNLtNsur5HJbzWYR
eKIWgySmnLfYn1HANo5O5jaBYjvgLeM8DmajvokQBjz0y3CRzx2EOGZNxJ96sD+9cgCYeoo/bGEi
ggGJXq3GPGvweS6whSByD2dS2+bCeJfsZatzqV/mrf1bHgsXdSXKzcXEN0I9TVlJQfVUneyqrlzB
cuLTahjd/kIaz8ocEOvLFSY3ldQtu6f7at/C8ztqs5BSFNiZoSBpelidXYy6Vz1QhU5MdxF5CX3M
OJDiY7dDMdlJPQ30UvohOWKGbLF064Vekm6BKJ/bkzML2JOzYcJA/VRUnXZNpUNlkuwSjKONVNOV
fOknjlvn3RSDwRyr1nBVBHyFQnZiC2OlQbwNls/LuiJc7j1qQfeOmolVtLwzTskVR03zIuv1IgXZ
WU/8h4e35ZLL0jjXwzfFAHYwJhHGE1K5kLYeEoJdl6mtHsNXHoXcbGZC0QwFuQlwW+jsunO9i1ql
S0tcGzt6VJzaDxfKrgiGnUqX7jZ41KJehvqJ8pkR/fm+8c77w4lw5s4maa+HalFLiGJAb7ze6PYG
0e6uRW6rcQebVucDR939ldv4FsuSbFS5VLfYhiUdtCoogkd7iGx1hbYKulzkrwrAkwO+VSwnPn8I
pVYJJRwwGlnWvVcSrN+yegf5/xWX/GzWQnUVSSbw46FphzlPTQH5RHhtqN/wZFe38eDd/SRYJ7bc
f4Eo9f7Xm3eI39LYY0zksOpO17OE5BItykXL4YOOqGaVgz4CjqxZBzKRxURO1smqRk2BZut1Gjn6
xVVlNNHW3nP7vs+wFsbneaz5vMhEIoNhaRMW2thAO4X0XiHbD0vQ27qDK1so3jif4/6+hpxPpzBA
ljZVWI7KRTp4F78IVG8vcrZrcz8XA1/JKRuF/AIJjeBcn1rwy2bYoLNY8aYG5zF5cnLMW6uIU1Xp
CpycgzRd4qJIjDFIdMvzydFnQ/aJJCZOas/gLtDOg4Rk0tGhL9WDRA71c2kvzAf/h21nm2Cfu3tE
n7w+m3ncnIhmw6ZOu2TypYWSq/f1u3e41gSbFImdBzERaa/+NuDBFu8OMEHUmJ2qUG2hLc5Vk2yx
JslzsaLT//trS/bpsvsoP+5b5WzhAawQ/0YUdrt8LBmxUlmQKfp4oaM97eIma6uxBd8+V8vc5ifR
ZuPRb4lsEq1TLoURazDTF5D3xDb65Ue/Xpw/TN6z8nal/vDnE0kMpqTNv89TK8FKgQqHR9H5pX9D
V9K68Kydtvu1O2CrZPc8BEKMBqFyoV9QveK9b6mZ3vshDNTIZas2g0RtCawOzSb3ClD6HW8flVKc
opeD81U594blLzGipinzFDe0Ree+994uLHJG2n51QaThLfUPVOk4EmdfapOzZsAnb7rEUoaO3lRp
gwXX11sLmnoYG+4rW+EdJ4M/8jm2RHOErNptPLoU4lg8XG0T3MwlwRCd5IPE7W1w3VdfBaUQZmuw
EBelH8txVryD5hkzA1CarOp6HOH6FA/Uxj7Otr5pcGG5L0aq0z0TYuBIQgv8KbSgM4jsVR+0iWBd
S18r+MjCtf9be2WAqA0lqVAMCEtze73yPmrNrirffHTQlZrayd8wbOsTEFKZsKak3I26CHNdITrE
uy4hlg0PGYTINt2301u4e+cc2Q2Z1fmqamVCPcqLUy7jzTnF1NdisSmc2hY00vo2gsRVbsdrMG7m
609uV+xtw8a9X8CgUnQKU13vrnDT3nqFrS/rzdn+SEi2XFBSeDcPlhWRvbfnPXfqjBOCaAwMRafB
LPoIMLR20I97fuU5sDmalel3vP37JBQOewmrW6Ue37H31uhVU7zKK58vlmu56JzCq21/+Shsu/eX
aAH1f/b20+7p5HfoSH2OweEDhg5/9MXNY+9i43luBy/DxR84D+rZzCrWsOr0NYRGfrYrKDm3hlBf
RYpUQoAB5nwxOOfM0RJPyMllYb0sG6xbX215+aXZmvRUMHOFhz62Wim6CRa3GikSgoGP41q8gnxh
2b2J9Rqj9byU5GxUOJXK3OU6yi2pBtnQAZnB42Z92mWRLZ3QTadyrtZsWDiVxNziU9LqYEqikiz0
uat20do9znKpuNLaeLt/j2f7QCfC2E4h8Gp3aplB2AojSFHtZe/xRj+cYqdb2KUBn1O7AVaCnZxH
91Gxl4Ub4GLrBuH5PVqgZW/z9Hcwt1mM8fAuG6p0EzvCLr8Su1pSFqP7+s6+pKdymLsrRUU9nKwR
+mKMbLOp7R22XvmG7ZIlfBudz05tXul4Di+mMpknS9eWfVyP0G3o7A8vRTEADdtLLkc6z0RvjTgT
2KjV7F8mumr3iv8GysGtafM8NQ1A7n0oJmg4pWOk42PhAK3Nep1hFhsdu7FF21o/+TVL+jnuSWPi
grQvaz0OIS1sCKbrl8ve/1Ettxzrmwvzph+IQRQr6duijSTpIGcLYYd69BjbocCb+J4bENKnYhgI
0TpL7guT2t4LWpM2aE1a7MjTqwtqJTAKrfiE1LxvxSDJOEjpOc3pt1q1jqOB+OEZ/dWb2os19N9y
sypzsetEP7YJY7jkOSbAIQ4sSpZXrDAigX0zaI64f4dnS4i6jqknXVNlSWNjD2nUYkkBg+GhHAOD
pnFTe/y4xM7zEiX8FLEHN4MzFylPJTLo1EqlEJeSgqhx1aCJWEDDAh6TyIRttwKnoD1rixPlWICq
4rHrLtRIcIpqYWs4xJf7BziLRxMRDB41ei9g24AsHYSO1GvtFYw7nZ1g4e1febKJIGqfE0AqRjFP
kx66XGwnfyrtpiF0jnbFZWWbi+qn34cBpTaKjT5M8H1WfUgQZS8fsd0522z3lD2IWwmatfOJWgwo
CYrQpoOgwlcZP6s3CQshTpKTiQ6SJ1zeRJ7lMdAUx32rGjdzWHnvm5HUMAdUkEFvwH098NRi4KkW
SwsEBzjEygFL0eiUvvEsLAETvAIhvS1/gPrk/BhYEkEQXZqtRjOG6/4g7Zay80w9730rn808TYxC
Z3rCyippzKSAGCSUVf+4fn/fLDCGgVWnDy4qks/2Kvbvi+QhE8sA2WdC0YsZLAMMkOsGT1nZjRsv
fVxVKcFj6L88SJ3BiovZdIolQtzLUSDqAt0F6Ni4rxIHjtg2l9ioh1ZKISJOyeWXiK4Ju5d5FjHv
GVExNuhMtaFZDCJFVyySycD4ixdV6MM3LrzFr6fE9uEYQb5kYyEpP382G3FOZDLghA2OahtHOm4x
xr/e+4frowCKf17sdwu6/jT2b9UYaBraQY7rMxWD0U3Q+o2k8rBcG7mq0OY111AwuCeLAaZTc+nN
E14PB5DxS7uQLLmPvnlz+NaGgaNEbjQprg0KfXibHNe1ux5ikPoqa/V42lT+V8CPYubB/Vsmg0vY
cdSAvx5aId14bGTSxsRw8x9RRfbIV3N84zzefgtjsGmUWz1ucyhIha2Txf3bNJsm1v8xOl1kMGno
LmmaKdDF8D7QSr3bLYqAZsPR91div5vNETcbPk/EMXFLZaqXcNQgTkA0cby41T5fNS/gcnE4guYg
3UBxlJIjq2jeZOxCvMRFfkU3BsZ4nfDt6eQgsY+5RY6UOQ81lcJYwoApguzUQQpKCRaS+ipxFRf7
8DjazPYUTuUwRpDm9UW51pBz2yMDspHDAv2wmPf98QOL1HnNoLPNqRNxrKPK5BE0/CeIA/eO40WI
Jw7exiAdeljW1y2aFQyyoaMMZHd+uz5VGnlyrw8NlqZiJDgo1tv6FXxH9496Nsky/U2M5ZywErqO
z/SDDs76gAl7gnWwaBoCIoOM9NN64Nw7dQ67pgIZX6YNRqagxi4j+pD97ErUd0QHpy9UGC7uekOS
9a60c++w2O1Apz/Y6QtyfJoNhvaThUZWV3LdgjzaqJ3xWPrmEGH6wxjfVGmDIDclfthLgzYQi883
OIdvUwGMI7oWXdkNFT1qb322c5Eo/v8yG0pvPG80m/6YymK8UW8NxVmk9xRNqxgcRAakcBYHEN6K
bz/TV52Uiwrj9i91yGtB450i/ffJU0BtL4PWUxtXsHPeeszd+/Y6m42cKsYAkHzK4/P19pVWx/cY
y593hvsAa02xaZ6blpjzgoZhWbKFbXRgD2BO0Wgl8TogZDk03RJ8TrLX0o9mZg+mwQliZyPKqSjm
3Hqxa68FRmIOK3AMvr8XDlhtXMs/OZhc5sArTyvmCEE9HA9aAVGi/7L+UA+Zx8HV2VadqTIMfo9a
i7HzHBKqfe9isoASSnDsYN5FfH8aBrotStBvRBDhUNzAwtYFGnT4PbCzj4uJKmxX2zBWqpJaPbVn
z7uuD/HmF/lJO5wws/p1DYLU532e/wDJ/6jGdrCN4AAaxLGDVzquPXAuAgv9J4TIdHCPl/GYre9M
9WPgOJTNXh8k6AdijEO5jUi0zGM01xPUAn2sW7T3VU2+QHwuPNFu5k+OLc7mMqfyGdSlUz7pKEP+
1UfHAkARzap4BfB8LzUHNmKeimGw19BaIxxbmAvmXs4kWre0XsKxyf8Aut8fjoGL3ATbRFpDF6RB
sDWbZB1IJVNy8pzKb+3lF8botl8JtgNw7sJc9DdVjsGOCrF605WQC3MBxptvfSB+nD94YnhnyODG
dfg39K4cc3u0yLr70QZqi660FF8NzMM+7Z7h6Db3epvqxkDJSRriXE6gG5YerLHsryTxD55ivPNj
sETXw6yqqLMsSf6kogJyG1zjWcd84POPdbB0zVrTZJ2pwARh55q3+MiWmBoYHxDuWTaud7x7XNrd
Sl3JK8xIcE6RoyFL36wXmgDEB6SsPGkVLS279hJvBapFjpx57/+tI4MmKBXLnTTiJFeoZA4tuQi0
icJBLgsUmh+nFtVw/j7G2UmMiY2wRM6jNYii1UE7ypqG3qMbUSF2n2Ec4+eT//Dmxu5tGOPMfahw
rgQ7xipW2hWlaXquw+h4C7QWgnVjLzzR/n4wVnOr8bzvyCBMdhmvRqngfNGagf2xSoA97GcbXf5v
dFdD5KGzCzuo739Unj9iqZ5z2aiQ3YCSmA0GDSR87eGXD8qcBxcj+bwjnZVmSqKpKaqEF62uMgGk
lZ6EMKMqrkcPKSJ0G5DaedX8JTRE2y3haDd3pFN5fxxpa6o5fQCBCW+J5OGZHNAa7lwVotmPore0
MahooRGGl8OZi8Iw/WzImkKDS036XU85r+L+ip3OMFqvezfQoF7xrv2cdU5FMLdRS+tEUs4SrNNx
Nh8Xb88B59ngaCqAdd6jFclaDgHIedFHBtoy8H7G/JOLmRPsM+LIm0PQqTjGNISyr1shwZGZDekj
9Jr/4giY7XGdSmCModPiAeMfkICqMSp3H+REIyCQCN43Oq4cxmODjqwPux5y8LI/gjkztg++sUXo
A/4Cjij6k9nIZ6oS47Xj5JojzXVTyQEw5p7kgzUPV4mXUZt9mk0lMa66a+oYe2VHCk7oFpTOoGhX
W4r8MVmC2dfhs93PBQdTiYzjNo2+bJBUweeqiXpAQMf3aJxryuZsyraKM+0CER1t0EPsiGgcGetX
9Ehsv17ufyuOfbNVhaKqldRIBhzg1Y0Tz5T4C6Hn0e4f1GErCaVwOpenEN9Ia12xeclS3xhILNhN
YtcS2CSN3JGdajjcV4wDRGxxoWyuVnGhhwi2jhS0VMvA5m1zmM3lTWyB9Rt5gWlk3Cua8TgedVsF
TSWg6MFNDo/Yysy19tlSxlQeAxVql2VmT8HIOUpH8askzWKDTtWTr17sEeNFwbKUyHMdk+3+k3vV
eJ+RwQ/tPKrj5UqFOxfsbqKMjTzcmAvlpvqxuDHU11wWYSkYnTjvzjZdq3Z6egywShZdzhzL5wGi
zmBHfw2vch5TCzmuB1AzegfT2flk8J8/OeHMbHJiqhgDGueqwNZaBbcM7O5KcP6pvX3et/bZeHQi
gc0ZjD1WJmC3NJRZw+8qQUIwHLzf0ckTtC2gc8/fX7BsdcWr7HKgnk0cFNowjlKKQ0z8LbcZkgfv
7MyspPRZLXb46y+O9nMVL5CvRjWyP6ianeegu0Oah1tV+w/R4D94xY6zxXloakJ08ynIi2GlCYhg
PyL3DZwtP1z7vOB5Zg4EswO0CqjHByOlEU3zlDzteXzSPJRih9gyyWhyNOpQOy8RX2TuKTiTNUki
okRE7cEX32UIAni3mXuODGBUWTYooISgJokt12MQO3Rx9w8sGw626Nz5L68zu/BJ7IeTPla4AYhv
1p7kHGrsG9awKXwBqPrkQRXHR7M7nkLtotWpfLtvmrd+jz+jbfaUHcoFsOr/4SIwAFLpcnSqByrO
QZB4XL+I/tHyUsmOShLuUBBLsHXyPqTwLh+bPDCacARF7A2NkXnxNjtfPfjucnkb0OMyvXHcC5su
qM1EuRYGNLygqea4XocoM5duYKXulrf/ghMamMwbpT617agqt28XPpUPSA/w6jqzlfkJHLPpgd4s
0XJAn0Fgi8djGYzqb6ht7VEu4PmW2WzqVBTzQslOdXVVC1wz9HSBmAxvc6RvIyxBfTIfCHl4w54U
bOvBrh66GIhHJcQDF3b50/+Q9m1dctpM17+ItQQISdxCn4exPbZnYvuGZSc2IECcj7/+3Uy+J+mW
+Zpl5yJXE3dRpVKpjrvQTRxHlglGAQhxyHb16Xj09+iQQgSzdFZsBDGvyMl3Igs9L9A7snfSCeQ6
H4lqpMaxIXr0MGL57uj9Eaiv8Ls+TH98yJ7KBZl/c+JsFcThWtiah5LlnI2cg37qKXTg0F2YeD8Q
BGzwueUwCM03AepMYhj2YjtRW8/3MXrtt9LTmzqq2ZSJGRxblhYdRYgxn+zjMzpHdpuP+JZrou9z
MpHqTMwKdOrDJzSPIO78mKESHe7en1uP7jwUV/29f0oNfysZsaUurpbw6IE5Oqc2SH9a+nAO385Y
goZXYTwtm2WP41N4ODJvxM6UwH+DwQeveTCCv7LB28r4aBaHmyaAzFzAexFKLWxH1o4zD7ORyCjO
Alq8sWYf+32Mr9LYF7k/faTcu2+4NZfsJ2L6uZJ6LoUZZUEpyXu7cj3RVo/W0Gw4tRs86VFqXotC
0AI8hY5XzN5MvAnbezI/kl5d+BjR+09c6YFq1RthTgi4Yl3mZc1jaT4xvuFFa/HHq+QwsS0EhuQY
Jfqj3mEeZYjnPAuIPJGvzRe3Q8PE9P0+I1tEtONpG6zezWwQye0eS2/fm3nqM5r6k/sbB8QoN10A
13GgimqZsgrslH1WZMGQNx5Lz6PwnP77YDoXbjiHMrf8LM83aK4xxxzuYGcDugORY7zNMJo14+Pc
l1nAJVqOwnMpokPSy13DNhamryn5NSHNENtssAYrb7IAy6X8lFyK5C/C7A1uVokwwPGhDwwrnHRH
wXVmwp2FiBXHENb31jq60eW+OqzQMAEtaGF1DbfR5KSZqMYWnSQNyQNO5UFVl8lFRWF2Nm7PyrmY
lklNUCCAFHs1lFctEvWQZJPj0jxQg/HExmInGuFz57Mcj/fZobepv+UKgRDH2JbLKaV6t2XYi05h
fWEetN24sFPxcoPCcrJXLsDfFCwMU1KXCuxY0O6PCNtaDqWZB2bzlA6lL6Laz5LHyo0OjbMBu712
ONb/aC2iu1XncWJpLwkOR2XufpD7ltJdOfy6KmPhB4RFXNAy7eUjrs4mAqhWH5Z2HjSMt4Gyi+xg
1D0JaNNHh/uns8oPXiEsJEP2n+qAdlIRZVh9poKEHNs233XuOUHj/K8TceCbLC+d7bi60BLhCLtV
UgVR8tRWAAJa1q2Ztv8bVCinkByzuNCxGmiUsxgPmwp2RnP6Zqbn3/h5jIC4lJoEKDrayffuUHdl
Uaigjvem88jVkRa/cfNhlv8hod38lks6pRIcDPOezp9UdhHdj9/ggpkmWtUdYdpEs5IpoOJIaYNE
Us6+QWBZKPOJs6HAa8bFYcBBBCC56TLdWZXKhIPTg0pjst2Q2J5hPTnOZy6T3zlzF/ujkK2wGPYD
3d4UgIGXvIlMFUzF3qXLofTq632JrVkX518Sr0mNq8vI+6aiWWqpwI3eO/S5sZ3jnDCPYALUMMr9
fWJrgluk5gr4haarW+WMixrJGVcFY6LOkkof99Es1C6e+42Lv2aWrylpNqYzjXKOOqYC0/s8bNz3
LS6Wv1+JLGH5TOOSq8DBmlz62MT7Jn8c6w1ZrRwMdmxBhbEWCYPmr4ADV1SkqYQbl0YWzNkXLGs6
m+o0k+SUZ44nzY3wa4WjG1ratSETE0ZsgNZwoVOya4nfBJm5pc1rVPC2OJg0A+qv62hyq63GKIxe
5QHBjkyvMiKsNq3+xOyUteMkDzfkp6fjlndzecr+IacxNU8yTjkrQO5LEzdegwR7Xh9oFHptfaTV
R2f8y6k9e/JyeRBRQI/M2DVD4NqRDzOyI9PJ2JLAonXaU37zSXpYFBUyly4kEPcPnQrm4W3MTvev
2IrigwSHD4fOd7RkWLfKOWe17c6izANrAoJ09N6sn+8TWOfhXwKal11kvTPECwHOG0/aZ1W/G9zD
f6OxMHml+xWv7akx6jzoxIc+eh5E6OGK3aehpwP+n378y8jC6BURs6M9FnPBDbEc1vmWmbQfROOK
HXMAzTUWVfvWLqPikDIz3gPlD9kPg5iHhLbpuR3dDEU2y/E71afv73/Y1glq1yTKI8HTRcBCfFDT
X0b/7b/9vnYvEtJOFKDmecCyee86zUMXpxtzl6s6IpbNhwI4mY7esjMbTco6Ao9obI/9B8O8PP0G
C4KZC1gChiQc7ej6MeWRkeL3zRjNjPFlbLZu6uohXFHQDqG3E8XDKQGCSlf7eYKxga3AYVVG8ObJ
32GQ7gXbeJ4iBry9wJBfk/FC1JdGbdiC5SN/MjdXJDQmUIBjaqpBosPIXF76nXUgHybRbLyHa7Ky
iY1NEVhn45o6XBMlTS+rDgFK0n0l7ZfGHjcIrInqioCOzjSF3WCSBMGcS8ujMXSPOSNAZEt/3Neq
LTKaf9qwNJIDAxnac6/ljyZq9nx3n8aGrPS9WdNAbWOcLbASdZ4pPlrir/sE1s7cNgFcgyhBICWh
3W7Vdw7pF1mh+fxkutZ3ZrwpeTRji/hWd9UqLxYieOQlGG66FjKYivIY5WTEceXL2GPewdmaDl7e
Q12BgYbyDwXtRIzScUceg5lwrn4onqZYpHouquYjp5/G9HHm8RbFLZ6s20ehzvu549bCU5Z6JHvO
uq1nZ/nmn3myXcdyqCuwavSWQpdLQJ8MPA/6KOt3tRl/d616N6eN7dnYdoJcLBE7OTufCjKdSSgO
9/VjOf+fyQOiDutbbY6Y+Ja8msp5GqnI4VaWSF/G8aXq6YWrl3mgx5qMaiOEWRfov/Q0Ux3NJeIn
hle2d55l+b3vN56CVX3H1tT/8aOJs7G6uWAGfv9g/aCfPm/8+qpJgMCRrcAorXgdtLryEZyupTYy
VnkwGgdHYP8YeciKLZ1bPZIlO0GW3a9QjNsjsSMEXAWPVJBP8luVIbUcjXvWnDKUW7YyvjqC8KvX
YzvAXcXMOHLzOlqnmXbR0CbIiAxZHx9DOkVeP0XzaRZT75uOEfokddgHjJSji8Iu5EE21VMp5ede
GFjvWM7U76Mo2pmudE9p2GbCr8ok8d1u3IrhVoXP4MsKCwhNGIe8lUvOyrqr2hRxVu94zXdJOkjm
19MeFnpDMQKBrfV4KjWPfMwKyutcwZOIQt+cXb8ArVG+3L90q0p6RUWL47Gy3s4tCipltGsx5ETf
zPWz+PM+kXVx/c0KhmH1NJQ0XXPCFkoV8PbSuodk+NDKDRL3+FhIaPaYMDmk0SKtVO3H8qLoY1n6
mymJLUb0+4A8qBHFoFJ136byua/fdPXxv8lKC2Icadgc++jBiPWEWo5rXuZ5/xskhAvtQlkA822a
rKgqCiniWgWhCN/Yk5N43CCxh/zX7j6h1UNxEexhCRGh8Llvr0kU2tVsKISTA60PJnCbVWx6mLfA
/owNt35RU/3tWEJ3wQUG9ZC/v6VEZGsRs4Xt4K3yjegghp0I/zKmPwchT3H+deLhBm9rr8c1Re16
ZmIa5rLJVSAIFpq6L2FVbPiWWzxpV1P0JRYDG6BgDOOp7t8BYt1r2aUSltfU6K3dp/Lz/fNaM/ev
1sbhrokQRpNiFkmiUhf3dCSIX7wJo7hip77Q8ON9Omt6gSQ7MuyA9DZ/UkB7KGZeVlDAWZxK+TZ7
6OZDmm4QWTsgB0oHcEuKEU79OZnyXObdTGHZ+HdbomVc/sY1QgJMCAuPPHN1qPCmM5nkJR7HMVb5
Z55VNRDT8jiQfTdvqILehPD6NjKsgOcoGVHb5ZoucBvL7Y0ZVsHBhlWveMICvEMkkz2xgpKYT3PW
erXzPRdbweaawQNzmH5F7h2bt5a/X3kZlSx42cQD7lU17UsZ+27yXc6/nn23UZBH5Q0r3wTTvXUe
ywHoGWMacCdjH+oyGg/2aI+Xsu3DLR93xW+Hg8sIXfLWFCWeW4YAFtMNkZjSoEjCQxUnb+0Ya8Gt
djdXx5FfwmKEq0EGr7WfrZH53O2fWN956lG4ldemZu5ZLtr1irB7+8t34ubDFnW+kjQb+pakbp8G
pul+jt3eSzB5yRJ5knzDVurIg4sy3ZDSDhWTxkAU7ro0SLvpoIhXxZdkfu6E69n2W9M+hWXAxmzH
kv2YSjw/ye53WHUpQjMXF+gV8vOK1cLpSRYiU4K3uvGm6IeVEkRoZ2uruWxFecHnv3Q0E4164eQ2
zEmDfJjCt+2Q52cnmT42PVBv73O0SolZWINCcEM50SgJZzacoZzTwI7UznG+xHHtFSM73Keiw4r8
fXBXZDQr0FcszErLSgM2+zZ3Ex/ZBm9W4WE2+29pT2EDqn3a1o99RN+QYjhwtz1Sa8SKZDLvRdT5
ZODn+x+1yjquLsy4iydDB6OtGZsrPuBCAV3Ps85hmHpyo/S78izB5AFTDzCkjg2/5fZqzJlRoM/M
xJ0lIjnVqt5lzvjM6uopJ90Ltt6QDQVdJSjsxTlaKnWudhfHcKhiRG5pEBl/xIWzI7NXfAac1S4d
f9yX3qo5uqKkXUXbgW/MKlCapo8W8Fsk8KCxzowJJPuxRnH4eJ/cWmbZRmIP/yEpwmF1b0UpU1fG
lTTSYJBkBmR6LvdOCUy9zCaR345ZiL1mabsz43DE/HLWn4GAW51oqdA1HKffwrIddzG2Tv7O/XFt
CELY1HH1rKwYrLF3CD6rURfUmb1qrj2r+3Cf+VVNvSKiy3rquticQxDx4A3SYDD9+wRW3BoKR5ej
MAaf4CfAQiWyvpQmTwM51e6OTk/dkkmLyqcYNcv9fVrLQWkOL2hRWHI0eMDB1lw1hd3FZCxh2xxl
f6nr9hR3zbv7JPSpjMXcgAaHMwgvCo+mFifIou8JVxBYO1dnJXIv7BF0M89tUl9Z6PWpXor0Zc4B
5c2yz9Yg/WgcdxwFiMEsfDWhbNVufdPKId58k3WrwJXloFAngMHhpvanOZlPGZomaI75Jdsbxg+5
BaRgs9/17Zu6bqDM5Ku0ii8UtjKlyYYzsWImbr5Fs0ttiK5zEqEPDu2E9Mz6jHskncoL78rQy2Yj
P4z5PBzvn8rqwVsU6GlICgAgWDsUlcTl0A44lMqRjV/GDaIPk8y/btUp2kb+oaKJGdtrS9FFLlyy
+OjKt6w5q/DlPiNrPu0NDU18Q9K4mSghvnx4TuBTWfC9SP1DRD9CIvx6avyY2ycDIDX3Ca9eU0uY
rrPsvLH0+Zy0s2rVoQsroOTI8kvcf22fSbNBZM3Sgrt/qWjnVBbAAsaYVhYYiWOhDWNs91mWpKe6
bM1sl/Tm/MCZW/8hB1mfy2403iC7hY3SRgXAaSOUvpBN5xUyDDfcv3UF+vfDtKPNmiJWQyGzoNn3
74yN92z1el5xrZ0p65ophBFE2yZRXuNUu2n8nmyh5WwdoPaIDTS1m1pAcboo2kcRILSmHw2wbl0R
b7xLW5S0J4Oo1o2VgcbaeTxE1uN86udTbf96+HOjKctHXLnDbZMOnYygj2N3qaJyx8KzyNINfVy1
VQjgbNOhKE0KzXVMuwq57qVnt5Wh73QHmEvZfHOziyq+3r9eq/r1LyW9XcvK2xmHj7fc5MNl7t7L
hP2OcbqioF0tFiFvP1kwTjtF3pj9u2JrEdcijJ8e1ysC2hWJ8l7KVkJY5uDAul5yzHHm/J0kHxfH
JKK1hwUz96W2fj4OYdwBxr6pZ9pZYYYyntDfOvd5c5ybMHpq8vAYuaGXw1jBi+/k832Sq3cVS7Qp
ShQuHBZNjAXMIBQC0URFP6fuQ8Ok5xhbHYj6oOzfTsQVFU2WMxPA0BoZXpIhDujoF3I3qMwbKfFK
a1TeTBvsmm8+dHBAgXQae0PaeKlCzNIjj+vmzd52gM3gYCdZPe5stGS1zk51IXIt3QduYvTjvlRW
PHKUOpbyvY3lDI6eHO3HfukGwvcmZeyxZtoN8Z+2fcnIp/aR8a1QePUMGHxFx0YuAuD3t3c/aSVY
6RZ/XNSPBM/Sse0sv6KDu9FHtUVo+fuVken5SNq8gN+E1gHf4U+8RaQRTRvCW737V+xopiy24Jxl
DOyk5IRW+m7D99Fnfv5WJhwKAm2B0uvrfMsVF0aDzjNZg4tKXcxK+aY6p6rz2xwlmI8qYbuo3X/g
aiseXGfLpWgbQRMt6m23wiuyvGzgd6aBZT1RHj3y3t14lFe1Dkm2/1HQEggZ5yNmEfAGdG7hjTb3
rIR8SaIHo6wyT8TBSLcc6eV2/2TjrihqD8KkwqScltGULDZOJYtzr+/3vFPw7CMPK4NObDhLk+zm
OPujqbYywPcl6vxUEaJWRlIOfmumzlabn4pq41Vdfbr/4c/RC0K1bOD6jeAPIJ9eN0fvRELftpR5
VG7NJmwxo5m4Lu5GN11EmaBe87gVtm79uuZSdUZL5myEqKrLeDzdN3brFwrjFFhUjOIJaiS3mt0n
RjHMKT69qDq/lv2xL9gunuazms1PSWFjAjRsP9Ru9yGu4yDutrr6V5nDBmHkVCl2zOh5bTEY3DCX
wZhmyhrPwrjKe1XV47f7bK41XCJ/je4ICxAk4FKzfq4V53YmVRYg8+nPqJaPgHKfHUSNkeUX5QNa
6NpJevRCh49JO+/TnhzCLD61qe2hoeswmdW5luZhrJJgiNnX+5+3JoTrr9OsZtmqXCYjvo40mRc1
wivTl/sU1hwaRPNk2dQs4OhpBszuuJ2WFWaB8uwc1c1eJtWhHyaPnOAdIJ7vT4rK3X2aax7NNU3N
pKVMqMLgi8yjr7KnfpQCQ6X8GEKcafPjPq1VPTYx64KGCNfCM6Fdkp5mteQm3Cduv+RoIMwr91xE
4+e0d/xZsUfa78062o+x8yVJiy3nTZ/Pfn2XrskvJ3z1LolCxrmIpizAHBnlIj2idI9xterYV+Sx
bd9HRrwbGRp364cKFSI1xL1XI3mw6+Jd3NUHNHEeXPheczj7VG3tmlh7+81lMEOIpfFYL+KYcTvE
uQPhmNOhSN7kH9Nmw7tYjeWxGMPi4E6gU0Sr9KYps+vCRbRbVFhsHsZ+37w3ncLPI/K+EYCWCcO9
ACSQ0W94HGvFDJRh/6WsWTAzA9ZobxEY32H2kmby4uGNar+P5fdq/G7bs0cUOsyqBwNupRnSfbNl
XP4/vGO6j3DMQaDWfXv4xIpE0QPYIehI6fPqqRBqacj1+2n2Zws9625+idqHOuk3rPfqDUMGiGLh
G/rc9Lx4mztD30cDhB5aQe5gLqax/a6oPS6aY5VsDTGuqtEVOU3J0cCR1cCOhccQvU+H6mjET+7m
XMkWT5qlnpOamQXtkDaxsc+2ch9r86uZX7Dv9mym+f6+2VglhhksjBQi70x1YCJRDBWm5KA7Vu36
ybCvsWJGki8lEnlzsvEGbdHSpAfwMqHqJR+UqL1sEM813ybD6xD9MFqVG7dizfkxrxjTpFimI96U
hVic9weDXzB8fUC7r5/hLtwX4brlvSKlPV520pOIGBYSC+xbXhcPqfUQOsY+koU/8W9wXXuJXvkq
KMt+w8Nb1UcKhFiKLk/rpwHX2WA1cxWMrimwF3X4USeVP5QbRFZfTkRnFsrS1EW98vZyi8wtzLaD
JM1YHEV0aWS+S3sY8/DQ9h+RSvRak2zkalZP74rmokpXrwlHdxkD1mMWuPU5t74oiilrOz8Cjv/9
/cNbJQTRoaeAoxb+atmuCGHoDRsO2wpPdDZOx2Lqe7hB5bxrSOR6bVdsxByrByaQHfy7/KwjccRt
VFftgHcoi3LPtJ77pPbYVnLw1ZfTAxsTzavwaSl82p8m0wi2ibUlrOLgZrtWNN055CjHOqXp553w
GpY915IU3vynbLJjiXaK3jzEeXqao10xia3S1qqMXTxQFka/IWPtMOuWZF3nQkvr7k3V5LMnis6j
dN7bEk7A/fNcE7BlYr5GmIwgPNaUNXLCogstCi8IHacg1ffP/eaNXwyVLt9rIhpD1CJtk4wOpv/j
clerS46ervtsrJnKawqa52gOcrDamOEEi8y3ur/M/ohddF6LOq+F4b/7xNbOx6KCYCkN6o5opb29
bJOLSDuC+4bmk8KvlLyU43Ru4jd2h9twn9Tq8TimY9uCo8P5FU/z6rqVaCGBEyCyIGXSr62datBd
tTUCuEVE84Rz3k55zCA8x31WPZbDJvssz/4jJ9pjRkNz4InNgWvRX4Rh+kw9GvXWzVlVtCtxaSej
UgwDlTXERQZfnKp8g4dFi37SYzS6Mxw7/DZH42HupHTcGZOFPas+Ir3q13P63HX0Mlrk2BTln1Hs
bpBcVWz0ahMHoTZBh92trvVWb6Q2YtEgSarAYWitsc9JicohOp2R5LyvbaviY2gfNjmK3nhObomV
Ng2rpk0xnE9avMWED0ch7XLjrVpVNyDYcgyDYt5J1+k+t1VsjDnmBlNX+dKqqE9ZZ+I9HtTxPkOr
N5UJzKfjscK0tpaxGg3pOjXBiKI70ENJX+o4Ooxd6nH55j6hdZ7+IaQvHmzRscrDAmNuJfaA1P24
d4fntGMb57PBjo42UbUNYqa5ygOHh96Qi2+1eBdn1T5n0f4+P2uaYJMF8wb5ReenAfp0KrKGsigP
onZGxxUDeOWfmEzYUrg17aZ42uGSIdVCdLFlvU27juH1Gab+YTLwxJZR+T3uzPe0RmU8Dz/cZ2tN
gLDYtruMuqPLWFNwMeRRhG12eVDVta/Ed2khe2I0BzU83Se0Wsu9pqSZipxjDGEgTR5IAO341hSj
Y9ptnKeGCnaIiMCq16luzzRKe8xhuN87FkZ+ZxMD2DtuII2K+U1uR79xH66/SrMmRoKli+OI+1Da
L1z8ZZKvKOfF+RaA2tptEA6cCXjYGM2gGvPWoPIYzYmwI2m5Z+1leU2GdgtTaM0aA6ICfbro81p6
uG+tFcuEACgnBgKtook80e2irvjC2+rSWMZedshJJ+bGtVjTH9wJTAs4Aq1QrzuTr57j2olahTpi
jkHK2fbi/p1lC9/ssIRi7LbM5BYt65Y9NJS1wlnGxdBt80kl+y6TuwgJgTCcd/eVde0WIs2HqXw0
7Fim3rQDz6kgxuTkgW2NgXTMIAS6ldm0xyxjhzJLN3pg1uIj9JJhMziaoNHRrRllata0zFs0QU85
oLRYx9404ye7cx9i58FGCxD+1cUd2YaF1veGvCbc0MdmMcw/ccCOaHefxhkbjRhjtk6MrFLcPoVJ
81YhSZAL+2g7yNjOys8L+Uiq4YHNoZcMzW+YH9dFRzZSaiZxdXNnTTKZLI45XHeqLkPF/8il7Zdp
f+LVVnVoVXuQuUbTMo4WLV+32gOdTAvTwXSDmqdgdIc3HM2B/eQ8ik3fe4UUqjHACxJozkdYr52n
ahVQ+Sc0mgv1goV8ft2Nu0px9As839fTVUKIBOEIAeILU2y3PFlm6aiK4wQr89ERzjuV/1DTxWD8
14NOh2DSAEAipok8h5adcxqRIi2GKQpqkHOEtsacNEC93rDFK0byhoqWhazoGDeix+REibSV5E+J
Awzo4jdc1hsqmhWx5zbG3mAcTt8bb3v0ZDLjg2W0S4FQtcku5K1//5DW7hkoLrA+7usboJ1SOQ2D
k5TLBA9nnZexzHfTJ+a8TAwverkvsCutiHqvIn9EgJnDgM75/gesyRXKgZQ+8ta475rmF64y+qEg
uOd09Mr8BwKN3wH/ca5paOFmw1AZsTrQyGnpoTRuC+o5+UaNZ5UR1PgpsgB4c/T+jiTLUIssAWYj
rR9cIRVRP0l3q9li7U5ZBAAmAqVxlMg1aXVzRfqqyIpgTmhx7CZWemFufy9J9RaIWvXGS7NKzSQm
UA5QQQS52xvcSTo6biowGxLN59pqvaiqPnR2vFNqa/PJ8uFarOYAOgSmFt0xmBDVFJ84AG1MaFQE
sfuMzdxzfpbsgQ8nW2445WvHZOEdQ7YGKSRXH0WpiFWWLDRUwKpir8L2gvzwY9rb739dra/JaOZi
lMxFQTYtgmZGpHTE+g932JgnWW7mTyK74kQTmSWaEUjnsgiGPvPM/kdXVb8lK6CXCXTKIAJc9OPK
f+qamBS8AxOsegEB5j6T/sd9Oa14F8ss+D8kNIXmYyvmBJOwgYkBZC+Z+tpz2xntCfs0GR/4SHdG
VT4YOXu5T3fN40fOFzNCJkorDlJDt7wBJD5qW+4AZKOo7aNb5uWxTOzOS8IWOPhEwPTC0TqOo+W8
DDbHCHLJ/VRJey8kp2eUPqVPygmglfc/bO3OYRSbo+sbk45oNte+qx7iwUXWNrCq6ei4HMHIfJjs
x2LeyoutdX9jNw0w8Ba3Dk/0clWujnc0+wYBAa6CKZ3zJKrDnJ7tSuz54Pqi9QlKqUPinoD040fv
3NY5hHzYTUXybhCjb9UfGN1qllpTaQATcEyAAB4A2dTbL6onoEdESVEEqnIqT9Q08mMa9htv3poJ
uKaiXZx6GKyit6Fz49jUsJ+141sxkCBFOJWH+6e5+rzifcUQoY2N2MjU3HJkF4WVmLMqkAz6wbGB
Y0CbWZksRcqBAMHooTRPo/WAzZB+6fIzq8bfMOHozRML5BkGTV5H8q/OuIxyyXJVFyhdXibrkn9p
ytLbuMNr8kRcxxGK2NjnpOc5pkEB5burcGqNsUuy41yHu3jcCEO2iGiH5ow5oCM4GCnQ3gb/S2D/
nrUFrrdKBMkGPEWA7UQMcntaLgkbO+MjiMRPyAn4Vf2o+uE3jgT9MGgCRbUJ8tIsjzvkcwGXp8RA
flN4PHsse/ndcjCRmP2Ou4AOKUYxw2oLFAxu+WkkYOjatioDWTdHqYxvk/WnmScPuLz39Xzl+cYL
QW1cK1TRsL/1ltAkSQLcpbYASk4bem5pHIw2ugiO0EIOOyf/4z65lXO6IbfYkSut5m2YIw/WFIHo
Ji8svpop6kxF9et2AhO5r4UmAcdOb58Nx7wicUig1+gJVm1zjE6Jk2684mvtDUxghnE5H4qJyYXX
K15CEkOjx7IMGkMcB5e+i6PnskseGcZX56bcFcVXtNL6StZeE2L7jDL8NGs3bteK4UU5DSiyryii
aPC4/QgMUqgs6ZoyEEV5Lur6oragd1c0BAN+yImjtXOxRtrVQtWiyzqZlUHdOF4VvonpMYqUZ+ex
F45bT9sKO0hWw61AnczmQh8A4SxSgmdTidSIac87aH/1xYljhGz39XCNKVTVHZwdiPzU0z3QLpzn
yYK9cFusBqosdWaDkodeUdMLS8z5iTmmG2q5whx8cVSYwB2As3VY/hx1v6EHSFvgZOU+nTvsTJHW
b4y+Q3QUR7WMR9p6WNaaWMvijm6JCQxXHNvSSC9J7BoXWozNxg1YEeJySsxahmm4o+Pkqpp0SOqi
XpLgfzhgu7R9oVWXeGxm9kGpxPV40dobSYM1IYIgsmgcxSHgqd4q/Ni6nZGHqgqysP5qxEuLuhse
72vHipVC0z0G3pGpw+SjDoeYhA6px5hWQdw8CkBv1C4WJWD849epIEcmXhss0SWlXd3UCaUquKwD
G+i5fH5GSbg29v+NhnZ5ZTRajS3TOsgK2z9WmP8z0402jLUDQecAolp4Sy7TM2BtP1mNGJIar6I8
ibn+nsvfGeIGVBNmwtAmhzPRg0y7NZ26s8sak8zsGHFjZ1bRvuvC031pLbpzG5iBCbJkuSlCCwAa
3+qWKupmBpIngnQWBTX9wszaq7EbtU+2ADe3KC1X6+rtaGWZ4XWPC4xefODycx5ixo69TY3P9xn6
+WzAEOwAjgbB2k9n00jO2snu8bp/Myev3QrJt35eSzOUwHWKOnhEgZHyncN3KmUbd2SLguZy0Yol
UdyBgWHfYEfRfen8fM0RqgDvHu4VHh2g5d4eAhoWprZk+Pw6PHJXeW37IuING7lKA7laZA1sKJbe
xU0qhcRwxHEC9ZNIXgBdTKzn+2ysyQg25B8SuoNt1U1UjQxaKyZP9S8AoLtP4GdlBQoVDO5yLfBg
6tcCa3PiKaNmEaTNWHsxI11QmyWq8mUp/dEY5o138tWluL2HtwS121GOA8aSAEUT1L0vpmNZ7prn
vtrX0cG4JOrR7DcUYYtBTY8jpehIUK8MWBHavqBVeB5z47MiaEy167zesJiL0v7MHlAgMMPN4eIv
B3p1+fPQiFVnz2DPsIedajFqReEHmEO9t/q/KrvdjWZheOE0bNi3nx/sRa5ocCFwrxyMj98S7sM5
4XaIKAltO3l5yFW0w06AsIn9JH26rzNrPC71gwVTHQNUOto5Rsdkpyw4WC6vgxzod7y4hNjdIPKD
FUqvENxjW07dzxcB04WAFMIrgUeb6SviirSw4eSQJrDt7+0Csb3RSr0ivpvf18SnLMmH1MbvD2OC
xMOb0JPR2yLxUrEhvBV9xEMHscEDQa+YDgWxQHS69mw1cOr/GrI30AUHM3n5ZiJplaGFDMC14efo
u0/yvHH4PIZNEDPnVHLgonzsjMKfq/6SORt1wUU4mtLjCQchOAqIlfQ29GJC9GyRpMXbmngFYG1o
jGji832tWyWCPSRL3nPBetFcqrow5khQEIkgr0K+9N0ha17u01jRbCGuaGgulYG996qLshaAMsQX
mbxUaG4dsSZiSsg+Lr/bQ+qNrZVsRCyryi04XF74WrhZmvLVPQ3ZNOUt0EfeK/U0DFs541WlQzRr
4+eRydO3L2WiwDBd0bQBqd5lY4gczbiDRRota/9/pH3ZbuPIsu0XEeAs8jWTpKjRlizbsl8IV7nN
mRTn4evvove5p6Q0W3m6d1c30EABCkZmTBnDivsHOMMJ6sMLlGWnTKHyg5OsEJWh65ttCAgHW+mK
dlXVoclzIpP3ZgQOfTV4s6LyjQ4o1mvVQh14ZqM22yEbaWImL3lg7FpJcrq4JnraHYcmPapjttbC
pR6vJeNFb9/vc/pTVNB2hfaeCY0W7z7W0MM/orKpKy2wU7zMDtBZ4ESCjKyw3HmklOPEDnyU5rHa
ZKX1Q7q6T/3nhYI6Eocallogl8Rqd31BWFgXRrvFwB1tzZEk4hLunVx0zpPspxm5JcT4M6k1Ms/3
Fu02jtwscbqL02G0x98JOu9OJ/29vVNU2uG4UG0EVjGC9FsHVoVeaVR6223rLipigHgnxVpUMsPO
AJxLwxEIlqaZehTd5yW59L7kCGKVL++f608jg4/ANA0evHiNoG54+xGhlOpRDQnepqNn9T4QJKKe
CKXKUfiZ60NeFt09UBQUDdkEdO952aB1gGM0Ojt6rPxpVHIbXDIOmZ8yOr3dAQCKrRF4/GjTZ1wF
IxVqJ8kiLoEqqBXi5qI04y4QMOuktMlHvQAqtz6IlasmwxMa0RVOQMIuRkSiFjCtmM4BxByawhcs
k5exHY0+X0hbDcBFg4plWOPpkuySzy6y4o05Hgc5ImJLvcbR4nV9xA8tB+/UfmXqU+ytRD2kPAy2
n+duTGPMQFnEXCIy/9OBXR1IKmcaJooDeRv21cUeSrFcHMwsaguqBVqOwbwLKjockzgzqARwPQD5
TAMTuGq2PNw2ctLWyYh1RouWKBg9S00solwYBKCmRC1MK08W9jBGdqn/c3OMoi12hmD0EIkwTOnd
8utLUZJXiSRtlVTAFrxY17ZVWBen+0ozc6poBkInF54PwDZlc0VFUrbof/dxqlkorcRWLwWSYxyP
NAoe2h2gCDhG6aeWwochHkQT2YQ9yubBimjsjQUW3W4xXSkDsk8HltavpNTKdBf1eWhwJHnmzYLq
l/mNF4YK/4/yX16irhHllbQVdSstqLrANjdyUSzA52PBm7lPMYbT/2MLf0uTCUXEyNPKzsilbzCM
S/fYWLlWUGCQ37+7GRMBlFhIJXrxgFJiyLcSEhd4VCDTJ20XqdqWdNRqKaVJXmZ4tyRxkVP062Jv
iHGpR8sPRoygpQKgG+9/xE8ng9j7P8MjwID4geuMxWWG0AstPkKQ5CVyTIbVA/PMkaJysdLG0Oka
NeSo5RzNKQYHKBvyJ6jG3TIOoPyxB7yetO0HYzvowW5ABZDkilli1Ye49c2Iw+TcSaNbAwW/Bdrn
AHF3SzARlEqtgWW4zbLudxBgWBFok3KKFkvATrpZFFMhr0gRlxzpnVEWeAGoP7wr2mDYfl2pDOQy
7GHz0CUo2Ebf1R+5nJq0jqp24DjxGUsAAA84ccz/oEeWRUc30xSBJrYZAOPJP9Ytxtjjwm50YBEh
NrkvMz8jTXg11E+RdsEcwQ/Q3LgTLmULQDhsAlCDj0IvW0cWSpFzePNUkChGUyf0nu3L8zWsf5Zg
gbboqw5JOlwaN750vE7xuSvC6x0/BLFAYXA61iu31HV13iWLSNkaSTpuRaX5UgO/pgU6KTlWZZ7S
NCqM1luURiatuKJ0gabFUZwoWy/RfvWd9jRo9V5ovb/uX84sGXh9BB8I0YGZdksG5WiUT5NUQaON
DACf3jeXU7bEvRTiyEnCTS7sNmzEnkXgAAPLBWvEfoj3GIiaUPm6DEz4ZI3GKKoUr0Up0rR9VARh
iX//MWuoyMFqSJhaWqgsa8ViIQcNGvG3Tf+WjQkxMdwm82BjfoodqtCQOHRgIne5YHdKi2oSagAI
1wGirGJE/TK8RXofcwzSLBF0XKHQMq0yMBiDlIcl5Ln3QUStGtEqihxlv864GOG/IQRwcCi5hmoS
OxJjNvElz7RCn8A1CypnKeIef8zqz396M7h+1Eux6gRmHXN/t0InjqUaYcmnjoWoVSralbloC7cd
EAKRJiuk6PjPyUHuRNTiUBnBw/qWXFN7JTDdgsU2WZQNaRftkxoYrv7PoTrQd/Of4GOaFlUYMmNT
dAChDhfbQCi2ExWAsP3j9I2JXk9k1rCtB00JLLyPmaR6ngj+YtvW4TMeLR6qfIvPIjF4k3g/3cNE
CKi130lKGO3bI1MjlH89I16gqPhexcIpx4qjVHVCiZcgmCOkoZ4Nz6Bi2xS7IbXsGtG7BIBw1nOT
+h0Qen2MtYtAduZdz31KP1Z9dmjRFBsR1wPYLFuu3xXjYnUN0DANnm/9GbAgUPlfnrAA8vbwgrow
8SAFJcXbSXm5BxbTRaj2kl/gkcrJhs5zBaOAVXuA62bf4l0BNR4LnJ8chQHNfDlwykv4mKd5tsmM
iqO4M4YIzWXos0CXKdp8WM4aALc3qdghaghQmSeC5L8s0On8+76+zlKZKmXoHUEExk5dh7GseZlc
yEAmii4FyRS5XEoI/v6x6wNM/HfbNo4PsSUj48VFqv1LCoD4epEkVmRibCcRRIUWutTb/4IjjIAA
egVzIOi1v5WIPJSlrKtqRHZq2FJgBLfA/1gYnIrG7Ll9L3+GeYABn/7+KmQA7O5oGEELqIsoNY+Y
sIwcPQsM6z4vP6QbyL0w2hhgW4hIILIdlkIHID4foEfbJvVJ6alHLIyzKgXufKE+KXnFOToWHw9V
hEkG4KzRbIkJK7YNAJX7uExaST7FxNrt2lVBfq1OK1JY5ELe9hqlrmAdODyymYAfRKe05tVRCop0
MeUcRINVbVnhuvxau5vP+wfJqO4PGsx19ehOiZCMkU/W+ysnGGb7Jn/8NhPWSfUijL0Ev+3s+tWD
v4rImrqezSHDJo5+kGFUqBVkrzLRaH962WkkJw89WS1/P24J3btPrsU5r28/fRVA/qDGhMS1N5bl
YrqUjXWWnPddd3xYHX8vbWG5rymgvyhPDL796T2KU0h7JQYD8jBxMR2jtZOccjVa7wFdrVbk4tok
I62t0OeIPH2ZKw6rbB7jB6uMwRhVcYjFciIMqObXEULeuVzuJj/099z90GRP///cbYB7RSznRHp3
FVnHx9+vg0Op8PZp3Zf4+RtEF++0pB7ZcJ0JkdBy34ylLsinc23tnIo8HAPruPxN7AuRqEfWB+tF
cDg0Z7m8osmocoP+Ws+LPPmUrcRxuR+2bwbZ27lVPaxpR56eRPLkvtynybaG/+f6rmgyqh0mXa+Y
yLSdrGCF/lQ6EvVTWuefEBbXtw4H3vjHvL26Isjou9c1OPTRlE8d9VUiW5br0c+IkzOYfuSHvFwR
YbQ98pVuqlrJJ5WKj97xvz00Rr0XuZ5FeDTIp4sFaYxHuz31v4Zo6yZL95mWz4eE8kgyT9If98To
t9KlQlgjNDgNNE+Q2T//pjTbLVYHd42+CufAlUbGef4gyOh1bDZI8oS+crL0T/frReIkDVhsF/b3
2W62xTiUqhhC8DY7gVQ0x5/lm2ytA+JaPHH4nl+6Iw8/xg1iX9TaEdqM3Y50l5Ldw8PDaXXUV389
PhJqf3yA7Loj1icvFTrvd/5IItuJFghBpQgSKG/OvbULqLNaPZKtQd58SuknR0pYcMQfh8pYEKlq
ql4TcWnBdmO9v1fUJz151E/LeiDUPXz6v7hHyzFabBNFWWLyoRV1MLhx4Ffbp8SqloGFMoz0NZBu
48ZPA/GtaMl1ChwlZ7tTSiNXErTdy6faedntgsdd7DqOT1ZH1VpuF8stlahsldT9PNy3mRzNYIel
fCDk5XEKVfx1ColPeB3a3EtkrAvaEcokm1zPzuotxxnJcflIbNteP31xI5X58OtKPhm7sjDS0M86
SMzmvTpgMeGj5VsuJ0b4GyVAlIj8k4nJZ8bmj2EkRYoUK+Do3UmsEUK5eoQvXUfkQg/u4aCQ+1fE
Dn39jyL8ocg4AAzJ99IwUdwkq/d2pWYUgVe7G4h74IEq/E2o8IcWc19l2Pi9BHjRU0perHfJOjlH
WJbfS0IT+/npcPjkHOd3h+xPa/aHIHNnniplfqFHMM3Wr+b4MAJW3MKqe1r0ZCQrbO4hW9LbH+F5
7T75AfkKSHKYnh7u+BgT+CjOw37eNf35HMZTmN1FleIK/FuxO3QkXaVPFm//09/I6f8SYWe/6yLz
0rYGz3nsXl610iHu89p9ach/x8y3KF/F0YbcLOoxBzPar/hEPdoQjRNasnMgrGx+y9MViYtaYvt6
GiinF+tBj+zOWq+tjrhtRziCMh+bA7jkf/SORZVMkywYL5hkPClEw59zZ+ONJXWWxfE73NtRb18f
bZbVUXABoY3wFDx5je0R1386hCLZcEj9jSv/wxNjSy49YO7DaBL+3RkL08lAwVZO3kX7PX1ONv7p
cEGwTGmyf6NPEWd65jsxcUf12ExM1xipJ1bhpHpn591Znb5t2ZIQG8/WZ/g7/OHJy7yf+8MxY1/a
hV+Ni4lmQ1/0daVa+zXCFeFx8+lywxWmYeaHbDKmJR+aIoovkM3NZqA7RyCOs1q2ZGnjAbnGQ/m+
meZYDnavY1d0xRCZoGYFHpEO9Yv7xeOIJ5rKxPGVtqGRBYgz4sQRVg+sd1Nf+OmywQBepvJsB5fW
FCtd08pR/+2lSbN3jg4Mbgr76wgn3huK50/Z/P1Qe/pF/76l80D15e79FzmRx9e3t876wAOcc0tc
tpioEhgigKGLJ6GXEOIZeBvS0EqoxYmrvguFd5RLYaxIYwZJJn47kvPusnr/JRC88RHQkYW9JAb5
iMhzgIBhIAgZOGZ/NqZDUl8DAsI04cWwqGE6TVHUXMEDobLHg7Xh/P7kA3+wdvX7DGs6lmCmwEVH
YG7iBYJUfk3Ez2HFu6lZ9b0iwxhHFTbY0yY2XhAML3Z7e3pc39fZ+YfbFQ0mtGqN0KtiE6ykpHZg
JHZOSNqNEVrxKdoFy4vVczpzuBQZA9jHvudnaTZdjrysrbNJMMPdU7xoXJ57mQ8cr7hjDGDY1Ats
1kuVU+mU1nRT/bZMrOcn9/DFy6p+D+XeEwomcDJGP+1UFSfZgI7lBJa+taG+Bx5THOFjqxSyKqqj
qoOnCIMRp6evjvi/OELBEbzvSOTa8l2yRXdJQeJlp9LiuSUJZqoNh2vNJz25c2TfpuqKjhwX2ALt
g86w3Jz15Xu6FnqS7V234B3afPD0RxLYHhfTKNPc03A7u12EJlgbUUVHCrhcbt6Pd3iMcUg8oQCc
LSgV9tl6cJyeHLPN74TYiHDp5iV371/WvPu44oyxEthIhCWjFxyiQlJyRnpzdTwu6GNNHrdvbkIN
yr22KVt679oYmxEXY1976N04hS+6sOyp7boH85S+op2P8/LjMscYizzx/Qiz/ZOxQMS7IOButTyq
UxXGpmtYDI7X+gZWuMcbYzGK3AsHQQdBrKB73+wenFVNxn31m7pfh8O/OEk0O6Bghv6UqYzKvoNa
z0QPn1ojnJlgjp0FUQ9BYbXyGgMFxut9Qfku9t2ydkuMiWc6DBG0UlxAqzdnpK+Q2Fktl+YBNRP8
w/GQM5noW2KTDF2ptim0BUDHJ2JIcZJxi/1RgbUi9r5qppIQj9wkcvd4Yzx+UallO3YghwXstTVQ
eV0QoAZbi90WwzonrccbhnL8M48mo+i+mg1xFJbKCR17aWbnmB3vxCd063Lu7Wc0c3uUjIIHWZgm
vQTerDNeRgB5Ce1qcNaZ/eS6o8ANe3/ar1tyjHZLkWBKXQO2NuedqJPsQ9xC0e7z9NOH3dJg1Dor
29DvMAV3KjrLOQdUfRSxLIrS+1Rm3P8tGUaZh7LPDYCPKKhObESgANm5T1I6PKgNbSQEHDwpnKTs
nhQyIcDCiGpdqEDPUh525SkWyLhDPoxrpTiSx76ChhEtsqX8fUXpX+UzT+CmY7nDBtsmdUGIMeoF
biceyBlCAAVG5PT73FqqnQbHBYceR77Z949gmvJ4mU5t9xJ+BE73mPGMOudeFMY6tH5cYWIVDA2H
8yY6qZ2lC07yckFiYcOR7Jnw9kbm2GePoIWLdDRA62VnCWRHvFVL8cR66ggvZT5TfLslxRiGRSDX
uuHh4NC5H9WkeQxAh5cNmslP3lJh7EGQ5mqdG6Dysjs3L++DbZLxsm6sUp8ejk821clbQsheeNvs
NsLDbmPR4gF1Y1R+/lt/yaIN6GEOePN+EvxQJ83yLwBfIbBy+X0YPIlhLEcsJkYzDnDMHUVNsItW
CwpMr0wnFrU44s+xhQpjNBop8qvab5GjJBvr0hL0mv+On3imiaNk6mT1r/zxWAEAsesmsdTIzjKW
Jnl/fziR5RJrowPywjG8k+TdsSAqE2pkpRfEwDVUTufetzVSbi2T+EDRsLVDG+z4dQ+VQ4+JNio5
L+UA4GAoSTwExXqLauqCWtKjaTW8BN5MgeBGH9jBOrGQKzGZThJOxXtHyJ0T52GFso6/Cldb9AZx
vSXPj7GQrIvGq/2iA3sWzPHDjqS7bkW5oS9PRBhz4leF4dUjqDS0W6cDQdKrTgkRnrUlLCUKDTyz
zIk02Kb2ahhMYJNDSsaHF+NQoFTVcFNBMw+/2+tiQo0yyGuv66opoD9bIzJeveUtd3Fg3xd53uEx
BmPEcsa6MycrmZJxk3F+nWfqf4ylXYJSbFtwkb7kOjHW4YVWxkrFLLVjvpk8H8a5GBZBOauqAYj+
32fWWuKL6cifjUxkt3J5BWeeaLMgdJGRAMZIASlrh+BWshxxVznFGzwZLyk4k+2/kQQW6bUZyhDd
9CClo2fgrAOxEn8eUOWqyMpfi09lZvfLAur7xX0O8YwG2+BeZHqlDBf4EwVljp0j2+jnCvEiSncL
21w2LaEyeaYNvVjZjmOMOf6FXachZ3ETp5MrS2pbHelJoIlhaSPvNcS9ScZ8SB5C0qYEnWFStMDC
8ytxkLNEiMXhaCbVdnuTTEgiVeOQKv1FQcfOyw4j1M1R24/vSLb5KL1xE24zJb5bcowJkVtMnhXT
AwxNEbvLL4NMwdyGW+WevvqO02RH8DH9n6aiBjIdfTkvHhxLtrvGRjFqtG231uh9gzWT6bjliok7
SjkfYn16Mr9oEuL7zXgh4rKjQB+xMWFGSURcd2EZPLKT67/DJQvk6ydqCsyo6TCxZeniUSqS2Pry
HV50PG+QgYuH+U/UAdh24Tjvo7KLBwTHDcXmAOGgVpQXVM3z8ocGE+a0ptQM2OE4Ga9N/2ojxUG+
eHWUv0nb/CHCxDaFkZb96IHIeeoCregqpWg62qPjaJ0t3X/5fvlDjnkrLeIOGCcDooDN7rxLd7Sy
6BPSiJyjm4zBTyn4Q2UK6K7CUV3PFH3EAuDTy0UkgL/iWYjpUO79PmOM2lo2YqnE78fkZadY0n6P
N5jL7dCaV9k/bDCGqMjb3uv7bwGoPkxn3Owc/IMm0/rTpNm+CEm3pYMLb2Y49Ct65qjwvJ/+Q54x
TMMi9dSyAXnnwUEHtI0JYE4oMNOJPFmJPySYuCbMCj1QtYnDMxw0GpEfTic0vflLG03waCtdf5nW
F0c45g0ukE4m3IzvBX+30iHEageQ5xFPooBE23ifvIl/qQ/NKrOxD9h7ilxu/+LMSWKIBUtUJgg7
gF0ybPZaavpeO4qnwatG7OVS/Dc/rrFoPrqIqPGNobzNDXNwQ1PGMjqMgu4RI/3DKSuU67ETCgPy
2jQUiU33jKajT0zSBEEWT5fqECU+UTLbyF/vy8zMS2lqIQEkCoYopv2kt0e7CL1BzKtCPvXxSZd0
EgKH8j6F79EfRvdAYhoM+s+wGMOGoWHCQC5KGWF9TM7JCln7d7+kDwlqjP7+YSVtjgJdZu72VSed
dSHgVHaabbXd28/t8okjTLMMA+MYm+Qm2CsWDD8GkLOWNRc0DwdIGSiFpVU8rI65eEQTAVcDKAts
cQIwyO2hJinmnf3aR3RX0zNwSwNiLkh3IXFHkKhdo4e+jyx973FOesaIAvhtwu5VlAXg0BkP7huy
rzalDLKqQvLWbXug5HEj9EkimOsEjCCAooHdhCW6bNsRZoYSv8hNWICH4r199bbCev0FfH/t0bov
OHNqf0OJcQqx1vnjJQCl0tksSHQy7ViyYsvdNMSgpXOf2txzABMimolFCdMaEnbDeZ4UKgIEWLaY
xGRXZHYrk9FHYkRBl8yxpSomLapxL+x6nbTLZ5S4LI5ozhVJ0LEiTjAVE/4We4GD3/el6gkImdfy
/lfv1iEJXQToC3GZrmjoZNQaH3gwcDMNIAaoYsGLNGFpAvzlVlojTazHQUzVk1KuItNtOp2KAPej
0fGyNPVtM9BmAdgBcv+85x7iOGtMf0FWMZvIzqKJHXAhFp5knpAYt9uNvCpWAZFfDzxb/t1nxAjs
NOY7wUsB0QZz7Lf8pUKkZ32hgJA1DNQqPsSpv6B8SciDvvLRVCmQ9KPF/yk7KaCv2JRcWMpaJGgn
BS6d9MjzoXOR9s0HMeYhksysTgTZPFW2v98lTriu6LvvCmSxTxLS7iM7D8iB15k4/eq9Y2Csg9cF
nuZjSv2UhMQ8xlso0pN7/05nYuwrxoASfXvSUgPgxATY1KehtbIAGPKbfqOuQo0Xzc2EWTd0GIk1
GrOqJB90NtGqsQeTtp1j7lVSnaidZBYG+skaa43vMzfzbr4hyrixqFZTv8GI/wk0RxuAPK1o5d5H
3aOPVDvdp8URkR9gpJkfa2px0SeZldfdh2J1FYmclGo62a8Vauvn3OKmae9LiC4y9jboEiEaUxyr
Va4Eu6f7jPocmz6jjFgOhIF7YGZpQJpnpyiFqhKSvPPMk2IpJFtil09vjcuR+s/CQ71qX7Vl9Rzh
5amRhbbzYywsdeKY+ijQrcbj5T0hZU3i5ORrSx4CxU/uAWoqYmkNkI9EMM8IlVj3forpfO80FpZe
YRg3XeWqiY0saBNOEmfBA7P9KU+gh20SQO+YoKV05q3QZyIWkxSxdzqL9ukUUFQuzjxnrU9Xdqv0
t0QY26ej5dO8lCDycn74y3E2Bt0g1+VIltSS1M2XO8fa7DCG8LDCTKvvBg+Pb+u1Hew/9vu9sk4f
8Ro/AP2crNehQ9frJ/rBS958l/PufeJ0L1dPPz8cfd3T8IkWOux//TKRPW+tHO3Mu4Kclvs1mqbG
9Vqio+2iVQCbRHiOaFLcHx8ANAsTOAZoEWS97hj6mlyWnodq4Ohgl7Dmjm73dhlI4uYPwhuvh2X2
Sv6QYxMeKUDG4rE0vZNqXGikn7WCA84wE37i0q8oMJLsFwrQYVpQKJ1sFVbkvSCiXawLatJg779d
SP9SUplj+7+bo9ljBL4JlloDtkzEYd7eY1hcjD7LM3Wais1JQVT6EBLnSJboO9pCnJ7RMcMTnplp
GsQQiEUnQBJgn3xXX6+Fp0q8qAo79YRHhWShoRTtOYXlPew/OpLbjb1ALPf0cd84f5dsGU5viDKa
i1l2T1JrEC0taE1FMJYU/uVZK2d33nya1udn7lpd6xY51GadUXrQsTbqQg7/3A3eMs8oN/Y5t0Jd
4DtUJIKcfJ1Y4cE/eI8rMpwzW39Vfwmn+6zP2MgbzhldlUVDG6KiUU9ZSN4vCtFXQGHmRcEz+nhD
hAlU/EiuklwDEct8eNf/OgIyp1+iiHa4z8vPYOXm9Nheq6DKFn0pt+rJWAYPx0dlLXzeJ8ATTnba
ZAgvC080QWF8EN9rJIIUCxMFqyVRrW2/7s4Joc8dx5rNTFCALR2bHgAcBmgEdmIvHlLA3iYDTg+j
4phh8O1TtTsRYRoW3ByXC7qkGn0SNwMJM/J1UFYcpmeP9Yo+k2kT1B57s7V+Uo4UDYhTFccp6AnB
y24V08fXacZ6//wUrAMbWXPOnc4kR2+5Z1QTEVoWRthHfmrP4Ye+hmb2LhouYdTtx9dtvtoDqCHg
tSHMmb6bM2cUEW99/PV05tMAquU8aO5ppQuYgzsubBtNJeuv4dd04r5lcatYs9pydd6MSipDpSOd
Adpox/BRCnxJnlZkPNh2+vihbiOkoKn5b/ohbs+Z0VFsPm0XI9a64QnjZNYJxm+pogXzbcGT55k3
MSghBYdFp8ioACbr1q3oZhhlviHhRqE+v6TNapmQLYAIbNQjQmsgvO6jGZyPW4JT/uPKpeShv6il
EQQ31u4dpUDI0NGwjrq1RIupPMWsFAkIbrVn1rRe8TmFDddk0a6A5n6QRX/J7uJI6irZy9vPxWlz
SN6noSdeQWQu8Lo5WUZTF2OaL8weFBu6sZzYLZat27/m1Dz+he6hZY1K08fzc7mLccrm6qA9LFaG
ndjqnmPw59XninVGaeU60KQgxYfE6HjZOe0KeNMYDFmG2+1WWV/IOrfQWST+H+qwc6HSzRkwmltg
q5qkxSBd2C/oZ8NcRb4sBwS8onvgzl/NRPw3xBhVVT2l7dtKnPiMHtvs1ORUW5BStGP9QY85z9WZ
7NmtHDMqKguKkF8uE7WRthnsoPj0tq7Q5niYqqLWfbPPO0gWax1guIKPHdnQmh2eFwZpUWHDRM80
zwPEEI6Zn2kDv+GNBaIzSmw8VkoYPWNXrIHyQsgS00QYZsPYMc3s0Fpw3NpMw8UtRcYM5UEch3EN
ihoKSO/OMl65nBOcdZx/tMBg7E411qmRdKBwsRzNxY7evW3v13juIPLhJTvn/eQVMcbahIpWKlqG
62otY10RmVqn7/jg0bCWwjJxU0ewBIu342g+OLkiy5icwEwjWYpBNiWb3Q7DJIiHnJVhEfKbbDsL
T7216zufLm8Yh2diDMbEJFgflQw5CL+cNwhJHEeChcmfBZssf29tvCrXT4KV0YRGlCer0739eC1c
8cyYmKhOqk7tQDonwaNOJYKJBTiTLdok7Q+bPiHVdzD+xRPw2tSwCzfSwYiQywZRcRqpwt2eUnpc
LT1nuZfRVcURXR6LjKmJgjgx1QamZrPRO1qiQDxVov/NeMSNErJbI2qtNOIAwPqn4C14kj911FCF
t45sDjxB/W5/vHNpLPRub0qCLsYK5CXYag/xHrPVu+al3ErWr9W034Ecj/CP272MUfy9ThDOb+3F
8g04/uGE/BH/+u9OmE2bRX4njc2kr7ItEVwnielyi6ndwFaP90nNtCbdHjJjh+pMk/S+wSFDQwUi
fjirnhASUojrc7/EjObhi6ciP6uttyQZa9Si3ysRMw1vlouTPABfVlyhn8GlgmVa3eYJuDu+Zb4J
24pXhPjulLx3z4xBiiJfK5MazGLzpIVN6bQWrKOD5GSzLDyC/l70LU/1IHTJQo821ubJfaJvb68I
TUb6tkeL0f3Tn2kXvz0KxlBhzVwZXER4AX1X2L8EvFxW0rK1KbInDfm8T4wXAbKVEUO8VMFQ4dzj
LyCe2ki4OcDCWoVLKSXy77dpXHGxRTLDcukH8sEwlPc/YDrde6fPBER6EDfZEKlwqr9+x7xVBjMF
ptujZKxSpeRK53e42whqS4DPZu8/7PsMcB4L2JhwG7X3Yx324gjLp/kbpyAx1mo8BhRjJQLKhgLp
miUeYfUxInZhuiLJnjmqM53QjxME+qEuosAOhErplr7oNX4YYfHJaZNttV/qb6BGcSjMhiVXFJjA
pxyUGj0BoBAHBzndto01CFQTyMv9k5wPIK/oMGYHiNKLQBkhiyJF/dFePr6+SnRqvkSsynuwz4vG
FTHG4KQ19jlPz61TbZLy8mB8tekz1juTPrOr07Bp0FDLQx+fFPfeTTGWxjSGNqsknGP4da6wfkZY
N7xFUfNv5Su2GONRBlHlSamBSi45TzBYE37F8fl5AkniXBdP7pigRuxrX68GHOAmzKxxo1qjYVnc
KJUne4x9yOQ4wjacxRQunjFr1Isk+dXbgMcIra/ONQFm9MLtR5ynuUBGBasAVYNFrRAjE65IDTTM
bFnJAwwhHNFXt8Ejxv3kFvwn5fkpFP9LjB3cKrVWyLs40vCqsHZWggUflkEosCu4lGZdLPYI/A9b
7AxXYQyS7PuhhtcFBpFMkp+5OI7zL84rGoypGEqssNZk7zuF8d4GBM0TS5msAU6ULDnyN9O0AON+
RYsxF/mI1baDB1qmu7MU9GU58qq307d9wxsVV+Y198/RMcYCLSHYUSULsIC4pKk09f6wa+zLyqqo
czoej0uTXuztcvvWbPdAsVh/fQEhkDtnMv8CveKYMSC96QW+V0IwTSebpsi9ldOs5A2viXCmw+/2
ZBkjEodq00SeDwXYtBaQovFAm1A6sg3yQagdrelTRg8Hiwe0NR/5XPHHmBSpaxNPGcDfy3l3XjjN
bjzsnyfxodzX0Zz1mtp8sCtbVIFnz9xo27SF4nWJdqrWKIfmWGqE9IjwEq7UMwItBJufG+u+e5t+
kVV0bPDACgUZuVGVRTbwxeJSlqminVQ9xy61kPS8Np4pmmEpYM0hugRRfwPAPCMeWuZ7+UKceCIX
iZSEfkh/8XzYbLhzTYSRjbYJEsFocw3z6cR6rz7ivUjPm/Rrd8Z6ZwWpHmvY/h/gb+fM5DVZRjRU
Nde9yziR3dVWEE6D/xWmnr1TTSprCTAou6ZrCOXn/UubzZJc02X8j5o3o9AN6WQ0F+D3GywJmJJb
+xm4drygZE4or4kx4aqYG3VdphftNDbUKPaptx4/gmRpWjxEillN+0PpR9BaV1rrYRknjvOMXmjl
Nd6u22egD/I4mk3TXRNiotM2jbWgmQjFqAQBQdhBPh3ovstHTDHIjsbHMpp+8O+VAH18+PurJHqk
GrXaTBcWEyARosubfn3yUSi4B8g4HywAb5MKD1aQKa2zsVyg3L1AG9dlExz9iFgW7yS/hz7vMcZY
rDHyG03BLrITcvXnnYZU9VlwxYKMpqX/ppb7MmHVDmv8tzxg0vb5eW2P9DVL0JRNAW/D+55ZV399
s4y1UZSibwcF34Oqk5Pa+bI/trardNxnwdyNYicucJtQAcKKE+ZGS+DBNX3agZCQkZ15lgEn6/io
DzzxlH0u8LumxFyq2gqGGTWgND4hfBYSuiCm08LSoA0U5nRKZBMIE8fEzGn9NVXmYk15SBd90Wun
yCRDbKVLsUbqbHxEvWdCw5KR/f3k1Vum32SFCXsuDDQma8B1ZzudWqxKr8tB007nswS4pRwNj0Qi
gaOZ1sUtSssjtoZM7IE2buoBL3RYcpjmfQBzqVheijBRVrUT+jG9D+welk+tKwbUTz9UkaK/Nsck
wVAslZBDedaBXbPOXHJU9oLQJ2A9q6ziBRVa8c2k222D1DNCDbJYvlIRfZHBYeRtR5994F6TZm4a
CVlfTwKQvvyW7b48qfJKR6t746EPrrPkN+PNNKnobWJ0iyfrHDNlnFOfE/DF1FWMS5ewXJHhXfx/
nH3XkutGEuwXIQLevHYDIEA75IDjXhAz58zAe4+vv4nZGysS5CWuVtIqpFUEC+2qq6uyMrUUAx99
BYlokHoddi/ZyTv6MTmfu1cfdc2/j+3dIXzT8Db7x95swEmCfo5Ggb1NmCM+9zkq6y1x0QiYvwLO
jPz3YG7By6xtJTCXZoa/GtD6ZQn/Q2ebBsghL4o8pBynKOz6VvA6NpJA3qc4MfqWWJH4yrEzpXU9
1VYGq/s6HsWRALizdM7unO0ru7PwISkV30V3m4LnOHipQZrxVqCl1fkacdZOoi06f1Iw/67Hj3W9
sxj7R1nsFVv6gllMUUA9bkh5fIFnSa9oQ/5CT+vx5U1cv22q9V/PHKyFRb+3y6fOAAWafNBvQs/O
9VwPOXg1EsDEnC56ChxeR0Fn2CTmlMY5Vht/Jb0/3mW/XB0zZ3ZlcDbEIU4DL24Z7DJgu6FE6NND
rwcW2xrMObE/18/u/nltEP/lt74E0AAgAzUIqyP0ECx8ynTpzT5FhFwneobQmwmZkNmnVFCw7LWu
YhzVM6M+IaLiqF8lsyqDJwl9Sly+7oT3bFSI1P0kmRk1x7DTA60nAZuTnP8s8p0UliSEC4zBBGpF
4baDhFx6aFXa9jYTN5RXnZLZ+6NRgPb3O1nCi957Vl8O4bcuchFADXk21DnUOB3uufoRapvXfFD+
NtrO5Yz8yNiFS9vGeTxv98LEK6OzMHEYZa5Tk4JxGFYvETuZ4V+GM6TNiHDGpEQ9UG7HOmcWWJbj
Ehrz3rP6yvjsLor9RPFjDSNOG4CNn6OY1b0nWTgNuZ4VkA1mTny6kPa+g+7GEflno8wpIwpBLcRe
zRlH4mlRma5KOR6ycN/t5guUwcJ3UdrNH5f8USQyivCJRcgtXQYLe1WcOecxZtD5xmPOBZ6GPP0+
HabSZG70jIE2UuhRWAuLPM3j1eHAqUBfkgrBUKjY31CbqY3KMmzZu46nUnOX7fNn0QhNRSEx6oV7
g7YGED00OSwcyt8d+8jubHOVuRpKPg+7FWfXr+UGQnIgka+oYCGRojs7FgW12CSrylw5qW6uvFWI
8Dn07efY0GSAN9NVTIWnx7Nxm4D+nQ1022AiQM40d5MSm/Wy7PKuU7xoAVGriLRfKD59FYleas8M
2xA5X4h9bnf6zObMPalt7aa+KABorfwRNtpRouvzEuXVbUnp2shNRjMDdyg671wHSbLEwqWnkLdN
rre+IT9FKzTbqE+Ka0gQTgYtkIkbGEW+H9BI8OO/3uHTlwBaD0VpSeDwL9c3kVYMbcynMoYruCj4
H74OE6F0WOmpiw6btd8v7LTb7PvM4Gx+2UIq/aSVXKcvrboG2Lr92+yU3WiU+33iwGWbAbKDvLVg
9zbOurY719pI2zx1MeOus4l+Nm/RPiOJAbHY6MM1X6NgAssBZTC9XrSn43N8fD4u7OW7J/ufiVZm
J0yNs5gTKtV1MomwFalZUhvMMXlCVAOH/djYbf/INFj0q0LHVZMhQjzLQDVeo9Ws6DPORly5x/Ap
3brGQEIDmCYqrkETDpwpRDG81Yh+oPeknerz6OV6/nn8Hbdxzuw7ZjEltHPVLOMYF3QCq6iAeLXB
b2mkB3pg/oRGXZCfjWw8tnnbSDuzOdvRqs9wkAv2GEeHQKVu9lsz/uOYQUQce0e6D1Egn7Jp8Zv1
8Hq0rNhQPj8H/fOMKHcpsp228typQvEe8GKo7+E9Mbs9NK/wKndApIPekRcPScDRaQ/+W7IXabRW
V92u48g6Nio8JUVLW9cf4bqk64Ij+lJX212vdvkps0zEIPQl4zb4lCq2pPq1Z6kkbLpnjyNhj257
xn68CNw0tNnQNVBz4u0yjR2NDtduJVe7GvJDOOWIU5o9/KjRQ+gCNSkfBaK/j43dvNg0yAzhtlQU
GXKHEPW8tpWwSpJpMjaZVNMB/HTphlHRC7XXnMd2bhOdv4bQIQlpOwGrOjNUB2FTFkqIgIToyan5
aCOkV+WD9PPJ67HRni2k/JVFMoHbLNK12TlosI2UDClPyHrmSJlhLsWQbAtTNhG0L0ks3XMck2w3
HmT4G48A5Houo77TsjCDrXbCdhxbyxSs7hx9OJO/IADzQPrLeBZfswPqVYDVfOHYdJuGLuGL7139
Vx8iXH9IphZKk6X4kEIm4j7U1rJr8LRXj43yp6ZJQ/JuQdfgNns4zfPF2GfHNcoHth8jmHzZ7Ho9
/2uaHx+7zWZj5WCzqw4pTrFMD8O3UxWkORuJw01ZgeId13O6nKS9e4JQThMlAZrI6FS6ngCOyyIU
YCTGiT2jycFftWG9Q15D1NxstJUaU7nfB+9aT7t2VWnmwlafnOTN+cUVgnQpQBPoP55ZzzXRb5oO
TlQh7i5Fj1JAvVDvTB6cvn+zSRNkieL87oCxBDK6kHlO+HUpF4+qNGSiKGsUqNdyhxZTy2bpUgxw
U97Fz0sakhx4ekKaWZ7Pae56/dA0/plX9wAZ0CS0heiYM2+yCPLb1GRoYsigA3C9l1R4VzfCSDHB
Q76W+I0UGqPmLkSbd88b+skVAZ3loCT4dTkXg4ZsfZkFwHScR+bo13ZfHMXu3PevFbJ7OVUzyhcv
/FAToXpreT0cFaMdyfgSdp+KQlv0KCtepgsjyeNvpqOBFtAxMzt5pwg6VOLLoF6KF6fIYb4xJlFw
SMSLEBWdQ2k8JXchot16Z8FUXGghxG+igoCxTsnYEDGjqmCk5arw6IAnWvIUewshxW9AOv8AECpI
0DrnQRAxxxwqdZdUcSH55yRFDe9JBQO/jjgutbvPWtS7zxHM03r1MuY7rnivcxBlyGCWV76yjAK6
EhahLpkJWApMtaaNMOU2RSNjPsdTcU40ynmElU+iRgKjHQxWMhLFhMgst3K3mko1s49s+TUf6bgP
7MYl6EDnND1b+7LpokP9r4tEhFPvXArJoTAhAkOaQPc/O2h/uX8fH9G77koTNFEFpGna1bPYyq8a
V2Jd2T8zIfUPBQnfeKqufRrrJhjhKQ6QbgCPmJKng6jHVqQb+WkdmZ/Kp6XYkl6bmtV5i+mdO5ek
gloZWEymNxu4TGaOO+F9UfEGEWds3HE5CUaaPzUKS6TSs4pi1+6ChDIxyZ7VTE8ZS3Kfy560p1qm
jbh0um5dCr6FhwohwmBk8edh8IAqVzoOYXCu0Zmc2wOnx59Y4eJbCs0h6kkeOaVHeU5npPUUB3Wk
ClsyoKTgBQYfm4ytSTSNDK597Zil6PDWGSHBjD9wlhC3oBp97WKTPCyirEuCs28zb76ZuU9VaLE/
FZ7ee7cgOZqqMxIxf8bvJPoI2Z0WolmAtfh/DYLW8B0ithDaqyFLJszi5azv5bLuyuAcD0/aM46P
tE3OKDM0w5FpArD4mOW3jAz8qLPqqnhW2oV7987LDEQzqLBw0zUHZbTZRARMMpacz4TnAgCDllYj
zRSafVfua2Yww6YrwCiybUnZ7BGuMuWpz8zCMzqVZF/eIZJ2LoOwz6zCQ3iqSyotJCGmoO7a31x/
3bTHLjx02fvVKExfV6Nd16dhgIsJLnjcadnJZUlb64/P9Z0HsoIbARUBAUrKE7PLtcGiHJuhHv3k
HPLbHHoYn6xrNKFesJts57omXEzgsKXFCcQ/ZyEdC+ItIRhuE5xQ2oZkOIh5WFTAuHkY6KZlyLZC
lJ6bVQq1myf3HRAveFe9e23s+Mx6C9fKnYN6ZW+2BRIZIttuCHsp+6PhugNy8vGs3sYz04BExO6I
pGQIiF9Pap+knOJpaXoGe6UHQeCf7uv/ozttiopme+XKymyvcC66KmWvTM+tajfHfiOY9UZbI1nt
lVamixumWTg7016YGxQ0VYEIAhAt/DypALxHzQiCn53d8qf2zb5+abPt45m783QEl+iFjWnQFwcg
CyZt3AI2cvut5gkbbmSHWbGbckBV6rGte6sk4nEFd62IkqLN5s/VEo+v2zo7I5ZoBgPZrhS845XB
vTCLnYT31urS1uyY5W0RxtJYZWflT1fC7xB24/vbKHxh6oP8VjW0as04Mx4P8E6eFYEn4lsZnf+4
lX6ZKC4mM2wKIdUCJT/70JQfEUAob1Fqt4wJ2WFf2LaVnkQG+yT8FPFIkM+uI8drLOboaVtG+gi4
kPAcKTxLBRyrI1Ko8wmNU0tR3mrmpanssTLUym4DZFvWAyITtOgNiBNDmjXP7lKu9Hb3IUeJy2s6
Vgin5+/hPBVaP+i64uwHuiR9ZOlObBYeIrfeFyaQQ0AGQebx4p7C0Yv5itPKZVxtLM5g+yZ9/1wC
ZhCc2E6yBjs9yqfHy3NbctBUELwJMtilEDcgc3FtDmg4YWDZqjgjGdo2ROFoa/vlym/2sl3p5Yk7
SWjM1qII8eZfuVgxS4dt8kPXBxofgNOsIXuHeGVOexGGSZdwQY/x9gDbgRLNQ/ofyOGOtDu3otpT
Y+Xiwo1zy+k1jfrC6Cw1qfQdC/QmjO56hz9/mV/hczzq8YYD48y6RmOHaVBlBZKTZ8mmYWs9nvR7
S6xNrwmce+iOzQ99XrWuwHV1cZZGPXdJ16urqAeqWNP09DOoqVSx9LHFXybmm1mWeQwaBCAceAOv
lznWhNotmgEaTbrQmxnqimnKEY431J/ipQFVUUE0I2Woy+pxanCB2WSkE+l4As6GBJtBpikqb59F
iBwuP+iIzGK0GpUQDfJpGdPRo9VT/53mtAdkpLFzsN8GtBl3vW+ViSV/8RVtGavIjRxvk0XmrFvt
ATwkJ9I5DEwBSdt8E3E9H6hjK5VnXyBsHdO4fA0T6hVmGQ1U6D6CbMW6L5pvRu+DdOpFXeyehW8U
mSQJpP001cDgZgqqoSVWiPJOBcB1abeAUfE6i6coSmGKpfW6r2waTs80E/+nhHz240X6bb6bLdLV
KGa7kiviXGYluTyjpT3QdAWAI2UngJVr3FY/4xfQEigBuav0G1rg3vuo2mFocsrKHaiiWlVIo3HN
s6tBH2Q9rK0uXWnjU8xuRcbIcrN0qX+ShEP2pHwEJyE3AuHV66AoicLyYHgH8U/tGkq2hUai+9oz
m3IlyGtZOyp41H0X4apMdCZ4ibRVFR0izhwZy41MXqLlPsObO98PYW5EbUFFn4wrNEr4+BV/zUgk
lKkA89uqMNjS5Fo6dE/+V+PrhcYjlYO/njpgX31pYTpveztnm2K6Dy88aVBXglyqYnnm16G9Y94O
zSopSIxc2orVQd7pExmhLRm/c0j24vVqpKtyFZhL5X9pWrb5sspoGkB0CSIU7vc1cPEdRcv4ICZT
y7Nw6H6UP9m+2Ne2b3IggfCcZGum0Jo5DHQ0o71HlJ20CvdQUEV6/hyTVwq2S0gSsdAgQ68hS1+g
5Xu2pBVvBodw4fV4JwWpcpdfOnsYDWUmRBWjlGdWqWha/Uzt2vJzepJWWNXI9Jfs3UY/1/Zm6eUi
7wWh9DAz3KE0K9RrJsXaEbQgqu6bru2a3F48xNAubhY88J0yzZXleTlSSFk5gc/A3jhGL96mlU7j
u7jrVFpVRG7ex8FG3JHpYbTOJGwN/vnxUefv3HqXMy3MjnoXyS62P2Zas3gaeLRH0hlooDcPJ4EE
JmpyumBnm5RK7y6t1pmRbQR7Aqc8/o7/x96UQSaLZjAQ881WQEIltEuS6Ts2xad8rGi/SfVyNHkZ
r88Njgs76T3Gdp6S5od9zZ/6Qi+QaNnXf9mQan8UK0kSIq2LVdYaYURcwlREKygDZqPGnHZNdOgc
hlt149altZ7o7d7jSfMVHls4kXWku8rCmO6E71hbRQCmAGgKXvktRV+cN64bYi1Rguo8dLrfI3j8
kTONqmlsNfyWZQsaFsy+VP71qxlWEUMhp6BqSL7MVlRl20QKJBd7WTTcmDQvfe8T5cPfeO2zvMTo
eqfaNFlTkKZW8WhWfn3fxRgLkQckhwmrs4/sTvXt17wp17syewUwSMytMfwjtQGphVUAxYKGpjG/
EFHcPboXHzDLxYV+43dsFlVnMbJjgEQRdtt1ZKvVpl/wEnfSftdjnXkleUxLX1AxVna9Yw6hM5rs
5wHUQTJNrHpqZUPGr57a9ulrAyqfxMZbjcQ0pbXxmZPC/IltC8oJuKqoZy69qu68CK4WYnaA0DEo
DIk4fVxkc7mVhCKR+9PjU3pLGIWbTEF6EQ8C9KbcnFI5lZH2rL3fHR1W74XkxJIlHZII/KvKWR42
RbNiclMBkxADxMSuqJGnNer+vQcv4rBig8PjD7qTsZk+SMGbDp+Dis2U6bvcfqoXD62M1VdwhTf+
vjc7xH2ImmpogDLbERI+EktVDSAewrhPMZX+xut0CcB5bw/iaQlWRhnnDszK118BtLKcF1KNPQjO
/qYwXf9lzP64FQAGbr/wTrlnC320iqJMcsHiPHdZ5FHUdbJfn4HHrv8gkGGQ4UayEPUHZL4Xppe/
EzGoEzIVIBUFQe3sDegrVdtnY1GfhW6jcm/qDwPOYUUB+Q+JvJUgVVT1jKKK1ny0kF659x7kLk3P
zjUn50kepHl9Lv9wX5EgUGHQRYlmtQryqIBWpBH17FmWVv2+EgOaAmWQlRt16aF9pwQMRNjFFMwO
fZZ2GUSNq/oMZWHbCZ8luLl3ZfWsIll8UHR+4YjddaiX9mbnuBVzL2c52HPZNcQGI35XQGM2D1Fx
OdadrTaUiwjLUaW1FEdrF7zp3chL44QJd/97gcxWXBNGN2Pqpj43CQoq+SYXDbGgbr/La8kotZBW
HNoACuLKzsJem355Hp1eWp4t+JA2MlehxegcVh1pUgTFSkKT0fBYVAK/o0of68+0+JMMz1Wz4TXb
G16Tmvbvjz/jlgFmKgUiQhbgU1hW+A2YLjxKxPm9FCuYgAFB8BNY0EWdT2mxG0KinfOPH3V/lFDD
CUyOniU72ahGaDSksiSbXzoC04hvZgRlNhGZ4Im1cjqdF5/iR0EjFBlceht9DLu2MJBmVKfMyNBB
THP8ZLJNJNqKT4M37qB2epZbjyfjN/q7+QKwjiJBoOJ2V2Zrwk+y63yVVGfuLTOkpw4JwZqPicga
bLDBOwUQp2oFvHDVm8MG3CIrN0ZJPvyu8dpalyXqYMEbBHd3vkelnirBCvDBtjs+/sp7HhE5vf9+
5OyE5m7Ba6GEaSozMhQ0wO2abIocZVqPImp8bOy2tWraHxoP5QNQ2WNZZuGVxCXQN61KXIEUBFky
sUf0C+ChqQ9vkTPYvoHU30K96u7JuDA52weNkkZgr6qqcx0hm4iHq+/u01APlYXHwJ0C4vXYpsfC
xYYrmzCD9vjv2DRQjeTbBm1xgo6svYG+CBvMpVsBRGexkYJS+vG83l3ECdH729IOYshr03Eat0re
tNVZXXOHzotpOcJK2BxiZeECnS7jmz19YWm2gNzY5Vrsw1Kdgki+SxnJ9Kri9fFw7pRxpqn8Zzyz
NfOEkGtFkKmdkVI7M1/yT1hYKTAcwlZOCZvZ/q5yF5KJdyJAcNWLHCdzmsRDl+N6Cpsu8ESllUBP
XftGCN8Y5e+SsLBHfh+ks+m7sjJzCY3bqwFIsqpztx6oaDTfxcSFneuNVRi1Hj95G+GrR1KOo6zZ
0gB/F2hntwZr9+iD7ffR8xJC/s7Wwa4Boe9ULVPRg3c9bq2UkLkNmeocd6+BAqnt9tiiLTUwBbyh
u7b/X6b5wtxs/3SBHxcj41bnIv1uMoirqF95FCwch7trKaIhaFpOGTor12NCBB6ONaR5z41GI/cn
EdBNES0Bgu8Z4VQVNwvLIcEvzZYy5/qGGcKwOXuu4YlQzK1Bdr7UVnZ3wwD2g3YulF94dX6HMKUs
MogUm3Opx3avc7r47YODdERbaok2SUO1A5rY6iGy8WT0T2AZB70hFQ6AVhiixesl+Xl8Nu8gfwDx
R56fRaoBVd55HkzrXFUrsqw5cykpVsWZ+2Ib3TM0Wpk1clwKRVIaDcciCxoPXdpu0HilmCLdtGgM
60mxiZcu+ns7+PKDZqutRKPWpGLanBXuFMg0izdMtw6iQFdD4okeARwN6QwzUQkvdOvxjV/JENt4
kYcF13jvAoCAkYa2OBRA5JuHTM/1pdq2ZXPeJCi0gzvMbg+jpZyGw4BuaCTXYyMh7VbP19yuXLjG
7/jlK9vTbr24fFyhUNuIxar0KKqP3K7us4W7e9rPc9cFyaQJ6Ab1EkWZ+eRhFKs8GZvmLCQAmvW7
Ot+4jRVXT6JrLmyxyQlcmtImHA56GFHjAIoP/3A9mKDlVKURve7sdXr9BjgTIFkrACtSkD/u0Mg5
bD2w0ai00y0UFh8bv8k7of4gom8DyCSgSFVljlod+0wc87honSy030YcsfrLPYDsu9tmC7fBfOP+
WpJRJYQoC3JAc5XPNm7cLA75xmliwnfJOu/YnR9CScyvj+FgAzm7MLHzTfIfgyArnGAzaN6buSw5
YPmwLtXGYXjkg9E32IrVgn+/a2LCjaP0DkzOHJQDKfE4jbSgdeIElV7eR/PLv3Tuv4NA8yHgR5KG
QvjsiSdrPpMmQdk63CibjPZUCBHxvGJhHDdlh8kMICRYmqnPkdWE6z3YyA3XjpOZUpdX5VZdqWt1
3b2oa8/i9FRnDMUIoGlT2BzVVpmd7xvbt3jSwd8tbMj5RTN9CdByIiuiLAbW79mAuVGtRgRLrYNC
S2DhRaWCjoAkDOSSNj5rsVs+s5uvbFOh+vHvTasa8jIQsUBiBt8xmwQ2DtVSi3pHRiUhMIZdBnX4
cN+cIvFZqhyxsVt+J/NPUmqEezDtLdifuxyMXAW2CulRAZc4tItm5rXcL8Ks6J0g8GnBAPeonlGN
qkS7UhZersK0ntc+Z7IloLEDOA7gQ2frrXYi03leA1sKS3C1auFRbHciinUMeprhz1H9UtpED/GC
k5VVIvq0rf+6lSELJRnKV79aR/lLV21i9LoLm4hbZanhhiSvqcytAcN95uq1nBlcBLRjIS7dPbcu
8/rzZysllW7HlAqmqlZsHj2wHEHFzztF2k8cEU0gsUbjj/9ld3AA1YoAU2CDzjZm4Itu5Ptt70Sq
XldWZQjNJt+0a1408teMex7Ak6TZbbSX3hugA/8X61CZweMakYg2D1zR618r7Fj3TlOexL6hJfqP
B5fgOBMXsEeBI3xupWqJPIzNhAaX0ax74dR+4Tumib3eNxp6oXElwksg2hRne1QGYgYPy5512Dxi
aM6LCWLNIV1wAtPr48oKEBwAWoPxn0WfCKqQ1yehyHhm6NGS7cRqRIR4Nwxmxz5xofF4Um96dXHa
YAc1+F878OLXdrCN3CjAf3b6g/aclaRa93ZFUQ523K3KkNIj7TrZbt87e9j464Bb8O03N+KveQUX
L4BUU8r02nyrtFDWy2Be2nr9LuiMPHhvOZQTuQmQOy6M9qZ8+DtaEVEs/KskAsF5bW5o5B6vEZjj
cqfgLKWwqtRIBOgwhSSoFFqPueVDRLlK8l3YNJ9BUX1C/4qGw6pYcvN3Vxi4SVnGRsJDfjbzwhil
GTd9S1+CvLiPV2O4K5mnSFgc9TSJ870EeKQg8+izg3ufTfIoFSIKpwHnSJUhDsfUEVOqMqfkxE/1
fR9vmHLQvebQMxwBiEmPomQhZL+3zGhEAnaGR64CdALX8y6rbq50ecw5cfczaqs6PvINTLJgn48d
qWAXwp6brOS0zphXFU0h0BmQb66xbEij3lVYEA2CD4W8bKBg83E42I7dgpp6+9roAHuTZx9NlNbx
5fGRureul7Zns50IFa95/nRy+31TvZSbAqD/elw9tnKDz/sdoioB1obgbqoxXU9pEyZBVysp5+ww
NrBDiiu8cyBvR8yMrkD2v1pFYIi2HY5ExkjAZncWDPz1OXXdD+RnkULo5uH6nw9CDAVWHyz1HB3V
Km4YF7LLOnoLSuWMOh+7j7e3XURH2pjdqtDjfbnaWM/P+/0RbFuvj+fjpvAwmYcPgyqppkL68KZr
tgMYuY8qzlEqozonoGuI5ZIKyL+HaQG5Q4HwiCCP7fieKOlae1owf++MKUDk4VIEWdsNB1cytB5C
y5JzBKQ0Y8C7S6v0Y+CVjlr70XcJGpXPPS8ZtQSxwkgXOqdIJiW0x58x+Yz5SZ+4Y3l4N0EEMOB6
UyhoS4p8seccXjaz2Cg6VLU/8xc+MtvuHCCYeWzutyQ/twcoPpwYWihRzZv5sLKR1CqPOM6Rs33E
QQV1NfYabuM99OHrDh0Ao2QJsd67pubqVX4OX0Qo3snRqpcdISGyt5Ul2kN8KBwNtqXQh0vKL2C7
Yjvrd2OVkiEx8iXhv5ua0bRVEFxiseCR8H7nr2dp6Gswe5Q4OogV/LdxE6AoJlocGLaef8CE+HiO
7mwMBZVA4JIn9d8bAhXg3qKYgSatI7wBmQ4O6u/Hv39nya9+f7YEo+wVqRDU4FD/i/SHhF5du92o
0sp6bOYmMp9qqP8MYx6PaCithO2AYXzgDaIPerNwfhemaQ6sSZTBKwoGv8/prq7tuPfHn39TqMOa
X33/bM1raWhZucXvT/yQCv7X7cV1axM/oNmCrTsXwJWp2cNCE7pcyTWYcndfgSHtwuPjsSxN1RSg
XmR+8sCVhGH6ff7HN1GrX+yzWTIw/fcLA8EQNY00bamIoB+NjFsV7UZ6s0Xf/c/EO7DMCrewiX8p
Wy8sjq6fdsCuiZAfqqDyppEDR/ACAzjkD7B0xmD2e+tnCUR1Jyi5Wqdpy18YRYuiUCYJhgnxCpky
n5Z6+vt4pe5dSvAxSC8hPYgX0/yNGTFyFfWTeNaO3aXPHM3WLWmeQojIbbqFqtedA3plarYrwiDo
FTEdIOX2Hm0UQwwIv1kiWl2yMdsYWotshS/ABlvQihJ/3yxN2HRBzS4UFa8rPAjQ+YI3+ezs+LHC
1kzMTVsPiDoK0MAKFLUDWbJz83qeWsgu7MxmC0oQvMjgGnU8lK3FT9uzhVX0BAjtfonlYfqlRyOa
zRkT5W6ZBhgR2Pjdhafo3fW4GMUsBsQDScqiEL+dVATY2G67mA9amqfZGREzqcyrSU/Jga7rCdBx
0RTQV5Celg7jHQ9wtSDTYb04jDJg7eXow9DGO5lfERWMTl8Iju6c9ysT0ydcmPAkdCuEDLj95fXO
27h6a3Q2u3BN3vH9lzbmAKsQ7KhyCCpEJzg1q/hF05dkOe8aQIgNqiHE2Mo8zFVCj3cBrEI4QTjd
A/D5scda+vnZAxmaRXkmJvj56id8ylbjAGn0xxbuRV/Anv0zgtlNrLocX7twAFPDfkawq049+V5r
q2crXljwpcHMnIkyZGnbI9Pp6BKyJw3NnIWh3D0dEJhF5RH9IDdJmjhK/LbhwGcPDteMBOS70vlF
Xbc7t/GU/P6vkdmS1OlQtHEHI76eG9q/TiNOjvDi12erwSqFVAwNfj3DS5mnJuh2JIhULUXBNwV+
xF9XdmZr4YVBG1Up+N11qAIfX1JbMjmL6xbJkO/6kYvxzBx7NwodnBbGM8UuCRThnXylLyz7Xbd7
YWPm0rEebBaEGMvLC9LyQH4gXoGWd+0Rfns8HpegqjfYvvncTfv8wnFpclC7PW53J7DsnXKi52do
JG3e9vr2/PN4aHdd5MXIZu4+G/OyCyINoeUxNkV7O4LDbWk4S7M38/SiH2WhWmM0oV2RYLv+OT4e
w71Q/2qrzfz8gLZkyOhieXYbb5/ajnOqwfdAFszc32gayM9ADckDh3+9KGOkpmUtSZMyaYruyG80
xpyzJZa9e0Y4CWU1XPJglZuj61qwjIRq5oNYl6qrweDwMgILACkX4oh7jvLSzPzQ5OgwGxooIqir
wMJbfeUtAI/v7atLA7MT41aewtQjDAAF81Oc+bc/4XpYOpb3vPGlkdkxcbOuHnoWRtgYeowVEY6Z
LR+4tadXVvY/3POXtmYHJSzAdST3sMWvuK1rZfZSOH9/SVADVFALA/Ji5vXBewRW5x76HqOGPlIi
2uGImGjhpNzbXiC+kJBBRAZH+23Pu3AstdyGUekKAl5Ab4JevqYbZGNoTpEThRfbQBb15X+xiJyL
Cuw50u/zfP/IekOdQVbBCUi2I94661f9ut1TC8jDo6T/ZcyG9oel1brRwJg8KJh6/mt2tjWGzA1d
JlQFaFHoEkvC5xStb2C303+O4Hf7+UHnIf6sLBXYVAmcZkvR7W82dv4KuPyA2X5hoYnaKhk+ADM9
mrgCX15qPdopBnl6Op24/fOPb/jGj/X38Xzz0/V9Y3eCqKBrduo6mZ3stHW7hM3D6TqEZfRWJmcZ
nLk5qJnXe2pwWG7XCVGvA4aYLI763mvuF6Tyf63Pjr3U8kFY87D+8gLrG5OLqGvLtrd6X6NN7hmc
t4GerpYAbndjjUuzs9WGqgVXyxXMuqAFU/+mawiWTgouj+f27uG5mNrZkvZBLrJeCSusrB8mFtKe
4BnJ+QtB7N0cwuVoZvelUtUNE7ewU63BiZiRXXdqdlKsA1t1/LvgQ8V7l/OlsdmtFtVRzUgxjIm7
KVHWxUSw3Cft9AWGsY/OCF9dHeH61PHdY8TtJpGfMm7iYM5pkEPEqSbMU/oNClBPf/5Znz/PKDUs
XLzSFCre7GnUX1EGRoFHkmeusXY7WYrU7j8h3ttbbCtIUilEXU18oL01LYVj2+LTwAGCztIoMcif
PxHIyiEDXFr/h7Rr7Y0U17a/CImnga9QVFUqJOk8Ov34gjrdHcCAjXnjX3+Xc6V7UhQq1OdqZnSk
M5reZWNv78daa9dRB7hlu6ORh+N/Ov55VwWtdM/C9/rw/v5n0+etOx8U/wFpcIDoWIJwLDMt+Vyh
CNRG5mMdTxiG88IP2T771tzs20MbpDfJb3awwlP+AH3FHd+Bsn1z/bBe4LA/POCnH7E4RXSqeCFL
/AjroYwtkFnL5+qu+OrfCVhL99mt+LIlrah8y8V3AkgBPUew3ZAinUdIYnQbqxYSJd16qEMlDBUi
kKo3ruFquGcZlo4YDOOoIAd4bqYePQ4Sn8DkqO8gv97Im9EGPGMHcFW0cfJWA/HPphaOxRw1i1Qu
t18AUZM3zjd2k4WGOPg/310KEKYZQGbn3dunO7IhfbQWP302vPA1gwdBVkvW9ksT5xFuX0hAGNhy
aJdAOEzgwiNlApzm68BCLXK0pqU5sEeufKlbETjzN9o9z/QgbOfwbSoBTTaawGZbLauVpYEuhP43
AHj43yV0l032TIdu0F9ufSdqD8lvyAbxhy2F7pWX6MzKwq+VdlcPJvK2F+q8p7+0Phww5UXuy+nP
/KeDXIWbbXaZLp9e3HbFRYFqseOY7uLGFdVQuhbS0Zca40aS0tr78rXN0GsH3S5lYT00zwBbt3aY
OF8zc79x3y8XfG59seC6E/0kBmN80YedBPtBdNY+4XlQ2zd1Z4fEPTaFeQtJpg27lw8I7HoOpMws
qDHq9iLgGMu592aPA5Y078vhpLltILkEarOO7OI+m98bf09TyIdNt46DmR2++wQo76HjYTL86fqN
92wlFMDPgQigYhQDx/rxlnyKcO00Nd3Cb6YX93drP8rmUcgj134O72SA7MIz3tD+uCUPueImzo0u
9iC3EfcaNqBZmt5FntFGTR8MUyxcDKekx3n+rnWQCbrx+PjGdzN9GA3IEmp5INmv2b7r2NeNb6Ie
xHNHfP57Fh5SF8OY4/RPL1LsZnbrFngYeUQYyJ6PqfFlDkzKd5s4qY/Y8tIsRGogn4AS05J6KcuR
C2MYpxf9ZKahaz+57XRITefQ1j+p98Ny94JU97SEJv+zDz7ixO/q9qaQN9ZwZ5VhJb5Mxhh02Ys1
H4j94OViI7RS6772AxffachAaWt1IADpaH2vfS075H12qzFTbtzGCyIwkLE4hv/ZisUXcIs50yDn
Ob2kzWuRPLvQe0YVFDz8ot5r5MUFeXDeWYA9YQuqUyNCM7nT2idqPDbls2Hu9fTHxplY804uYHwg
TKAZDsLa+avp5LL2rNSYXvwy96aIVXURpnZh//JnT+6ZI/52wIY/NI5IIt2YbjUKlCTa2L/G0qs2
ipDKF336DqA5QDdfMSogJIdRdx8og8+XNGuztuFNF5fl3hHHn3NxSI4teDB2lP9jTfjDFviKwM0A
iARI8XLdGDQ5zUnXx4WuBaXhhz7zw2pvp/PG4VKHZ7Eo+D9AQiBAqio4i8c0mVqQUgyzj7t+eE29
udr7vmZtGPFXtg6atwQ7iJ1TtOPzz9grOYG0b2XcOFwbQmLNJVgHbLDfyqSsu51DNWbdTxjyV95S
cFeefCvz/EMxkNK94wkHjcVrLE8Gto/RbniNJvLH6mqnjhLHzX96DjVeeKIbkBma/A6c/ba3761x
LPqd0AzxVDUM7Nau5v4rnzLrnc9c/HY6Uz4ASFy8sMJsHstu1qIyTTDdxHat+nkwp8EKeouXfFfL
fnyic189gJMERUfq+lofDdYofpuMF2/VnOQvNMlKFjis5o9JIe0yrKVD7qxaF1k0DxAZCEWTZ9+z
wtTRYxvQSQaNfpz3pmwH/wBEXAkh1YEX+YvNWcYBp/Tnu8ZuNHuf5aZ2Ai7HeiMJ1aFZzDtLhx5r
Xj4OlSbZPcs1DKGR+px2UYaiIhQKKogNp3pefJfuwH+ObuveUF3M3+EHC0hs0J7x0GKN94vRshRR
W/EBup1A/udRiVldz6kwBx3UVHDedpVjCBp2HcPTXGZdWwWiN8lXCDlOfdQyyoFvBXHuV5Zzpzj2
0wy2QNJDgnfQqaig2So6vvNbJLxRIaifBFBTGn/kLOXypsfekcAZRsx9mae02sJuLpNFdZfAclVz
NzGsGuKLysd8ure5SbPWHKcxhlAym0JjHniLSisZs70u/bHcJXAaT33DoQ5WlX7+3PHOzbEhFibi
Dj3HpzCEP2B2x2xUv5K6BHbILSAmaWJACjCZBsQdsSuOTXZmTbwhKqG2W4Q1ySsA3Qq3u/MKF4Wj
fIbMQJhYrpIxwmN0B1W7KmpqKX73iWzEzjdk91erU1bs2ODl0JIdoSSokNnZLeiNcMh5VWlHoy+r
fg8SfzMdOr8BQtEqy4kFwG+6T1M76vpOm50UAuqTnDET3GlTWQcQynNBqG8ab96I+tXlXbgQEItQ
XVbcGMjKLVwInYc6Y2Qe45HUYTceiJXtB/FXK7fAxssag/qSkEBBQc6AfKJtLVNUT0OjrNfTKfZo
ajxJjUyB77dkD3EoHW+DABi3nzoaCOYhyYYu0q5PXG3P3VmAzuhD49QWdIsMsOJBoSXgoO4NxT4E
b4sQdrKmgnR2NcUWqtOh5WKEX0nI+/WHcBGvYuXITLG9oICCfgSVrvMzPPV9y/vcljFxnT1GoYaZ
2536lqD6Mf/FiN4Nh71mTvEqEI0S3zWXGHYpyWBzmeoxBzL4oU9sjMypcXirZh6+8Eq6oYUB9NH1
NV6eIzxBqk2BTATko+UjUXqtO7aTJuO8pn7k9H11xHvbn/Cc8x0HIWYjCVBv6Pm5VfbwyZBDYrCH
uzi3QztxfNRMjzOau2Ga2vWdP2gDurCDtpHYLbLHj88HBoeuw0WDKaMvQjh3RIGuMake604y3ziE
/TI7bzxMOaQX7ETKe0aMLiwNTeyv7+nKlVEy6GCD4oVX1XOVgH1yfrqGOWXctGQ8TSL0hRnp3nAc
e/8RrPBwtqF3Ob0MHdCv1k3OW8wEkxi9VSdbYLBlZVntgJLeRacJXX/UeRe/AzFn6w8dM2LI8+vh
wBFeBe5IBozLYJBAwORAiPI3JISrhEC8zFGJoQPIkXlf4D+Z0qAah78id+2wNzp2W/W6dqfrUn7t
xhYE7KxqdmhGlDesmfwjE1n9jIZ0F8xsTvasouLeS3n3fH1zL28+1qQkoCwfQQ3oh4u9rXOzbs1e
j61pvq9N8a2rLfvfDynBMfWxbUhP0Gg5t1HPeYPRM3KKZdp1dyYmSu1wnvM31+z94/XlXN4HIL9Q
CzCA/0RVZcmxqKwh55lVmzEvhB34Tjcf20pWoT1108Z9WDOFOhiKadDPwoux3DlGOJ0QPcQoppAx
bJMDoMfXV3MZcmLLVDcFjGCFtl64ZYzLy1SuY8WNnotbs2tB1xwc8sSAfL9FRAB8b08ghjmRNPTl
jLnx1+0vc3qcePUDQI1Tf0PJaFEMa/yycSx0rWJj2jvFOAeJj3kPxZtm2zt/jlqI2tgS+i/6uB9S
HrL55r/5AZBpR1ETxU2MOD8/Ol7lWX5F1A7Y1a6f0ggjbcNSFyfXlq+G/lUY4oa5Vkw170Ef22DI
2w2PvvKZEXohfYN9Vw0IP/8Foof9eTDg9ng1fG0Mm5+oW3o2pC4SVOmur3flg6voAFQ5dV2sj3LH
J083Wi7tqN3pcaVbDUeILjH1a7DtvVu04+uo5UnUmkOxZy76S5ZEaeG6/cvnC7Rcy0IcoUbmAGV+
vlgvm7QEp0mH5rDh3zpzPkQ45S1iWlL+ZEz7R5auOl/mh6CPgRalB/WGc3uJoelS+I4e54ySo2sw
dkoTr9x7qTl8KYukuteSEfUI7oqtArNayvnLif3FPps2CrFKM/TctFkm3ugNWGppZmHC/ceZzq9c
SX32IzhK/mPGs5eWgltub1XuLl9SZdrzkE6qB235kkIMI5s8qH/FQmcqKEA97gensU2KAHDmMG8P
17/qstqstvnMoDrjn46VlWNmud3DoC/GQBM/Cq/Yt1b1gDmKAYTZTnmWn5iApP7oGhu2V64PlGgI
vi9iMSQE5rlpWZRWRjRhxqTyqp1ZpAa6REOFU+0UG6YunzLbdm0C9rVqs6PqcG5qBpEV0HlmxnuM
PtkIJpdlJbWFn//w5RuW1+CzIeM344lzJOEBm/qTx8idTMo/et7ed6AlaoW4qUX+NMosMt/GcfhG
/RYqUVqUFOAC6YBZ03dTQEp2JF+uf+KVi2sjdEdUpoJOPIHna/dm4tZ06szYscCdJTzMxU/KxrCA
1NF1S8rlL+7NmaXFWeplWiVshCU3i2oNUj9oQ2bl7dfrVrbWs7idAH0RDAUczbgohp0+3HWk2yfO
Te1vzZRaNYSaITw8WjIQmT/fOKjj+e2UNGbMWv9+bH7Srt57owNW5AZofM0QHlBM9oCqCfiBi3DB
odMEerRnxiUtd4z84jU5WtYYaYW7cVbX7gFSS+Ry6NwC171wqn7iQmvHTq3YoR07pm71FXHElkD3
SmiAUTtYD+QIoEiGuWDnG2cAcG+kZWHEVpuk4ej1401bGqkMGmL2GIzuyIhgbNKx8dSQFYw2jmaE
odCP9buvvu0OG9t7uWi0tJQnR68a7+Yyju0yzR6yptDjtjVlMLSyPaAJVeyuH8tLb4bRxBisgOwO
UvAQVjxfdFG4eD3xIeNqoDeSJHdd19+kZCOyvHwfEMDCVVoY3oCqxFL9ppsrrdAzacSFCVUzjDsW
tYMqnrzFLLJf0BR7tLYERC8PJ9pmGJcHiXsMWID/PF9XZfujP6B+HduMyUcD8uu7giXk5JFextpI
tvR9Vr4WuvMWAjv0QLHKxa3TUPDxuGwQ1nUmu804wSwXkoETff1zXZohaIshF1cjdYDMWYQztEED
OdcnO+aVjeFGdtEeRp7++30DcAxhOqCu6KziXJxvXqk1xZC1sJLZFfBMEyo6vK+8jVt9efRgRelq
wkcpWZPFfZNuxZKps+zYmxIRI3WENhCC1kfRtltgtUsXj2MMa2qgFug0y6isrQyZ05I6sVZ39ODU
FV4snenHqjStA1rI82um9Vuv99r6FHMP7yyq7BDMOt9FUIiTivHOifPGBnsy6ynFpFtUmO3Abnnq
/PPRAAUeis7w+XCSSG7OzXE297UchRPLSjihN8h+37fdlijM2qLUoBSkoqgXXCi2+HUxSAF+Qeym
LODywS+gcELNDa+09r2QvUNcA1fJNJdU+8qGAqbZVSTOvRxDBAa7vCGlNR69hGdHv0MzAAJGaXT9
bq0sDcQCJcaJjpIDJvBiA20yDX5vO3FB6mHnZRm6zMVYB7PhdxumVuJXoCSU3CRWpyREFh/Lmp2i
sRPfiYXnlgdezdotlHDIkRhNH/duk96wMuuPs0as0B5NeltNs7GJ2VA37DzywSRRHVJhNgqZUCdb
3MB8GlJ9SBiJfZ0hK5hOnZ1GNvtBSijnGQE3oLBM0LkIrOrZ3Uwa1vYb7zlEkyBhgLqD+vefYvi6
8fU0kboTZ4ULEm+bTTs7w1QyxN71xn6vmkKujV4hBGaRo5ybSifN1freI7FHQK6/dax2Gr/QOS8x
aV0bJmujJ3nppTHOBQVxG7JJxHaXWJiqLDNhYxBBrHFMYm5Kt/1bT4m+kR1cLkpZQXTgoFeImGUR
UbaSaPCuOonNxmt+mYNv7UsL7a4gL9otLMTqihDnmdBOgQtdCp1zF8C+UoM+pN9lI7RGrXbEAEbM
o7U3HoVVQxC1QDMXSl5QYTj/UobwHNYO+FJ4rNlrmbjVEaPi6w1JiaVyCZIf9bopcbIPdIe3gAG2
FA0fTvIkdlKff/fryg8gNq49NGMznPrR0W/TSRonNmlzRKE7vy+oXh3aquqfhFHe2JSWoV4kGKtM
RXLwtMH+qQP++I3Wc/3gZiPZDU1X/HHRWtxw8ytfHVM0QQvFp4Dw2XIeojs2SP3zNondKk1CnqKc
Sirn2Sk3IfGX9QRczo95goBLoq6wiLp7d0IH1jGTuMPzhbkxepZ9J3irIUnKtPy34ES8YHyqwHQZ
MmSYNFmM/HUoHGNryUv8ofpaCFARDuNEoCW+bObw0oR+Hs28OPEo3dVUn14aLfO7nZcWe0Hd5Dhg
+vauqBDWNVA2iro5uc8rv3kYs7G4Kwvv1W6odVvC8W+kqSufA+EL4jFwdHFglxPXdKMf/K5Pvdjr
yfxCUrQleZXWjxLFlo2rcfkoIpvDlEdM74WQEUh851ej61WVi9XF3ehXIal+W+AMNT24rpih+K9D
r7DlPpjHkCiCdB/QkUslydlK297hbnXHvXviN4EhoWP1818fXNVyQHUQVXT4qWUxGEtBd62AnLlk
6MxWk/HHhopaSFLUrK5busgGQAdGfxJUCNwb6CgsXKVV+MzKUl7eJXhMH8oiV6XXzA3LxKEnXJ1h
f92eer7PHlYFRIHAEj4YuoPwZeefKlOzunt01+9YpdvPM8osu8HuwYbPxr8y6RygUzq5MzLLfzL1
iW1Yv8i2YB2BOwrd8A/oTixW24uks5pu4HdDkdp3lEEKqTan6dBm3d9Cy/IHnulNmPmF8Xx92Rcn
VBlGoKuQQXgrlr07q6+sVFY+vwN60JeBZaWY4qUlSQodc6iOTPtKds1fWk/zv95CGIaDQqUZuR76
PgtXlWMoxsCMrL7rJQPOBBFlhOOUB145dhuv7mXopmxBxRUwRXhgwI7Ovy11GETdLGg8OWJMdqyp
/bibEKYZ3DC+yEzP3j0A7k9JNwGd5qa5+cXwJ3a8vtNLmCBiCvwKNY0BTUQ1aU99ik/B0+ilGaAM
dX0njYY82xpgK7ozKfSCi2m/JqZw0XFmex0in8+V0ztjkENo7HHmXRlIvyAnQPXdfZf4b2Yq2V76
kEkgDWaBFV396/pvvXCRHz8VHQc0XlBoW3rvOh8cv86b+q5IqB2VGErNEGUfauZZb9ctXQQPsAQ/
jG4mcIPouS+yY7R9CoNowMFJ38h3ggzQt9WnasMPq+tzfrnV7VLcPUBVVRvwfOtzr01EToSFDmjS
FTsxMBPV34ZUj12r0zEkrHOmm+sru9xDKEBAj0oFsKqssfD9yMXnEreaxMKWqXxmosCgGQZ8kXio
J45ZXv9qzkZbWMfJwn2+FP1yemuUXV96cTH2AFq56Np6d1CF1p0g17O0/We0hoKf4UapCX14xZa1
rtpuWqHNnhunZoHZZ4nu0WHPIN6ZbkTml/sI0R6lsgRFF4XpXVxeHBnZFCz34gkQvxB0iywPABUr
nsckc7aEpS+P47mxxSuACl7mMEg7xT3wPQEyKmicTtT7Z2+P1A0gPpSEgL4BOPj8OHotz2Q1aG6c
i8E8WLLBaGecoiHIbQDGxxGTHYjTgcPaWKTYABldOnyEoah4ofODYAEh9bntNqFzMzqZH0tv2tVD
cptPOdAB7YscjIPQXq6fypX9hDYY5NEguA6S7rJWmXYzHykixLgX5ewGs6OXWth5pPA3woWLUwL1
K+Q4kFEFCFOVjM6XZXvCQA5S81gnxTF38V6bvaFFvrnVN9sytHipifCshDkcA/jIgNEX73x8dOt8
46242DasBhmi7kBvEm2BDw7Mp6ciSeY2y5OJAzbU0T3l/IXpfbVR4V018gG3QuEcxGb17z8ZaTKt
1BIPowT7IQeQ0Un7/F5PGWMbznfVDvRr/3cgPGavn9tx/BIlI9/j8ZTmyc1YYRQP+spbqsHLc41X
HWcaYQxAXeAhLHt8WVd5Sp7MuSVzWIN42Pc0SGjUuPNhSv/RtcMWYHoQXjOVZjuw/ecrGsnsOrWT
OLel/sXrplDs3K7bXb85F+HChxGiGn4+CiCAkZwbmctZVSp8cqtTogHDmtFXabvsdUBKdBKzn37v
kKueJDB6h9SSeehZrf1N70n6SKYGs/g0jwWNnbYnVpdNOFX2b859C3PzqJ2SjYBhGb+qHwvWBZLz
Dzn+ZYqL/C6hnmTkNn1162jvHIxouBt+XN+SJbMOABD0plBpwERWNCRQnz3fktqSc+NVpXcLcF8V
Jjbj4F/6WoieT3NAR3DasbnBnIVJeDvq5cU9aUFB0DrCUpQE++TETU9Eicuze7dtkztXy/lLo/Pu
qay8ejfOo3aQMkvormlTfdd1ht8HZO6VjqYLfHeQGUD0bniuZWyCRUHB0AW0DJhP1E0XDgXg6kpO
kni3djkjMTwYZnuj9T8L1Deub9+WoUX8WeszcB2t690O8hbQBsxbtYIqfyiG1//CDp5RVAhR1UZT
8/wrSZN1XW7DjuvMgSZJ5LP8Z22LaJLu/rqplUuP9PA/phauZSY916vM8247v/+SVOTVFftuvusc
PTDNccNfbhlbfCjNhUyaCSXB2wLLSnd3WvN07LbUMtY+ko8HEWIDyBRQpjrfPLPsc2sA6hsq05KF
o1Wxm5Y33tGb+3vbnY2Nb7X0zerwAf7hgi+vGJVLEXR9sLLE4DA3Nv4UFIT1u8bM2cbJW1KDkEFg
FBACOMMFLw7SFosjUaDmRX1XZPFo5jVmEDlpgpk5WTd8a9PBxSAbdzR/tWOrfOlcZlM4taDPhPpk
dnNYcL9/6T2dZbsmhYR3gLq6lVrBzAvbCqx0lm8DqcpHwjAkO2KFbSYIn1LL+K3XDeZl6HPfjN4O
TR+ks7mZiq2u2IXzIwZaYmD7wiUpZOjiYlWWPUmHOtotIPzi6+AG5IgJZBrF9KeNjbzIZLGRiHAh
lK74Hy7KFefHo24JZZ7XpzGkLLu9uBcBe1Pk1+qh3np/Lo4GwLxoXJoolSH5voBjG3OfJ64xpbFP
gckZvEcg+o92gzGrOtOCzvg5CEx3sSg6Y9U3if+L4rrb/RDN2hZ28+Lmnf8Ud7HqCuUag+djGnfa
qcI8U7MXhxLqtyPGfWns8I8+5cMYGFIYGw8I2rJfO3Z8drJuTuO8/JZbWjTM70P2UmLqyDB9v25q
GUvia7q6aly5+JqK1HP+NbWusABHl2lsULEzk9MEnsOcbWixXHgUMFJR9cDzgvxXhZTnRnyHD6bO
3TxuKu+uT14ToziMGQSE+43M4gKehOXAEtYC6i18l7dwkIPvJ0mGETmxbWi3jsvHyEKe0QmLP48C
pL5i4lNUGk66J6lRfJkyr93PGfTOx8wbDuDjmI/6CNg6NxBaC0QuXxKE9Q89s574AOIoAMrjpsr8
yvZg2DriX5C21CdQdcFPUbCdgDuSjzmNM1Bv7BsjjSfnBv3e6ot/Moqd86v9kyS7ffLI/uI3X//+
6s/+XJaAQdhGBg3/i4+zrKYSlmStgcZE3GNoN+YH81g+Ql7Bp4dpxCCd68YuwDLn1i4ki+ccEHZh
wZqgf7JU3OT1vDOlfYCb2bs+mEjz7QChf/YNvrR05cZaV82jOQwmgJrAhXrM+UYL0H+aWXdobFRD
YAsOUFqC9qUzBKAqBUKf8Cw4XxznR9p861t7l1Eg9K5vwYof8T//hMVV4EZROIVDsN/zr5S+unMH
/fPd0OmhtYW0WnkTlFYUEBno86k0/3y12eTa0NbCapP5OIr3KYG46fCzAsvRTL86Rb+RY12eYqgG
YWdVBwCRwwd169MpHpnVlY3ZZ7GRx4NHwsaD0gow4U71dn0LV14gWDKR/gDaBaj+Mi3xkjw1KSLo
eNg7EJATd2UgwoxgxFm7cWAvvSOqZmoWAiAteFuXVdtRq3WP21aGipapGBeYiPK12jKylJNAaAIr
8MKqFoMi3bIlS41WooOY5vEYTXFyIuETsaN0p+2a3dbc9rWP9NnUIk6gJQM3tIQpwf9qWpg+Mv+2
azYysQuiiloQAMWQkTIRc1nLnhOhc5tz1uaxeRBP1nc9AhsvaNz9o3grJyXX8vX6iVj7TJ/tLSLW
QsyOSXvY40YblvWuzNB6mrfKm5eu8nxVi/tUOHOLGXawkssoj/bAOBlR8+j/3Zyzchn2AF+PNBMe
2UUBdxmAa25quQlxcnBRvrlW9UVP+YG72ZPXFPta+mHO2rCxv/sptAS8rnmQs/YuwEPV+uP1fV1x
mMigkBgitQYsAcs/dyECYXTtVhWN3Qfjgbx6f8juN9/pRwzwxF/Xja0dzc+21Ef+5D/kNNe+glvF
LTvVJghN7lsj+mCctjSi1k4L7jMiBCQcSHaV3/xkqMxFJkpvpDHRaMgw0q53oCxEN2Kei/azugSg
SqDgj6msKvM4N6PgAClrJY3RcH6kX8gJmNDqqXrCSIAY83p3vIDW/LHf8Fhru6immoBOgLI/Sp7n
VjOba5m0bRqneh9g2lAAunOAGs1gb4Raq15L4f3U5ANo4CyDVBd5vIFjmsffnT2ZA3k7Ynh3GbU3
SIA24uHVc/jZ1uLVrCWdjFKDrRHCl37wsw2+IUqAKGEXjhsP9Nrl+2xqERC3DYTTUB3O4zZyov/q
DwdwCh1lIHDwep1/Hd0YzCxNwHFoaQcVq2oMVGC2+/eLBEzu/xlZrADZoUHk1CCcxCRsUncPtcWD
wn9Mmy1x7tW9QhXf9ZGmofK2OGwmBEd8v+hpTN0KKjMafdA16HFdX87qcw/wFYIKDM1CGX9hZRK8
bpoS93U2h+nQZAaeSV86uwYAYbQnvN+zZunomTpl1LHJj5LR3xrYdxm1IUYGxA9SEbjKyGHOvxvS
+Ymgfwg/mDvZTvO92wY09CjTrfe5rZ3dZCO3uL7sNS/lw3uAIQwdPSBpzk0m0m6mpFAXmfoHFGvk
EclvEVKo2m5s8IrLQHQDmAPwfOBiL9vgpNZ7MbK0iA3nnWP/EBJYRRMqIu0/L+nM0OJDplnf1zbV
aOyYZQSM+ikZnRiCGNF1MyvvtMo1QX+ByoiiQJ7vXAqW/lDlRRHnoy+iOmHpGMzSfyMUQyXRjMT4
ayhCBx3zxhQs/3ETArXy6c5+wOLTSS1vkNzwIm4N/bup6Ydedx7KWTsmOhmDybPvKbG+iVQcZzWz
DC1O4CepgP4MhaTrVFYYawpk8u76tqz9KtTY4HbQ5gZ3d/GrGAcWD+oORZw1GLEw0aiUT27tbFQo
1w4T2m3oOqOshyLRIpcV1Mp6YNjU2ts7IX5l1oNh5kcfhZp/Xw7moaEUBWQmHPbiSuaoQ+W6X2I5
VhMZNujB7lsr/rmlA0H+z1aWDru33DFpqyLuIwIMRMa+Gu1fDo711+urUWfyPA1Xw2wwE9AHthb4
qcVqRmvw6djIMtZMn4XNUHOkpGN03cjaCfhsZLGY2elqO+V6GWclhF1NFvwX99tFuQ6lMHDAEf6c
X7wqbTDP2anxHLTfzfKVmseGvl9fwtrxQicKOSY0ZCGjsMhfDFElEJQQMJHeV8nTVNz0yY5UN9et
rH0NgGDx2ABUgKk9i40SfeI0kwOPaEGe+i/Ia23oOOA5bzjetTwJwNj/2Fm81E1bc200siKuv5eI
BrUsSDDwOBmSQE+7sBH6IanKU1mLQM5x6Wb3zLA37uva63r2GxYfjbdlX7s6fgOKYOwPulbkr/ej
vm28Xcaj7PH6xq68o2qCgKIxAy+P+tz5CUFWmLfOSIuYa/GcVw9TicmV7XEsIEVbb1GzVo47Cqgo
FWA6Nx7RJTK/b3I7dalRYGS2DDrynmK4U+k6G5dq5USCwgP0LHr+qKAZixM5aCIbk2bGN/TedEwn
1dI9dGjwEbfwrKvLQTEY7DAg1i4GX9HU60U7mXim+yYweRpKeZrZFuZx5eirJqpiPykepbVYzihY
3lLXhVv1CE5jGupt81/sGD49etbA7thA158fgnJsadq1pIhF8zuXj8MAJTKoAhbN8/XDtvZlQMwD
bRpHDYHb4inCUAwMjnN8LAVxsDVm0AlKQ6s8QKpr4yKvfRo4CoXdRMIHeYzzFaHRg0GhfVrGDgYS
9/Y3H0o9Lv33zE65CoXjVUInS4x7MYghqYYWRkgepF7kpw9GdifKLXTJSviEVpJCcqlmEhC2i8WA
VTK1Fey0RRLkeRE1TX5TEIHxq/HA01PWeycQIQ7XP9Zaigd7YLbgWOBFv2CPVX0zy9HA4xSbj2AM
9IF+YA8e1FV2/Z+hACRv46NdlkcVfuI/BhfHo9YpCFaFMvhiRuVO+yojFlkbL8maEYVOAxoOSRJo
heebWThSr6phLmNpfCkmDK43a+D99n/s+tvG/qkIYRFBOHgVUT8Ezh/13sWtohDtB3TRKkFWCarI
w7icPabyuq/yL0bczVs9i7W79dna4sQzvRYa6qY4jEMKVPmbnUJvUm/D7eKo+pOurUs5rE/VGslT
I3M0GzvY30q3PE4/8TSyMepIyItwKG5zum/rXS9Oxf76lipXd82yuvWfLNfEsqrJN8FququzeIra
P20feG//PyOL2zakUuapi882tYef9FfxQ0KW9Om6jTX3BCI0UmcE/4CsLG3oTdb7c1nFbUf/cJBv
Wgk2E2l3/z8zi6dDa/Upm7WqiuvWOTKW3chy/unadCtsWlsOQsAPsDqyjKUjBNQtsZgsqngECzro
Qa/ZF2OqGg3OVjVt7TXE+wGQk9JVRGh+fgSAGgEAymBV7FuUhEYCoi7BzOvr+7ZylwC5R0YGHCkK
Q8sIYkob3x8lfARqy2HmQEigNUO0RoGJ27D0kfoujjSYwHB6Bpr3aNIsrq3rCa/svamMaX/q2yxw
unuz/Cb4oa+BvPitD6c5f6vSX2g9C8MJ524rvFhdqxLxQTFH6egsImuaNNyaRhx3rh9dJG11vh+T
PEy3gqWPM32xUvRUEP4BuAbO5PmXy1poO+KfKob24t4O5e6tOmHoU2Chbs0iJyzQXrn+Gdc395PJ
xWGRRToX9phX6HoMe/00RnqUB1kXfDFO4mY6sNDZsLhyEYjugj3uIxkC5kOd3k8OyjC44w86XGNS
VgcOPTB0p7Tsy/VlrXhB6LPYSjxOfa+l8lBPavA+uqSMMcAO1N2DLI2wsR675FVrN0rmK48lwloo
d9jgn0DnaeFwOygzC6fAbWMQvwmGKqWQBKTV/5B2XTuOI0v2iwjQm9eklSupVCz7QlS1ofeeX7+H
Nbs9UopXRN+dQRuggQqmi4yMOHGOnY7isClavCdT9GAeQnRg/hczOas3zz0Hc0KBuqaRrOH5FP/t
FXHfdb/afdT9PYAE7WbAq6PGD1cC4rTrxRI6Ly8CPwj2bfNVAIbPSmiFbLcpWlc1FKLvL9rCzkBG
FsAR4N/m9jLqnIPDrJaZaQz3U1DoWbmtfRGC2yuPuYWzjOgQITQAvHiO03lZkHymfCyJqIeJj+nU
Gqz0W9ZQ0/h79Mjc5/WvHWpbhEqAwFBEOUyRzrKnGC3zGeVngLpXvOPCToePR91tdo3Yg1RAqHLS
UIG2NtyD8tRU8WAwQolDaZ5D8JnGH1NXcCvLtDiDfywCM3y9J8SaEwr0HYT7Qkl0Ec9/Pjpn4FiV
ISf0X2yIC0u0O0yKKOMyDyXF2gOUqmcxQPlzaJWVR8rixruwQ/lArS2HmTIw3KclKnhCZEgpnpFr
xCDzWaGcOwIZpGdEQAeRoKPOEvrXvFhSM4AoKmmwNS52OqFfe6YuGwEyEc06QCXSixP3tcT2EbJZ
qMJOsv8bjNo/7y/Kgr/DMP61QC1K5/txm3CwELO1mYifYPDVK1ZxGO4A3gIDTzv9vsGlIeEljKr8
9xOfJkhotQgtwDIMotR7zMCMwI7Vy30TtxtAmG9bAJlmiAYm73pLg/PHG7gUPpwpVD0PYtI0X8Na
beR24mYjoIab2YCBTaeMdLUSTy3y5Pu88KxEkx4i4TmUxV0wDMcgbUDXojj3h3V7UgHtxwWBWi6c
EXzq9bAqjxE1YLjTPZq0SYeLaDj5qttFf+0Qrs1Qx0dstaRh2jzdo4MA/MpK+zAVD/IaSm5tMNTt
EBZeE1RZgXtWNpNECklYI8OYlgmptF/35+3Wp2JAc2EJ1TsFZWJqQLzGJGrE9ikQQUcvLF4acNsU
Q41hAUMbyMZ9a0v7AlQDSKDP8mVoTLheJY9tGRQKEEkHESr7IZJjzPBSio1eVs1v9DutJ2Vutvt8
elEyQzQ7NynS7HmMrzQDOxXtXkyiyqgB0TTA1JU7QjuscQUtmELsAOYG4BYQwNPPBAXYqnwMuG4f
hx6kkobkbYAyqzUpUmvfn8YbN4ErHbCImeJjbmViqYuw8mSeKcuu26OkajBKYQTJSlpk/glXDvza
Ao2NSL1ErqsCY8FpZUjbsq0Ji5U1ZXHjALwX6Qxb8ZYo1ZoxxAP3fH+At8mm2T6ueNRNAXyFWsf1
RgnUnMsQhHb77ofIP4r6hlMgiZQB4wnmTL3S65Xx3mzMb3tImODNheIO3eekprkclyrGO9R6/isA
Ggo89K0xMSvX/M1xo+xQ4+pKL0DLJw87g+VLJVF41zcq4YFfLcov7kbl3xFRR01oxYj3NIwIO758
AbHsJvylQeeqMkP9+TdrxNbKmq0Nbf73i8eO74cBxHRg8DD9OAUGNBZXLscbrzjPHdi/kflE1RhX
2LUBROx+3ZeYu+lHHuqTnvOGeX/brVmgnGFeIOOYzruglncJaE29WgK1KRiSf9y3c/sSpYZCOXh0
b7d8KQk4XuE5qo2wOokiaZy915EiIdCGeB2gPS5B+vD/aXj2LBeLVEilPyU+DEtHXisgU9tbQam/
9pbAOtL2vfosyMqcLu7Di1Wb//3C4tSUMRdwWLWGfYmFg+i/JMIK7cuaCWqr517IjmEkYjaFUzd8
9eohFz5WJu4me0utGLW7gVuc0nTefHGQGqD90gJdfCtqEhvNWctsj19xFEsuHoyIaEhH/Iw3KTUm
sKRHArhXuz0bDoT1cBkLayppS9N2aYIaUh2gnTryw37PD6TfyLtw5bJfG8Lscy9WHmIMGWxgCE30
wTfHqDuvrMmaAeoaDASOqUsx6Pcesg/FBo0DZfAgfPZud1Af2N1zeIz05PG+0ZVJoynek8YHdFbx
+32SlUbOlXoOfGK2pu22aAV8GyA6nLMt6vzvF1NXhOAeSDIsjTfoPAEQoFrxpUv3HUim/higthdI
dPqkbuJ+n/0EdkOPJLdO7a4zq9AW10oRi94OTzTogqgo9oEc5no0QZZ4PJiE+v3IfbAzDbmFDBUJ
CCRWVV38wCKtjG4pevljcO6Rpgx28dBUymxQLwSdDXXlqwFLSw9pGWTIVrb58lT+7+hg7OZaauNe
jfIeiczxt0bI8PtzBcm5sBtAhIQ3LvoxEB7TMbraKj2a2bDniuoxi9wkOIyRe39bLwziygR1IeV5
USgxyE73PPeeJz9xXMv8WKP//8TlK8d23lpUaHllaj7VF3ubbwt0HUPiZZ8mNRIdn4L6PkBBhFt7
gy7bQbEXpdhvjYtrO7Nz6zsBZwhbQOtVPVORyIMyjKit7YCFyAcj+tcS5ehmBgxuVHCYmjzSY+j1
iBljxoLOeAORV2ZvweeBNFpFSgUimhqwPNej8tmRH9Ui6YFxb0kmTqRH9uv+XlicOGj3fD+jwWdI
OR+JE6YmLrChe3ablr4FykQiyo44pM59Q0vzhoQ1KsrogkFdntoJajlIvZi0A5r+WxIOm6R4VbP3
Ob/GtX8f3yM9jvL8rB8x40Cupy3Joz4MhXwATr5za4ZknFmUOvAm8V9Dk0Ckd2mJGhRk8/yeFeth
D8UDMFEJUaC3Vbb2kL5FBc1mADXAL1QOERhfDwh0T74ihVAQbAS92LOml9ss4wwymRK73ORr3blL
/uHSHLXtehUSp8yApQqEeCf/ZHjfCMdX3jc5zgbK+C/pXPDeuxoctVoj8pLaEGNwUhcZac6SFKrN
f8l9CJAaCnq4lYAXBpAG7RzXMxhpzJBF9TS4QHZBT1DKxI3qy2uFC2ribqxQd18WB0koJNDUk96i
3gaVSs+BZvEMUT2mf7t/nOiGBtoW3T0nR5WQMjVsxcyeSd/VFKRkH/IHn+1DVNWajgSxEz3kwxM/
PuBlu1btotFy/9hHMRYkVni53xQvg1AtBXC+DS76w8EsZ6SdScAxJ22iA7p+Vevl/ni/cUgXN8mN
PeqoZXKmhFjkwRXtpHmSJqODkKYFxeYMtbzM7p3xC7+c0BrxO7NJbEM273/CtwzhvU+gfGU355xq
CbI+KvueqMcGTT551pl55NRoWY12Chovei48tnFjVPm73HyOAO1N2QYFQ13Nd3HwKy9NGWKDw64p
GkQn5ymz41p6UBnoHaq9XjCnuik3jcxte7HXx5V6wPKmAWJJRdYf+APa23uNLLdtoAwu1CVY3bPn
/6sNhGHxZ6APlTXwdrA17s8b5fn/WTlA8r5ZalHSobxXMWroseSZwR0AcxONIi9R0PFHMSQ9mJwN
TxkncL6haf2+2eUdc2GXcmND6TeyGMuDW/N43XdGmPWWhPhA9E4o8MRibPXMK1fYfndotU3vgwBM
IyFP5F4yAvktjYH6lXo9hBJntstXvo5u2PlnVhRUcsGKKePRR4WtiQrxranDUlRiROTwZ1I8IL+X
qKg6bcBRpPQMqbbeatGBZk39x+7MvDOnEgHZpR6CCSOiCdXHakhBZ0Uy2F/ANCJ7EHBXM8PTRuL7
CWTvTMbbVcgZcIeicJG14MABMbUhSSdhp0AsXT6N+bYAs/L9RVuaFryCADpDWhVMIXTI08l9JnuF
2rrV8JBCuqgIz9irgxjqcZdBJ9D1C9KP+zV59IU9ihYtAXyAaGsBbRA9K0qZQSWN6dyJfam53J5k
u85La8hSU+j/7sEyrwBsgbgMPCUo7dBAAU1L0eogqp0rDsdCDEjXv8SMJfPIyu/QKyOeV6aUymb8
Y2/GjwLOAt45mt60E5lMmjihc8e4zZ+GwefNAnbR4i3qLNqETCGBkE2IxXzi/V7ZJhn0K+9/w8LF
CJJeAIDApImHDS0KXYhJwleh1rlnNeCRYRYJiyZK5mcyVXqy1lX7XXCk/DQgwMAkwcexoJKkropk
0lomS+XejeUxe5hEiTknSsNAvTD2ZVCoNPl2aLHjhaIaDb8B23KGun82aq0ZjhO/ZyYVIouyMOqj
B5IthMeF1SqRqrdN2e7aUH2GbqRgKPwo65MCxu/OKzK91ODMIHLbmAKkPyuuLmymDTiL6aH7KY6N
SFqwd1siOyIVXLcC/I0klNOKi1/ayPB5oAJBDQSAXmojDwFb+mEaIy2SZK/gX38UmS+lf+zKh1p4
vr+odN7+e2MBMAzEAeqLkBqjIrdEbXpws+S9K3qmJm6gVbrROOhtBQUp+t8dSAeBBnsd615PFQao
4rUyOg0r+t8PQFgMeV0UA2mUZdG1/qQwZe+WouUNqt2WgTVLwBa5AfLDXTVtsnCbopIviz/Y9ilv
QXBcyqCLecsi/3R/Npa2uAw+Z2hVQtUBz8DrCFPKJqkTpaJ3Ge+jbH+M2jEuSCUTJX9YDdCplMc/
40bhCbVwALeBqL62BbKxtA+ytnf5JvoCDJPEiowYLDzKPzqm0KEA3PIraKDlxb6wSd2mfjXwRc53
vSt4zA9BtSPPzgtcof42T2ob8BZjbMGmww3EyyaDb1bRcvME3pxq9LFoc6mZBYv09aCnogGbJdf0
biruxGhTtnspOcTtEWq9jRkOeo4unarYcRFc6GRkh2mNiWlxhS8+gDpaVZuW4jjvNiFgTClJySBl
lncSQR7eglpMycSVGH9txPMHXSRPcIXLUSRjmaORexi4elOm2l5q1/KPi3cuDvCfmaWeLUwPCTUt
wsyOTO1wcWmweJUX8iZkBgIZO2RrZr23wIokkkr2/WPzH/bVH+N0jtUbeKUfRQyySayDLOuFiWy7
+mZOz0+1sxJ0La8glBFx1c+SDdQeZrwKSfYatpT0vWSdJn7KgO8cz4L3oq2YWp7UmXhQmK3h3Xm9
eGHgD3zIVr3bZ7/68CCDqdrD6z0z0L6GXFjuWb/z5vd/M5noxAJf9UyOfxM95U3GNh0OaYu7SwXd
jiXhuVRAa1lnNNJJjto2m7Zxgl/3DX9TFd8czgvD1FUAvSo1yaUeh3MCA98ZVJXPEwu4SQEfCD8Y
zPrFeUTYEGJ2PmQyNn1/KBrV0RDc9U2kQ5Z0E4luUJ5K9on3WtAf28h1DUiqtXxHYtFRu5UX5ewv
7n0yFSXUZd8MbY65ArdQslGRYfN7p2HWehaXpgZpNbBczpyaCPcovxUMfd5OEKtwI+0gWYGZtbpQ
FyR98SRb9iFvbSTgBQDzcPJVP2uVy2RofJg8kmveiWcOeMHL+QFEZtsK2JPTMNm94Ax4399fwYWj
AfwOiyYgcKzjNUJ9JTqRA65g5tmw02k7eI+SsIEIujGKx1JaYzhcNgZhAtAN47ak+zC8cBpiJpVw
DjMQIDu+0EOZgMjxDxY9+FkXrUSfCyuNsf1rjvJvgIxzoHIXe1cj1d6zLWX8rybvjwEaQBENkgSt
cbZ3i6TWS1Y2x+zT3/q2NKHHrV8jpp83JrVxL4fz7XkuroWSKXqxHjGcnUS6lan6xq3c++GUixQL
oYmzDj+cj548AOF4pUa+RdxkfmlUYmPUzZFpiNJsVJwUb2BB1CQCyVMdK6/a8mFziMe1FDWd/pzD
HQwYfXZA56EXiW7HBf8y76N/DXuTzU+a4hUPwZjMCvINr+hqP8bvHSf9QnCvbKWorjIitdlfAq//
+Qb0SeIDgH6FFtS1O+/EotUCAVu2KB8D/oxaOqTBZd/XRX5z/yQu3YgzucsfU1ScEZVDrlWCjNNR
Kscyc5q3EvnQMaz3LLMNf1SSER088LB4ayrwixsLL4fv7ACKW5RHFGLPqyqOgeE2Vwmj9dAqHqJm
bYsthDXzs/ePmfnfL/ZvPWRFNKpe77Kjo4aj1dW7XB+KirTvfmtX7bHdqRMBNVEygnwy++RWJvi7
ee1mj198ALWWTcFFVSIFSAZvBqtzIb8Rkths7VpvTkfJEqwPhkzGIWLJaDx0idPog93oeEXkzuPK
Ws9refMpoohuc3VOPdC0Lb43pi2qSUjIJQ8DdMqBQWFBJloZSfUWRTbiP1KL5/KtqRsiTLo3PWjt
udFb7/3+h9CEnP/s74sPoZ4UZZznUxrmSAsdu5y8Yf65c506jQJxAjuFsmiCFTkrkd7h3cr3+yk+
c5XVTHodt0ZTWmAAiY8BOlSzv6ST+ufLkL3HA29ONNNE3jVCYE0Nw8EVuvwt1MqfY7ML0s/7419c
B/RjzZTyYIymHxeq0IwSF2EdsoFjkNUFebLHhoZcZWbuNWC8XMMPLp61uZAI3DQuXPqsZah49Gkb
DS7IPqKtUE/x5xhE2Uo/+eJRu7BCHbVBE7xE4UrMXdyKe4gW+7tCCAIrlxrt6f4MfksJ3WxllFYQ
7GiQOKcpUtSWzaqwwRQinuqsxhq3vM3baJp/ZqzALt6wW6zhhxFt2G1tjuMxt/39a7wZLe2jtfxN
YbYWZ/dW9jv4lBS9bjf4vTOfQivR1wKCpeBcw0P9z7dSHgD8rEAUFPAAER+QfCQDh6yAd4DmT8zz
RC0dzz83h/8mE3dllvLsHvg4QrnBVmaKQ8h+5N5TJ2zU7CgBBpaeCg5e5v6iLK7/xTipF2Qeq1wc
qMngKl04bvNhqMy87aqNrIZrXddLyRgMDimsWZ0R55QaXAWW59QPq8HNzX7bWLydnTiD+SE/zasL
Wvy9bGV27dwf4OK5vTBKDbBjhrktIYP/ZHpvB0WwUC+qXNxXdSCRIBd8AgCwshLuLd/QF1apgDIF
m56aBRgq3+fm4EjNBGjzsXKgp1ZlBzAf8R6yuiaTrnmN5fX8M8f0o5JrEWl6qGy7rNQcebwbUGBS
mX7FGf6H4/GvGfoySKAU1zYFCl0a0vynWFP1jt2GHuGVn/57lwVE4Z6YtdhzqTSBtD8/c0midVqi
AeOpx8dcCxo9N2QdP9V0BTnTJoRibmjAGW+kYdIbzwI82a4y3wACyRC5U529a/VnqWyYT5/5zQ87
cK7psrj2ZFkqnV19HLW9uYrpsljAUUo904/sun1sIlcVjbHfpGgN0CFenhtSvItalTSgONL+PrF7
ZZ/a6UyoQd+awdIXma+HZprvY8VsikpXirX6/+J7CfeuAIk6MDDRonGMkHWdWOHW8MQ3fnTk9l1m
wLZj3z+6/2G5/zVDhZue7GfTDJ5wI8YSQdOAUoioPjXpEa0+ZolmJYQ8PKAiqpFgr0nYECrgajni
j1Rx2Pw4MAVJwh0XdzofcitnfG0OqJszZMRS5btmcMERp4txoGeeJTH5Y7tKgLjsOC+mm7qMBi9X
Oo5tcSvEuRWF+1h7KMvovdBOWuRkfrGb2HdhOqfsNmocr20N8F5uGXVfamuA9aVBg64AF8YsRXmj
5huqQTNI+Qj3opTDpxh2sx1xMIZC5vZdmkprszxvWjpmuDQoUE+BRhOjoASIwH+o5ZPANgREuG1o
hfk25dfKBUt3BUqLLEidZ5ZEmoFEHRuBH3IPJ/jTz7/qYMOCLrwtFbv/ur+zlwyhxo5kD6+hJZju
uvIYqVdnJjN3KEtjKuDEmPa5qHpnysOjKq5564X6HlBOSGpCfm/Wl6I8wxjjfe51KI1OuWLH7XM/
pBBp63S13QraTiu4rRD+1rK/7Gr9jssvzVKXoM81QiwFyuiGYAipt2H5Fq9xPixtjwsTdI18koYx
zxhoMnb1W98dq2qA3p4VJiJRY7eK127XpXVD1pQDCgGIDHAAXO9GJvRKgcmZ0W0CpHFiPPuUR751
1L51AlQK/3aToPEe1G/wfyh2Q2nv2pivVkMUBFDBFAFYqayO/xQ+cp4o8cq9cXumr+3QR0yNoyT0
YYfRto3yMSlvBXpBz/cHc/uauTZCufKmSyDAGAEZA6RDqfOix26ZfGSt+1YWHu4wA/G0ufqDbCqd
3obY4ch2gMq70sDpg/qF6GfgwUlrTozh15AW6Tb5Gx/+ZMaXVNop488RGYQiYAwJqIFSjJyg+RGE
v0RAG8ZtphYOL2743PBx0/RtD6WJlWm53b/X30vNPdDioaT0QJ2l+WmcHhunNjqZoJVF9ldQw2uW
qAVIAVRBuwwsVcomUDexVJqx/4q+PJ2NWKA1VjB7C9gajAwXBNJh6C9Fl/b17sWgmCAeNIwsTg5C
Fzh1YVbd0yAMpOzbpwxsQarV1yzp44kAVBKJrI4GWxJ6dsNu2k7nss8oAx9hj5LShl9rUr+Nk2W4
edQ/wAGmojxMfV7fgSZ1qPkRdRDOM9WqHElcgF+4i6NfK3ty4XzNV4oCJBy4oW94rYScU2vAfHhX
rHBFDzqHXq/cVMYnTTpD6qYoj50ckJh5qnwJXZBEyh8L5rEBzCj8HUm7KIh+pOpPBX1v0Oxu3yBC
ybS+lTcrG2TlM2mdEJ8r4MI8kXc7MeYtUNKajVKGWyRc41MwNmvtIN+cBtc3O+4/AFxmKtO52EY9
IUDBlqQxsKzuLidIp5XkKOtfX1+i/nXav76+vr+/Pzx8bp+RYiO/e5LoP/96WWAfeRz09808O3Qr
aBHIcg+aVskN9sBZENkeLMkCI9LBt0O72Qm2Zwnn1J4cecOZ+VE2WVuJSLKNnldpu2/v51mFTJn5
1yG7cdO6Hmq+KifQPHMlABOI1UBwyge5FfNeO2sQxYVUOcqauE/AQDJDhWnlGS6IlLBqFdllt8G7
Zk0OSF0eMlMGR/j9Cebm651e4JluB/SS6Fm5ScuNrBAJY6vJbk6Oow5mcP3t6JNfIimN0/59G5Ce
vNw3+Y1duTGJNilwyMzxG01KpqA1ogAXuewau0N1co/Wh3UwEn3UtZB8WZsjWqeJaxG4lXN9chxH
d7amaZMIgzcedyv36sKDEFN98TVU/BNMKJuzeSG7CgnNvDPqZwD5QjdydL3cD9sE2aTtGrRpzahA
VZWxoyFEO2AK8OB80T/GrzIxhVdhPz1A0ax7aaAk/eQ/rcz7fE3dmXcawMmGEZ7gQYl5Nw7Gx+Fo
HY+ZYR0DnSEfJfmaJ91KoTZH8k31YGDenyKif/IkPzqP0qklzspGoHVlEHrOUw9iGLxStJkb7/r2
qbJE9sehll3v0J4PVrVPQmv/yluaaaPvR+d+PQLf+XvcKmvwxMVNf2F49rIXpQuoACE9zMPwxBm8
nh+0p6qzyxjvf6sR3u5P+0KWCaMEQdR3X7SIlqBrYwPoO/KQbXDCUjLtO+25n0DecRr8g/eqhHp0
DiA8tjK1tyEwoMGQeAIjFNoMoEN0bRNExEwfDr7qFlhRyXwu7NxZGdbt3XxtYg5lLuYwC6Gk3Hue
4rK2uAXg1oys0GT0jry+oprmiM4qFGPNInVSAURohcRnFHcwOqPXfYd5qHbxM3fmjdzCBnWyg7fi
Hr+rEtSZAZErgJ4aJIbBuUBtUZkrR95PaowSHPndLtA1s9S/AgN85XpCUP63cisj59Iut6VdH4CG
sOY5SG2fsNY5MUInMgZykuyKRGb0CJZsEpP561v8rbBDIyGM/gr4ot7vpE1yYDaN7lueHmxK8OQ/
MZa6MqLFnXExIGo3ymmVhoxSKa5RWP7jc35c6+P7LhBQUwZEugp6RhCEzoq01xtDQZm+STtFcRtD
1IWdd2LOhRVZmDFzcuKPwJgcf1vb3GttVUTd5VawC0hjN3aMRfTOPOYB5N6O99Cv36sLLhC1Grxe
gK1coHuI1C7M1CRUXajMma35UW0Ua9rzJvHdJNS91/tnZCE1BmzEhTnqjMBcmkxZpLqtif50QPMt
xUQeiGjmZ26EVmQHJmJqohj37dLNm7NjvbJLnRTfqwOxEjBM2Va3zSZ/CMlAOtAIvJabzu4ePPO+
wQV/+o221iBaAVYSundzqiDEHSWD6np2ZAhOs8PCWqxTrvicNTNUMCpANAxZU5hBGOgMG/9RsyOn
0JX3+6NZAE9AmwXg8f8bDvXsSCDxrJR9r7pv2QYNOFb8CETs2T/I+8luoZCh4IpEUvOdWzM8/2D6
6IB5DrrpaKUCXys1QBmhfJ5Io+o2+3Irf8rbxKhM0VDs8Sn+IZ3uD3PefLQxSC8geyEC86vQ7Dts
5JVc3wWaK5RmKBJ4KBTRfLQHrOlzLEWzyD7/a4maT78RAojhRZqrBWavSwFwrftaMOL2STZ7TudX
QrrZhd0OTIa6BdiF4LbnbXRxM9VoXWmmNNPcbB89yU+8sSZ5tjxzfwzQ1X4ICXKjNxuQD4wDZPjZ
37OWuLLZl2cNDw1oZUlgCaTT9wClaEonl5orHtjPcsv/rH6DyMzkz/zKm3LREqKEGZyDJlUksa4n
rE09sVWaXnNBn1Geox8K5NMsFDPB7jx9KivbbtE5XVqjchxNLHeh5LUa0nMzXAxNMvmj/8gdqp3y
wMZ69QHpST4lay/8hYtvDoX+DJK6ySM0MHs8B7PaEbwGT+JP7le7xn685KAubVCXq5YXChfGnYaA
NuhI/4mOsGP1O7eaFfKMhVqDijscvT94jaLxiIYdcKEHFaY081wjrkly6p83/Gk0dEmv95y5DY/J
831fsZAogkEAuDjkYtBkTLNIJmyXMWoDg+xWIaUd4Ekq7VrcnwGqwuCZJ7yVAgMg6BAs1dtd/7XK
grI4txdfQM0ttId9iFnhCyoDDV2PRDEDS/iqbXnz+sAbIPd4T54je01c8daXAAcxF8+AKQFzk0g9
1Ea1SjmQQXmuwk6Wx2/KittOv5mmt+5P8JIdqKVjbsGUOEskXB/BSi7rui1qxmW1Yos49Ec5+YoD
yrfOLPiBXQkQ5p925SFFJBc4ZDHwQgAbFd08NgoxZD6KmHcTBk447qvMyKHOYPJCK6zEm+LNuiEN
D8o6lKOgnjUjaK9HxgeAx4yTILnM9MCVW7bYqdGm0IiCTjSPefW8nyGUTKIDC5iJ/zQNJyknEv+M
KE1XBHv4yfqfraN4T0WiT88cKtj481f1meeOpj71lc6i58nfjQMUxzzL8422Nho0L8iQTgL/X0ra
1zghTWfKJQLzFDWw5yHeCf4KQufmSsAocYUirpyFDW/uHBHyLGk2vyizQPXMsh4hdKogjRiBOMFM
wqh0Ar7wzbIdvZWds2RZFWfmf2jQgOx43lkXt50oDWAHZCrZlQcGfd0D+OV9gS829YBJDiUttZU6
zh4lbVwr9C8t7dyhhMQsQiUUW6h7o2eq0oeCggz4DXASHGE8aGzEWyl7FjhSHNLAavMtiNLl6DD5
20g9Zlqsl9yB7XWWcwJGn0CW/KWNu2my6or48olrgcYsPnjfiVVTAFVzbTH5S/I7LA9p46GH026T
dz/VO4m0sa7u+LdsK4mPrDpZYUS83qrUvYC/3T+ct3H89w4Gq5mE1B+aC6mByiI4S5sJ6ThI2Z7w
fqqAPQaXZFsWvlPUzWhUXcIbcSV0m1KqH5tEBlfXWD75ctoaPOepuqR5Rp9mv9N5hNCLyfVGSJWQ
8EIqkBJ8eKTLlGFz/7tvASAz1k4DMg3xLIZAx5NCwPfy5KvJs1CryQYUf+kDz8ibIIG+QQgAezdA
MU/wBksrcNYQEheWlEZ/K24Nd6VIEmSK8RicM8m0c+tyAOWjavLcIoKUQ8PljxGOrFj1BBQmpMRK
xnJzCpSXkFvxPrfJF5hW8XIH1ThEMVg6FhQ9WSjZivWf09z2el1wes7qWLtvjPC5b7aAY0reL3G1
y2reENcOFmYxZsjm4B0s0ZIscpwLbFxn/nPUaqrJMigX9R7rmWPeBXYdchDl7eramQJP3PIB01no
KyFtNBWGCuF2U+vLZi2cvHlbiGBU4TUJ2q7QB0HUT/mJrgHvelT7z1UsItMW1brMxpI+i2VblZCP
VgtIoRE3pWprPjtBE63OrCaMoo068msIhdskAb4GZPMoq0O4Bq6Duu/8iA0LUGz4z9yTGuhpfBh/
syDmmnQ0lEZ4Z4lG35tZaArekRPN2rcAzcnFkrDpMcl/8Hse/d+Fk0JvKyERqmM/x86Wom0umQq3
kwRD016UZ1/UFWZtHufwlFraOVmJ3hzc0yC2nu+7C3+bShBnyNMeO+rFk0ng470r7NPHVnkoRY3U
zVve/xp30WSn8rTih74ztDe28fpEhQq/g0nk2vYo9Dy0DQr/mVcf4Dw8wz+PDKBxJCi2rarznROL
p0ayWM/gjeozeWTP/YtojoMhRTtOV0yRJ8JJclPV6D2jY0wN/PtrTuf2wsfSXnwkfSG1paQEZe4/
gy5ROzK1PQimoGz9g4S6YXPkTHEHXfk3wXeURwZevzI4nZVWlum7MERNFZgRcApnEOuM37ieKgGd
oX0rqf5z3cdm/jiWL1lpDr7t5brs/WqYfVfYZfueTRERxH0w/qhYQ+ZsBbigQSJcZiPH0JnQR4Sy
NmELM+kMkbGnEa0JD0liRt4JQhliZTKx02qES0zpUfiJCqn3pJ2baFOBSqJBcpf5JcqPASgIWu7Q
bqfmXdHIAJnXcBM+xSPkWLJtI61hOL9pz+8NnsojiEzaiSmEmp7lQy1baHYk9XAO/YPW6fE2jF7L
kmROGr+ipQmXNprz37NTlDuxZEzB3m8sWXrlB2P8KfsbnzmLQIbnW2U0WnhsrT7KXkKE6gxvQ7Lh
GW3o49w9oof9SZEt8NkrH564UbrnJN6U2REow2DWIN/LiiVOh6zYJcCVhqRjNr6qFygc5y9ZZRSK
WQ67yg6Vx+INTSr3b8KFGxyFJhkAfYRoyK1IVEJ8VOrGZxnZf25iSy51YONLfwMm/M4AWCshfGir
jT4e8gbtaiba32o9Qz/XVlZ1eTyIa6IeS9fS1efMQd2FE0kyiBn1tec/j4dURNuvVcdGjyJ6wJI8
eGlGXRRNkY0NlV+j01g4nVeWKffVJvwwpSLjPzMZ+R/SvqvJcaPJ9hchAt68VgGgA0i2YbsXRPd0
D7z3+PV70N/eFVnkJUK7MVJopAl1olxWVubJc9I0Ac9RQY1aI4pqg1mpylKCjvOF2b9+8iM2RvQP
Zz9zCIOe6nK4aO+W5Kryg1PD7zncPNE0uIGvk7oAniKbaRKtuB4JmJO2AoLmTsdxDMaNoS/S2l29
s/Al0n8akeb8GttynUaFWMqtFJxyXelB0hcae6UVh1XZaQLtxzpzai3Rn3OhP/oN3+wywx/MPB1B
ChYI4luutgYd+SQ2xVLIvwvOW4J6Xz/t8YUQJoXKgAgSPNDvXc4V+pG0MK2D8NR60roKI9PQKgoo
e62titoO2s6quU0WdVCSe4y4l6RyjMqONcCVv+6fmesiJYrdYN5CWIiF0zWVceRqIUujmubxSV3F
gDQJr5o9unBWsUxFbyMq64qI7/EBVEGn+5avAUKzZaj5SrhhAWFUmFilAxZDrI0gOanlPjPsygcn
zzqPj5p3ktQ/keamNfHQbsHvG9Wq9drMPP6tEJ8HMAYE2SylkQNo+tbzQFYnHtWLcAtT0AJsqKR8
Bzq4YoKFB+BVeon55DlsODvRgpzIHOKu+CSqqXQa4IbsqK9roHgSSIhUUUblIQ8W7tobuxlFOEQi
0NdAEpfNTnAZML4hXyWnCpAIp14it5m3GnONXPx45hoJxb4CTh0/Xhj32vjSf2vStth3Ol1K7P/W
hC4tIQuBfh2AkZD7Ro7pcva0KvVyKYiT05hMWz9y5XErVJrrtU55KifZ6vP3Ylx3FLGFycne8/39
dp0ARXoHCBdwuUB0UIAy+6X5VOTk1gu84FQJMw1W1JN4RMen3SVuVkUkrVb8Uu/K9X65NMkcrmQE
V5TQGcFpFhOJxZYkkoAGrPdpUn44JJnuj3AeADO/SO5qqHmBLAiUesyBGtJ8AFOlFp6koE/MoJ1q
wuc85XotpvctXRf1MZeQhQSyz5DgNdjIPi9rfxC0KDrl2W5UH/xuAu0Pes3EH2R0lE/wlSaZVdpC
RHpH1Q9GY08u+HlIW5NM3MVLFdxrgAu+B7yRSKGDfXoWLrxcW60pokjkkujUcG4/00uINOUelQfP
5iZSZJv0oKMkOZL6KJ0M9VgNa79Amg+yctnC1FzXleZPkZE+AFx0JkhnzlPBD2mVgyvrVMnfRfHc
VQ81d5RSSEIFlh8S1UNTf3RSBlNCrVjeepDrQ3gptiKUKa37y3Rr+80OA/hL1H5w2VzOSpyXQy9A
iePUShLCIaPNVpUUNcDl5tM60srERJCw9H65ZRTkTOD0wVrgZmGMKnEdCGkQxqck0PW13NX8pm/f
habbAYU04YkXGQsvphsZkF/+BKw8BMZnrojLcY6lB3GOEbM6yX/kcTNqAjQZ8N6Qa5I+DQjG69AS
WktfggXfOnAKeHvQgs/P2TEmzBL7tojwCI9OmtpNrgCGkzhFr0tTTQu+a75X2JOtgYBKQIIFJH5s
s43U9vyo6UGMBAfkj6QQzmvhkrnlnMVzE/Oynl1tHnwzuvyj+BTUAhH0mLQT4vZvCdCFFz57HyUC
Tak6dqKBDAulqVs75tw0EwypvmQgHCrjk14oGqhZBo5GiQBIUqHhuavlOmin0nT178+Ghhc+epdU
IB7ZCGwKAmHijTo+NWOEhtlnTyrNQPJpNBQ4j+nSFr2+ZWdxJBkBjwKcEG5yZnrzLg6mHGNEu6pg
570uQkV9KLeTMD1C9HxWctBi00esuhbaAsiwCK26ctCGZsNVoELQp8yKgbG321r91qJRArUVF+7S
SVxsaZ8d1NVmQ7kJiW60d4HB5/JTGxBjFOkkYDnSXasg7YpWPaJL+xp6cNMWral8vYqX+Hpu7j9M
EXjVoWCGzAfjwflcGSV5VOKTkdYmqLyhe/7ETTTNnpHrliq7xQt90Hc1b6Lnl/eXoqD5qLKDRg/d
XBs1QKrBss00vCcWk1gkJz7vQpfLdbRQ60lyjOTgFIPG/pBNUHBTdC+lY9G//+u9iPwF6m5AaEJd
/jdGPzt7iuTHxVA0yQnUROi23UmK2ZeWnIGS5eO+pevWcWzBc1OMqwSzKgSgpDo5iS56LjdvWmI3
nvXavoUUBAJWYqMJc1vEVIPUX3qIoN+19g/qYjX6OqYF4leHM4MU5SxozRx5yPFKUxwm6Qnp6drM
RQGMYzEkpv/9BXhhhnHQpZ4nadTH6SmdInQpb8E1FYg7sMcMS7nOG++oixGxwa1Y+gHf6jAlPYmr
KSfaq/4O8WQdKjC0sZACC+2hJ6h9PS2sqHi9c4FVBggQkdispMzEG+Dxj7oqLNIT4GYWEu6f46l2
I/snOtTEjkwd4JLerI/qDuKv4w73x1LwdeNyuviA+QPPd++ohoApZump4jODjKqRWH48Zvb9cd7I
pmCCz8bJxBW+nAO5X+TpqTBV79j2JqjjRKj1ggvT5sR1/SxWWzVbL1i9cTddWGWcoarXFRRPMDjt
8F39SQlqU7Epvw0UmeBNRaUttcavh/tGb9wVsAkqbFDT4cH3m2g5m1DeF31wGDTpiYvxogQ16hcu
DShZtF1Mwy7kVm0vDlTO8iVA6Y3U8/wcB6YGwDLkVFndd1RwfBSK2uSUgJ3vEDVDIeAq9uWW+gUn
AIyllJP+NOfeXnw+HhsyJHmlOEWeNzkNxzh9Cfyo+445o+6+8d6rR6Siu5YDJYehVwHaR0owyVaC
XFQmH6na5PrKBB6RsKoLFcWI3vjDQTpYsYc4l3OkFA3FEpIh+JKG0A/Ndoiq2IWQ95DRPFNxI8hK
k/Xm/em/eZRnEjDc0rgAUVS63NBi3ilKWZTJCZmEhutMvSaCD3oE70EzaO8oKFjrNA7BBtVT9Pei
s/X+B4g3LiOotP3zAcyRlmU+iyCKhYdytG4VHhDSNoQ0dbytocYu0RiMs3/ATjnYOuClKI3YQU2U
HdeCYbn5W3FvwQtmOWkeGx8zHhIjfSpVF9WW/8VnAuoMelQwzyODwzjxHo2vYxFNCdjDfsJPfh05
XCCDlLeyw9bselutSKcTPJJo6be0Ut44b58Cid1Ro0rogOA83niehTJlLNIq3nTDpgpx45NSI/yS
jsI1tRduPhnlc2B8gdbEy+xyVVskyLlpEJJTPq5LddeWMYkDG/lBCb3MkfTT9qHVILffRQLp4rcR
DPTeNoQCS4z2HxQwy40uvRgjVXt0s72O0eMIeENqViVH+qWi+y0PgDcUHvJ4z89Pt8tv5YIq7MfI
SE6o6nem36qFWaajRwxMuYVyqkqSJM3XVcUtsWPdeNLMSEHwJs0NOVC4ubQMbSWvjFUZs6Ty/roe
pBpAg3HaK2lZLFzOt2IAFB4hPYLoG5xlTEhcaKWvVFMIhy4JMvis29GKjPwFZZ4tH5dL5ZKb9weC
Wqh4A6OPX8yh4hBfhi14XE58ijYnwbCjljSgxWqe1dFGPSB8jSdzDJaurdlZMIGldG6WuR09PQi9
qGzTU6kStTxqitvyO93GAeXiXTGsxmrhYXON4sJGB3kvMssougJAxizhoJS1EECy7zR2yEEAWQS1
rC8RYPWatOIriiH6MUA0FFncaHY11WweNylA/Qa4rKe/wrj15IVPuuXPgJcBza0G6Awq1Jebii8F
Lmw5DrFRYHRb8NACOtIoTyJXKy5EqIOdkJc+5bk0pC0QuwvPy1vpAQkuysDDC6VxcGVdmo81LwCn
eZydIEpE1OhNG1Hdk9ectpWkVTY0q8R/qPTaCpek3m5G2zAqyrMOBHKPjIeUhRQoog6We4UM5UPN
Z6YBYRAvsuIupRWf01p97RoHvfzET21FreEa8RYsLLTZTwIKeQFEOsErth/CFz0xeY+Che++G79x
DKHTihAcqUHkrNhjyI2NEgmpkJ2gVE05aePXHTgxXGMJX3OjPgQEE17cxpyeVAESuVyGsmxVvYil
7JQ41RO3SUlNIZ5FHh+Fxz8VEZe4HG/lBC/sMbuun7KuqQLYy4kb2PLfuWnj8WfaH2NHJa8F9MxP
NdQSF2/vGyf+wi5z0WSZUOtTJGan7g/eAbG8y4LPTFspeQHKDKg4VTrxFBccXfzwVHM7D59TmEls
DWgdand5YeXJApL0xvm7+KJ5C5wFlNwkqx6endkJRfK5S6AwOz7Frh+IEPzUwyJZyE17gKrx4KdE
UyfLLjSOSajVBeyNA9on10i2kk2+Cp4GrDmQ9ZQntHDnLhmrKyld98T8TndeTV7u7+xfpATje+fY
5H++gzl+aYeW48DADtiBhoQYREJBmIDOFfvup31f1aaTAdJakO3pqf96eFhKv95KBV/YZ67xOuuk
UijneSeAs4KDsHLwasmj1bDNPQw/wKMwNB/8r/vjvlXpOLfLMg+FYwuWiRDjbumoEDTZ45FNEw/y
FitT2tw3duOBdGGLvVblPkz0AGPUtV0HFtioOXrjy+D/LAJjbqWILkwxV2mqx3I+ShiWdEjRXoNM
DDqDu13d42lLKnkfffSAKLreUkb7tuf6Zx+xhRXF9xFUBDjRo7DOS9LmlHf5F37axj9A5kyxyYF2
JbfKJ1FdyNfcdM5nlhkfhu3T98mE2eWlB1UAlC6yBwjPLQbHN33WnMoGySuAEyybRtWrnKz6wHQq
3G7GPCp2KqDZAQz4Gw66w9pc24nt6lN85ZWW8rptRHvkJ1MUCY1qib183jLXx/afj2HcVdYKSTAI
WOeocLvAGvCu4ShUF9AGnwC3s0tNbikvdnsX/2Ny/vMzDzk/ekEug3mWFEeI7Aa8qPIbcMXCIpUI
ezhREQLb/5k+FLOk1TD0xig1gyNWe0BqVIpHZbfnUxePOK6zuIU+GdYJXdljrqPeE9S+VyAQlVsd
muqjQ35C7sL0SEMEdB8G5Ds1A9dY33cLzBXw31aBCQV/D5IJ7JGpBADo6qYanLHchV4FomDkwsr3
qiSS960nttwGC3EMs4SzRQ3dR2CbnxGgCLkvl3Aqqzhpsx66W2bpFuRzu9TzOC/M2ba8MsDcJrWk
dhwXDoPTS26uBKTy/v2cXYyAuS4kJJ15ucUI1Hiw+jiibUHAPhArEklEDfdF4Rfm/WVinnvsmH43
69m+H0BDErccTAoltPgUFw8DiHEsrAzruK+sMHfE6CeeUchQDQMK0JbeJLv5cpTt+NZYHrKR+ev9
MbHX/n+bw4MDIp1I6LOqlg2oj1O5x47vaXCEtNcGspZEJsqqtpWVbIbIktYrkCs6+2mARBuHXtQU
zcXf9z/j1kHHcv6/zzDYZ0eEpi+9gJi5E0ebbvTJJKm0RLtC16okjkzeb4k2UYlXF8KeeR9e79N/
7LKznfBV7HcYfrIpnnvLe2+d4pFf2KvsnchMssEzlzEIVqIpNaCmp9egyDeFloh9OCu4f5TtmxTm
Fg+EZW58ybFCRqSBUPDq46UUwu3t+89QmSeFB6ZeEJ5jqM9HukQiuLCNkDa6dChenlVgucYP90WZ
cNAuBhmLqQZug6FGHK0Rx0+a6aWPZWCB5mjK7BpaKiVJgFSGsne76ko777yNHBd0mlboXmiMfQ3N
jfv77LbfQxYNBaRZnIq5LYFP78bGwBFu+VUNGBvarg3UFi1PsP5vhhgHW6mRXoEoDafYht7VZtuu
l4Sd/j+b6p+xMC6WG6BZEgc4Mg0YGyKcWsHWiGAGnx0oDR9MaH7T+2O6fUiRK0HxDdp4wI9cLrIu
+K3sRfzghAIgilBfqJqKJN1PC8CGhnZqbx81dhsuQRaYuO4/p+fMLOPqJ1BiKGmAuRz4J8PPSfLq
yx7h/KVTevOA/I+dq9RHYKg6X8mwIxmferJKjly3Gk9oJ5x3cPDe+R+1WXQSmRoR/wzpUlfwjTAA
OUweAQCSUQB+MakXsVD8CH0y8BIhj54dzuqLv9DgsCcQ0othZ3PDifM2C2s6n/orB3hmlHGASds3
AEDBKLSaH3QOKMEAPVr5FlgGRdn5INsTX2Qt2fA4r0GGV1G+EHOx8Kj/LC/cO5JXGvof2BK6AE2q
XpwEuH4lzVZS89xKsdV49YdQ2jLfWa02bsq+RGrVDEBdl0EKJxaeOjRLiUG+iX2oIX1ohtsm3jb1
F64HNh129XHznjm78/sKinLguYNfUxVb8VKzMY5eu5IG06vcHlPyKIybAoL395dlPklXqzJzwcEp
I1JjH6VZmqfe1M9mPZ9O/qqRaJL6bsUZn9OgWLrO/cu8338GemaR2QfSGIjV1MKi8sStn72jsB22
4rE0jU24EHLcdlxnptjbMA2ToBxgqk4twX72TNVUVnsLoq+rZO8sMTHc9lpn5ph7LyvDLALseXA4
wRwnCkVP1eH+cqlZPGR0KZ3DgpWv5pG5CAPdiEO02w9OkSmbaWrXfgmErUgURwW5ReDWsoA/epGQ
zsyQAfAhhohizoTrqJL+N/Hq3P8I0iwDytvMkqpQEMsLX8SntCuxcxXxuZAWts31PlXRSQdRHh2v
YTSyMa45r4tB8nNhdN4AjbDgEZcCi2ufCAOo1CMHit+g3np5/qaxlsKxgAHNz565itYgoUM+I5St
ssyhHP0uFt1CLHpzTLPWGXwwmsPYPhkPTIzNhDqOI731wG9FFLIFx3aGd9w/47/9ZZeHHEM6M8Ss
j8g3kMwbYQinW6TNF1KM0np8kUyBhFvNGqxwU9s/lQUJtBKNCKZx7L+eljSybo8WnXko9OEy+a0E
nTk4NASog1JhgkWV+rSi8o4zl0AP1xc4BgplyLkXGD+P5W0wvLLO1EQdnVSnHhQ/9NISIrNeJBy+
OZYzO8zZiyGNN1WyMjrRM6+SrFpxKaleK/6hFfOFWIit/uOcX46JuRg4IQmLhtdGZ7BjoluNDW6f
FcRytzod92QCxZQx/6KVBXYUGq8K+LdtRrYVndltvMUI/Dp4ufweJrItYyOPhVTH9+CplES2p9ZQ
6FsY9W0joJhEwACSBRY7Wg5dIvk9jKiy3aDMO05YxWbBbd1w2PNQ/rHCxM4GoH+FysGKHL1m2mO/
yiAsjBgokT563zK0lEqDsjCy64cBugch9gzKPxwFnINLPyMH+ggtHtjUYjsy/vTRSmv2hUENNCPf
P/Y3NinKazOJ8jyNqPBcWhqFVJaKuhwcLybVswdqxp13qLbG8b6ZG0sFijV1poXGux5a8ZdmGkEf
jbiOJ6eIeMxZeygMZwpL676VG/ERklbAfsx3DIywF0BbNM3QT9HkaPkhf6ycAqNKi7XUEsAABxDG
g+A8wb8tmL1erplZAAQU2ISCelUO1xAwanGG0ekuRw7ZprF5K7cmPII466e1pYCOoP1YSmpdL92l
1fnPz3wlOn+mvlBgtZYVKua7DJiagSrSsx9FtAnXC4OcA5PL++HSHLNT5LktRGlgboptL3DlCvwz
1XPXb73HOFm1GmfJksXNLMsB5Ay7r/+beXYH+bEK/cQmnZzmj37qgTjKUQW2oRlUrXwbhBIhAvCl
6sHCurLkqk2J3o88yyYnCwsq82+l+jq+8cgF9f3f+8O7bQnyrui4BnZEZ/ylXLcJbgsO26R9irgT
730E1V/J+8mXGHBuJPSwjLMmOfAF2Ky/or5nu0Y3ujYsxmByolYzyyi04jIkuHA5JBLrzi5zWngJ
Wo+dUeAeio+uqRc4jYXr+3f+AshSicqMUWYR8VMCsO7YJJMTbHKrCcw8WAOrVlneU/BobD36BF7j
h+Anfr0/xdex22x27nkB5B98C8wUiynf8IaP/TsCzaECT7ESJughkKZJaKltxcf75m7cG5f25iU/
m2gxbZu00uGLRt7lpqf6M6fIn6KJOdRJMW2QL1m4NG5PLCYU7PTAAV3xtoIiIs21IgeHpQ3CAsut
DgAdzr82MvHId4Tirb9wO970QWcmGaegt9JQ+30xOTwVdiBC2yobjSxlIlhYDPYKpvIfKywba6X5
cRdMsNJa2UGkzxMJ6LQ+PH515N1Hdzre6TRZgbHPlOhC+H1zs56ZZm5iDb2kTczDBTRTSUMZNeip
AinIAd2vC/vl+oq8HKTI7BdDbQQlhyUZhJ2ib6rpZCqTHfPPefIGWqUiUED9vRJ5nxaFsMFLgY71
pmkXHO0clV65+bMBz9fA2bat6kyvBwObyPDeQ+MrHhbOxU1Pd/bzZ/tnP1+f0MUUBOW8lmnxqHsv
iXQQSzOWl96+NzI56EwBRB1/g8UY785LS1mleHVSYdcMNihdXqb1QIp1s05MzT5kRNoKFI7ABj8N
mmNeF63fui7PrTPz2Ptt3XERrKtbxUb1gKYUkgputdaskA4UH0A9WpmyG4FTVN4hxU4WUlksiub3
2ABKNseReLSqBuOBQD8m5H6NqW7s2uIOwJxavq2YtVVsxBG5WcAhG40g5SwmNvRAc7qY7LjlHsBX
h7Y6iNygNM1MAspfY90F3eTkL01L48fqOTuKn1pnZvv+Vdyh2xfSY9Am3fWHpT5t9eYCnNlmNpqm
JHom8+3klFZJRmCAq011HDbeXzB9PiDtIpvAEa18+vle0BcFr6CWfoPs0zqt9qeTTkJq0MeEfPr0
ffVckw2ojggH3JP16fh0sJx9tRdthTarp1O/Ux+XYspbfud85mZvcXZM2inRxDzFzIFV3Wl2qQMx
jgWHM+9/9qQDLgq8Ovgs8YBk4seizpIxqSf4bj9xlTxIQXlU62uO5xMgDyfOTXv0fEpZ3dFcBcGG
lpebtGojlId8yb7/Mbe8Dnrj8AIBugzdJczl3PCdMJahODlh+UcLDlmy4F2vvQ4GCdZVgCSAWuXZ
mCMBwM+TA0V3GpkCRNY6GYjD7w/hRrUewH8RBI3Y7sg+sQFGKNZyovWR5+in8oUH+x0ggjSxB8rb
4mY0VQIWvsTqX++bveHmYBbcf8C7C8LM2X65U5QA1H+1WHmOXQTW9JqWZNN9yc8IqSCSuyrIuJFf
AfcH5QyoVLjjsPCyu3E5w76KyAoHHG6Gpc/mUl/qW5B/OTsjoepWfOH28Uf2PRBxY3wYbm/mz+Wx
ARFsvVaodOT3S227104GTASg4pd1HqhriYWsAcHkeYWoeo6fgpADGgjjUeGOSJAhodmLC0/M3zTl
5am5tMacGqEpBCNXNA8V6pxwh/CTIzONjrjqLcUOH8H2aMcr1RwI0oLk+VE1fXLcvwK1uBdoeuw3
g8Wbot2teIACJgtCNOb9/XB9kqD1jNQZeryB2AVg83I7GMEUa3nse06QlURGw/KS2ArbY4Fr5dIC
s+FATJh4zcAZjrzibOWtXuWnwqpP3atxqvb5U7YSjsFSdvJGNH1plLnMvRRNriBM95z6sdlN4GWe
rIzGJKNLsIobngLpEFCygQALcqHspan3RZAOOt4/kJWHatU+taT4QRZiePr7C3Xr4Bo89DthDOsk
/obzZy7ey5u+gRo456RgJXKDY7eRdslT7hY8kTf8xlsH+9FRTvLOP3h7zllizmQHiori3FiOFloD
tDtoIL7cKEKqdkNZSJzDIUXnh99Z0ZEEGp2VVNO8XBjsLWMIApClw1iRymaMefwoqvkU+W5Tb7Ij
bpd16k9Ez9C4Oy1QKbDuYB7XuSlmpzRjVaEZNPZdyfM2ULVDj37J2WWNRJ0PTbsIWQLeX3qisI9L
1igT6AyjX4CaB+Orng96ZIauuonhbbFFv+7vmqug7j+W5Nndo0YJhO7lsiEVKWWQWsJ+gJipI9LC
TszIrHZI6SYIWqCvalUkt9ODcVwSAb06hKzteZXPdqxat3LUohvAMaA/1PrP6rTq+7Xvhpuh+OtP
4JQMv+8P9+a8InwH6hz1HDRfX1occ9HTag7zKjQrUTHLgSf8W5T7RPMex40W/tuQ+XeEcJqoeMOH
4lq5tJfHvZhMMTbPFCZPyZCbZZcRofaRVttIpyB9EsOT783dzGV+iJKHRCtoDcb2mUQL/UfFjziF
5P4UXMUVzDexJDKJMFSQ58AcGAFBgvHgbVs3Po09vETs5A4aIvbtZha6JYsAxFtnCdwTKNchQJpz
qpfTETR91gZxAWo4wCnd6E/x6r0Xh3alUR/SK5Nk1wHhHOk02txmSYOFpQTD7QXLZ8aZtRf6sh31
AsZLKAGk1rBrDumnSnMau6GjBBTB+bjrLP5pzx07dHItNf6zITjsyyKQADPNgIH4mAnBcxnusYWU
s+tnq7Q91MHD4B1FYalta8kMc6ClrB+FsoWZ+m+3neiCN2TDgd9BgPoW7flzs/bvK+nsyPKKEGYI
kOB49e7dC6uN38YLCb3f9Mt5SDTbkBQwmaKEAPYutj0rgM4J3tld4IKKclXY+nYy023tKmuXs9Tv
2s3R0bg1zMktHsABe/CQpVmvUW5AkSpxDdT0//2Bufge5gZIMh39KuBxdevqpdM/UAckOSjywFn2
rpensTaxeSrIBlfftRO3pAPXanpSkNu5/x03Ds/FZzB3gm6EGheKmJYEtLsGoO2G9CBzYNXfSvEq
UhasXdVvsQoKCixQ65lVovDsvzyrVRqgKy8fQjfIIRIVU+G1ycg4EnD4Qj1gSgEaLiz5MFhIOPwd
d7wZlCRH6wZd3x/2VRHmPx+C9C4oOJF++Y17zrZcryWjFKh96BrDk6iQTNr3PuRzw4EE6/iA5Ker
LD0BfruxmC2oIIQCE/iMg0fO53LwwoAOssEYQxCPOZpdDmjityttG8l2+DBka8mw5RK95xAR+fbt
lAS6g/dQri+swVVyfR76+WfMp/Fs6By02HpfnUJX8j97oaYF8KJefUiPHsjOhl1bPIuFWUAnDG3Z
nPJ6f+Jv3JXo/Jwx1GANR42N8ZdDFYCLwtciN1ZfddDVeiCPFTwSf+RQXAuhz5cViyw6V3EdcAlw
LWjJFZGhvWoXgrJRWcRJObgpyZEgAWctrYlKRas7qnR6w3/++Dq+jyYYhOlEXisSm9CSQf6kAI5h
QrTy86tINNGJAlC8bolh9ngYUZNHcL/zzQKJMhBRQZPn/lyxyVY8lXU81VH3RGJKBUn25UJNhRG3
LSCwblc8h5xPoO+sBAsH4cr1zjYQ4c8d+WBxYjsIkyDofC/vBrfVCtKDvDFG2+r9YQhsm6I2DwS5
Pd5Ay6iEcTCL3jZcnxhBMLoj/XB3nbmmb5U5/QGdxBpZT5F+DeQ1JB8pZvBNtsjBzkww8gPXSw/P
B/CiErL5eN78gYqK+ToL0Dw9PEjE3Dodff+bkm1vy0QlR6SG8IBN6HoG1eyFFX5bmX87+vm3tWLI
/iW0p3/Vg4yWLAn/+t3ZCv5fWtlPOhmoTuJNQvZIsikHpOhXjrR67c33jJychFgtvT8nV8eAmREm
hNMrHkjU0ceMrKb6WeFM/s+QYWvy4CjZGNlCPkCaJ/jC81yaY+uSXJf3razB3M79cHlqxuQlJxv3
+2OzenRN97CpLPzlWNvt58r5qVZva/P+eH91h+99AfO2SsMhSnsBX6B+NGblqHTzcbB/bPtomRZ8
PnmyOrJSyYpYa2vv0Je1YxFyJFuy+jR1urQlb3mEsw3JKpaqoyz72oSviUlpvWl0kZp1YX1Zrvcu
UMPI6GGggbgF8Aq45P62P9wftbXQhZlh028mq97JhyR8QIcob2ZvkDO/P+fXMTmz6oyjr3UdHOEl
PiIvjjzAucA6i3MDHUGMDh3l4Jvzdjn4G9Ak6gP7g9JxnKE3eCm4W5psJkTNOs/zMxmfYb9kONTu
2yEnPN3FxAWbC30mOHwUe+DNth8b3P/OyjpuV87Tq0Tp7vSAE/i9tPzXNzEo1UHljnIDEsvoGxcv
PavXdcZYhCBmTEXgYzZ1farzzCw/wuwVrOp5HZkp74AQJBvd3qN8DbR9jWZ+gkYEI1qSImflUWf3
CBHLmU8dyEOQ2zJnQ+O0qFe4KXHfOKi6mc3G32Umt08Og5npRIH4GwQPTGFVrfUNJqhZgdHWg7M0
wXttlvbfyG1O2RLs/8YciXhVIE4D5y5Axr8p1fMwoeSyWsiC2g2zHCBmdNC7uIxi0ys8fmWIXmOJ
il+uhHFoLDDSNX/kTDQ24CRO97GWJGYyZoGd6WJoZcaYrvo651xeU31rCvmlbpHrmxLfKoMhf06v
IlvF7PRBlCctF6PaLfL3VoKwcvoUDUsN39dOdDaClZqJbFU8VS43TakZQdkZMKLOWdtnNNpPIKXR
ibrEFQbygPlnXbpL1BewJ1QJwNd5f1zaGnIxL6WKG54R1YDzJAFEb4I0CdTV5dYXPn25i/5MwZDw
FLI+aEnluOZnHCEtu0Jrkge91THNnKoHX6oZQnzmo8pKYT+OXPg3T2J11p7tDTyNJfQ+JgXC8d7I
vcOEVN9LlfUFOLp6BbQkXdUBRdlVXOevJRRVVj0n+sNKaKfsOQBhmkIjNRggPeElANookFZcjRP2
EvGGnBM2idIlr2XX62DBlqoBDdm93HyXQ6S/VHkZSJsC1LMtBXUjCIpFLZle+LKua5CDlWk+Fo5S
1CAnIiC046O/gaR5Pnr8dA+CVoCY1v1k57KS5ZuwNdLRDmO9F9Hy3LbR19hyCoI5SaoaM1K6CZFE
OIJsR/WbaazIGEshqGOKWAbxjhqopZnUYaTs5VzP001tZGiIE4oQLHme1IIISlWSyaPjFAF9GXe1
xFvdrBlGpTLW05U4qW24xqcAfsP5efPd+Ng9QCnLeUJR3QVle8IDEqdr+MFgf1Gb11z3BhxqpQnV
ndxz4DNPQamxQZfz8FgmcYU+/VwpnCBRm87sCqF+GFLef52itPmq5FTkaQ5SXVeMYqMBigmUSaUm
GuUq4vmcI8koN70pjJ1iKnkMTie/qCMQ6Bd6DPrBtq9+BpB9Caai5VViQh+qxAUljVFkj6EUe3j7
8cqmaFLxp4TgCLfK5IxD/TnjwGGS68NkZ9q83IPUagrRk7QJQH3GNf4KIhDps6fx6EcSQ8UHNVMU
VNx/UXRl21XjWvCLtJblUXq1z5SEEJJAgH7xoqGxPEiyZFmDv77rvNz7wGrwsTXsXVW76uQwrH8A
sZ1D2TmuMnm+j3Q8L9vdmTvYeX1RSizvlVv00g6YKx8v0q69a4+02Ffdj3R6OhBFiN+0Cncdw9rT
TpMsT7fGcPcUYpbuCfB0+G+u9UgeCg23yYfRuny7aEyeTG3SWfVn0rZBcEjQCz/npFiK1kaMPdsC
fhmd8FUfbzvikvfWmi2jJ17O4reWbP/NC4+BpIlsDrPZVcQ4jVbMfZCNengG1ge+1zC4HaHmdW5h
f8AOL8/LCoPcU116DqS6nO23ec6bDCktHB74RG5jcbK8HhDw5YEQwjOLpi4lD4+QSWTib4UxSViW
2FRd10lQ2hWk0fgnMwih2IivcdEUEw+nfWRQyhcH3dNjQNozeW4wG8ueN4K5tTNVowaCUR1l3oGJ
8b9isPxr7LP6NeA1vu6Z49dFQcvcwQw8/vEwRkRu2giIvKPZAS5u1K74OMpx+iYJ7MSHqhZ9m0cO
LGv3A36/7rHE2ibu9fdMhgZfFLGH/2E2QqFHsjB0HKYRW9/h9pvbwmGWCOp9tyF/qYerF1xLVr60
zbZozAzFMH/QfXZzB6za/htVjA+UyDTCvKQST6oR3JxX5gfe3WfVblFzuDzhLeqAJ0gzFkgm83Zn
a/ODmELZG532xQOHnfrjdPRSnDNj7ze8rshzmijAB1iqmm/rWsn9k2f5grc1j+SeppPLP4sLBpYx
+44HHY96YZ2rJB3h6THmiKfVGeycHBLhvkLZYUCI9BgegNFmhV4NE+3Vn8r2AYYUQXD86LqWECP2
ln5rML6YToAg6n9t41D3HZtGaInIxvmrGmX8tQYzC0znTg3SScT9oy58BCfZTCtMrQJMR+6LDAcC
z519JD2mUNpZ1TiwXL5U6nw0R1bcJsxp/rsjwKnB4FefVeeCmmH8BAHsBgOk1IO7QT8Y2pAVM0VW
QMKH8IGH+kzplCpEDvGAPrk83NplMFT8UVOnS9ii79q33KaMn1UccjgPjht73SeFGnOah/1B1WL6
ENI05NrsSn7nqiD2gfFNX48s7usVNm2atvgmZL4sWnL2LAQfp1ckvAz5iWwSTtYgYsJT3Ifpjg9h
lKu1S708b4fR9fWIxL3zdSafAQnPy3uA0w/MwbJdUygFy3sIUTFgzA6n/g8Q0iG1BT3cv9vecHcG
RDD+ipClvic9bUWbe1a9wh3VmY6pxn493AJWpFhjVXWYKi4wv9TIzF8ZisbjvPAdiPI4xF0+lGW/
wXeHDau6knGpfTsNRn+1M4j3G613Ul+3KvUvkeKm6erZ40eTUjb/xk2Z+eWojHedXDBj8J5VFmxF
WfRmfY7byp7XGjFHOIkaLU6FXvK5C8y4/ZSHakhPiI4TiA/OKCKBtlQodVaD4yDTezx9R7E+166G
ggmvcZoWuBlGRCyj0kC8FnJrq+NJCoM0gtKWDBbluRvWjuZAkTtR2O0nhNDNmx6D+ImeLUy4oCks
gSs+RvtpC73Zb7Mk8XWGSHO6mDFDDbRUXIPVORI5Z9mOeAx4bgXYoAuWY4/PrHrIB7ciOimfMv6B
UZGDtGxADs2pUnb3LSPu+GeoMryEHi8a/mwklL8Kv5KiU5j+RxLiKvOLUMBx255mfXyojEUSCejB
cUSFvqfhHTA8n09y3+Cb5wW8iHAo6Hp5HNI8NK9+5FhFq8wa1/k18zAeu6uzTzjPK4icskYoTOth
cXc939YPNtQZPNW3SCCRXgY3XUu3luqcDXb4G6s5rmc5Vc0LBEV35KRownxaAllcu9XBYIOOUIud
eoCh9kSCzncEPTckQzBzgX/lug8GeoecoKSJ1gr3iG+RvZB6Sv3TRncpbkiUIMM19tzXV0+1+9qM
TE2d79ctu5hazuZpGEfyRPph/aOmanlLlUdIjxMLZAX1sO7jmQ8uwAvM6HJ74EdZyk+apLs7wqDg
CgEbAECfusg9vcBu3b8upfPDuy5mY1/Yuonha+Vc/k06zeBxDe5se6pdnjxu8wSzJ0zZmWz8UC5m
QHPLHjQTKg8cNy6aFJB0gyq1S+5wEHa4df+uYRb+9/DLqmAbU+bhBhXsOLQo3Dm99M4sqPVQg0LJ
Iwsv0CXr2l/2mY5It4H151k3hq0YPXahug05HFHfDsVzcWKrUejVZvh6vPexp8MpSz2s2rNGh9OQ
9Uv5qfHNMZ2ObV+H6yGshgIUJoj8AQ0NmmAaZ69+kYE3w3uPPSRbQiALO4WdhQwV1oz6CdUCa0J6
17P2+WeFp9In38Tiu8Pq+Cfva7pe+gP/E4Qb5Kse0WK2HHLeHwUlUXQFBmreNjIcvyuXMXFGnpt8
lWAOH7Vn6FX8uMzvQ19NsP3cZfZWRAYS+H7poqxccvYHgIL4B0RXSm+yn9lwUXIwKB92W4lLJtSx
dmKnAvb4qx6mblTeiFajYnhGElf8XS6esTaMm+HI5xp7iO1qi29ocYkVLVL4SvxpPsg/AokC5iL1
bv/KRfffTOPpdjY4GpeuGCuGzGKGeT2wTXYYz71sCtH6Q4LmTcrDY8wW2daNUzN8nqA2QuGSmfwL
7pB6aWeW1E+dUOa0G/doKtIYsI/ifMA6Xw54yy0Lo+DoPxaf/qOumV7p3B8Y9nPyN8epdk9F9DgY
kYUIOxOUGvx7rqoaVQep1Y7RgiI983ET6F2y4pDnfMJtsDrBX/fYyI810v46qxyMDuHVdT4y9n2A
G/cnT5R/RcRb33dL2SMsrPCW/sNFBuRG7GbC53CshKdoVc43pKs1+KB6r8W1GTLjzsLsUT3me7b6
81ghpK2N2QEHEvD8ZXnaSmfDZ7wi1N8js4DVF7iwgW0yK3kcKjTG5yrO5qPPd4DggqHMb48FIQQt
ERHzdJvLWTy7OPPmPFst0N4ZeE+hGOnL8VTtOtMnNDOHQul+gCgCoI4prqURq+jI1HDzXwoN3nmx
DQI+mdMop6uf+OZwbOH6eUb7pe3VTpV8qAY7zreC+DI/5Zldt9cG2kyJjYk7a7mWA/HTCfPecHpp
lmLpVLbD8MWXgFKy4V5p5MWCGi2LSHzsEBDfsFZThlhN3J31j12p6nvhJjQcaxmQ2UvYZKCPcT58
Jrvlsg31PFfgACC1g97fR9sljejBVg/rca5wUiPo2YJwR5BOpQC/BwRFtHVe7E9DhYlrWUn8Kl4G
/SnfR8lRWVH2aMY9QilZQ2jbHoysRztnPIJsHJsfQz7CtWtTaYfwNia4+lel4i+x0OXaLmaoQUzt
1Vy35SZnhEUud8dOMCPpdz80Swb3Wb5MJ+FqrzHtsapXPc/kT8b2Bhgb9xIWiM4uqoM3HcyLPdaT
7vg4wqussuXrtgTHzuVmm601ZIhDa2XePBPBq7FLJYiSFkPb4EeMG1GJBsjY/1pQN/CBKH35ZPBn
CLvz1fKCGTO07bKY5X8+D/NnOotBndlqsSWnWrGxW1A1Dd0yzkUDH/imwgzFpPBMVenTlywTk71k
OQ4anCim+YqVJ959EAxYXSYGcqJ8gbfzonL7EqMe7Hk5MJEMWyq8APwdOnyRQ5lN58HMI1ooz5Cs
c+Tz0mX1qkJXh1193muQCwOdYIqKwu0Y0MZGD5twHzJkeGIW4bsrlukNtvo1cKYR5XCmZ2T5yXtQ
COLpMoN4J+wGhNaVFC9L5uv83yQtRXB2NeAYFJ7xdOb1IX6nfTve3BjKdCp6QBz4T6bpCW/WwuOW
1vqzrNC04q035D3lS/mL6kJn58xONeYs6VzUpxyag6GlCMv7wGkd5Wkeptnd+kak+sTQ2f1kS19m
yHer5Yscj1ifOVnEz4RuFbDQXrmqNSvKITj5LuwFg7kKjgRLwqmbWzLyt1Dthb6W4yxgvVhX2X4O
ezUiXw9H8E2CSYWy3uqFtnnJhp+0LL16RDOhKUrCHbjlyAjaVQgrD4QZ9IvR5ybRgZ6Hop5va5hS
c4a9l/htFi+/aODR4pabuTA3Izezvq98WHBZ79mmu+AVRCSLkXJAbpWy44WJw5UnpmfpHxyV9gc8
kxluxq2CObOU69Hdr9CmLY9sRRuMJGDRDbJc6e1YopmvyAJ2xYUK1LtshC9up2Eac+DyKCgSpgml
L/Uw4eSOKttebE41iuuZ5Nj3SIuCm50mufikLbX7U2V3NIwYEQQ/AoEsR60PAP+GsWNxwCeF7veT
MseU7CpKGCYLJ4u1rbEEAbXHqcfrysvVnzYRS9bZEX3ACdjwB/66eMWwDRAnMVT794NpHTtnrEYz
RkBVvkiSbUBgHOColkdMdzwWFY0jKipn2QlBGg1murAS8o7acqDIr8BcQts0E7IMBrTPBifUlqun
esr77KSzsHwuuORri+YIp92RqbLoQjGUU1c0A/Tu8zbo5tzrY4bHilQG+kwEj1AcfWNxDnSaj3cV
NGpJdR9qaVPRE9NtSw0OAQg7iHuG9uS/7NDk52EqRy81qmuHS3MuCwQlY7q9VfXu+MsqBt4D7J+b
l9UOgQMmjFShupzxM5CiBEcSbYec3Zaikv9wao6PnOQJEx+exL+5PCJ6mWKnMCsv4VbN+tS/cUOw
4kM+4/5rigHX+A5FwXcyMY/+opoBf3FAVgY7WaXLynBEo3nf76fegTnLC/rpFeKwpdzq5x0GX/BC
T0uDgJB8xBm7I/KdnZeJICFEpGbfujDFjHVTD/+PTsTa/Sw2BZs8MQ22bNFeA+0RYT9+sbAXf1Qq
asA3qsrfvUkbjMk21EawOy2xmXUjdAFreT3jDuWF/O3nmquuvlf4AAetxAG+DcVdjqF31TlHMQ2w
8AXnWBjRPPUyEYK+yzeY8Mln/dKHxI4zy+I6nBAuUhQvNPbRdTOOg/+WdeZZ68tMP2urCkCDo96+
57RaYBebHe6ZMaPHU9LAadpRwNX1mc9zLW514zd6yVMo8stEPPhgMUuFTUb7wl/A9QR4kVR377c5
t9lwIp4W083jbP/Cq2khp3ysATABSmrGzhyVHl+qRKbxKRSTGtqNUjio2IB0I0RXsbHsktnd70I4
up4qQCvszHMIQruVypHBW7PM/2UYdMW3OWbjYdBuy/x8FMNmO2/z8J35xn+WiKvFLQBr/b3LB2P/
ITvhqF63vYKLt1oQ6KnEhFinQNf6R6juEGSEEvJBc6LDw6ozYbo10UKfidqrGweak04SYwG0VYOk
t2ZHA3LmfJHjVSUpWQvqh+MsHQj7bBxBAJIRqKp06yOOhhPyBQvMhyZc2CQBn9kHu7wZOS+AjIOu
m+vk4OrZTSisWOsTixZwvy4woIPRJ2SUTCXrOyqHDOCyBLN64cYCGTboywTiHuFXCHdpMp8g5pTA
9Kwon7bSNPY2DPfWwswRW6zHFQGxOwBN6OUaaV1HTWzMaVd5/GfCKtPIKF9mFL0rG4FrcbGegs+n
R7LXkkAsQwqAMHiJMG2fcQOizCrXJ6TAAMqJAEs/w1gdueYcXdvNIjN+Q0RlzAKwb6k/ObFneIRq
h6AAJhKw5zn0+JsJhjNwSNkHQJ05nSjMMFEwKQx9opQxGkGXGLd0iO1D1QakyLG/dOQwYSfab9k1
XxtcrVOC1P8EE49M3VCISN1RrNHfHp8LVUEqRXNtEnDhH3th+1+oyJLoxBRHpHuuZs23m44UUe6N
ySR5nKgy4XJ4/F8LJgkcHCt2k8PdB9jU3e+GARZKe2pOUPcze6nUVr/Phs6PYVhqjBmvpamQTokZ
2Y/Bx3l9JYsfaNaGIxvzlk0c2S9xhoDaxJgSKKu9R+guUJUO+EpRtdmi/XGycw9L2wYQ8Y80RlRI
Wk/hDbHc/Y9KHNVv00+H+jErlJlfNlwh1dccl3Z6OPqZii94yohssGyrcLXBpy5/yqo+7/8J2h74
YMqsn+gapO8UXwbdYX95mJsVjUFcD5xCfloMTmExlIp9NYFhXKDPvERxksVevad1DjjWpITLLkqj
NLDQLU5LmCewrYadZZ+xUr+EMm76YcidpjC60rVR70siFN9i9fX4Mk/TRE4Vylx8aavHt2XRI1RY
6Jb8n0VNjgEgB1mANh8iD1l/soVCVFAvjkxe+l4Q3uHeC3AX2X017I9uIk2OA1sJciKoVsMj7EHo
N6Dj7tk0aOCuM6oIxJVZP1XP6Qj232FhNmEgXJXuc7FkcEkoRJJAsNEtovXmmoGlx98kH+Tsvbm5
OsbltG9N9I8ebBWO6bu/BCo3uj/Lzab1Y0v1MgJ50DXGd4HAY/JzW8vbEvdM3pzX0Ce3FYuuv0LY
O9OzmXoGHz+YJQgk1Bz4XLsn2U/UuvXUTmzO4PTBZAU+iBbH/ZmQwN6FNYPFitQBj7fLunkCYLdt
Z1SmFYzQ1V5vbUkt1F0kB+TRzc7X65tFj7ScR4Zz9IRsnt5cYJE99FfMhxTfygZVCl4bG8lpdEv6
RyDRFDXkvva9Px/QkCFeNvhlenB8K9VTpGyvT2JCWt6pnp0cv4cDR+LD1KO86YHxJSpoi2vCVf8V
WZ1BVXfQ+sENpatbrgv2E1O+9Ick25r+jG5o+t9A6mLziuu1QBOS1F2ZaCWKJEERKFVq3YC7GhdU
sQpIDUp7QW5bWWoAXVZo+Jv2gLbACkCsmCLAMVvy44aTymbdwZEq8td6fcgnUgkZLmJt1AvCzA1k
ceQoUKXZ7YCjoLD50o1mVcfbjDrkg0wo8LpU18tXkOigcuDYqhN55CP37Pu65HBCMgdqiQPGWMtD
OvB5upVlcj0NW6abay2Drl54oCO8RNZ5+5eORQ1FbgrL3K4I8qpvDL7GL03YprpNm6PnekLWcJ+P
Kj+vPUq+c6Hl8RR1Zut26DnkkSWSHf/kYs6aZ6/NngGLAhCGIrWOdYcDZxPwgPfWvlU6j+A5tMww
YDnNKHaHWZaApCOTQDgdE2hFckxVeCWPh9yw6au4m1yfF1JD/rl7xG2YXac3j+p6fICkAfCCwt1Y
t+uq0RGJPss/8DLZF3QY8Xl2of7Hc3ysVpfCX5vx6Fnb1HL7eVTcFa2sFpRcwtTFgFXQGIj019EB
IA22fqXAMSXwgrrB1IcxLLYAARJSDUJNvs6A3EkLFWeP414hfADGiwPaZ74m5FWAxSgtnkZjGqXB
HY1dZPJ0bnBafw1pVb8s4Lsvk3eow0hmdVcirPJhXIA9ndeETq+js8MzjeViDfIDffZXSVq4tlwN
/bEIon8N+Uz2dvVRvpUosMrTjqY7nrfc2tcA9xHkeSEv7/u+KJRqK1PV+RDJILXxXmCCv6jnD1Ef
aMplLUD11LnoP+YFWQGjugP1Do33OUL0MKKWNVM4iejHcPLzUnPsh9K+c3DQwKjcmKAkBJCiuk2s
/EcSUFY+LCj+Px8YInwfRg8Or6cG6Ux98OllIRYQNE3C/xr6BuW+GBcINyiQs8dNTXN9CVRND/0W
4A+MAakDHhWAMvEd0chjjZKS30ABVShoJll/ScAAPnA5FL+h8wEzxMCGg2Prj/IrmXC7o2Pa148C
LxJe8BJ3ekusRChDpcb8V71v7PO2mBUMBjVm7ghzHodYkdsPx7P+lZbwX2Du4F8T6+cM1I6HGTUd
LYD+ZV+A2MWR2leMtVXTGacjqhI5DNX3PQ9ivJoGtu+irDLE8YCH+hSDQgAXmRNCdCN3YGd0OXnb
1agAHyIvpYbZJXd/hgYcSAvwU36rB6oAhAE0fIMVhApnSP833s06ZbC1o2IrumpBEY0ewvf40iIV
jw0s36bWxNH/FpnCHCUuZQC1tAom3FBD+hIgPajsDtPyEqTZWsbpsm599sX0JmvaEIFzdUxHfN+9
zIK72hVxPUhhx0xQDLkEl+yX+G32/fQ3rNyoblCuAYs0ufqrIkoXsGgr9AfYfmRS84AeuFPbwvQV
vzr/PIhyPNotjPw6FagYwEH0GHyW4/hmzZFvD2Z2WFQlso40mkS4vmGTJ31bzYS4aES0zO/CbIdE
xCaP6lztMInqsiKx38dUYPBsl314g0Bg/iLxmC/7UAWsiO3OaqApdj80cfoTgIHhT/JiQ+uIqu2X
M8XxLOccEA5L9aOk99kV73j1XghRYWJDLfVfFY+cn/201+o9FqDasAbT+rA7LCublfl39BZ3yNw3
0Jj5Qekns4tlA+CWb6iHsvxBLKlvzltRJSjR6ln84kt0r0imw0916JbTBfhk7LsYiviLlEqpS9rt
+gMqCVQ9bKjG+oSyksA7HHjAY8gTLDVDGODxr7IR+TmzTGG9TCh53xtRHOYnJKc7EmxspTd5LQg0
tJ1siLmQOFjztG8cTHNdpPsqm4w/bnXIRXkDX5EL0OWZlA/76pE0FuuIJA/hyJHfpoXL7xO2Wgmk
1lbFv8BiHf2GodrC/kRtOUBdEeDiA/67EJecTJp2OLjpTwDwqr66uI3ZedHB4QXaWBO0UfinAeY3
EJftO4VzAyTQrvqSQReAcnDsV/NYHahkTzkY4Z+1AjV+6nFGZWe1zCUkE6D3ISVH9zHe0Jf1oWMx
9PxyHA7OTOUMeOrKJ7oYzJclA5CiCfo/xkFAAXmb3EeDpoxhtdd4kR7CxbnDhnC/F8akhDj8wDgT
3wOhjwa1vb0UcgcI3srJqG9qAEnzm+GPm6d1zMjY2RUpo2cktrEddMQgi9OB8DgytgnUR3OyB/7C
TzjTSv609tuEIDDg5zhP+uZLlery725S1p8doytthzQ2/zDEXQCLyPYMbDCY+EtdTSTcJoE5Ecih
0ZBCzJTBAjltpUeupnUakAGyTMl2rkLEIRsJ4MkLxpPr7YxlB1QAXHUJHd2RFAbqPcFGVYnIL4We
x/FlqzSw0RroCZQQJdQ1j6hbSxiEjbqHYetYQkHU48qV3VKVo+oKmydUroZV7xnlB8Kn1oRWstrM
DN5eNiag2eMCUFqRzcsFMhhMyacSkiOwno0CVbcz+m3O6Z3nWOCx8xBT6JtWM19TnNu8ct0iOJqf
HRU9a0kDiDRwcLwd4Hj2L/ZxhGhk3R0Yyei24QSXEpa+5bPFjc9kcOQM6dQ6Pdoxm7AwDwFazENG
UZ99ja61w4Ha7JiSGlJxgm/6iBeUJqlPs8yL+DKEjYLhteDnjjPJt+k476tM4ku0Qw1Xow0M1Jeq
gPBP4Dz1zf4lAE0LJ1XpQzzq1cv5xdaZyK6+XPLwwG0AXC+3KSNfIKmK4jbWC2/Qbkb1zDY9OBTh
hPvpGwC82aPRWa1+K2waswTGp1zHr7SvZv7AdAPSZV9IVeENA2b+PoiVmquiEhg9P7LwtUB7VrcC
Lvt3812xLaeYeEhX3usG+N1EMH2uyRr/QCsGOAwBwo2/QOaHDDyglYW+zPPBtkufQLbqMoV/fUH2
/UJJr/RJaZZiRw6L4I1Qagj0Ep4LBAu6uy9S+H24eRi44n5SoY9PEN45REowMLOdqDzgiAwQFJBL
GRTv9nv4Yof6I2AOSeaYk5PuACLLnF3Xt0EKIPW4aMNxpnOFuQkz8ruwKAt1us6GuZ/ocobXJg7g
Q/Jm3PJug47BAPmA/dbZzco/W/D8x0USMwwwUUBh8WPyjcOE3riy/oKPDCGcWsD+IjdtHdxpDavm
UFXkBwf0oXrziU/IXW4RDxWm8xg1FpN0RYSozBodfyyQKiI5zuab/zjwK/Xr1kOZd94rWYg3v4M9
/zEwMpcQofUw8K6oXlBzx0X6F4uxgWeDgCb3neaHX+G3VBvsNo/Lt+vNCPPYgW6wsl0HeJPytkcw
3PguJRiari8xXgAYGOQuQC1x9M9J6RJ0UdPMogWPUasHaCVj+ag2yGzPAKzHeFl3jllQv/JIL6hQ
WX0GiKMwYoBP3j+kcbAvBCSWviWMs0zvOweY9ZGxVeSPCleP+LOrhrknmjC23E5NVsVbCnP9ierG
ievQR3l0SiQKl9IaQpTnPi6Y0YaqEl5V+3EAnROEHei3QSqM30jWFBsSGxrNPztO2P6zXIsJq6sc
Qv54oM6B4WtfWttZ/Fh5OlyYQEdCMLLDF2qhuLXmvmGf4K7U8OsewS/elsXxGVhpjWqucxv2zxVM
8La3hcxLeoGN5ZTOpqh6jlXmGggyqq0Uj4oFrMoAkVW8Gp3V6j9qsmOEXquA0M2tnEtwYpuO5Bsr
Z1mdp5300xUqjTifSOXp+oJTefmySoprUNNmDV8W/Dx+UzYu/YdCXKN/y+DvjkfHddU/z6FHeRul
H35TgrnsT3RucDLXwKjJE9hDxBQswHth0rAKOv0Jsc4R+rDpwp6HqEuwp8Dh+4dpBDAAxcYRwUjh
4I7L+YhhocgfY5X7SkDpuDttA74P9SaDJhEgdS8eduRh/gYSERRpIbop0knZ1NetB4e3POxgAsAm
c2nzC1GchEuVVbBgT/nEhseaaJdfK6Qsf21UPx43kqZcXL0H/91utux/z/UAec6OqfMFLAmubd0C
iwGwC8kLmg30xzvGrBqy7icw41DjE+9qXB8clzXEaTa/S0m2xt2I3ol9wjaHkIEdspz/VQv6sTbl
hlbnwH1en0q/V4CJaL7WsE2LanqqdeOfuJnQAiZHYMvkyqOMiEKckPaSIZ59vJA0QzBSVLosu3yr
oPjFLYlrNVsT2gLbo5Y2M1jYq4b2OLYSRY9tM88cOUmlYHq997kAsw3QBzQGBFqYsOGgPs+TMvX0
c9Yu+0eVxhtgDhY6POguuG1taJqfYIhLJFcxTd/RH8HjKJmpxNE3bWb8DNJEhmtUoHoeJlXc97LL
Ivb+JGMN2qqOuKZtWZvOzNYin/LIMofGDRPgj2QgORbBUQHczqt5Otq1vPdXds+LBN2KouxBYQAg
3cihJ1CyckBBRsqquFcQG3pRjF9X/KR6yCbQBi4MdkT7MSB+ct22v1IjyW6op6k+S3Arr4eugdbw
XWUYA+6b4wMnByaNDPrQ14KDDL2afovfAhEY8OdabW8A9NcXzszYowXa0vsIQ49wHY2yx2VBc39A
TWiK/xRWU9UC5kFlM9IilaBMjxrkYh0o1EWcub8V2VJ5G+qd4sfD82MGOpRG+HY0FfkFEsWNUN2t
9duWwLR1O5+s7Hr1P2nnsRy3EqzpJ0JEwRTMtn2TbEMjug1ClIF3BaBgnn6+PrORWhox7p3NieNC
aJiqyvxddijKVCT0gYwMTfoKFYq5M6cgIKuwmyZGZo5d/CKSwHqjO6uPukDjveiHQGRLjdrY3Clo
t++G5aQ1wnG3UEvBdO1oBe/a4in00uZAyHGEsSpOEflMEAdfPISA1c6b0Ah9KODuHmmgx2eLfrxI
boApnIbky0KLRT9WPqqyiG9+jWZs6KgALT64TDUCdKF1xx+ezmcGCzLZ1dh0kUZVMTJaft6iJBN3
mtWTrcpADpSwvAuYJ2lTvKo2sbYEgAZIA0q/sNalDba26pHscs449pTsQlGpCvgh68ptWSVk/7Fc
cVZ7bpcC6fix2M+2b3BuenauiWvw5a0QATpFVTOIhLOAQwuFwRhHG7dPfWupLYoOFlhb1utOWMgR
RxcClxbroh90rX7EmlahW4JVGMyJyR0hH3ioJxoeaiMx7toi1ccYpXgJFEcFQRhWShKGAloe1pTG
6c4IArM+QKEHTwH8f772nN5AJ98Wrlz2Rj7b+xQ56ngDc8BqMGZk1esiGagFBrsp0bGmwEJLN4ka
BgfW3vjFd+mPlqCczKYd3BwOP2sDlayVWzjmUsxawPIVffOgUsZpLqTnl2+DK2sktZMO3Z3V+/xm
NbZHu8v8H7JKjUckOd5ZhwqtQd2i9rvhx4B/jamV58vaHTRq88Yny4k2YPrWeY0sX0dVi3rhlZPV
LjI3jeQZssKOCdIrjMKCZokc09rncHR8dpDLJip8tMZrJVo5f4l94NsFCFRCJHVnk3KaOXWfb1p3
lkeTtxMsK6mS5u6ipfkKJF7ky2JuknZpl1X0EKaKir7gy7qBKOHbtyU95aZM2vYxZkgPU18myMRt
10UGaGcrwlf2+9nfUILO4aoIa6A51bLCl95cZuJQeva0s+c2Qms7dSWldtIBL3PnmfHqebOi88wS
TDN6sJ3wvYMJ2l2GSEiEGnzC01aKokXjr7Lx0TCcblpqH8jjvexsRb9SNwTwkWNrmKTvsxMDZWTT
fRFOJRovVzF/wqvxlWxs01LjTcEW9wQP439TEnXjPvfb/r1BQxGvGumwuiz0xcMuUV6BRdprJ31f
MaaI0VLx1MYvnjPEw4ZnW7INdrbxrNvGc9dpxD68bPJOjjdDFYXKQ9vh2HcDbg6NGEvZWBwT6QUL
UIRZb7wsDNyNTrLqAstkwbtXm/5H2VtjjQq4tJ+MQrWvTmMw3ZIhTFO6Lt2wn5Z9Mvv3bZ2lnLfs
NGqTu6lpYGCPyJhCwFFDz5Z+ZodHBJlJu+q0T1QZZYdsHmFTXDL2KgrRpTe4RMqLugbR7qZCvPeO
js9pG9uMz7InoMY8p107WsHMWOk6SkbUMIPRkC5edr61ujg9GhCMUT1bQ2k1S/Qh4dPAYKwaAWyS
RBwJbGRrOuPitvA6n0PNiUChqaswYAAn5y+lqLvv1M/ZeKgyBWbjDbr314ayqnif8BZ+dLLOsndH
YAcBk2LnWel+AK2wleIIDWpmD69aGcXd2o3bKPvKC4yRZtOh9qsRCzzpt5zGxcq1nexrzfF4EoMY
39HgZnLpzxL9UmNq2S7nVrhf+9Fu5KZj50xoDN3G+GJmF5cc1DOndFmFwfRh42E4ZTVasw+l0tHY
t6iixQq9XtLcpuQKzo9zBJW5TNwUVAGWFzx4jYmmyPegyWH7nTLIEZvOd0frJhvHsj4ZplLsa+M8
2AttD/AjUinbROlghpl9202yDVcIBHuXfJxOOw+yHh1iPVI2gd3MucDwjWhI0OLVlo63am6HbBM7
bZPvZBsV3o3miDb2YMQQoEyFhYd3TaczV5yOsdhEloQfj2jGwDz8qHtI2oBuXUineR7i2p0WtevD
+Jpoph7doEvMFYdhTmiqha0daUUMHdoVfsPmPrv1sZ4YsU45pRy9QYJt8qvDCVk8UzhGBHazzaYB
Ga7LbaOMyrnjc/Si9djRxy8jEyB80eC0cLbsg3O/LPDPGrtAmKj4OlRhPN6sZnS6GIx3Qhyax1x1
qr8P2tx21tUgwg+3RXGS5DIPV0MZxt+j0QntRdTZSXIYvckAkMGSFd9ZRCJ/gGwEH7ryaIGzUUj/
IafbF0hNULRl2wy6DIkxTGH/GOJ/QooRFy3lp5Qja3H2QrFpk26K94NE/ss+JeJhJZTdTJt8aP3w
TojQ4uQafKs+Mx4lZt66ai/6vdT1Wv/dMegV+Ejz6WWouszcmqZC8O6HdWDeaXeG/RnLebIPoYMA
ZmN61kyhYZqW9up1icmi6VH45AjcQMHKsY63MplkjaChMmvwAEd6pDum88SVDETGZRE4xsE0gWUj
Vq8psSFDRNdPBZRjuSkABOZl04YWe0NQZN8Tvjf0lHCnHu2P2fXrwigzg3PuMoQpFelgf/Uyu8UM
FNgD7jVmvLfkV7TxDP5MLTYMWn3U8GA/gskpMRFaBBs+GONURvGiNvwcGKOe1FOWdiKgCDcso7rt
RJaxReVR/aIwvUEeaVG9zfWon5SYevshGCNGQVV1X75aquidpS66QSwkY2LdVyYL1ChHE9S8Cyse
Cz7AeWiAElOKKWs5jHLyN7ZPEAZeHW+uNuPUjreWo2h/kKnN8WkAqTJpmRMQmp4U4uqbU88Ax51f
dQxWx71hF+t28OfnKQ78c4FZSVEvW6l3EMCVBcOewy6601ac+mtUXEl2cIQqo/vRLmdbUT4FSYGS
gfJqQkBZjf79hMRZf4EYN99aAUO0JsPDyNdxh9aFbTr2OGjBF4ZFVPbkhpSmjJ9Im8v0TpuorKF5
xrE42aF18dvguRtoAJmVsQ5zg1MjzOP0G8S6AN5DNNAHZ1cRFveY+wRGLvkSOV+QV/tvXZsWT5kH
x4OTpiiAZelfzU2bBS5fUxh31hIhbHcH9Uv32lZOcUT/fLFWj601LCxzkm/KE3Nxhv+kehoJWo5W
ntkW7+BWNqcYXCTan15WOCdMgHftpkxFlnPi4pkoLwJnkZiDf4ceAaot770WdRRNWL6MsiQLOJdr
uP9Q8l9/Av9G0d4FRao2iYtUiaoDoT27WGc2K4yfZnEImXtprhMqXkQwfq4RRebCLoZTRMWY7Acv
nfutEKV6T2GviV6d7UnT95s6WXhp3PwY5ei+x6Kp2SZKM12m2s/OVTj4ryZWkHfPSBVCxAi388r0
/Fauyr7CHqrMKntXQ2+Yt4k08UkgZU/02oqCdp8NnWReMVo5eWd3Q9K/pkr24YIl7DHTAzJVrTw3
QeHcOwbq3zqwSeRPy9yGC29G/4WymgGiLqYEUp7CCF8ain/0kEE4jbwhrw/Hi2djihc8euotnXWy
WWL/7gRFumT+Zt0W5vDWtzbwIFPvx2jnO7WDZzS4OO8gkyjolwYUUoz/ccJfZiHivpdK2wfQiq4H
Y827b+Xoe/htJEgocBM2mvkH9dL4PEK29ZuorilHN5GHfrZc0EsNK8uNc1Le6O9ovp1s7Jd+EjJ+
om2q0lqFscJmUTpx8VgFblwjHSlctex02hDbb2qjQq8Rlvf4NvnYAkuLGwr10F8Jo4kfmXDgGLez
VZhqlY59OB1bNy6ofVUdOKsAkD+iBHPZq1gUiDuUMrsXRmm17rL3YPxComo0DJ0/voRJHw8v8zgD
RivLTXqkXZfPdIgy5wdwDe8hxX8Z7gQTTqm9Wda8pXG2rSXkoeRNOpqpIg7KrJXXOAZZG8MF4Ajn
S6nURDZO3TaA1URQn4jbKQmwtltF4jw1UdMwv9G3EOK4UdSCp0WG0TOQqO+fIH5LNDk5HgTw/yQM
V56lhlvGw6TAojzJE915dnK7EEsRSFRVLGXVD/2a0dlCL/r24pKWhoDSTbB7OgtoTesWbKR/15mp
h8Wo0+lQ0PQlHIBhOG5LfZFswkKL+1HwUI66g7HYQ6vpmpDAtvyGeL6mTZeyPPIA0xGUDm0rNEhi
q40ZZBU8g3ZMDEbIGvFIVLM6t0Zf56sor+j4jYAfsZaO8r/ado/dACgUFXrhWD2leET4LJM7Zzzf
LIeiQZ1wkXYORkH7KPxSYN9FJLgE1gxeXC9wP0qRVvwzqPZLlwtxRxubzMsK1uk5CimZl84wV1gH
+jC7bzGxmQsf1SIoL+DcAjk5+AqHEprfGpj5G7tvE21Q0mMZ5JWM9mZMwtFcSDufWO9RQBQ41VLv
HZJZdOcoMaZzbJmlWEFRF83WLYLxZ9HgSFmksoM/9GlRv8Bj1F+wIHFM+XaeyZ3ZosK/VTCX34os
xLUwZ7aW69iNswdiVTUtf2P3R1lD01/kABzDY9sUj86ocmtNShrKyWge05uQOW048kpBrotbS4/m
37TDsmQLTurgwB5sIP4KpeWjJTCNpH530CORgIPLp02/JigiESzyRRQ3pmM0w0pJGWAciZi3cC8E
ffjZaUpf3bB36Z+kDjjNHY1WH2+bQpYvI1PQJPqutGqf0tqpjE1S5v4xAZ/kbE0EL5YbQVSnBdAI
UQI2UoQ6dSD0aFM759bEE9lgd8pHZ1gXJUjm81zI6DyMEHt3QJ3iIRN+rm7TwAXV7uzaTo6D10p1
G5b2RZjdB2a8zkeqd4xI2fwNGzH8EX0OhQ1tIMQzRHH05rfUTvwfofxpe+C6vN24Yiwil4Ha7RAd
7tQ8+MGyzK3wRLhU0q/1GLT3g8EU5b2ELTZfQxXaT06Xtl9nxxwadEp9HS+cvKZlRbAQdB4CiiIz
4kWfBcwh9LzQnfZK5GK+xQ1T+ff4q6dHu8wQRIxpg+3+Uph1N23txSOvMcfmh9sDNm3MU99YpbVq
EFAmgx2uLVFwWCCkCndQBfpLZ5X2C9BLytygvksJVm9d319GcaTeZ9+3EXlrMYkFpo/kq5qD7i2g
kmMBjg52lBHx6XeLCgkasQXHWSKPHvXLYGQ9VF7PrriB+bGdu9Yc6YvxFHV3OeZXLHJBxHZEE5+t
gqkanUXkF0imNUBExZkwQxH2tiNwTZCO6W4cQZ1/HwxDEJw9XEOo/LwhejBADfVpdIeAcAab1qYE
dTcQ3GLoDImlMkpENQUm1W4pmkrZO8eOUaJl9BTeaoLYC5aNE7VPZSY1/rkemxDMrxeutWMLZ9+0
VQ1lE3vqrVZG2251keNljfs+X5kqcV1277BsUOczT5ByS7zVehbw0WVdAbimdrEzwXsvNjZVrEEm
ZMv6GediqVOLPq53rHg35GwWN/jhQ/TtSWYMr1Q7BbFLkF3JMUNA0/2gjSsJ0chDwoEWYKS5x7ke
T8caF8HzYHWIZ8uOWmJhW9bQPE5O4KDnm9GU8nN9mT9Tk/bJnmwv/T2LMSgtECw17A+1Z7/J0piO
mZj4CKukqrONbvr6y5iOxaOX5DOQxNBM7z2H9XeNTMW9GKX6cxknRr0io3uyUPcLVL2eP8pHGU5o
CKXy7Zc8ri9bweSFxRLTXZnzPij10AGirVwkTUeSTucgC1sF/E5vMbEXPUuyJlBcqSR67sI4Sx5t
9Fzw/+yr+WNjjfGXrPDHCa1i159Bh1XNpzhjpukj4esdhBBAvIy6Qm6EiV13UQNA/vAm6sxVa8/p
sZtCHLo4zloUL1jjnnIy6EI0uhbRLYwanTDZTEn+3s21j+FyMJCrcjR+FSxvtUJEWr574O+kT+FF
1CvMHOQYlIPwllDUwwsJcZODFzFNT+T1Bwzf84Uhth0l5gFtRPyCGglFvaznlHhVojtesHhptSGi
OGq2IaqnCKF4mzVfZ85xajCR2Y/0mX68LOwSbb9IWnWP9mRMbtAtRfxrdxjLvUu4THU350W/a2al
+EqglBK+XcdFCA0x8EJyP6/Aazt9zObKeVcWotOFx+xjQnTVANRtBBh6EBS5qKaAhtsnhyb9G06P
otsWoTJ/ktvRWOuR2U9MBYKjZ2qmji5vo7cSFPaEms09DJ+YJWaRuobgbWqrspdeVk/Ep3MDxtFT
c/UMQAb1E4VD+cKmWx5HagKxBKf1qZbapL+MuY+Tb+wAvbnAFDYGdxOpFRDGVhrcgBfbcocUtsge
HFIBNLdZgQaqvvMpE4NsOHgO6iy2vJoU0aShpFokWc6Go3PZul80uWzxV2wrUbwtXZ3eIZ+yA/BF
ko34aNFm1ACW4w5wpWl2bdwTqyBTRJRL10qZqTU5wrOWc+0NeANkGXy/KKwOGhZBbOfWHyQFezOp
2wuW/DUhsCJDouDZXzJpBWDn4xD7p8oc2uYBtgqPWeFfog2MJDPVMbfLLlv3XilfuzSaCB2mOjuF
ME/U8gifXmtzwtSirXKGNDeSqWTE8USLHOhMwwBUUV6CHF20G6DwfAgshQaLo9CKet9rJvNYtnN0
IrknvetNFx/2gg1OZY8Ftr3g6HpDaVKldSnO76VwhGGKIyEstBGbKm1k6CPt7WX7MRfM41Mr0Fvk
sovCd7xh3DDvVRv9PXJ8szHP/tTjr9qasZUUeHrwAxbRQzCRsNDc+jbKYDpF+i07Wrs46qWHQQV3
eLJnmp9vMLdZmrlBnari5qtbu7OgA0T1tMoSXWNML10v3CQh43PKVaUsi1jS1Kf6JgFKi/Jn3UYN
ykxY62E4GFXgBI9o1Gd/bVXDQOUlEmIU7KrzwkVvm9MPm+yW6mYOKTigGJy6fBqSsKhvYnZCueqZ
PvEeEN4kzi18/sWtzSbvfzd0MURny5sCmBvfygISKsck7/eZUXjztrQH5j9f8kQAXoaoiL7Ok6uK
/VQPsb3rwDyjQzAQ/nlD6h97ptXOcbEaROqNjx1rmkHEpee6eDNIRHhueiudb1s/k+EBhxF+K4sG
FRcXnChiCJPV31kLBHnYshYlq0tSt2IhWYN8KOMB8ATrzphB4N4YRGyOC0EGDKtnJqOAHKMccU7U
BRN/LFS6XtB5Dxegr2Ee5lCUSOIC0zwT4puhrO9Hc8ZKHEAToLtIv0it3K8WJhrOi3oIHsx6Lhlo
bAF5ThCMmIXyIqWy4dwpacSDUC4yL5zOTigdfYKg4gxjRTpfWttnBGfEGj9qQ2sCD3jdwY0hVfBt
jJvoI+MBzOsYYbgAaADZWffKbb8V8UD5ODgJQKhXwCKF9sCfmYTzgHPOsea3eo6McGdltaF2kHjj
sy69YVO6rtVuuzYc9bEcFdErPqqCRx0A9CGewAm8G8Ma1ynpPwPfipeRfqr5Ao9zxQl7G3sIgBBP
sjsQGJSGa+hutZuLuWvWVddUD9P033lnm+OXxoaKWykrhsvEQFO6y5jrest4CMwRpFxmeE2a3hl3
YZXFL4SOJHQNfRHcYWcl8WRw8mqdO6b0Fugt0KomEjH6AgC3r3Zs7zV7lqNJ/5nj+B6wy1QL2nbg
ulbQgV2AK9NetzgxHyHyIajtJjdOUxwD3KqowLoe6qD/OQxuR3vKAqrXKaoKWnXw4gqQEF/aMcIi
GhL8UJn9fgRDufXnDun0yIx2BqiS4WPd9nbtI7aOWhQUAoK2YUEVY7qO7brl1qKwm+8sDzAUc7oK
9XJowaZJFzFnGpKW+OFzruwx2fqtH19sWk0j7iyNuwACwQC3q9Wox5Uo6LiW9L8CBcWUosjyqhZD
SaQJWoCXSxdRa9nVysqi4QcCenq/ENkpIZmx1zvbqvUijCSc19uKaNF5TTqYfIgbMhNWJHfoezH4
EN19GNI4odLjO8tRvX3pwsaBMg7aduU5IM4I6IS6JwAmAc/CuKDuPILGnqdqGMNjxdTZF19MapVZ
Vq/fJhviGzR9ClLqXlh71jdsLXZZAkFROSodLCB3RLkkJpSAFzMFilyjPEHpahMxgOyC1szEsank
S31pe1ahJCeYX+zWxT5w5vCLEh6uZ+hb+ejVYlphLdenRqt8MyN3jVDTu913TPwoePCHgMKT00ez
MQP+ijVdvDgRNxNc/MqwpQsQyAzHOhZuc23gciK6AzUySkKUE5hL6xm63SpU/pIVQx7e+nlujCi9
c7EqUpe4gMD0+fuglqScDXKYDw1N+7cKswFWdWNIH+JZSQsrHeaYBTrk3oatRGG8SU14fr6zoL2t
hBlaTD4JVPlQOxE4SinK9mdp6vqjAhrmF6jSp0kHMZg+tCyUt/aDZjwVQFvDIilDO/jhCgMiyYah
30ZmFjC+aTK7R0Ik3BrnuF/QFXV1WaAXaOyb0VEwKW0p42hfua0/rwKIqHrt9xZzdXy097fmJWho
PVWxPrGx6mwN3YQWzWQ7MLaXyW32sS76abjFD4BtYiCBxNw3CQ6xgKYaNaBo2w/X84LxDt9I4J7B
rwMHdyzGDm8MCJTSRs6Sw2sYG+nOLXqsYInjxV/xDaTogttg6E5xNLrtwe7HizpNm8nBwUMRn7K+
KJyD0OEIbYKhJck2qBl8Ptwhwxho4gH+loABfw1wXpxRD6H5pqDQHjFBAY5H/t6qDh4GB2NP16It
3MFdla8buKiKRAiMNIASCUq1RUgtZSwDZoxlG5XTOLGyErjBZaJsw1q5eeiHN+xyJHlK27hIiQjX
I41Gz0N/RpZPkDkffu0TaRLN6P66pUyc3j5FLZxBvMBPnAwcajEODbU02ayLBzCgGYcmo8fkZuiC
qNoFMsOeCOXW25uZbE7ndhqg3i5IsMXHy/G7ojWd42WSm933oW/sc+GQa50vgx6U5zAxaJAoqtIV
IVtmNHXNLVKbwnk1CZSACpaGMdwDUcXqGc1kjKHaQ0vgrFJEL2hiLEhCsEFyVcrnxNPut5yNBg2I
DUfhzdqB9Rlcwh8Rtnn5alCI0dGEQ79uijrrwn0+uNrbktWj2m0wULBwIKLkCJYiVVmN4tkNSNQc
VdrfVGWBJznWyj6MYySiAJQ6Nu2PuXTUnVWC7r96yLrMc4cAUSzVPHX+Q1p3TXgXYJUEvagNg5z0
mctsG2y3xqvptLpini9/2mPugffvgkZB6eOBsRDhYRLPnGJlhVFz3xldae17sAWfCCbLekytJCIK
XlgU1002oO8xLobIEjJC3FDzRul+jFixu5i38tApky4zUB1RA4Xnx+80mGO7JTazP2vLa9p1Mri9
RqzcGdEeZ3EklrWuJjxdWBFM49YHvCe0Kwzi8D7MautbWhtRs6/9pvbRpwd0IRh83Xe2lI58oQ7K
jjSnyNcZYINn+1BoLcKY5rWaOQBrXHRFnN3EcSq6d19Qb4MN4INfV8nU2EdJOl28q1L0CASjkR61
kAB5DAjO0yh7IahliC5KXSkeqqatqxMzgBkxoWynbc9t0CB6m3llYo9bKKJmtwxpN09OX7sQ1X0L
6KEHEt9WRRs7xRnYfBxvbBfxj6FtFz+A51QhZrZeO1SKoxwOhE7P3x1fywRxbpd+fBKC+2fAtUWE
IVoSKSyOX+sqXDXThemjf+oOqIf75NHKi3WBEo8LInESi9mInqI53/SVufd33XLJm/okfdn8Wzqp
byEyEgwHYUrI1U9o3NKrx4CfwFS7ibjraE2QyAp1yKHYM7BiGW0+nS5wCbC9zg9lXLK8RHrbWBav
AlENbkvnXtQfhryZ1loxAUUhxIIVHhgviJsAaUXArpaNTb8xXO+txLi2Fzq2ThFGhfCTKOI/xkeY
VoCmlHn3niBC9TrJXPak6cRV1R+gP9Z62qXFjyB6Jabrk5f9Z9Tw5TqEvfOwyf7xr570PJi9hUOp
P/j3Y/dULadx7x2kse6WnvmUlAe1sqNtQRzDsmKa46n4bDLLX970b9e/yhUGAIktMhZwoH6lo647
JprKNaa+6bs8DBsE5juYk9jcxMEnD9j8650DYgZMx7a49+s79xJG8YmuZ/5KvZz740xqBs1OJLYk
EAQclLLGV/CTthPYeV1fhMfdfrJ/WoOxqavsk0/+z+cAACfE5XVfJk3/Nwn+l+xg1WHz1CSXHWB3
TlGzgUI7pM3Dv9/2Xy9iMryB79tzzeuPCo7WHnNsDAfTKe5R9N3a/UPqPP4vLkKrCg1AZWZdjx7P
ysjuXCfUB8JsnwPX/IF3/d6P7U9Csq/vhWVBCYIp0AvAFaV/tV5dI2iFL2uylJIXZT5Y3he/+eQS
118IlzAFEhPShCU1o3k1c82sdcBkcSs9oUatu7XCVOruVL5DY/HvR3a92K8vdPUpUkLLzqcqO6X1
fZc9ZOFPK/hQ/enfV/nLE/vtdq6WWsLMgjlXZnpq1YeVfPeD0/zZkK7PnthV4LOMsxyukieWO8u2
P9kcXtMaGbirPtk3PruXq7dfG2MYj4mdnrzkSyiPofPdqT6Z8/DZS7n8hF9WJFFsoxNoHtcQnmV0
5KWI9GFq/4er5frVX413ibWN1UpwFZIEl7lJWIb/6rj3/39v/vLafrmVBLeAgww0PdkYUDLjByGC
2C8/+bwuj/zXA/T/3gmFpW0Ki5VzdSfoA2qjFm56umSRLSDObkSHHfffd/LXl+JDxksORRet2+93
QiOHqpmBKKe4PvkkyqZEjprJdzXUn1zoj+PhcjuWZIOxPYAU275aLZ4uTRFPWX5KujvQjaS983vi
nFERzvXbJEHt4LlIydzM1in0XjMCvu3CX44wMzEKzIAwsH/f+nWY+vUPulpbYzc7kxHyg+LZWueE
oCXSguqNVsqoMdYxTOXl3xf827P+9QlcrTFGYIRuCyh00sHW+lqSL1n48JqfPunLO7v+cH69ztVC
m70G0LSJ8lNGimmBchm/HeogQt+CLaF6AQbMbNx4OCD+fX//fZHXF/Ztj1PPNhF7X3+xvZ+ZAndI
fgpK44R9El3dmYg9/ADE9xmP2YP3Qaeo74ob964gtAkY/LM5I397xr7jX6YZUOw57tUzTu1Y9hMK
vlO9ivt1bDBLBX+/LD+71csJ8setStO18BlIJvtcPePJ9EOkh11+aroHIN8FmWk5TZr5Fi68e2dD
rBaCvnz5yQO+nunhWUxuopxxBQWWa7lXW0KGxEsBME1nizgPQR/bkg3BgOZUP7jDk1ndAgymADa9
t/Wtj7HJz5d3gQBmIiSs3oF6bKQuPvlVf5xRVz/qajPskmQaCX6bzj32y2l8SohDCAgY60EvzGrz
70fwx6Z4uRi1tU28TmAxO+P3/aomA1QWIU/Aix5AfhZK/fifX8Dlz7+MhiKG6bpTArJEYiTr6TzA
4tk2Qd3G27+v8F+Z89u3wz38eomrezD0KH1a8+lMPbRw/bvY+c49H51sPRDeDS2+JwhEN8En7+n/
cV06Mc+TFGDB1doA8yUBsdTTOSuPun4jFHFlXMx7wcnwCUP6GHtCJz+b7vbHguRmeYweEwIZdEIJ
+/sLazG0NHD689kgUrorMEiwJlGuHJz4kzX5tysxGtuk22REBoNDfr+S34ShGqJGnJ2IAHaCpcJ0
T3o4QqlPJlh/dqHr5xiUY+ZEuTj3ZAwcSfs1gCvJz2Xh5vtuCvzVvz+Yv17Ps8Dn/2tm/KszegJc
oCMexdlqs0XePQbUT2TkN8X+39f540C03AtG4FgW8KhnWVevSkZok9C9CGzw3qmT2bZrnqJGEazk
QM9YZ12Jx39f0fpz7+CSHrUNqARNx/WGVuBwb51hEmevIl01d4yPNnT9L8UM1VOQ+nUrHbu6aaHt
bpx2Nr+D9jU7BxR0RWJseyxSKK3ZxCW8CKO0uB07tO5kuMkb8kQWfVe/d/heMGjLbqeJp1h0UB9L
YzCOhS/TPcme8RtG8/iTlfa3B2njhSEWiy/ekldfImKaChuKJc7m8Fi+pRn74HLWq04d608+xb+s
aXpbkiLBWdgOzetBrNAxRtXWAcuL7PCsNje1666T+cb2x2VNxs6IU2eYSXeap/W/392fr+6yjTDT
3GeT9Cjsfl9uVZtZjO0Y57PnGhsyEMgAMTa6uInRr7X2+78v9t8wxN/3zN+vdvVIMfubnHx6Pqtv
CNO7t/m7+Shugk26CVfO3trriBzERfC1uIue+qf6Rm3+/QP+G3fzxw+waL/pW6V0/xsw90vJ7xgE
+CBGnc/DTfQAnXDLsEjjKB/c1bytn4/JuWC2a7Bvd+kBRdYnF/+j2rC4e8f2GSku+Yt12SF+uXhG
OBIKYW8+Ry0RTjisbmNX7py0eDULuF/SnkmI6z6YRbHFObbq7Pn1f/MLAoBWvmvLBiT4/ReMlkQN
T/rIuW0NFpd6Brfdh+NqSOUeu/o7Zmm0+K6fLXrq2n9f/G9fGhUPo7eleclmvdqX+iSa0xbW/2yX
7ZN/03rLoCwfi/mnX2//v67031f4y3OOYd2xr7j/fdPVwsE5Dx9/U8z53hjwOfnl87+v9+fOfoGN
qNUBOiXH49V7LW1kT0EWiTN3eNO74YYoaJIh6gdff3Klv24UwL+4fjmMOfyvLgXoHM+OKNiTTo1b
Yfz4lrZPzIVLsbwZYb1ocrFuKu+z/emvd/jLZa++GxIG7SJTXNbw2o3S26RT/4e079hxHOmafSIC
9GZLJ8pLVVKZ3hBl6b3n0/9BzcWMlCKUd+brTQNd6DpMd/yJwABLvo1D9+S6PHrKLd+rtl5eAina
BNZXw3SrQIusHNn5kkY/Pnnl5COGtUGGUpEA0SYTN6nnszYDSit7SLs4WGht/wu6oc7pI8AEPD7Z
uTuLCEhiNQ5ERhJ5kxI+ldDNinWLqL9FI2CaHTRO5t1ZwgzzY1GXVCa5qmtZRLZrLPu8EOOIPXRS
g6kvMMsYKD87IpOe0VSx63iBMUKx34xFeURRa52M4nMSj5sQmFYGcKZDq0rQDC0BZF9XNGB2pZyA
kS527wEs2h/roxdwQDFkytHMkEEEwgUKMy737avSgkd7o1HwriW3HZqy+Yqi+Ll7hx+lWmBfqBrL
I/upEYtTijBA+2kJp4SXgGss1Lsmal5ZaQyNJE5zA/2TnwBEXmaF+Ae1wW2g+qu4zHjMEQsO+rJH
im2f/R4BFgDJUpAIa4QzBtcTGXC3YQ81fAm9k/jQQG+tSJEy81xVOAgS2G8EhHvIVd7q27zRwLcV
Mdwh04HruuoWWWeFe/QDh4UN6LvHN+j+kd4KI4LZEpP8jCB4/EEtMT+R85tE2Y2gWEPnNus8FjW/
MBAHyKgLCSyvEQpBABSkkGOg54C5kE62Q1P54+8Ax4WB+XP/nxYmCRrPs3CeNZZYGBqix6BBRhov
A/EoMBV94Kei0QCjOI+Xda9YsINwYaHJNVS8SI8P0ELxKA8QNDYVUFv4YlzUYLdaeJngUbz0WVEy
i8K5BtgUmZ+czysbxXBDkjcIgA4l6t+/GBkLDC/o0i85kL8eL+peh2FRUziAVj9eY1XyqABLLWke
JKVoyEDLhhG3K7RTJEDSymJKaYCbHLhbJQZhGrCaNVnlEIgQqjmKxagCbQmPpokckMDoulPOIJdy
ROVUK38SNBEEwQumIAG46kSY8xR8Cj37/cNG2VxGFAJ1raJESNyV1McEYdGBKEQd0MoOFydBtT2R
/8NFQRSniHBlOPRuElIAccahNN3xBzj1LDpjRPQT8qnBPz0+urkXfS2GsPZiiYF8UDfzhyyGElwx
wRGorugFeyyFu/dLsWeTC4MV4d6TNd68GnPGBSTdIRR+BvRGMtGpBqBqmjhR/IOGJV1MwK6OHu/j
Y8Fzb+BaLrGLQ478u6AM/MFDAVdMxLXSOVxe24+lcPzMnbwWQ+yiIOdCNyYcf0gzIBuormBm4CKz
qhLZ/6krFIwedbtEFFTuAOYdrABAmWwjJQo2AyAKKF8zCSMeCCjrNVGE7YFZkInXKNYpxv47TzkM
6NxBrgGRL1B2dK9UBAsQxI31ePHTeyPEaQpicw3mBydLinNRRpEjESCAbfhHAKo4cmWG1x/5HDe2
xmSP16z9oqK8wXuhGouBe0lUZaT3EGbgo650G0ZpWoyxRcohKDiHSfXxORYO3cBtovBJlVeaTJE3
c8JArBA1uIICAlnQtt4KFNywR09lpx14rrEKIIBUwbGIlgByByRdqRct2k6asyhwhoKZXygPyi7P
xLVoUlYxkjlpPvil0xW8WrGGERo1FAf/mDQfkrbHyKouhgsOLXFRbzRo7+mBwogtB8sBkxzRvzgO
WwVTUwCEKgAe1sgJiCm/NakwHx//3M4oKqISTQCRKGJe4u5nmJxGKw/nHiKM3KCViq3gP67QmN6i
Md4HsyoSQxg2fpPtgEbXfNetMhkCgIJzU6QNf4oka29HoUbnrecdu4Z/yctlHhl1YyPBCBT8rdL0
lgaA1pIBCJU2LrJkKwUHjnG8oKI8uRmjhAYOOPEIzuCyIAi/PR1M32BIiou8I2YmTUF6YUdkVcrn
7ItH78YWDbxs5hnA2jG7/F3xKOb3Pot0K5ww9Hkq1S2wM7xjlKp2MQDmHKALmvgHoO9Gjq4/zqWx
/k63/fbNY7MBti/APrFAHCdeQwAyE4yTCd4REE4YPAzQ1QY4Sc0BaAqtTjPz0ifnAs8OnYWiQtZp
wN81DsqgeEd5C3BJMVim/U7pND2WIysr3hmV8tBo8oiliSG4VEDV5h3zZipGAV0m3TQg6sM0vwko
0ceP5z6tKaDxBL1GSNYg3oaXe3tv0MvHy8BBCY/jsPOcWFwO3lYMf1scYBSeGhFVduDi5/Yge7u4
QwrZ4Pqv0AQ2E2PwzEJj1hVAkV3gqBY5YxTdApOCPhDN4zCgBRp3Z377qQIRz4BSEfj8URMesxf/
HQeuHoqf4txbzTJeoRvt7KJVnbI9d54WIZLQ8h3IY8Fe2IXHqnsXQOnd/Dze/jtLSfx+QqcCXE6p
ZBe/X2wBOqIWBgaFi+Cjbd7/vRyVl5HllWEfBdJlVduyTodxCI919yqW1U7NoZISeTgGXsdQzunO
F8eaVBHvBY4j7DJLHFNaSF3NRC7WpCTpgu2zGBCkBWLgMc+camjaJeY+KV7WfawmoB0I3gbUAbQx
UvS315gdEJgCQG7cNga4TKxugdu5xOxDQG1bu3uekITkqjAF1EjQkG5xImFQMWg9douMtdkvmV1g
qDbrBBSrdn8zbsUQRm3QFD8JGbBdN6vejBw0r/K0+Pb+ck8iNBQ10FUx+U+3e6YFSsIyYsBu6yWy
0yaGl/TK/PIOxgqQU5vvf3sDb4SRlSHkK8GbN2LbIsc3NYPfcMvHAu6v3a0A4qnGk380sJdz6Szf
UDdoH6CcCX+vgW5lEM+1YDVAJHU+u1WeMReSYKgF8zdP/Qbb9+ruA8PFyjozOCDpveu+tKOrd0vM
oNjKpqE8sjuLe7mFf5+dKtyeXQ3q3yLpQnZbWRrqCpqhrQJToaz3PmgipEw36Mrl6zBdUwFoFDfE
7Cyg1tmqKX7pvI5cFmU986/qn/UQRg/AZ0nThlgP5s/WockYypF3GJMmZlZPXN15lXhWgDDGtHGK
E6wsdPOYSAhCT6Qf7YJ2HTnaCREaCbgYwBJuIck9ak5jTY8Y8yXH6JyvtR2/FIzC5l/B/aWZAsVo
0V4C4Y2BwB44ajwk84Zv5GvB8uj7SFsdoTvGoo0KzHOx29HW7KR3hE+430a6FnXOAFypIe+0AwBb
tcb0qOubv5bIaMIhQzMrvJbba1mkoRhIfjxdy8ZyV7HJLwsTfSQ2uJ8oWuU+uJiewJUsQq3wvAsi
QhA2bKdDHKzIURzXTB3fEazMjK3HOmxWv1wJI/RLKqnCOA1ObZdPDs1CTv/3xmMmFkJojBJJq0JA
K8C2xU0MrAT3vjN7y0Bcbgavj9cx/8xkWUH3CJIAqITdnhDwcBKGSQsWPeSRA8QWK19Hh3zrGiFF
b1AlESpKZIBI7wuQND2wSndN4H+t0pVr0F4VVRKhojiAHbPFtKbOapeVHljwB01xUy4ySoPrrC68
2jxCR+Xgpom9IZ90VG+KxmQulVX9v28dqaHSZshUCQsCOuKyX4ZmrXO/BgC9nv7H20AoJOCBaFwo
YEGlDRwHvdK1XWRwBtilKLeBtnOEVmpAep+6EVbUwCrGGBqBD2jUR5ayoFnl988BkYUVN2caQdaw
nt6cjC+/RBHfoGmeGS2OrkA47ByUHGrZxOmgVR/lUQw4Q4hvhBAybJL/8ExvZBAHM4YiCMjUy5UG
zpCp17qeLZklzerO7NeNGOJYcg0EWBg0mY4FzL0GC+MHTgrK2d+X39Bod7VhMmEVPGAgBGMABu9C
x/i+UW/AM2qG0NUB4McxTBIbKk2kcK9Tb0QSxgEkXSLgprAwYS8fJ73KGCmQ5PXGZM3VL00vzNk9
lIM1RDfIeaBrjNhHDtiAYdYqk93rl/l7vu7xipSPwARrH2Vp99m+aTf/kUV2W3fgHlXy+iIr2bVA
bn7qoI0qpCPAJbbhn909Z2TfvB6v2LX7RFW2k9omrNWNeGJnQdFXYjbyIn5S67GJ9tHLay5scDMY
PuI8ipKafuOdRDQ7olMT+4vWYPz8ytflOZmLAdGHzQ10zJevc0vUewOU7wYwjikafvauIlpFXygS
iJIoEYa+rpB+r6uI2yYJhqx9lPXlo4QQ7G3sjpK3qpIjjw4l4QSKXL3DyLfCyLT1zgSYU8D89ydM
d/tqvZxfBBGwZjmYM96ITW2XfmLAunt3HdRVDXXHbFwj+2RZitzLCCG5z9dyCYM99hIDSAzIrSxm
D2Tx0gxM1Rg33Q52dcO/BEYCCG2Q15nuvv4AJpVZ0Qp4M2YChTNNRtyLUuhdNgTYL9h79HoitpbA
7Wv6p+ApeJq0LBiX7GQD7jYwj/lP6a7UI5OmqGaf1pV40nwwVYyEG6hHt/5G2tfmttyIq3oTOLbN
7RYg5/0Aq9vviKuXLih3fO5VSZosYsQTww34mzhzqct4dqhw5sfGkpxq68Pmu86kRnidX9PjhEtO
7u60ryQSKouV28ETgprbAlsPPMVWZyjP3WJyaVKnMgYLgSUSNkCtWvfLbjEFsq4zGhoA3b/ArBjr
hU2Pj/gZVxitLn9vg0RYipAJMFw8Yhs0R9qrR1T3j81qtMECA2cLNPXpZ/UFKvpFboDXAgF9gcCC
chIznv7NJxD6rXODENho+ITejE1wE5jZ1j3wy9EInXQLYmqDOdEcirlQ5kYmoXQQrlUyA35sHEOe
65EjXAJtzMybaFfpnjWHssZpGx+cPdlpoJSC1AlqyW3/CGsffnmPS5YbmkkVRDtPQqXU4IpPYhYL
E/Ccsl1lMAYwYQ2Ao3QmuLSXlHVRXpFEBAIlwFjccVpXZ01xvQsnI1m1WF5ycKEvvP8UhN6cHBER
IM5SyiScTg6PZQpD+01lKE+pM5joTad50dSLQrieEz+MyLi4nP6mNZMdCI0up9eZwCJa5TSDQNtO
Qin19YQar0BFNDBE7RJjamBjM2sTWFUWv3QdF0qAOUpwsXNDweUBRzhyXdRTnTUKV0qB0FSqBxiD
UsapgpH3khcCypTR7idlJZqAvjaqw6QHNJOhJvOEydY+eCmk6yqDuRDcTzhf9eiuih1UoQWmzZ33
Wptok8au75Hm26PlzdHAK6u3q/hFLs3RAFd9qyurxox38Q4Erv8xB3h992RCU4EmXdWkFpchs14q
q0KO87CQjqxOM4uz3i26hjVOxrwH3GrikmPKPgqbqOO28nb8Ui4aA2zFFjhCHGoid87Zu5ZF3PCS
aTq5AvrJJQ3IPfd2t2iXYNOF/k8d71DryiLeTWYxxIMGZIz+WIVMV/r+vP9ZKnHlgR3egOkA4psV
cDANJI5h9EJaQyttkcSNDmXBDQD1Dj1lwHM30n1wnNQiaAz2/ykSutpQ0qRC13PAm4csVN2RV21P
rtlO1hPHx+vifwv20GaJkQW0yKK5jLiVsRAjwTRwf73WcKNuARsPfYHDW7Z4D6rtW4+PbNZrg8so
A49BBKalTJxZ0ilekoLYcQvyxN/e5F+EenkqTG5RbJjBAtySk28z299mCDSZhUTzWecOE9oJ0BAK
D2A+coObATBICfjUthpehoobir5XA1hZJrx0WnQyZ7ivZRGbWzQqG9fAntoOC0TsW83on2o9Xf1/
xEHTOyMfwrUkwiUBKGBfiSFWpewBFv/RnhQnhEFVN/Vv+ZHuCltEEcA1hqfHh3nftjEN5V3tJhH8
QM8ANLfFCkEOesx2LXxSae2a5a+y8gzhh9VrII1QZM6eIPropq4o0HqSSt51XS4qpYaHnWP0dp+t
PAunuMCcNLv+LwpGu5JFnCAHCJmgGGvcFmcqhgY/1RIN7RQnds5iXgshDq+VpJKLAEh4efOT6oRb
v5Dg4D3eOJoY4qyksuomRphp3yLk3tsV0OB1dHFTHvis/blezuSnXAXE5ZDzKFi3PAq77b46CmvP
ypCpahfia0CZl6ctifAga77jlREk3pcaMqi1KxN8ybjttBOiromwqQFsnIpyPA+bOvn7njWp5d5w
dW5bvD4+prn8OGas/rnfhE2NwJWZcR4WVZoYttkFlo/ygu/AefsfLwShibN0BNLSdLkB17+ZclKT
3seiaGpwOoU75XS1IMJ+ZhlXyROjJKz0ZNMiR/wYdlOQCjBFE8j65pgttO//bRcVIjYVWperKx9C
p5Iri8RMYowrIPgZLkUfXcbAiOUBqoUVkKpWQQtA9kwrCRCQY3HgUSbsdpGDZoaNYH7V6ALoTMyG
f5zx0Kzi+dkzj0fa1s44QDeyiSOsAKyZYDCC367f8gNvRetRBya30RoQLBlAr7USO17Q9nbSFI9W
TBxorRRCzvdY8bhB2Rd4uUjegwZnkxz6nQwnUzhRDnMmx3a9TDLTUwHYjpdiLFPRt5zprXN7vzxY
+a46nJ1vyp7O6JQbWYTKD0f0P4shFtdY4IxFwBZtQr1xJMrjm/ODbuQQWl/r+wB4vFjTG8DD31mD
QVvAuFz+oNFXf3/nbaBtgtwP15XWqibOnB53afKRFXT6k22eVRDVvNYX2Eyx2SVFeY7iaEE5sBkb
zXPoXhIxrYBpN3H6hisbEKDvhxOGanryf5Vdom2+rndTlZ7aXDG/nn9kEUYACN8CYJYnWcYlBevr
gL6ePLsp9YSarKkx1CBr7kKiV3VqlNbQ78cS62uCoWwaruS3oVxhBNJi2Hcl+ZUVKujEnCCeRWss
uiaFCVbtdiObpIkSLhT5rbhoEcmjionk2vIJ3bEWbyPXaLIw4ZTDm1Mq1zKJxUmRCAaYGDK5vXtM
npqXdMlagnkCYZJRWulLvEtO9U6wOuex4LmDvJZLHCRCkYwB0xC/BcooCBvsSvp5LGDOXcVc0D+7
SZhxMMZ4ihhBAgMsxgkPWTHdfM26oGbJrLTdVe2izD+blFnm0qtamCUogGn953P65fobCPMOAE0u
rTFhsGUNdxWtPyPLs9jtZJ8A3gk12pkoY4B2E90mtJc/10tzs37CXLR8A1K5VuC3IIy1ol27FDYc
RppbvdVjHRjCgynbglUaUHcnytbTLhVhM0Qu5zFEMFmqz+0ngGn109NicUBhoF88dzqtCjVXHble
6UX7XimgJMNFArcMQi9DXozmZ6Hv/8TmEpgoMI4yLHM5xdPrTv/+Xzf58mlXov0ayNTcgE0GmRPq
tIw+LvenxWHKgnyAPwnJ2yMtbUC5U5dE/ZVIseSVHuXTSd12EBnaABZFtp0WQdwDOgGHFGgbEwYA
Ro0EEulQKZkAPFHSdH/AJBFuWntv7wP956e0SgtUTR+e8Uu5N5MZJH2Na5GEmRRq4KAHHnYTtVq0
V2SrAmmeelU+yU5uUCtasyroaoGEugUhWt34BRbo+8hI29uTd3ka/Bv7Ja0YMzcfr44mbvr51bnx
IqMESQBxUpTpI7sTs5Ai4WLNH+0foVS1NgTrhPv/bqNoiFZgZQbOa3oBsVMav+AhosicfeqYYtVA
tyZiuIDQcAxSLMANkPlt+uaBl7A181e03RaCBQrhx/tHSMJoFBqkJYmfyviYwpQIfcbzAIXVUj49
2wDFP3PQqHswxzmPhZCe2l9SJpQZlLQx+EYmVDs2zrkoF9PzC9puwr2PGjoQykCIYKyAq6mDwMPp
nGej07mUFlsQftSdaGIrNUbxvFgR0vPatJsf3xzRLpXao662yxQo04bxG2+zzy63PDuqDMo5kgAY
d9KJ7ZWbrovSGgsvvyorDzBKm+jNyRBe0JWhNVZpHzv9OBVqHJpk8fbV/yUZXW8ocGMAXJCJVx8I
jA+a6CA5x8IX2Kp6YM/Lha+HY4A+YVV9qXygScYAN14C0LqcOMJpUHyXodqrh3P5BOg4IAvJPEq8
ZJpJEeMOYOJlcu7B56UuKpBVA7TA4q0BGOnG8JNE9gAOmWgxikttEW3LfVmg0izaMkjeN9zPmFi8
U9XrMHBS6fD4ShJe4V/fhglMVZWAN6OJxLXoQq8FeSKbnDUOTOFMpvKYFkohOswNUA3SajqTjrjb
Coymw4/HXD5LQvYMJScWsiYl56QfQMcQp7pYgjlH5RaPl3UBTyUFQWXgSUMWxksJ/0wYokxs5To9
yyhRfYLhLmMOGN0Blg77Apy1Qmd/qhyY+B3ollbRsvRtprRH2IOvvl9grEcJzdi1xgTA+isvAGPU
KnrlN+ITRnxBSO+icPrrJdYYmX53fPzp5NzY5UiuP504ErCtRDAdTXpWZbPrE0zwgDVTj7stC3dq
zYTLtNAzp9vTkswXIJi7PVOmcVwBAxt3KDVBBFYoT4EOdGVDAUeAforQvNmaB4DgGcDdGhY1qOv1
4jtYVOeJcQccmDWSA1+Axa42gbhsJMoxkn0Bf+3F1ScRNgcdf77f9vik2jYHS7SGH3spHxYpbOlX
/is6sNyJjfGmBSbOnh6fgzCnOTDR9vd2EFfI52rFL7gxPYdL+Rh9vIm/++BJWcvLZBMY5doLF7X1
i0ShsUqeA1ta7jDjukePCP7d5k1agpJMHF62AvpLwyw9xnjvALZYJhvqoUiyswggzGIJui8A9oMe
MnlrW459qQPQdZoCINIR6fNB+tyMCfsCnPnkLRO02KPYkzm9gSSVJGDWHTEI6ScOPn4GBobs3NT+
aLNVloKYPvmqalZ6bkuWNiw+3XniagKPGSg+ooB0Jsbs8fMr90brFdCeV0p2xkS5uFQDjrdztuBM
hQF3k1CA4zEuY5Fy+8ggZ9pyoK4jWkbHpwgYdiKBww9cxOVNnZ352JQlvQwtPMkyc4SnEk06C254
Es1iW8prgXMU9G+UKI7QHHLSU/7rI1DfEgHjqgjAMbpdujD4Ay/lTXZmHJnb8mAnFvViUwCMcdCx
62hsXFailYJCqbEBB5p/KcvHD2Hu5kGJYhoJuJGoKJJgXaLv8YovFdn5EyFmYSR/slONWYngkyJn
5k5BzgQkK4Lo98445CkvjKyPlbroE8FCq/FU+GCmx20qInDhgjQD5HScBKBXRm9KzxhHS3qJADpT
SP92tPGy7ehE4wDmMMEe3S0aVJ2xJ6Y4+9Kus9V59cyYK3Hj63BSvl8omcI5nY8JYYDUsAIrA61v
0kVX97ts/aD3pCE7RzocE7gA6xKkJ6kh7UAh2+hKaueMTnONiKLiX0uEOgHsNyDIMS59KxT8CwzX
gAn03LF5ZzLFoOh8w4lODr5AncnSQVda0IDFvnrqNM9djC1LK8HxMw8bjwuHDddDZe+Q9VuuCF28
fHyD67KvfeAx32kvaIKZgnoROAllBqx5OFDdCTyTKOlqmVopOzeSNPCUum0UmRFGc0GN18ce6M6H
pgk3GGyrIpMdIv41zQXxFVSpmIdn/arDfLwScLAZSsZtvC5mNV3jO//FzXnppUyrFr2GCiOehTbN
aUPEc7YMc57gxwQWI8akyVa/GESopatNdLHoa5Qt8LkpLUCRIh0MNwZTfPLv+BxmxQt6dugKkBxx
hvzZvRW27BoqZwAsTZfZmhL3kH2v0yUAWAK+BwPqcANJgHgexJdl43PeeeLgUdD3F/FoepSVRQ8O
sZWHiZQOZGxxb43C7vF7v0Rvt0od85oSsOnR9AlY54vmu7r0ReOJagR+6bP59mew0iU6Buolo//J
9D/YCH1fYRSsMDKUMdUl7L2uG8/m7/ForDDEZ242UIMoncX6u2E4R/xxBv35OTWecwOk6uhMWq1W
xjMtnrjXUXgwAnpi0KOKbyftHlAhk0LQXPfEFe/gjtOrehn5B7+nmJ77Z3Erhsge+G4mqQ0Apk9I
s1levKsAIQIAIUzsrgVQuT8+CHKIEnfgVhqhfbysgOGJIM3rzMHIl4qOxpvffLPdbm2wUCx/vgZN
71e9oW/G3+hA66SYeRm38glFxLV12QGvyj2Z8gK93lv7szJAPKQvxcPhlbVzXYZDBbYjA5j/FD/m
PiC5FU04eSofqUo0iQZtoZj/ctE+Apnq4/29dyRvZUyHfXXPQWnjJVAr7smPz0VT6EFNeUlkauav
A5SECU4HqRKgq9xKYMBq1o1CxpwSxz38LPpVu9oB0PIb1ey1ZA6U+3KfK8F6JHjGEDdxMhB7xhay
1wplw5wAnaX39XKiXhtAIlp81vJrJ1Eq87MnBN00mSkFNBj87dpcvhRHZmghTcLUQbVIlBcB7eCP
j2jGx9FYQHxBCeJxs3Brb6UMI+r/asowp8yKrGShblR99euh65eW1J1TINgXEX3ugLBAoHUrSEbz
nlL1LnPqvcTu81VYCXpVbYv637vMWNGVIGLfhErMQA0LQVraIXZDC4XIgkdW0QP2K45H2gbOaaxr
cYTGqqpGrNxSY05rcEhiMoU/oltUR3z9xRlWahkreU0JlOeeFVxSAO/AXwLAGLGTpVAI8ShigbHW
WjLI8iTE7Y+vxczdgwPITblBVDiB6317WHlc1WDRTbxzLJevZVBuwFrb6H6QWI/lzLwo1FFBnoLl
IOS4tP9eaQhVCbuwHSvvnFbZCsA5e1eK3rQ0+BSKQS+S1uZ4lvKsZrJS2o1M4sB6sfd9Qc2889be
A2sfYAP4q0cGfqkvljqMrbFy3F2MmPaZ4u1eJpUIw38jmlBXXCnJVd1B9Nsba7zI1ktngO/RkXTT
tpeahU/4RLrc05FvKMH/thZNGQNcRr1AlrBy1rlp/lIyszO39+aLpotwdQAKI2ihVBfeOQg0Rx7B
NS6xm6LnzKSsjariKZs/Kw5KZoqqQColE/cq5HLV5RPPO0cgVeatoJGAyeVE9TrPEsrDnDOuqC9z
ooBRZaQ/L8b/aml8G1V1L6reuVkVqlF52FBBT1Ud46X7+pCakmtUrl5jZFv3MAvq6qJ7AnztR1eU
evbuVpTvIVvZJ1t18z2E9QBbL+C1Gd47Y1Kce9uGaI2wQZv3G6JryHAplpEoZ90JI0wvGHalqAWt
/bkaF8VTu2G59YeERJK0Hf4t8NRfsgA2ihku1BCQdby9Q0xfs0kRxf55nejbUec4a/j+Xr/EyE19
d45Ag6ec89pQSPhHHpFTD11faln0qZ+7cNnWa0AeRmu/tRUwLrN64DrIDwQjsOxjM/YFUxDXbbDn
2LdEW/L1Gp1MrJ4zKyW1wJBt9ukmchWK33MJIMl3fv2FRNZm8OPRZdvQP2NmGhyHNooeQIrV4V5+
eytjx/3hpwnn2vo57ff204ZBh7fxfDTftmvnWfwM9oGZGo5rfStmp3e6Q+uPm38a/+wg2cGbCko+
in7kn3lpHfJ6/VqBABZz5LIRKitgU2erASDHfLnkzfg4yNviVHF6/1E/MakxKMfcpyTjZxJOeBtX
H0ToBeRGgqCrcKQS6A7cd47hLElzBDc3u1o7S5mdATVWQO6JLYHZvapyE/y62k+pbsFUr8curSo2
Ex3igwBTAMIQZCUAt397pwHi0xcAsvTPrKGuRKtajK/8ITDYt85MTNfFICZLebFzpvBaImGWhpTX
ktrP/LNSOnJhDBWmxtPhD1LzPi2HOb/dKEQIILSYwAqJF9Qgw9tKA7a7EG0B8AuJKT6XOx/zjprV
7WI9NRV/X7EoBixG0EbrMebgTo8t/7w6lOSJBw7kd3AJb3e4mZjHwQGKI68Xo1yi/0dYhd5H5xkF
j/xuGi4TNVrwrgK2+MqQaCXJOccXVWoAGQKyTYApIrSW1MqgqE4hf1hIevELgvpQB3M0ZxiRTbH7
ZNPMRUNis5HrAdkAwAGJ692OIMYt0sE/Y9bW9qoXMIYnrm+27JEP1qE88V0bAfg8+fci1z3GZBVD
Ul4oGz7n011/BHGlx1ybgOpG/9woz41qaKrDYVqh19XMHI6RfxyGyuSyAMBu9rDkEeLLJU+xgZfG
DVIxor8TlBVQ34BzI74hykcuHmt8A0qhdhKbXK2/Y7h0l+7O53NiRybGFvRfqLzjf1n8lEkGfjLo
PMkZ8r6S1NpjZWg8I7EUQEwxGHRZtJb1IRnf2adESR3P2ig4OX/LI048qBSx6CXIa1ZoZi1P6SGy
6o3iZFvZ9D9KR9iNK2axA+sDWLNWvt58YpbMoB35tJ3kdqOBAOg0iFclgOPevrHSKxs+iasAHK7P
4L0OjkppgdyN91aKtkuijffNrAQak9asl3stlbB+gS8BN7CFVF8w7Lc/W/+rWVRGpduTHXxDZJ4u
B0NBZ48cWAdZl/UhQDFtd96B10sv9fPz8LpuKDdvTruqmG8HHwQu3h22oAZiYy1RXP8c5Au/PpXN
OuXfFQyD9plO2/VJU5O7PikV5PYUDsQThE8N6sl8jAUW6b3OCnRvNWwDXQVD7Y7XFfDE/RfbCcUy
8cVingNIsLeHrJVoQBUiJjhnjWdJ4pen6AJv5T2wTTS7kQ9sZgQYcM9+a2AUbpLQBIG3IYtGUi5i
jRZ8T8KItWN3wYwnqqgf3gG5oQxWFIHHh2etXsixw7HHzl2EEsXBmgkjMDSOTAwETECjxA3rhVAQ
wJcdntt6xQhGLZiRNfgHdfx+rDam30OsBu0qiohLA08A/u3t1vJio6q1xMTnqMlNdBsDZVYXm2Ww
LQUn4D0dXc6UwHtm/wQUFUWMkgEAAqHZrcSAa2U/6rUYempfrwabOm40czlvBBAauKzCwU0bCMh2
4zo1+Z98jd4P+HvoK9ZO3SdjP97C+QUh0w1PCq0gJKhnkcIFqEXIEwe9rV4lZZeOqzD9eCxlppyC
xLQsyNDtwFG4Y+nikqTkqyJMzhgMzUq9NhU9PNWbdgMw1g1i6lF/avXcOqRAlUlTq37hkCZ/dh5/
xRS+k9fl+iOIh++jwclrG3wEGOMtEdNUmff5WMLMbqJGiO5BFr6pAA1zez06vlG4rirQqNXDcI/L
AIioXXH0KLdwZiEwGiJ8FcCwgrBl+oyr0LlM3TgfMiykbJMXha1VmyvL3Hq8ljkP7EYKsRggMYm+
CM7zc6zt23YlbNwgNsDOE3PbIXsTxkXVg4GR5ovdF/9Q+blaG2ETmxJUymPuJ/DsI+VZGn+r8RgW
u9Q7cRXioWXYUXyBGSUCD1eEEgHEJZpLiAxrmQVam0ZRcu4kvakjPYyehv69rO2eR+Ogf6TF43d3
BAoRggBKjKQxIhfi8FqFB6+gnKXnYAiBkBvnKBsvQJMUGHHEUy7KnSImZBFHKKpl0nNhlJ65SjFD
EPP5rJ2gBTwAyVHDfj2+MHe3EsLgRE9pScBQYXG3tzJLlaFSAvQHgStJ89rPtqy+H0u4D/smEVPj
A+YEkOsnS5X5hLvDcS36FNFY4aMm1L69cYCKk2zvwK/XDO0y3vnkmHvA80KLBejowCZLnJWQg6gF
JA45yt9QWBj7ZgBJ5uk/Mqa+R8B9wBl+vML70J+QSJwY6vByHzFCfl7n/foT/BCLFt3AP6Hd6iA7
M46N/u0Y0ZeZ0V77zOlNST8YNaAKsugIJE4vcIMo9ILijOjG/KOtASXk2rrHmx/1QgtNahP53bPD
QtFMAYR4GFIJwcatPC/IZNXtu+IsLjIUuy3fBhfHGOn5T09Jat75loSkyeReacsw0ZBmVCCpCb5j
2XxuWP15GCgvjbacaXuvhEghw6ftJCTRxcFIRUfW9LPqmpRAiSaGNGEyE/GlyxXnwpoaj0MkojUr
8nXuXToFgf34Mt53f0w7B6x4FBlUKKyLVb9aFPxECeS3coHrL/9R/9jJH63aNUtgoD53etzSruCd
7wNxIur9LIaeRTAYEIuTa7+qc/RdntH3qujr4KPI7Eo0X+VUx2ihnFBnnO4TLZPEibaZ5+FIQrHc
nhrrinkFXOvyjOraoI+I9sDZA0KdvYKsFYYMxBNGDDNTcY02fq6Zp/hnpHmU94kW4huIm9MGYGKr
wCB2xjRFMwGHm3mi174BjI7Vqpco93TawxsfiJBG7HGuKK1baH15Lm1guK9psKRzGvpmRwmNyVa+
KmRyVZ6LYIl3rZtbW/0/0r5ruXVkWfaLEAFvXhuWXiQFUdILQhbee3z9TWifG4sEcYnY58b4WTMq
tKuursrKzAldvnWhZnFP0vOihuEYcj8a0cRjojkuZFO3LuxE2Qmi2bxSLHZPEB9zZ62UgM2SpVTg
4raZxCiBlAlhxWHbcOmOobQhBvz0wutZbARfGZpu0LIPEv6YBVoawEDCUKHKvQEqIywembtoCcs5
duiNCorIhAqTO7dqQyAQqbi0GfcUgyBKTojErAdHrUCb2B4HfanGfo+Yxy0IteY//SSc/b9c2pVP
QAzf137olHZXvIaAw9nRRUBKMh5h6sFeJtIu2UA0bVjLBodE0WOPNBPPQCQK/gjyczz46SdnhaYb
LogUpbSz+jWo1UYTm3OcEZlfsDNzZUAKbYQSSIho0OQx8QteHctMGld2EJwGzpJst9hhI7XE6xbY
OrjxQEy2L2RhGNRlFFRnoHl6awo5kRzqgFxl03qNHMwncEaS4a59+3kXFOiw/lizyL6AXQZkY6Z7
SFRVP52Lnw16atE9t9SgOBd/4HOQi4ISHChTphiKIe8VwWnFyo5q1YP6pxHnerL1N1L3i5W1QFhp
DsomrFbCYLEeaZFvpzR+L/9Gr0W4cCHcpyOx164/ZnK03cEPmraQK1yqzTcaCUH7B5grAZE0wjBU
PAgJgUvzdIm0YKTbLKVuxt00XRqBxR5AoAkVHHqyNEyZiQ2V9bVdiFB9chRuUOMMgtaP9zQ7c+2J
QDriVTwiDRHg3e6Aoo05pwbbml0MBYFCEPsSFatRyJGUsR6AttPyQN0kEXfQ+dbMAaYuof8ekOZD
bi+evAn4TV2rqff2+Lv+st63w2cAaEa///jExF8nVwUe80EtxWxnFwwRTw70oM2m0Lkv0BxZUOsb
XNPjSZ+pbb4dWK1NdYY7RAGJaUtKtDbcAAxemz2jZeW3o0FOmlegy6k7w3fIDurjb52Zw9tvncxh
HIVpyLh0Z5dkh12JBMM7qgYjcmCkC/D152ST7QX1HKmIJL4XjN8HZbfGJ9sUWUZfTvOhw5P1PVJ3
vY6cZQjJh88xefq8U8j7xSdvH4LJqLa6v3ws2L9HYo+ya6MyAx5H4/NrkpSiFL5L5FzoEKZBZSDU
BysG/DAstASCAq4mkBY99o66YPbecd1anZyOmFMqmReUzq66fS8gPotKKGlaMbOETOLuz+GtpUmU
xkKJkvdLjM+IiXHQ3nu1M2p9QKtYBfiFrm6Rpf4EJSOJTbRvo2O8ICq9UeGtyVKe+r4XZTLX47de
XX9KEndizjidHb8kW+7Cg0Z8sE4RTHnwR7laYcO530pAtCPKBmDFWLiZptwpYFC7nYzJqRwYwI6Y
Gh/g5t9MtUk8UvHbsOYJm7yFQTYCP0EJTha2+L2PglUGeZlR+Bu0wpMkCeW7oANlKAybMF+Gd356
X1Ff1SowRJJ9fHAS0LDOwdlzJDJpl4yslAsfcH8j4wMglIp0JK59eKTbeRdcX2EH2e1tmO8jskNP
7nO4dsnph/82T6vobKJXEJ3Hn/z+2/oFFe9SUf6+c2uceECToDaM3hJAr26/gKKigHfiuLdfNq+H
nb/5hP7O/oBSlU9O2cY0zb1+7sl6/VGu9vY60j0C0O/Renk8EePyTp3y9VdMlp+JKjZ12AjzAAbE
4iKVIQFD3MJyzx04LCdWfOS2AC78dqiAHmRSUWa97Q+6U0p6xCj642HMLee1hcmRLkonFb0i7+0y
BuWcEBGOw8ENTZeRNCHEc7NfVEm+jx3H8v2/QU3Wj+mDDhzLaW9n2stuh2JBSjb98fV19+6ph+d8
94wrXksY9dSR1UBWzsolz9xmFasmIbpupwyxPVBaAr76ZJ0DstaTPZpj7d9E/dYeT86cZ+VGdTa0
ZKI9dJoh5KmxQBvjsLXxKMZ7DIb3DF3NsbywzLN2ALHG2wFwWeij3S5z4AxDEI9nKkMufEx9ygiu
aBEAiur38Yjmdu1YWEcLDYBeEHy8tZQ5XNb0Stjb+I9aIghoGBTZljTIgP5/Gbqj0Wkxd9F4SJX4
zWE3FW1zzOtjE7Oz9m8sd9rNbV5CqjboIUMN5md3G+NhwIQXN1uq1S1M2hRg3NSCq+A27e2a7/DA
SnAOE8iR5qG3ejyiueN+tTrK5DAKVdpTvQRDTos3lYI6f1r9L9YF+pcIceE6x46i2w1Qyyyf0lHR
201Ya0wE8Ki7F4KFdO2UQvrvbry2MrkkWgkatHkCK0gVbePxcfK6O9D6wXjKrIacus3pBN6oRn/7
4FnyQRMN/RmPp/KvXjb1z9efMHGdwE40Dl9gA2ba6yYlkgI3szOMwwlXlTnsn7hjQrYfEIQ5W8BR
ROqC65hbyr/GGQ59gcA3TI50z6Jz8G//1x1A4mlC5PD98QjnduW1hdGzXwVAZRaIbtBhgGUIzIKn
ie5Lxiwh9P4fK4lulv8Zx9RhCDErlRGs+IEVk5ddOqITDquTgIy4fWqfvnjSIvZoQPIAghV1nEv0
YCz4x4Wh/oViV0OV2gDCrjI+ohr9o/Ij2JFr/PeziSIe3n5ooASdxORcME2X15Lb41yge7tMBMPJ
5VWuLOHFZ17SKBYC0wO2KqQ10Ch0u2pRGPBczTYD8C7gvcae7FZoPtdW4Y7okD9z1WItfWSqtdRc
NpPdvDE8ra5BzC0RIfk52BwpPFP88MNN+U4/5Q1x0CjHW8pT+vl4SudCCwSJUNzF9Yma3mSD0kwR
VFxaDnYMEFOf6DxAAUF9wjv5PQwWsjfjtE1PO+yglx8tqDQeybfTmvRQ+SlbdrDlPiF1dK6ZTMs4
Qr9SwVHhsnWcL/XszD72rk1OVjKokjSNS27AY2/Tg+MbcCHVtd5BXmW4NolrNQHuYQkzNPvqQNYN
XLaQUEVb9XhUro5CyyZhIDfyYA+hoURG3tGkC1Mt5i4+RVp6W9c6ulVXj1dypv7AIGT4Z3W8iq+s
urXSJUruDHYDkQeRJI0OELHEq039y6hK/ASFXFAAxK8Oaz22PLuuV4YnbrSImpxmMxhmlSd/zUC7
JHyj0zePM4t1vMSANheYXo9ysolSyREkJRmNuccWkvDCT5aaUXdcwpZMucP/rscR2UfDC0iIISf3
fIjGWjfmhMHe7Up1YyCLZDXPuU3pJroYVd+gNZtRv3pD/zjGcBG1lZm/gV5vjguX1OyAwU3Mo4cZ
B/XvpXW1rEzucH6rKIONTD0nG5XFeSo0oJcqK7OLeGVmOq9lWvNKDzNJtmsOfU5aOIIEDG+y8lJB
wOTxlplNQYmgfQYyCAE12ABuN2tZM5A1zjzaZshqReknV38+fL4LaBo9fK5WpxXIVQyXWsQl39/4
EsBsKJkhR4cy6lQ/La/rpK4rqrHpgbUpIVMFbsnLcfcX4WgDbaVgVUCgSE82Tlq4Xl7UQWsjosFN
LKrKJ7PBTUySw+onsb4uEDUHfm5dVuRs2Q7xrI+1BeIcSXMvC7N8H33ffspkloEwyKTIDVv7hSPc
AeQfhDHwgAOEKDZHoTp6ZV7e0CO3Lw/nY76EU73HMeEoXs/ExA/KFHh/+xDmZfu1/0Xvv3pgiDEa
R3wnbr8u/AHclvt9pfbEe/9Ftf7x+OdX+99KTDziEPKlGFZYiay/xNUhlxZq5TO7+HaAE89XtW0k
uTwGmGngZzdeDV4dxu6ryiVPeoIyz3atWta3rC9Kc4yb6PYuvbU8Oa5yTbdSkUYtAssS1FM0XqSa
4mqxEqoRiFyk0lIi02MOhfAUJZs4W+w2XvqAyc06VDI9tCHmliOv4f4dxRhPe+as1YrwmqnTxjpb
n+ERl6LMmdjsZuDTGFDyhi5kRrubBqEZeL4i4/nnFFxAiL9WPd2iniw0yz7eRzPJ/Vujk6dSTElB
zKYw2qpCTUA89777bM7P4fE5Xa9WpqBfIiSvE0IbbwgOSc2MJfiWLPLDzVxKtx8yeTD1Qpuk/p9v
yfXxOLf6+3v1rJBmTNDsRPU50E5msiHxdvuWCvoePpycx7YbkP4u3PpLp/svHrm6mFilztM0wean
rJdX8F3kiK1E1ViBxxlU+qcfSd/qErr8WcLY66OiHRdO9+IHjMf/6gPqrunj2MOqjGSAYCJDdIf7
A5PgExA7mpn1REnqRdfXmIFod/TMhRf0/c18uxgT99b3shA3FOx7aC902o2c2QyoTZxEDfKFd+Q9
59ytK/3rHb8aayArdaeMrjTXY5T0drx+WEHF5Uln1nuVxUWiLW36xemdODeuzLK6zmASqATBYLSV
d3ZJM8YFeFeeAHfabmMNjnuNjv7L95H7Fk9Lff0zaeTbKZ64OSl0KEjujqcdpAabEagAtAK9LrZY
6JHcutuEqqQ+XS6QpgCFhM71RIdOYEKcQ0YAUcfSW9bCsk8JvhEZ3n7UxPWFSZy7RTN+FJSKDsg1
4m5H+vNkfhE4Pv8JPh/c3t/c6rEX+ns2PPD5f3vkag8MikfF4Wg3JPwuJlq13RkSem0d7XTqTltC
HbEVgLLDu3ThqC3s9D+nfGXZAbOOE9KwzOX5Cvkqo8/SjV+5ahAORtqw+uORzsAmbmZ4CncrijL1
4gz2Cu01/9hxW8SDxGwNlOieMMSza2gLizrzZrs1OY3aFI+lwggmM83ZOaZg+GvH4g/Opl/ymwvx
4d/2uprMKP6/N9jYq7XbNdshJYdDAsJflzhb8wkpt0Qk4FM+YxstKlgsLeXEaVVKV6bKeKLE2KxK
00HHfQwpxmFFhYt5lPF0Ptqwk/grlJ0sKxTY6k0t8MkrrqicGCg/YaCr05OkfsnntxR+TLN/j6A3
2CxsW272AyQQEkHIZlT3nCyq3EdlECSIkngQ4tdIbeaqcQp3J/nZb1UIUK3C48ozqg13QtUixdHx
DTU5jpeVJQ8jZm8RyDkDGcE+u/qkyaWVu75cVAE+qT/yIYhQdnDlZCUNwI86xhfZI0V3VvEWWJiK
2WW/MjtZdrQGxnnMYSlAT6WJaia/xX6mOrkZM+rjw/uHorpb9StTk1VPJUGJGgX3BviOj83X+Dim
Efyz6meCLlAsPf5gNs8FdsEKp3q/ZzUUf1NUANGlaxQv2wsHGC8NsqCG/BQVObGrS228BXthrYMk
SDuiTQCM3VuxX5qkce4fffnkxmMjj+14Pm7t2mH3dUjbFMMt1ednauLjBgCaFxAmeqyR3kYtuZPk
viKPYRMyUtIYsSAb5eD0S/qwByINXR06elisBMWzjftp5YvtY/d7QaZZWhElDjnUsWH19guGnC0b
qULBsqYjLaiqVe1QhUo78Z6VJZLQUqQ93hLMOKbbib2xOC005UnDtIGX9LZGsST8CQKoYfObI6Vh
My6Yuveut6Ym09uDpyocPAyuVWlTOGw2srrZgQsLMYun5Qun6v59DWMoksLDjPmvKcKOadKqaDqM
y/FUPyfod9UWTtMMenI0IaIOhNUCjeEk5+2X6PbrBxRiQa8xNt2/v7sWaAkGcukPck326nFIjMdz
OOOjgJwHiRiY8dFfiHbL2w2ioGbXBZU7YA6hLArA2OfhNFiiVhrA+aYrotqB3pLfYFEdeeYWBpqe
R2MEaILQtjDtY3ZCvCioWujtoF73rZ5JIqiJ9mUFSBd4X6XqC4QNJMmWkor398St2fHXr67khmU9
1s9hFplTHT+dQpC5DVyVWgjh7rkUhFtDk6MX5IXUeOhWt1+QZEu0A/Ih4eYZPHno+VM2pfpZmgcf
YoAMso2jNvNhtdXZDeQHbdANm3ZqiFZjrteNCVGjc6Xi93VqnGlCkx69t0tAlrntDYojpMvGLmOQ
j9xOi1gFQ5QJ3mAz/TnZ5Lmt+EbYegtbfOahgUm5MjO65avZZ/gyV4oW241d18ecRxfHV0RMXd+P
harfc6SrVmVYZ+sj1CLz8Vafc4XIB8IV8zLKPfJkp7N5Fmcxlwy267hqpRwcDni0YENxMdoh5QVj
Mw+HUSBYYcHRjJK4JExe74oToAqZoi6QbKlNBpI8bAEKj4eTpH6iRneRsYoQpdwhe1KYS1iocWtN
ffC18clisk5ZFHWEBK8bWeJLJiLYkZDlZX9LuK0iRwBSLRJPzPn9a5uTlW0UT2ncGANmth1aeDNL
klSfAv9xwZEe1dBLLh0fL+icB0EDkgg5P6A08BSZBDpMm0QNFzGNLV3g8kFpnBo5r/HKrrGdeIU7
/bG9mVm9MTcJduoC6lxuRzc2vw409MSBc5OJVap8cj3TqRZYNWZ2642x8devDgofDUIVlRgbr0qU
0SdaXrzmh8pdqNPNziEigxHJi5ItGpNv7ShNJUIloGrtjo6iJ1EId3Kb5sRzekGv84JatUHMEB4M
1nHtKabA90tSZMy4Mya7FQcFPP7gVxsRtZNrHAhVyExzSmP7nUYHppCNTJbUOr6wp/Qz/+RaEn8+
XklxJnK4MTkZdeyLTNY4MMnTZla81Z8U88n7auZv6IQwueaHxGdWXvdGY5k7Tch2eXLMwGObmJ2y
i5yXuD9UgFMK4Lz9CRVonSZrGbKg/S51Tjz+byXSRUQlWDzh2L+DukDsDG/Q4lQtIWIhm1Fi1lCK
Pw9rDlXJ6jsAa+46odW8unjRlyh8Je1JrFWuXQllqcbOVsz0Tlr56zxowHFSqSB2FfslfZqZSwDT
AmeFpib09gkTv9F0NWokBUomfLYZziWjUkbNH8J+bKlKvXXdgchZ52Rwsz8laMG+dEtYtJnL+eYD
Jk4EiYc+4hIfaY9W43sS//beL0rUcWPW4sLOn+kvAK8CxEDH5hAEXX975OqEcXRWsRUuI5vNDYFk
kGnOIN5mBIfGKIzEjFYb2VM9Y9jEtmMMEdKKnOoYMZ6wZ+n9TxkbPBjUwr0xFwPefNXEyURZR0FB
Bl8FestXwSE7wGZH+Cylv1Ig6iv9Te2ZamYv+NIZdwNOHVoWQVcuQO9iEqzEYiaCTjjq7GQQsUVp
NYHAeYKUco62veD18fGbOfAcI6EbFkW5kSxgEoKhACtHaZt3tlRR/kuD1ynhxc5Z2M0z5QOZY2Rw
9IHwEiwi014VQUk91pEB05cgWAMdAyNyNKXzNFA1ZQ0pJHtAeRVVegcRbqz5HEARrRq1ksr3Z7FY
lyW46wrKyjyd4YzHM3DP/wluNwk6uED94QIDyOXW7Qayy/ThIHV2gC6ozijiLS9k5Jh7Pyy4MFCs
BKMw3tKl5lBqnpsuTR5/wMzT9PYDpkc9Dnw4ZEDH4xcwfBnvrf6quZ8hOf5aqKxY4HXNXZV9a2gS
9xv8m6Uc3MxJBwvACJgepXjR8307AWze4LFV4DlVALuObJHTapDXNA4DoQ/iod36T+UqWFsLo565
wm+sTnZe1Q7gc2IBXNpURgTEBAn3OeGgZPR8is2fimxbY/slqYC1tqt1t7PVhQ+Yex3ffMDknGEu
EJ7y4+sY9wBjgNKn0boP1gVE66w9HuzcDKPwzYM0AO30IMW8neE+pSnR7WlEoOg/E1Co6F6S4XmI
rV5ZSfLSYZu5UTn02gFIDCUM7OmJ5xYRKiRlxwy2F6vca/0RAkaB5NsTEbWvy2Xf6GiPBXXiz7kI
MdKlaV2yPv76lS+XPCqXWwnWq3wHDk74TQ6NP0RxBtJzao5QBsQuoSV5Kvvs5fslYesZPA6YmYCh
hmSNBIrYKcQhCkMxzKoe0CrJyHceQ2T3F0CAjYeXbORsXeEwNJYLWUJa/68X+cbwdOBFK4GvqcN7
KrBYZu2KhJW3Et+QlFW9dOH1NhMeoJMGWiMApaIzXZncTUqe1ZRc4FlRcdvmk1d+i+5ZkRZGJMxc
RTw7pgVkSQBlyPSdluOFyFQKbgeOvPSQdRReg2/xt9syBtjuVcHIyftgNBqtDlvZbD8YKHWZgDYM
avaBWzrfNvr2DW0Oa93cbvWPfsXoPGSbVpdB3b6t179LOqwzx4znJZDxsyB3gCubOFIpaeg2SNne
jrIj6CqVXFNCdNpUEJxB0Px4tWfKQpASuTI2OWUFmlppyYexze4gfkQa6NZtIp0q68s0dXRFg0CS
Auc6e2kXHfaM67wxPdlpjcLVgGAyvc2aOcIin3wam++XXYkusuhFMdcf1EpY8GBz3vLG5mTDtWWW
OJUAmzHJXyTyGqx2zD57CRbcx9xjnQcCWxJBPYIUwXRjR3xVUkODaU2RAEu0VBXx5gClNL3CA7ZE
/OUYlS6/xlp+oFbS07fwDNqL5yU5n5lSGFb36jMmd2LjBE7vtfgMEMYz4PHdV5hcdj286vyBsptP
9Fp2aN4D5+vqzKCfUFjYXuPumTzEAEHHbyJaLEA3MFli3ilTzAJOXp/+lMG+lE+Pt+8fmPbeAB4X
LLqz7xGoQzCgmNqVnQ04xzsUKLVhy7/Ia2D3RcAJIqjWu2ahh6u80CTTPqM0omi/o0gAyNWopwYN
jBXUg6BVSZZO8fzQ/33Z5F7GEzin467qbF+iy03oCvJekKPz4/GP8/dg+H/Y7qtbqmqVimOyAkYc
9o1l3folTxBdomsp2T22NDsctLsB6g4a9rvcqtujcaHOMdFe4J1zGb323NKFv2Ri9ItXg+GEUmgC
p+7sl7pXYwhAYEkPmfGHCdrGK7Qfipz6tj6jRv14bLOnVbga3HSt2I4amD/Lr+x6Z4yCoql58k0E
7lqu6W8s9of1q6wiVFWWMmuzS/jP9jRdLiac3OR109mNKFgt/UIrn7Q46I9HOHfPXg1QmkRudEV1
4CfCZnTTn8rRpO7C+Ebgxdr/wgxaTkZqEXQQTumPuxIEPg3XdXaWuapcfbqc0WTnEk/vx3bmHjuI
F/4ZmmyVeAjBo8L2nS0zpR4n6NYWnIJgB6UkQeO2B+Bw6COZFrC/XCCpGZj3mgblKUfgjVzqVi7L
vyhdvLCDR6t3p/HqqybbiBMAhldoLOWAIuYzW8qh4UUFgJIV8Ceel4fHvuE/C0rmFqCEcwGOIKDq
gR5C9G0K48m6OjkxpEEcgUJXdJlVx5b19Tw/9sOLkLAbWlnKuM/A4lHdQasBixcw2kOnieguofDq
z5GXdUqAZXxNLEiiADFOSojoDd98hda+dXSpwOQCuo7uV4zVgQPz4UI+c/YuR7oFvQB/iorTkyMI
jQLhGqCA89/YfXUYXos4PW12Afch8UbQQUQHqjqD8rqw+ca0/nSZRxKzsagm86jf3c6257ENRJ5d
GmAPWk2RJt5R+4zET87FW8ihzOVSQWOJvJkIiQNgECbhStJ3jZuw8WBrzIUBqcmnWaPYnZDyUi/4
wJlgDDcohHhQJBQQJ08scaE4FE6CWkawqmq100og4KDhHJ2WXjYgjr6fP6Cn0fEqgIWBR6L9dv7q
sOSrMEPQr0CxZKd0gyPqZYVksAF6Y0YmUV6xnpoPDt8ZEStRn3nHO6992jWUSctJJxJ3fBiS0MOR
UFPOE0Aj24hU+tNxXhU+1wmEDdEjIfMuoV2A31XIgIfJSRLdEqCjIkcewo/SLNrKleSLupjxSqqn
MbK331Cvd2gDanKUjASrnPqqzAt0rxV8QyeHzouFUXIMHcv62FKaGEkNJCthISxM6QpEITjihn3v
a13rBuKqHVrlyMVNxB1SKe2iDd+nrLsrPL+gNNGjHI5AuzujzSFFHWUDYgU2OMRJJRSvUio16VMT
+IWy6iqgJc2ijLgMV7voAyM6tBFvKF3EMZs06/tizcaiM9YQWEfcsQydozmldTjGSKLSfYYP9Lpz
3PtRufMEwZPUApzfULMTchDOpoUf4JWn8CA9V0Ter57CuM0CYwBirDbjVJELjR+yHq0ZfQz1O9+h
QjDxsBFd64LDcp7FFHLng9Ypp0M75aMm+RKEGEh24g3Ikn3GbMZCyyx0Usrboz7AZ0cxbhXekjoQ
8x+lvPbQU9YXHEXYis1TPSqlqMfUF50/qHIbp/F7AsYqUfeRMCi/Kpl1iy++rGMX7FVDSSVWnfJK
u3YpSghewGjjBbqHLtjoOQ0DNsxJUaKTDooGcSDum0YSfBvyCy7a2FADQhO9EnYZ6j1FoyAp77q1
BF3vUkyYk5u29aBF+Pu8IrlQ48+ZkiR2qEDDV28zt3E3ZYHEyG/kMn7UrssmErw9Vdei8IYfkwEe
EUtt815xVVVBvi5RnqMh6nvSQcyQ1fM6jlLNyUHIrLOYaXyREkjdviooaEbXfcCKpptGfrCtWcWD
ThjLO6GwRYKG8jdO4dDJjoqQEDPhQGT8UHSYb7iBrykSN03a6b2fJhCET50yj9WySIVQlXP0A4P+
qkz64tmFuiEXQDlFaZNzlmXSsE2kHIIjEdtFlMpTaI+yuCRkIbcsYZIYkiFZ0Wr4lspdVdBXTcDW
nSSMXlMFF2/ylE4weV5bCVBLRVTDoPWtCuWOoFlSoUhTtnG+iuOWyZ/AQBBJgPf2ed9bjk+V9FmQ
O0BmBkUs5He3laTgc0iLTDDdnhJLFD5Ev9EbJ1J6lWX9xjMY0Q05LBXX8ftBBEsSzkadrxmvF0Fa
kUGg3ozKIkrA2JIzyheVxBBEoN3aFbQBem8/ClI8ngEVS9c7eEXmUXumSJhQj2I3r3RK9rvUYHyW
zgrS0FQ0aC6aUeTfNkkoHXQtw6UDtY8L1aO2+1m4ZGaudNAlo+ILrjT0gky5n/ihCXELp4PtV9DY
DpRNE9g0vZJ8GzVKogi7Lnlv5Oc8/AQeh+Se/9t1maY4P34Mnlfld+FzZu68/zBfcWBwQ8F7cj0U
8ZAAaDKWul2DqghE6xgT6WSZMIIm5+Zja+MPm1ywqKoj+YeaEUY/bZJOFMahwLtK24koxwZHyS+C
7BsJXQdaQPex8djazLMDVx5krBC1gNFDmMTGXDEG4A2aGPtAyLWk8l0duJm3x0bmSpKg00L5AIAY
ULX8gQ2vQjSuquWA9tC+GFFoMMdzvM72TI3pq5CcF56FAY0YFcHDq9IjF5QaSqGlsqyJi/2pfzvn
anYlCGEjr4RoAvEEttA0plBkn3MZOZf3VG6JlW9RuS46p6g/gefIV0wOTGrBr8OpBaS2fnhgWsKF
pN80t3n3BZOsRA7G3ojrC3nvRe+pZJRlvWp8hlCCIQmkAZWasK+HnywKSZyuOn8hbpwWKkbzYzMx
cqtYDQRwY3xytRRyHTVU2lTynvVZwhWsUcfDmU89vYrOAXdgnR0qJm7wVcW/AvcMEtz+a3DRwQdI
TfBG+6DEyQjDlaSAG81bsGOx39VbfO6W8pbTV85/PhSyPaPSL9oIp4xzNU/hfslLee8orwJIqWJH
a4pYk5NiJ/QxIhNUhYNNXKneE6dA7tCx+kErqlZjluZsckb+8yWg5xJxyAFAmbYzNi6DklrLyPt2
GMbKdJReFs7HeMomuxIANfxkvCqgwvG3aFeL4rlcmomQJthXslkjS2NR1ZERdkGphvkxgy5EXm78
YqFmNIlE/2dY/4xONmJb+yUQlby8V5JnQflsRYggLRbmxnTt3chAnQ6SdngXXJi32w27pMnklJL3
Lh3koNZUBsQhPCQ9i9ROKijuNF4XGB24hsA81gWWDKjNjg5q+ShKlEiYTMkXDuA4rLsvwv4H5x4Y
3ZHSuf2iEsQNMVNhNStqx+Sm80QJm0hRuXghOzd5D/9NL55nkiyNzDbII0/sVHnA5yGmNwS5Cu1l
Ghtu6tLCY9EdAKhsnx/vobnVvDY3GVbPpD1gSpy8l/1dxX5k/k4AbuKxjaUhTZ74CnDu9dBjSKBE
rGJcgBn4wDnC5rq0BY7isbHJPfif+Rvr2kDTQNWAnuwcma0isE2l0KdoKBIyz1wNCijqtQbZ5WND
U+qAO0sTl8i3mZCGSaLsSza7RMLJB+9TUvBm6RhSW25ShUj5R1mTQdKqJRGrWTeHpAXKXMAzQxx3
cgEzKVcqtZ8re9bkBzMMnyLplDiAqrCHkFFIlq+E+lQp64x7plwtCGwOrEVL79+5uR4dHLQsUXAE
5v92r/I9D8VgoVT2TRuqVY1XngBGD4jRlPICTGTu9IksRwvoCkfiYsrdnaSsD2gkpewdFspr7rYH
f2kVrBj/KLcvj9d17kT8M4VMwu2gkqACEVPjOvuYXpcONBuAHiqXqI2mABNsHvg1QOYQTqDhHS7l
1krq+EFPBdg8fnTOBS2J0Ob4ypSQjvN3bruKECT6qzZ+l6iMOLmuOJZTmylmmbKkhQzc/SoiIQRR
UjAn4J5Cqfr2UwC1iKpGxImJMvotZXKQQ3AQhpZaI+LKJcTDNDszDhwuFHnVEeesAPdzaw3i837F
twxWEoLkFUuywhwkS5CwcdAe0YPfmPBLUgH3SwqbY7UD4fholr212YYognRV4OyrKiduZdRIlbQL
6cT5gV0ZGa+0q8u4rNie9mXP2ZfRL2hZFSNJSA9pKqT3viiO1pKh+a/9KjhQmVFTGfTX0h39NQhb
etoR4bs97hSwzlvqi/vC5c3G+46SbUktOLy5WRxXDfoYgBZALeZ2gA2feYD0BsqejtYosq/zFZ0v
USTNzuK1kYlTLTlpkAvOU/a8AJlDbptGVgmSIqQ4zCQ4dspFdL57Kls489O06N+uRGZcARYIhGZg
YbsdGzow5DIccAbaZJ+ywdpBAZlDi2+xqmugliSj9RqzcH2tlZ8fu5uZpwVW8cr0ZFqVOK0UmSqU
fRGC9ia0jx3e91aneTUgUWaiyd9KFREZAoWpTglL1u9DyNE6MorgMx+RE5PjKPE+QntvnG8GavBJ
+xPUQIxwrJWgig/KQoZWOehtlgO/sJu48dDdBlQg22IE1FrBIYybenIoRSGrCj/B5VEBjv3sAYCf
qgD9iJoMca0OeLvGonQXKAOCf4TGgFmctH6jaC30rHtoDMjG44W4j1Juv2eyBQCx45A3xveIttDy
Om4zVtSbFoSS7BufWo+NTRs+/jYcUGfgimaRDUec+39I+67euJWoyV/UAHN4JTlZw1GyZOmlYVs2
ySabOf/6LerbXQx7iCH2LuALGNfAHHY+oU7VfMMFUdVAYKDGYbK6DY0QEEX6roA+ILW3ZRkijbel
Gi4r2XJL6jBklXv1bPYQIOB65SJZKjVfUrk1QXTbBn+yamdGj/c/cdp3N+uDo4hACspziKXmXwi9
qDgwwtH2kRl+DEmIVF8ZPN+3cfusY85V3L6abEAlUeSszEAXWXUDHgM7kZyqIBjoc5UhNYPYVlnZ
cEtPLtjdgA+aeGgtkGfPBwTa8MwKAh0HrVLdWD4gIgy62rGszKmUFBxMuaOSixTvIlT4idK7lrHL
8vEp7ONNhTqYZr2CCWvlDl94fCeBZJT9bEBuVU2YZS0pQ82MKJ5DdWvoJ9pSV1YOUbVGcLdmRzjn
jVJWYyHBgSKNdq6idI/u26OG0I2tZArWDAkBRVSGugzwsu0PPTQ4QZSxC0OXr8Sgi3vzatYExzMC
93luV3hrjTb+ZYVxhJ6l6sf9vbn4FF0tjS44ghpClnjMMRLQ1dPOtbVdgH3z448JzefmcTC39+2J
1Cb/cyVYQB7iTMAl/KbEuHIgdJNJiTxw6scOeZFciOG89t5EG/wKboXa0aDpYqAb7ME8+q3/8nXf
+tJJBMsmTqOBtiPoTcwPR6L1WlDoMG7qoZPC9wNpq5q+S5XihO0KLGLJkbi2Jdy0dTXIpOUp3LFu
Z2qfBaQQ9BUTS5c53D2gjqcLDPi1+XCiiibUrjEclHBMxbOZ7DT9iaoHWT0aays37TbxppxA24jH
kCSzTWE3GkUqh/lYUX/g0gOcE9dMTI+E5K8RpZvSUh6U7k/ZrUREK0ZFfF6NFHduDDn1G1C7yUW4
N+xTKSHys1OnHhPuDKbthgqo2e9vlEW7kECEDg9afnR7OppXu5TiSGRxWVI/97RjneOAQ/jHpbJX
HfW1+HJxo1zZEh7JRktzziRMbJD+y+NXS/sqViWUhCT996lDZfX/jke4gDmtAqIxjAfa6g4/Kody
o6lOP3yy+MygXhuswbsW8gYI+64sClexqtamnUElxzdof2nrs8bQ+2iBrqo/B9lzjpyydIoN9G91
fFsq4YrnsZBInsxDaHtSZ5sqBfMFzNBkMA4c5i3GmCMbm4H/zuVfavBk5y8y3wMd5Uggyo6P8YA2
yf/w4l9Z/750r7YPGH2Toctr6ndEdgop2+i9uTeh0nBGnLzy4i+9EmADxx8VghGKGLCwUktBuo+w
D1JczPTC3X84CVNLw4TBNeBZzCdywEWgNzqusQjenGvWlddHOpjG2wk3s+l/1uD+0+UVowuJHyzf
9NOQYsCUiA5D1RW2lXMZuyeq3YzvkOWNyb5HwTWHveInxPZy9FMEn1HtGFuWoW/hvZHLlakVSzP/
c2yuPkPYxJKUmbHR4TPiBpARUAEZL2O+CTbDVt/1XgG6dTCfKQQZaK8nK3to6XIHShT9MaA5nzy5
+cRXVhT0WYTLfWD7Ov4AeYyjotUROpTolcp0vnLjLZ4YSF+g3jX5wkDxzO2x0ExZJ2GhIQfi9gb/
0WrgQHU1CiBF+lDX0PVG10opxeie1h1JO6TNf3jOJokr4AngiiMPNv+CNB+YREZc9mjkcGW2tfNd
bpxo4SnKg7UmALh0614bE95OS2mbTpcnY2hH7xxIy9RAJdw/O4uX4LURZT4iKxmHgBNc7XA3aFl6
sfKZqI1fyu8R5a7cBXse5uBY68Ztnnppv9aGvLio2DyYT6DFwQ0hXIO0UaEXD0lfnyF3mYBFLig8
HeFV1iHhxk91u22S31Z+TiN7r0Rbk7zdn4Gld/TKvvh+M+QhZDMxqE9KQDcQbPbJM2TbpW2uty8S
gv9oreV+8cyiwRRHZ5LyQdg5n/NBYoy0io1z0xk7Hvu68mcs30t6krJkR7UOV5fpxYkr17+LgG3q
OD4bwB/cH/diqgU+LlwHoGKRARAeXKWW6lzqOcG12W/s4SVsDhZ6oQerRWoOHVc9mAeAkStU5meZ
/LJifWHaUROQcYonIBpIeOdzoFhdUeFOJz57iH6N2x6S0gTpFixA4dp+vLMO0YbwjQLmI7fYr8Ut
SzEF4Any1P2u64h7hSUIm64qY0Uj07Y3ktgLoy3XnttNfEG7Qgug0uPKeBfcGxjU8AIizTJpUs3H
21MT2jOJQvzKlNy6IBu5BWro3KK4ZNGdmf+T7M5VV0/XNA7BJZ6ZFaJAmctajtUjfpa89PKj0sTb
2LRcMiHqjS3pXfitlQdM19ruWhwvGmOgCoTWlZtkthxGoTrmDd58JUJOxeFoIRg3Nfr8Y6c+NZri
AFl5f46nDXsz1olT1QYSAlhA4SqLcNQAFIbJgRSOrboshFxEoJ+abI0If+Hhs+CzaRO/JohyTcFS
nTWdwQge3TazDhayFFZ04tzaW0bkyuq72a2WKZaOC7hWAGwD5BBJe2Edc9ZXxaApuKYJyiAoLIEi
JKTATB0iCwhV+qTIrTuQBLLwaJ4zS9fsQJWGDA68ao8pP9PgRQl+qGsewNLz8c0egSYvTIZuieco
0CNFTRnx2yT8wK7WAS7SH5iKiwsxnwyw59Dsgmqn8G5ToJH+/opPh0Zc8Ym74v9YF9ZBlwF3qxog
n0wKsG5VpVDB8I3cKVrQ6XZrBDuLqw75cA31EgBQxCp/BDR0ZxU5rPWAn4PVS+bNflAjuBkxZGbz
0EFWfiXBsvRWWHCvUJ6asDcQS5/fG2ndAI9nlgR4D6AdFaXx0otdbzN6SSkazxvbsYAbr0IvrbKT
UlxSfsr6lSdyceCT8hg4cSzUyIRpVuMuaUiUEr83dlZRb80i8kyUjHGaS/VLQcno/rIuOD7W1DuI
CsdEXaYJLkFljCTpkfHx89iQPDtHAScicuq1ZqatmFp8CKDbZ4CxGOcYaab5/Na9RIM4qGALuQoX
e3lPQqk/tGEMrEqSnQMbTNtxkunHLgsHN5SNtYd4cXZR60DoggIuCmTzLyBDmAxNKBGfYufaCbIG
IUpWp8YeHFZ/hMn7/cldHDGsQaVJQacxyp5ze6PdDT3lWM2KnyiLveqfZrh6rV/Qn2fqkNQB3GGt
2rh0UK9tCisaS5LRqDJsAjtmjDkU3JvW6ZPfdOUJWJpL8ITgHoIDjhUVxtaVbVsTYDX90qAfKWRh
80RjXglCu8+KuVodrJRsl+yhGI7KO2JPPHZCPAAtOaXhMdauMV0GZQZyqXZyo7hS8drz/f2FW4ii
rWtbwj6Jo0ii2bRPun50ogZAybXrdOkBvbYgnPMirc20zgfiv4W1sgHxQUQ2hK2hUJaeMoAl8Fog
wYlMnXDijNKoZW7D9TIK49xb+6B/teghL2JHlkHtm27WGhEWhwUUmiarqGyg5jDf8LqWsWoCLfjp
aHuM2G5NWz9RpZ0Ubu8v0dLFNcmOo+11Qi4YwvYrGjlXUg4nL9ffOgNo5J8h/XffxOKLe21DOEpF
gt1YInHr02TX0U31Nlp7E8hoeoCkK2gb/tp/rbWS3Mq4xGaV3qoTOrawaSv/kuafZV/y9mNlXEsO
49W4xGvQUAkSKQa2t4o7SEpOMoghVV+ie+SLy7/B+1iuEWovHShtIiSc8JSQqxNccrvo6ggdEMHF
TDrJG1XAq8c0XSPyXaorw//VVfQ4wRkGHna+/Ti6G4MyzwHO8UAk5E6CpKBa2OSbjx+5G2+l/ZrF
pf1+bXD696vUXlHRnMoqIC0A7IPkctPav9tSdmvZflpZs6V9Abw9FMGQdQcmSJhBKw9ry4oMlGrt
xkPP/zYafxXHzPTTLoJDdIzLc2hvRzwyg4wMPGh72Acfn1e+Yulxuf4K4dTpWWiPJDQBweJ/IYxN
j/XP0v6B8MNlWe+0HMzExPD6zO8jlyoP+BLSPIzxGuJ1adoNiJ4ok28IgKJwMBNItBmd0lMfBINO
HgMGys7FCILyuF5zWqYbS/R7r0yJz44RjBZPrBEQlyHYWKCNAy7hmBpszwr90tkt0lHPcQrpFUs+
69pz2axgbJZOjjFVx7D2kKQVg9mK5ZWOvgnYl84DaHTBDHV/TReWFAdzQplNGDM8sPMt3BroILLG
NLhUNnOVCK1QCd68+DMsENJVq07gwtLZCOMk3NmAXoD2cW4uyeUqaNQkvPB/2nH0yCU5WEe+ic/9
cxY59CU4WB5zcmV7f5TTjpgtI2hIMI1ADgHzBfde2DHBkDC1aM3wAu6VXvUm1IFWOVrt6NFDDuaM
bsVbWbH37RleXwzDmHZ1BntQIDmX9meoJA4ZLnb1ZimyV6bHkj3eH+HNOmKEJpJ7GB8aIpDzmk9s
I9doQqJacGmrZFOk2r7sdkn8VNjaD7pGnHaziJMt4IaAigLSG40ec1u8yP+3LaCwAJXZFRmgiSbZ
rWJG1gwJF7rV8yZgsRVcGvpYdKoDngBU3xQI7r3en71FQwi3Jh5S4JAt0RAyVCUihuDSt6rHYgrQ
/CMb7UOm/L5v6DYJO80djoCG9wnCNGIPbsKkIEy7MLwY3C87tpHZ4CHJ4Wk8O/ZqdEoSYNsUB32K
LvaIlH2ujnVpb15/gTBWdBEpWdPHIXgotz2ND6Q9VkZ0sDTuxVXstgn35ODv/WEvzS/oXkG9BdgT
igqC926qOboSbR5eJASXdfpT6wrXoIfV2uayHXCiAEcOlJGI4GkhYtrofR5etGQvBX9r5Pyy+DW0
Vx7CpcOG8Pz/mhFuMVYEbWjUMNMGoHKNGkePIekcVxOB2QYG70/ebRyJPYOwdUpgG0hli+ctL3Kd
IwqDuXpwZdxhHyzqoNbmB1a70X8M5GfMZG/F6BTkiFemheZ5xA7fBL3K/JCnw1DUyYCbOttoO7Lv
nthDeAgrX90Za6W16W66MYXWZWDXoZWNDPncVJHXbR/KXXghGppUHgIchDONoEW1C9c24ndT2I2t
aW+oKCrCCxaWLiC61Q51G15OPz9Np9pM7LgX2/matAy3YAS7bC/O8+YZUrPO8zPztn9fA6D04E56
r383j6+fj/476Lpa58GHsrDvfvibx9EFr9PXv6c3+/AEuu29CU6t44Psfuxfnr725uHJfXlyN8eV
BVrcg1cDES58NCYjOJoGEvjaY+2Ue80Z1xIm08Tfmyzh2YzVMVLRHwobAYPvYzQGHL1gzSn4dqJu
zeBpht8OgLjIZFQp6OSMgwavpc4cI/vVapETxkDfDX+IdBzBj6nwftfm6FNFJ9W+HksXBGOuFL+W
xnPaQAGYZGgIUz1gvnb3j8F0Gd77NGFrogUGeCtS4uI6yl76ayXnuDi/FgA7eLhxM4rpPoP06NmV
x/ASpycjhmR5vnJRLRkAryYoTicHDy/2/GQ1Xay1XWbjZCXo6W0LXFXhUBbe/UlauHXRuDMVIECn
MXUuzq0YWQx4O7Xg1D07j1D8du7//NL+mP2+mI+hEfJ59fT7JnPHkDsWOonN+oKCgWPu/+bmqyV7
RvRGeOLXsdNrXj44cX6Q5H8hhFrof4GKomJ2PWThdmzrRi+sARPbtly7WLkuH1Tafd4f+NLFjxoE
KhEYHyRsRbLGsE3bCEUuPNVxiOYh8EXvQ9Daq09of0YDtMuGlazeLUR5GteVRSGD05mqmcgUFsc/
gCM7r5b3+vvyGLuxW7k/CRRoEOaBMPb94WPTu5svyz06v/Zqv3Lqbnsvhc8Qjl1njXUcqjS8qPGD
BH7bqQVzRCJzqjcViQFs+FkbmJeYjWM21klWw11fA+F6ItZXDQVKffidKx9h8Nr1aNTctcxroGjO
wsjFLYEbaMX5XnjAZrMmHDPGu64NDIINWkCgSfIYoISNVCLH/J4lhUPBG3F/Zyxc/jOD04m8ii9i
HlQS1zA/KPE9hjb1Kulk09Aj2coWXHAWYQgK0ag4gaP1W1z5ypDaVUoUNnF0GaSPogUkM/VUGQTi
FYRGDbTaf+jjz/tDu63DTGuP/S5PIS9an4TbRDPKlEF1Lrqo5U/Zws0u1y0qjMpOIZlLqH0gwI/b
pD8Y0Q+NgCetfhwVAIO6bn//SxYuT7R5yZNeJYpCN8ySVVRKVRZg7L0phx6AqtTReV6t3G6LS3ll
Rdg7dSoNaV0F0aVlnxrob0Dd8lanm6p8uT+apZUE1TYmF30s6JoX/IWoQUxSgyriUo/o8vKz4Ejb
NHaq9nfKQ8dGv6mLuOe+zaVzcW1T8B+oAb4GTmDThv+IpteNtgmacxbqbmKsgLCXTAFhi948GVx6
YFeanwgDDCWIEDN2kWu3HbZJvQFSs9AeaX0mq2mhxWsSvIuoE6KsA4yBMLC2bWWbNjWscWlDtNBp
2VQb7F5JvqOBfI5aECSC6td4IuG2AMaiRGeUHb32DFPedX7R/u2I+of/1h7Asl2CiNVyiui9QaGx
h/PDqkNo7E35IaoPTPlk2hrd9dKmA0gQ8zVRtKLaOJ+tyBibkbCCXaKxBiW4AyCbwR+4XLj1WgV/
6RQZSF1hy6GPHsijuSlaR3FC7IRdlOgLCWa2lqZf2tdQ0J0Qgt9pMuH3qyIadBsCnBcbjilpxwMb
z0XyUISWA0xiV3fopFoTppzOpOAVokEEmhXIgkxJOeH1Z2bVUDAWsktqoGVIbR3GjkiMrpyexZm7
siK8xRoiItSEOsycwWyH19YXMvXxykuyOH1XRoSXFpOWgu6iYRcp+9fzs257cvomWfvQiB0r+2Br
3ddLviI4NL7hHID9i6QdcqcOcOcwdXLghfFDIjFnYo0l6fgf7tVrQ8LA6l6voJMBQ4r5IunVRoaw
X3iJzGqbat79a27pNCEsB7oYCUZgRoQXC13CfUTGCqepLj2lfbYbFHqJa5dvjPy9b+oWS4aMGwpr
mDgQZSKDKlzjUmybmREjVlIC/ZEP6d4qJRDYDU8UbPkxHT1Vd3SwIZEfUbSG415YO9iGVoINnwAX
n/BUaYnWJUSB7VZ9zvN9qoM9faMZu/tDXJjNmRXhbjKCntjI5IeXxoJ8QQ7kqcEe1D5x+tF4jrXD
fWu3RaOJrALDAbMQyvQ33MKDEmkJMuvRpWGKdKJxUnhSYg4uSOGaTQBtio3edeOulycFk9ykJ7OK
2Dk0QJOP1qoUZc4sexs6RJ612UQrO2vhdCoyVhnoDGmKr4SLBnRUMoUrDPfLDnYViC6QVv+qNdDl
cbSCq9STq/pTq+Rf9ydl4X4DEfLU6oCkHfJN4hIQZuZaj8e06/PXOOYvqSk5qrrmxS7FN2B71aae
FUBCbijydKUKambGyQWEc8Nu4HYByjJWQvvTJwARKBB/JEBVpxwJZnRGkJW7b2GYqjaVkIBJwQ4Q
X8FWVVQI1rXJpYQIedy7xgf40lauodsqsiHNjAjvE7j2TQJituTSDQ4Ys6BqQJzUB/sS+5V51buy
XWPOWzg/MIgeV/RaahqKAvMHl0lpRCn6YS5lacUbbBbpXFmyDchcGv405ap4DDRurgxTNIr0JNCH
6KgFDztcTLEeHxpQdotAe3HplBY43h3ornSA0ArD3DF1JWtyk0OfjKF9BQIOaKafoKXzEaokNMZa
hbFA+sibfgtwq6PkCTys1LUutum18kdTeh2XHGrKbmysFOXEfTPZB+kUIoIJY4rkzdx+b1C7T0ua
XFSaOMhmgwbdifX/YmRiX8Ey6qjsCMvIUfywYyDGoa5dOYb+3kOlkERsZd0Wh3JlRXglg5HDN4gj
fhlQv+kwf9nE3TFUK67MTVA3TRn+A/R8Cj6wfMKUaV3FulpOLnEsbyurJ06Y/kCDk0b38tGUd5Ke
HmRubTWwhoV25VsINVeVosQY4fsjIKEHXCEaScD0Pv8IWYbCTGNhSoFgtDwQ3PYb1a1doN8dcnz5
+vrHLx2QHffv0qWTAZkXcGmBoMXE8ZgbRVkV4lQJNktWh8/SeESiE/uTbuVkk0lriJ/Fo2FPDgLA
9EAJiKVxM1ZCSS2nIY6Xqsm9Fu4Vkn5TkTxBUqKK+0NkQ9YFMclYJJAY+cfHtaL54oihboMTOrHA
iTkDPUlpUdKQXyS8IeBlxLMawD3aDCZ6j2leUSfJ+mh/f5pvuoSwuKqJesWU1UdnsVgkARPESDsL
VnWwsRD6mY17pc8+EsW1O3B7GMek80r5WQVvss49Z6gZmhbxqOkrGZOb0U9ldICfUOeCS4Eqw3y9
pSajSQis6pOlEmkjUck1mqB3x2EMkKDSW7QJ8Wp3f/DTKb2OR8DPBpcM6FW81kjVfPfZXmVpiB6S
Plbt6CmroXhWhYoMXL2yxg59u7kmMyD8xHupgvZDhPFo5UTIpcEMiFvq7m+dF646gDu0jrZGDpqC
7r2AKnvU+jbzo8Kvk3rlTrzJBH8P9OoLxJsXiDa9q63oyUjAVJN4ZDi18YOu5R+ohjWt7KC8mPTg
sFT+9GhqQF/vsclBdgbFdKi50j3aa9ZIlW+amK3vtANeWvhnkKgQ22rykbQmb7DgHZezQ5Sxbhcn
snxUKRq0IeKtOiOrZIBa5dqJO904x3lWe3UVKVupZPxRC62pV7euu+NYyyNYRmnikrxC9RePt5fz
+i3Utd+kySFGYEegLAW18MoGEj37iaAG34/6Ii4NXRFXNkzTIhmMpD434DffpCAA9lq8QDvWs8Dj
mrHqdS8aBCAM1zBakbBv5qdEH8OQkLqozyHKVyl/tupnBd5RWz63Ze+Y7WfZyQeSdjv6Xh268NTo
v3F9jaCkvX9yvvNC10dnGjl4QEDGIaMoiLtj/iGB3abQnavqMwiPD4F8rLt3NXVLrylCNwiijVaA
0o+e7NZ0ClK7YwvRvQ19TJrfgd5u8+CcasY+Kz/QexjifwTo42mry/BmEDBfDitvyc1e+/5aHQkH
+Fhgbvl2Nq8Oeh8hZ1cnfX1GSufYQ2em0Q7gPnaGpAGR+msQN65c/TXQdIL08BGak2BM1j1N8ThY
hvMjL0tX535Y6W4KHWDdftGHHl24a2Dd74hXnFV0C3wDtODY28JLK5VlDd3EpDknJs9Hp+z0/CmV
q0pylTFsgKEKpAg83KWR2E4TmOFJGZKIOkUPtVkpQqXbQsssaAu1UoleixwwasdoNOvICtqnm4aX
ss/iBj2eBWUpUFHE4n9GFgC+ngcN+1MUegf9Z6vMzz0Cis8wLiUkb5WS9Z6W1ta4TdVYBUJg5Gtk
bKKPMa2QhnwXXnv05KCHcr6fNC0C7ZSOrGOlaU5OI09v/6XyZx0OIBN5sNY6JcTX5tscuFQmpnX0
5X5f2VcbQh6HxghMmANcixbYqd7WwVrfPyQ3Y4KGNB5CtOcB1YuLQnASDbkfaynMyDmI6JknFLuv
PJr6eIrJWYtrxE5Ufr9v8uZ+gElUFGV4n6CFQDA6n8ZwDNQSFV1yNtgRtd5DV597hIiR9uO+HfHl
xFutYkGmkZlAOuhCpCs3QdvG2Dl+7DrWyt1yOwbkg9ATBn8Mlyoi+PkYmt4uTGNAJETG0kmscl8W
R51bmzYfVpwf0YufnuVrS8Jx43mXgvbbCPzRGl2FjJJDuvqL1Nbj/dm62W2CHeGyTKqiDVApgh2t
eYCj6eVpcNIDjlZg9icp18oHYvYDw5qcyInsD94dSJvmEzjkWmwGOSYwf4Azc+6pB24V/Qdig1be
3h/Z7Rafm5r+/eoctWqmNmEDU2FCj92zWmxoc475Jzw8eA8rm3vNmBC/EjkzNZQtMY1pdLRGeOng
ucy5jqZqYMGq0QGJ6f3hLSzc9UyKGUojaEaQscGixl+iGBUSi3oj6A/QfBsG/+7bWtj2M1vCZmyN
hmjg7Q98CcCMqHO19iFFpDEYK4/hwqaf2RE2Yx9VZqslsDNmH0AHuHGmbOV8ZV/cpG+EPSheRPCl
e3AqwEpH3iPDem8pf0upclJekydo/pIgelZS9MDpY+N1a1Kht7fTbFeqwsU7ZrmtljLFrjR/2N3f
gf8/xirfg5uAv2jtg+cq6mEaGaUdH0ngJzaoG3pZj14aQ+ncQC7zbVvkmV80EH66vz+W1g2kAkA1
AG4p3yT9Wk7GoYvq0O8SqXMYkO1Hbg7QSMC7uWJq6QJB+mRy7pBBQbVrfqoNo4wQFFShX2sFI1B/
QdGBZxUH7hfB1GNScXBo16TI+l0xFs2GSkG7xiG4cBymaMkErAm5D7Tez7+BJ7hagiGK/aDrop9q
ZAOv39BuI/c1cYe8rFYKoTdJVSwqpNQn4UV0/aD2IAw6M6G/3dt17Pdg3VcUCu5HpDbL3g3KbhOP
8Y5R6jZG5CsgXbu/tMu2AapDlwc8BaCO5oMtqkHTR12OffAbJ2/MzqTdoBbpCd8Zuz3Q3+CKgARG
YZOftdx1XlFkwcpbuHC5wo1HNhJZcxPQdmH4tZkzhUAfwM/stuDbfhz1l6otgQOyIEdQbENDkxJX
TQtI0tAoDtc6eJbs45mEmBs+A52VwnrXJk2JkY7MlwZV23WsSHZ6U7U/JCVAEwri85MUknpnGlxZ
a7NZ2GpofkFNd/K4QaglOBzFKA1y3DTcrys5uGRgcNvZdUm9NLO2bVlou/urvWQOUS8OF7gNJORi
54s9sEapzLJI/WBMwUaGcDbjDYSkLRf9RfLa1lq4C9FDaaALAjYn4da5NagdWmUXjpmv1JZnBo3T
JcaBRtE+Vs48GF3QCnVQY2lkw+UyuWioNVdcPTXm2pOwsMAQBUd3EZSNJMRIwizHVViHmlHkfoEM
U26CVCDMdnZsHfOyb1zGmmeFRJv7U31T9sOh/maxAPvLRPEuZhHZlBmolKbwy8zat8EvUjwV/N2k
F1t2KyAGdFbvo+ElUNZY+Bdua+DhIVUNcDzqY2K90RoytJ3LaeHLWvqvNoMN0zt0lrJk5aFdsgMk
xVSxAFMTADfz5e1iGrfUsnM/jnFDagk3HOONJrqxYmf6nVlkiomE/DNakHFEIC4kbCOGgnNfqFnh
D1W0gSyUYyEvp3fRVkteVX3FX17YsxYyHOh11iaVCnM6QVdeZRA1lKCfGqmwgGdPMknTXQAGTO/+
5lgaEtJ/kNydKlmINOZWMqDcqWlHpZ+rLhiY99Yg7woWnNvqRyetIQRvMvlTCw04tIDhBy/uVJyc
W8NGhQqMzVLftg5N5RC0xR+HBjFgfdF3HCpJnxTqMBAf4uYns9e24+1YEQ2ChgAlpukoiO0TktRl
g6Gy3E9a9FAHn5IaIAd5wGPg2ZHq3J/Y2+WbGxNesybOyBDnce5DasmJSkD814iHbqrPmM2JCxUv
Jkh4sYKCCVJGNTdbK/YH195mR/kEnqW/+r5yM0AugTxvHTk8FmvVummN5odgsop6hIYOOsS+ws0d
W0YHQQtYlaVk04NCKkbTF6voAzfzp/tzeHuu56aEQL4hKC8DiR+DPK9ikWeZz3GyhmZaszGt49Ux
IyUjJShFEzRDpuipb/MoAac/hyxKVtdv98ezsAFnUycsGEo5Hc8lO/ah/eOM2aFIsAGtk6Rm7mit
cGCt2RKOGtLtehqZWCbpKTO2ev8GqcTMchO+1lC5EOXMV2n6kqsZ1AGtyBmHJXQ2ZqPbg8/FTpBf
HNTwJQxLLycvnD10KGIHgKh18prTtDhSvKqAmAJsqYqBjl3TJkTxARuyS900KN9Z1W2lIXSSAEF/
9uP+Gt6GBZM8Ec7bRKSC8rzwBtTmABUoKU78pDiz9NzkOy32an1P4jOtnjTp6765xdm9tifE+2ai
ZAPXYQ80p460Sb3L85/cGTccjEsrpqbgWjzZV6Y0wTlRxiqxyxhNZPWk53Xi4b++3oHgwgXJNXqj
0dIJ9SCkh/O+XTG9tIRIEgIXNy0gutvmWyguB0sdVSDwy554kRNo/iQ1VqZ/4rXe/8VL89qUcC7C
uDC1MoOpfnwf0REgU9C1tFuanSJs33jYqaYXjB0YjXMw8xRuRLdG1TuVtAbu+Cavupnuq0EL5yak
2tjoRoab51D43ab1QPFYe92meU4vgGh9BOfusd6AV1yK0JDguGnvAsV/f80Xd/PVNwi7GfI+RaCi
S9nXgp94P8afYHgD3VTzyv9I6fH/z5awkyn05u3OyhPfDHZpmKOZBHCWbVE4/Ascs3q7xmZyU9Wd
3kd1agsC0gO9YSJ72EStQmWzSfyRbMdthf4D8htCrmC42svjM2m+1GM7niPjjTfcG8vN0GyNtTTk
QlSLGwmxJMBQ+pSUFjJalVRGAzMww7wAb82uP/GfaELlqFd8jb0TrOX0l+3heoLyFG4pnKb5USoJ
iblZJxzyFKUqOwj2+8BJGWQk3IC18pRoMosaVbIm+8dR9YAClyQBxVuUZvEfnjt0nsBtnELqm4bK
ivV9LRXY4LpWbSW+V3Cmh+TEs0uf9CsbeekZv7YlHKZCYihl4LbzUSwKKiigPRJ7pS/7NnbDSkIi
CagEeB1Y0vnMxqqRNw3kh30bYsOMu0g/eKEFqjQws/UfFltLQC3ZA1kq5g8UfKCxFBwto5a0MW2L
xKfjOTB9KfprGIegPQ3GZ2fv75/NxWcGch8mqNVVQNPFwDQKIysboD/o0+ptgEo7R5rcdljbg9Za
diTAzgLDJYW+UcY/w1qqcmmkIFlUUfMDnzfS4vOZzdQyjcI25j6RQH7OwzMJttwMnK6JXWJthjWB
kyV7U7AIyAPcBl3E8pSBqka93KOJOpKOOjkB2+NS+hxonpmCd6YBa8/96V26ZsE+NJ0DTC30R+YD
hFwp1FK5xvGI5wZzavr0dwjx97egeg3UNQzN0vCsSZgDewfxo9gS25vNCL4Um+Peo9CKBWlxAJqP
1NWhdNqmL1lIV0LVG2gF1g75TxX8IrjqJp6R+fhMKJPKJTRS/XEEvAIJyiZT/aH4oTanWn1t7e4p
sei5U51cVzfoWXGVhwDFcKAL87FF4zO0MqM/JDo27/fn/RuyJLyx6OdA/xEQsBOHg3Bm7SAfaUCT
zLdSdoha/VTWxW/Vzr90gJ9BKtlhw+noZdcqaVcQxS0RiIZOEMJ9lbVsS0vDlcrxkbAdctwr37bg
9GiQsAebGL4O3DOCJ6IaZacaPcl80/jb0+EyKsyxoE+RQQOUPKegYymfjDH2mjZ0errXrMYlyD6T
9jBSCH4g/33/gyZ74lxBWQlVUx1ITMzXfBEZLzVKuoD71KKurqE1VjPTc9QxxcuDl/u2Fsd+ZUu4
rss2lQw6apMv4JFmh0KoW2Diq8Tj5hqv9dq4hMPHgyixkM7E06CGG8gbD8oLkept2q1Eq0tPL7Y/
Gt4AD0QSVWzsYcgZWZmNa6zsIL8TazmAFBn0LsGrE0tuE0temKjbEa12Jl/r8194/2AbqpsASKJc
IFYK/hdn59UjN7Jk4V9EgN68kizThtUtP9ILoRlp6L3nr9+PvcBuF4soQgMMZu6FAGVlMjIyzIlz
YE+Y4qyPskvQ1U4RGQ/JVH+xdlnBbmBcy003RbrS1G8sOLRWrlpKesFo/Ca7KADZ62Y8iNHw3AWf
OuPvNLDcVrdnXXUHPzoHzfBTVb+ku9KCy51d2ynMceKC/WYs2VglC1VXK/Ps57g3XU0d2SxQPLT0
3/cNdOtBpHG8MEiD7dGBo1zfBoAyaH/XbDTK/zXT4CELs4M26r+mfHzUwLoakeFoQf6sDZpnim7T
je79X7BltjyIPIrAAdUbKlq57DW1SquMaTtWa8HqILAUMDPUBNOO/94yHmwWuoZlWJhW0/Ve5Vzh
Yw3tAu4RJdvsLAGOZUs+SP60V4rfXOrtldCZ0DRvwmGmU3SGQpel8sMYKESETfMcUTTYca/bCy1f
UAfWeQPpJJOt2sgY+H6KClPyl2gAm5zs9Mu2FmFoB8AmA/hQYa7ePYXpPRS1CSQEOEcPvSH/GupC
tPVW30NvbRk9iAaZMjcYaNDr15/Iz4pSLH0iiFoYKBZ9KKJx58A2YhRtudUM4otooakrg9f63rTG
qsgv9dwX/mM2tvRhfJo3p1KYWv8hFBRyZcGfrNgV6CCeeKjE7HDf6DcOlEo07QqErpYm4OpHwGI9
1WHb5yC0PqomVc3OtuZdTYetrUpwgFGhhdmb0tH1YWZFGpo67cNLlLnfrENv/4ZE23m9fPl2YPbf
/trZUEnsvK5btW/YJ/9v0XV1xSrNTI0zFk2a2oUPHw2SEX2kqWgOdfzQWs7Yw0V28NVzmXyto0cB
wuL7h7sRF0LJIpOFAi+WxfXh9kXK0I6S5BcQbfrRiEL/UDOqA+kzk1imUh5rHem2WSn3Cu9brwYA
KYY4l4EgYNYrB5Mhci6H/OvCy1X+rMR2eNCLUXXQRRgeotZcLEqKT+UUjYxJV7ozWCAJIinOPjBh
KDipkjfHPz8M+qxouUl4Pn7YtQ2MqDamJcoil0pIzKe6sKRDQ1z0KJeV+BhUVnCoh3JyNTUUP95f
ecvGGRpSFuUi+szy8ufv6qViOPWwUOflRdDmo1/25zx2pko83V9lI8Kia7RgrjhwsseVaxKtcB7b
uSgunX+oqp9yf/42aP/ulkO3lmFSABQhjpYiy+rL0rUdm0KsOcYy4SumMaHjKD4Ms/JS9LPmUoTY
G3rfuL30kIhylvQGV7G6vXMWjlmeFCV6SMqjlDNGDbFXaniFIrlaeu5PIpo+9w9z6/K+X3ONzMxL
pYVoiL5tO3wyAy8Sf/Tmxy4VHzKqcqnyoiIi3civM8DULP9cB8Wp3Kuzb7wAS+tsmRsyaWLpK7NZ
BOtr5oZL8qrZEcYfTbEXv8oY3iqwQiQE2gIa1MQb6zdGBFKT5NVAczo5S/FBBJVfkjQe+v7rkH6V
ps4O0s9pctjTAt2IdICOEwtQtcL3W6ur2E/66PsK2WOXys0hU9ufCjIpTmJEop2VZune/5hb9gOr
zTJyRqWZqGd1/4Sk6LJpKgisurmy9Ugs7QDO3g9ST/+ntx6qREfXqI8rBJEFcSfW2nDCBK3EdeDg
YQpfz58VFLaNOBJoQlqAw5vQQTcpSY+1ch6EfHHFO2MPG2bDJDNxEBMl6I2ucR2KPyW9Utb0Ibtv
Utfa8Z6y1saGqK5Ky5Q+wx0Awa6PM04Bo/SgzS6xotbnYIJgvdDG6bVR0uRiFTKoKUEOYCQPjJ0W
14YjXSpVCCGadCJv5gAGZRwas57LC1R51Kus9rnvpnM8/4dWLr5mYQsl/GJ0epWsgqbvpGFKaPvP
oxMGuh0oh/smuZVtAJMArkpLaelOr69AnmSFbAHRCHLh0cTJ9HPrVIZr+rUd9MXH0Ghg7TF6d6hM
22/TY5vtCdVvGYpMdocSuATyaD23O+lqgEQ2YA0/iWijfW663/c3ubfA6hj7xpyZwUqrS5M/jeK3
sfD3vPRiaisHBuB7gfhwjgQ5q+RUK4VQyXw+VJ4ecwRoHyC3Ud2iOctHxrakyjb3+icbz59BKEU4
RQEM5NRqxTyssjiaguqSLWTVoegZsLWrh0KByPb458fH2NQypIWhkHVc37NsLkWzLJrqUhi1dCia
WXSCNNrp0Wzth9hEAlSgkt6vjUAXE7loSrW6qGXtdLPsighV6E1sQ1D1gYx4J+fY8Pyk8MDPVUR1
8cSrIAUOy9Gc+qJGBJrmVzA+Gp16UkQhscOdjW35Cs6OxGkpM9+0YSgqi2Q1SX1JYrM6qFb1MiRd
cc6jHSPfOsBFbWxB7SyjQcsb+y64mxEJGJtOrQnu0uMghBepPDG7SJu//LhLZL5xo1A9IoUBYQWw
QFrdKL2swyTW0wZpvOLrbI1OHlc7TY+tJYiygOzAqUStfBVsJdkwDfQIwY41PXQlhh8f+i7da3Vs
2IFJWMMuKCwReazcn+Xj/1IJYJVcm0+9EdvCDEWTnrl9dLp/izZWIlgFLcO43Vuz4/r7CPRbU4UZ
uguUKK4a/WqLryL0hLtkorfnBhZtUQIBKkaZag0Vk4WszNUeELQ+i+bLqJnDj6CivHl/N7ehDKvQ
3gSPQ1EOv3C9GzGS40EKCGXysH9WhzyHQQRtSSVorQc/hgFhHM0SleBGOJjtZB3ur357lrhaYlIA
yjgMQNnXqzNUXha8mMWlGUokZNJY+6D6Rur6xUiNbDTCnd1uABkX3055FaQHFc11oDjKkKOHalle
lCEADjwLrfTciLFpp5JgPI9NHr/MDaGAWWfAlPXG1//S+xIJp5wZsuP9zd9edD4uHp9fhCHxGa43
H+nZEOo+WVwkTV/hT3xWxO9oNXVN5RjGnlveSKBZDaYiCIbpYhAmX6/WNkk4oGuzIBzlInObpqy+
42G0wVb7VP4wFgW1bSGvoODJhUj9C5orVX4emJ8OnSGpYbhUeqFCLWw2yp1Xd8sKlollYK24cMrP
1z+tsfrMiCqxvED6MwUf2vhDHTn1sBPrbR034mfAzsBnk82ujjuuAy3uM59Yr2n08xQU/knzI+mQ
JrHmCn70CUYqeWfNzZ1RD+UKA70310lfP4l5rMaEE20dHkVByBa1xEejikun0puf9+3pNoxeiq90
7Im/CNSV1ReWslYrcpnFmmKyl36IBUEjUrGTn9hdYh2oeO88vlvOg3Ad9hQyLxzv6sMVhM/EADjd
Jvkkiz9K6RAaj0oAQ2Oj/or1PR9/+wKzwXfLrb7g0DWWCPMVUJe4fUUq6Tzq30EV7UmabRkKpFML
R6/J1MS6lq3GQVkZOfkOf3wa0uDYjJM39uQHcgqsfo8DY3M53vuF6pjpxnVNrRuFqCsnrN9MpFMU
giWfre73rJh/i9M/Ibwi961k0wWSbuEFQLZQK18FnAvhYK2qUnmpn5Pk386Vj7XpJv80HapWjvTl
y/3ltr4ZTd2lzUJTF4D19d1Okk5o+kYtwXoyWN2AjodYw5r2SHy3LhoEbFBq8Yrx6Va2HwZ+ZRnd
ROqBsmTeiKU7acH3cVY/Car+9f6WNlBBDBczsL5wqS8xwHIR30VoUmP4oZDILEYdFlWsczgUx1F2
GHyMFGfWSPHKozx9NaxPYqIiVUbwNryIhjdFx/s/Zct28CqMZC8CkzfF7rwdCyWtzOpSTQdZvzTR
U1N/NoKzJu4stPl8vF9pZTWJlvqFHxoVlV9bN5zuUNjpP1pkM/78UMAGjnxm4857LGobDVGOGjoL
ap3kZagoXB911M5JSfhQXWaUYCWKvjA6PqT18CD6mp1aEr3Q8Utcpl/mcq8qsYHzW7jHCSaXBh7V
j5W7qTO46dJ4ri49AD+SCyZ26spr6++ZodpF7KXSR03+KTJg3vpPSQHJaya8ovC1k3dsfONlWo34
jMI3wcLqZ8hRWtEj4uQzZhilY+bIAzdVcXdCo42LihMHSbAwCi4YjOuTRodjTkNfqC6dbFxaAIOR
/IRe6+f7Brt8r+v8Gif3bpWVO5iKapYjxt4ucZo+6roDY6hN7eXQ5jsGu7kdyhAcGC1tAp7r7QxB
EWlaVNUXs+8OoplCxCE/tMr46/5+NpcxdFFn7B6O1nXaIXRBNfoz+0kFxWJUVwbMXqXtKaS2sOO4
Nx7bJQ/4v6UWO3nndQQRnVroYOtL2GMAiafFgRPGwqeohaS2smI7qeBP8veaets7pDtpQAVFjWx1
kFFv+LWixfXFIkhNz9E//h6gdtMmwBvSQYEMFODD9cY0vyDsrsIl4Y1tJiwOBdGvGluHpNi5Slsr
0cdFM44MHqe57PXdEXZV00xTXNeXAGRFlOqukjwyBH2s2t/3zWLLb0mMl0LPSVLFG7uKjKwGKe4x
GOqLVEjdh6SY6qNUTvPfuSa3p7osEJmR1Kc+MubjLMqPbVTsKShsuY0FvvkGcAAetJzFu73GcKzW
zDjWFwjuXD1DZ3n8HAjHSFCPVfcfLtv7tVamqQuZ32Vtz2U79fpv88Xo/75/nlsfjn4X0ntkqcwX
rp53oYD50E/m+pInX4IUpZcfYDN96cv9VRbns3ZOb48MY5sE0OshsCDVyqFRpPoCK21RnhTl+/2/
fyNAZzYWxJYM5QzM0itPrluNoLcJQQoUctlLyD6/Z0LxKMb8v8qMzEPapqKNeuqfz6rToqQ9Ar6A
OTr2dm0LQd8Ioz4wCJZ2h9L6roUfzOb1/t62vNP7JVZXq+7TLg81kfggpeuRw20l0o3Np4+q1R5E
8TUVD3J1ur/mlokvpThyOYMi/rp41TVU3Pmz6sIN6rXe7dUflWXPfeeodbBDYbB5o+HhJogl3QEO
srpPYh9EUm/q9aUu5Z9CJErH3jADp1a1ymWiSTpKCswGRRbkbhMAeOvSwfr55/tF8xgAB3kyjefV
T7CyPoAQicpg2zyWkfVMAvMpiKKTFEgvrb5Ttls+2PoyMHlJvROdIExndeVimiV1H0Ut4r4pAlka
bFapL+28aVv3+v0iK9cfNDnAWTlsLy3i60N8mq1XYbDL+T/4fYTnaX3SXQKhslpGYLIz9LuSgN0a
RU+WMiebjMcmtlQ3LJTYvf+ZtjZlgZzVF40ehO5X3tBvc6Y+kHG+YAYV1CTw1rdSPbipVp19vW13
ltv4UHQ9l77cG95lXdUXY4Neduo3l7ptsT3drBxaQQkIunBPeWsrC6BJbzEDjVGgvL3OfBQ/scK6
ay9GWJYMXvybxwC7o0BV3GmcrUvLZNPRnAX1nHaicmzkLH8ZQiM/hllogoMt+50vu7F5Gg0Q3Cz8
OaCiV26nisypMca44ZUDdhaYttJ3rq7sOJqty0+DhunvpbJCJrJ+zuWx6sI67C76yaoeffMQVU+t
0dBYeyiK4igbETf/4Y/NiDXhqCZPJ/NaM3A2hhEzKJx2F4jHTHrMl7T4+eemQ11RJI1F1JE0a+VQ
cj8bcTNN/xZSdtrHUlLsuBOdP9/I+1VW96FJg0qp57q/DLNdTl+71i2k14FO+f1lNkxBI35coKVk
5Xyl60dOHmM/bfNouOjFryF8DCVHaf+5v8TGzX6j04V6H8SeufaJcKEUIr2F4ZLNXhx9KYFV+4l8
sKBqvr/Q20VaeV/K4aBvKM0vCdkq6m4mcYR+vRkuXQz8fgrL57r6RmEcfkVlyJiOZOiGMrVinYtM
+lgbUFx87wOnkxEk+nvQf8z6S5HHdsUHrVXqFK9p/qL3X/RId6IBlFibnPW4+nD/V28dD7A/2kiI
ACKesfrRUQYjxuxLw8WIYje3XCRq7Eb7EunRjt1uL4TRwty8VHJXgdQ0pWWqG91wacrsBBtOXykf
g6h4nYI02VlqsZqbD0E6DO0kFVyYuq+tapzFcUwSZbhMpyB+GHTtRBU11ge73p33vg0P0eTjHmqw
k9DQXIczUZ+OoxjDQaD34GR4L9qn2I3Cfyrp31L49/6nUm+2BYEE4gvLp6LzvA51FRTWZ3o/5OHa
aI/48HGPfOD2OqKDC77KpLRJGXVtDPVc6UGTLdXotJZdimj2oCJfKql/KnaJrTGhh7wUTI7AK9bP
bdzMOsFfTH0k1VtbDBvgx+ZJjOBFTDJnTsXL8NIn6U48uHGAVIW0pWnBbCBx4bVd+KORNvNE0iqp
lQeT4A/JynecwEalFjjHIo+qLKd4w+Uyio2pJxEhZweNjJvOkuEURvait2HqWhUMsiiV1W5S06mS
Q7NxxzlzfCgzdq7A1lbfALWMwfAEWqtr3ZVpaRYipRRU0A+JkB9U/+/71rj8DdeXjL4tM3EUwbF9
UIDXh0njxO/DhhJXWZZ2FikZ/YqeQlfte6UqtW5gqv/6MphOsdp5m26vN6E8jbFlYxQ39GXv77Jk
odc06nxGfYmC9KxRWNFDL1jAa0nwrKif7m/z1m2BvYOzBc5R2p0UVK4Xk1UQ0YzK9pcJcONDqaAE
IZth7IZtOz0YSiHufLiNzXGcQBzBOBK6aKtoDamEQsr6gvWK9gxm7FvpQ/ojoCxkq1P/qCbq8f4G
bz0YG3y34MpS6mTKglKu+ktuGWeZma2wcg3QVTMWmvjyiWmy0/0VV0fKYw8GjoSWhBoKi5ssRVID
ZRjNpvCqWIKHVB/zB21ITUeV4vkpbbW9hvXKq72tRyWY+RiJ55+5jutPiEykqfliUXoGE34qzdOI
An9l/Li/qzWY620Z2DuZ3VxKvmD9rpcx1MZMaRyyTMxsCjKM2iPMuLC9x2XpzMag/NNOafKxH+Cm
lKbJePIldXTlfBgep8jPdlLBlR0tvwawEKhKxIaIetalYaukXxnJcuMJ6tQcpTn6khvxZ12DfMUK
MvVB8KH2un8CG+fMcwsqgI4Y57yuWORZEyD+qDSeggUzfCyEUOOGA2HOHO6Y0HrC7217vIBUiREQ
4B1ZHbZaZAoszTJKTaGUGEf0fHywtx0DrFYSCQT5kZ7AbdrU9bewSHrzIEiIc9iFIgT/+Eiv/tU1
vfAh6abatLNuriGLRdJagfk8LepDDfcXU9p5LoY2E8blTt1l3Yx6+/VoZymLGizv7U1MOvBuGJXZ
eLWUloOdBHF1Dow5c4vCQI2w6QeB/kSQH5tOL06JMIo/gTy2sh12lXAUqhjqO1HoHuMIeWjVh666
L/1653OuE6i3X7n0URZWNCo26++ZJHM4hbnReAa8HhBfxPWHRggAh43p7ARmWh2FpksdTQ8t2jw6
Un+ILO586Ldb8+6Z4UcsSTL1jLcpWlKr61tVTD5snhTDvNlPkGzMZF8LXHmclwFh3xjJs4qo+cr9
9rtjCNiwO9ZgQ1s7n8bg76H3FQBmQ1sRmUl99WJmk+bUmhY/QsqSB/RLzKkkBx2hATbDUM//jqax
b50cQnryhD5QPsOjS6glKv48H9Kx8xv4wkbx859eHQncEBx8ChXMBZ58vcs6mic9GabWK2SpOOR1
IzGWTOrQa9ZumXsJtNcnyrtCfIwHpvuxOtGuWpJUUWQtWMhdP0hlFA2aGCVAyzfdIvD9L6NRAKEU
wulcKx0XQZ6/o8Uc7xjYstD6h+AtIHBZCMShobredFDUUSlo2FdhjBaSOdFnX0+Tcz5ElHpitGPj
5s8e1zdjoiDNrOsijYwu8vWKRqNqdaLOrafPJUzYBmFXO6uw+sOIfMDOhhNQuPbh/rddBUr/uyg4
R5IDHSaIdR0i6gNUP2Op9VDmrD/QNoygNcoL16i66UA02Jw6KVRP4TSFjj/r+X9ZnnCbe7zMp66R
ESIUSlnX8bn1EhVmVcuG74gtSEhmqL+SrMkedFVonKSvZYfa7B7aZN2QXXZPO4VYjRdxQaOv0j5N
pN1t+kLv6WITfUr1BkkkVYSv1hz1UwSj4kEZo+kwdkXnBETvx6atBIcw56MC8MdpK7lyi3wIvhl9
u9edW4U+b7+NTB0UKpA9mfrstTmI3choljSUXhBQeTBbpjh61XDITiS7onD3waSR9lqmlrITwd6+
lLyRFIQZq2Xu7Ya5jl5S2dMarL0ecb/RroOGYU9L0Dvx5Ktc/B0TuA24mAeCWJJCGEVtPsX1Pmej
C4eYORKvAADxIVWZ+VL1ZnJMrWS6Iym16Nt9k1/+wtXNZswCz/gmrwGh6PWCURCH8RxZtSfI8XwU
FsOj9r3XLdvc1lI8otZC3XY9/EzTZgCGFjReN/p65rRSr9SJQ9mqFF4jP52J9ARfGeadLHJjWZrh
0LUvxFOwyaxOU49mMIDL5uTph6QBQwP8nQnw+ATtToq1YZ+EUdpincANb0SSjVKyarLJxqsQiWtT
zTH09qAjYtuB1yqN4tTke2wAG1EsQQkVBpowDKlRPLn+dOVQ50nfdb2HZ7K+BVr6bdTT4lCmmeaG
GoJx1qikTk/YaifomDnUw2iMRqqGDGXv71EvbhgSeigMKZNK46/X05NjXJR+Aw21xziv+jEcg/mY
9s1eNX7DQ1MahJsTxWQQkuuh75IGQxVFcu8lavbSWf4xMUR3EmAnmh+KGkoxQ/k8qOFOhL5hR1SN
mFQG4clprx3zKM15bgx179VB19shgBypzX6ITXiu1PP9+7gRLjMasfCWoQvFW7vmQMwKsvDG13pP
lNrok+ILnX7OhLi3nLj14xc97vKPiW+Wlh0q+GlXLBtwo21dZb+UQE2Og1gYdsIz9hKU0fhK8ft7
lTTSmRi3eagTQXrtFSRa7//qrQNCo5OSKuI8y3jCtSkG4MO6sQwGr2UqZtCsHtRJ/1MZq9Ip6/R0
f7GNu0alc9HHICZfynnXi5X6oGR1vrxTY907Uz0bdpqmv9pA/hH2rduUgDLVdi/u21oViijGUZkj
0cj4r1eNO70zujIavFrXPjXZ81z906enxCcOaQ8aohb3N7lh6PispeT2NvG3TgrNIS6FsS0Gr+n1
8xgYUIt+zeFlLZODpeSn/JeP4tz9Jdftp+WRpVHx9t7RhKXsd71Fc2LiJxHTwTNmE+6bbDIf+lRH
9gSy3FOriv0JMtriHERT4maa+RdxZnuQqHXamRWetMncmwPfMKvlEcTNLf/coOcltC+COGsGD+mn
+Al+1PY0UZk+yTiGByGd9yZ4ttaD0BVQB/ePN3GxgXflqrkbJaHjmfckdXYLUPI2N+9noBR/EYu2
f35nQDcSzVCSW4BnK4PKWqvVkUMcvS6Iv1eUcKz531KbvgR6tQOTfiOiWj3y1N7ApNKEIuNfEzDG
PEKxaEWdN+ny9Bk+zS9dE38Xq750xXienwI5tdywVozPzKkUTjo09QuiXsnBEKMI+ehIizN7KvPf
eqdPFTMLVvmpYWNHnwquHca+bMdFMp5gT5GPA1WHnRu/7tdgmbxxNOmWyQKykHX80BSCYdZNMnix
asQwDghd+kDqYH4KAuWY9H18DrK2/pBGZnAODQiaJRnU+aDnZLpRZhzLUBmhu9QVt6Vrcqqr2Dp2
ltaeiz6f0E+TWrTpdN8WU/NjmMWCG1odeQ6TbE6GF3KTMn2M+h70ad/u8WBsfB00yOm1mERf4C3W
GN6ReS6rztrBqxI03QAWRZ/ivgk+R/TcDsPQ15kdNsoXRosnp52V4Zgb03iQpzp2+26YD90EPHRs
+vYRCm3/0cRBOTUNrpOlBfopnzTfzsUIQTqlEg9xV6g7hnz78vP7F+LuhWQDn7WE0O9uTS3KSedr
2uD5c+kzviqUsDQhKXrfO93eTVYhgOTRxy3Cgn+9islMuZjk+AK1FVo3T6T5OZCL4ZgaYu8aYyfv
7OrW31OOB+Cy1AgJZ9bzQZLeKM08h6OnZ73sJKYxPENgNdtqqPQHIylCt23NApkDbY+GcWtl2Kao
ogAjB1+2iuuSHo5kv8QLNWPpnyI5+BLPULYOvQYDtChPz22rnMpm3Ktn3z45NFyUZUCY2o3MwPf1
CetZpwvmUM9e356IwFwYgsYPmt48SsJpKp1mjwVtKRpce6VlPfhJ3gqRmrn8+Tu7MWgqTXkczd5Q
Dic5imxFQrIv+FBJqjPne/Qem7ujA4KMEiEKr9z1alO3HLjWzR7sDp1bWxU4DktQuOmaZUuTcREA
ULpTtVSddH3esaYN66WQziDSkl1TRlztdaQ2AxiRsx3k4zQ+xKHX1z/M/7QIWRaj3hBMrWF8bamk
RT7BmFlL7Y9Gytwo/THov0PUze7fxY0vx24sKMggyAfXsAoUGFwzpEFsZo9xn7B+EeOL1n0Rk8mB
Iez+ShtJzoLzZDOc/oLPla8/Wzj6gi6m1uQFNbmLAt74EIVunDgNRQjVab+1bWrXMsBIzd1Zerln
K/tcZL+BhGM1y5zg9dK+X/StHMyzR6e1dyjTtYPDG2QesRbtyRrDyha0iOKcFmbuZECQFFZ9tJN6
rLuUy9MHPxKlMJ0zILZe+b1U7eqxMfgVuewq3/zPVD5c3ZZd03ZAKN/f8tZ3fb/WKrIOmi40K5W1
umh21dSeqepIj1oaOrwxO192w8uRJlMmorbJfVhTPM7SKI9joYoedZdnGgDmQFyn8V8F0r/2L7ms
dyLq20oOdRV82wLx5kjX4Cpq72ORVJPkRVr6IJA1fEZ4OrLLXNgDa94eIyshMYNIK3ANPt214ehl
WDbN4EteA5Wt/MGsfvX6o9jSzZqCnVPc2hTOmpohUR2tnFXEKtdKbVhpJHvoHLZPeW2GiN8IyrEr
W+H7feO4feZRm/nfp5A2w40uc1tJtRFok+LFfV4e6PZ0zjibexu6dZTgzKitE/Atl349FTIaeZ6J
gyh7Xa9+ktHeEGvLjtC8r9M9hZPlM1zfb5bCpTCnRZYFHPj6M5FZ6PoUGbIHi9qrIrqS+IzIyjGY
xBNEC6eaqg3T7jslqdsPtkAWSe0oKoKqNVfPELxPQ2K1vQKFvQ+lKc0MAXmKHh7MHcvYyOZYaWHD
5SEgFF5Da/J6DtI4Y3ul3kqe1rc/+pZhvi7Xy2NWBK+SiqprJUDe1BsoJyVSNdu4n9Ce5+qlito/
JEjDkdHEAH5Dj5PIhkrg9XFT6usHxRcVr0xyu85+K/7X+wa6UcB+a5MsMTRHfCOjYmpBbc6NpKDO
KMaxLXVKA6uJD2u4OuG/xEauv0ZVNOQueQZ5jaLVKUhiEHSt00RCNx6Grh0FJ5S1InRSMYT3yera
bOcibXTroLYln1l0qxjXWc9JWNUYlvGoK55RNqqdJqlx6pK6fyoCq3InBjkcbcbqFcVH8LMy/+6E
btoxw41rBskYJkh7aWnprFzUoCVGN9Sd6sXmT6Vb6LTOuZUdM1/e8boblww+JDRNudSQB6zLWZOP
PFbcNSo8/BPQlh4F1dQQdLsu0+KkiWV8KKsxPQppG576Udll9771WmQLlGXhoVnirjXLViCUcS31
o+oxsPSkFpEdi/Hr1DbnUYyeggQCA+VBjX5GUkQfAQZuTUKT97VH7+2+cW7ce2BnhGWEM4z6rMEp
hq+NHZUH1cNdMyEiZTaiLk8Mkn++v87Wh110yJbkYcFrruIlS0zaOpZLzbMgwLaa+TQhAjL0ARz1
Oytt7ujdSiv3KUe1WQRmoXlJXQOm+xZl0WMj/ry/ndunlHySgWs6MPRgiGyvnUZdljSR21HzYChH
bXUYBwel0C8Q7cAp0DHhNkld/R8+FRQuwJ41wME3SFc19xveEVPzxoHy7jAZQD/MVD2WbbWni7Tx
tei90GkksWUIc91yS0NFb/iX6gVl+apb4OlC8Vmrf1Vwa98/yNtwS11iBAhCKM8vA8PXBzmVUWgV
KOd6iC49CsZjqURuKMIqL/2t1L9z+Xh/uY2iButRdIIDkj4pS1+vB+SuL7t20rxMm8XO7YkcZExe
mk5SN4+1M1ah9RRAxvuXmeUQmbc0JU+GkDO6P6kVjECDNGmXSrIi0e51VFydVFMWQSfGAWHh0trw
lypnITh8Ix0KWwhm8XkyjFK3ldiI/r6/m40shN0QgbMlYnCKz6vd+JKOBriseSguyVVkG/5kp0Jy
KhmCNkUnlhBREV86QPLTMNrsfOfrbWQBi6+mXsjq/I91sVBViL6Wwo5nBLGjFv7HIWXGrfmmhPGl
/WaIj1k32G17TEN5D8O39VxREeU7EjPjwdfN/7FKANzBDOXJ489o1hxwgz+S5hViXlqFTJ0rsaPL
Y8n4+en+sW+8HWRVFIABnBNPr9FgWbLMHmiV7vk9UBt/DPpDmLXCOe8tBCJksTiYtSkhu1KO8KfT
7TrcX3/Dw+mUTAkNF8A10Jbrr17BYkx81ROLwmjsBmORuhoAYqeKlGYn83rbyyoY5W2ADhKKCYbJ
1gUCP5w1ZQqJ1uI5PkBb68bW9yryXxIgm77iTGHDvCayeEF/1OvPgbrQjJ+n/FxqlzL4nU4nK4xs
CdrxhiIK7KkUU45GC0eF8nD/ULbMYaliUKcERg1j0+Ky35VtfIPqkaKniqdK3/0qcqvG+kUn0jXl
56Xm0JX9sR6Vc5PsEYJuYLGWDuPbwDGSABzVauW5EMyYwImINjjLSnDy/TNf7S+zHB0/BRb2LFbp
WU20k6G0rt+dw6g9+/l4rLXwnIb6x/sncfs2LT+HSJNXnR/1Fo6+O4iI6dQsTCedWYXDYLrC5SJP
34o9KYTNVbhL1D9odt1WV41k1kLoYD2UmQunnCHhT+JaPZC8kquA+qUSYv7x074wJgPCXCTn8OGr
JGVSYrP0/QjGzmYeTn7jl24sy5md9VN8vn+It3d84a0iVhehTSOFXUURtVjqet2qOlGE5ZSpAjdN
4wxZcZlH5WgGHXmfTnTRvt5f9vbhZVmFgYAl+uWGr652GWohSDZd94T881S/huM/aUC9de/V3dzd
u2VW74Ys5OkkBqbuKXFxpM7/WwKvouTdSzwwNkIkClmhOwg7U1t7m1vdUC5unnWEAB7vanIeDc94
NPda4htmyQHCZk/MypjDuqXUh11dGTqkrlW9FG5CPXgKx7J6SNM8c02hbA9mCXfm/a9265CXr/b/
i66+WhvOuhEm0FT2TCO6tIkox/fFX0Hlt4f7K214OZZidIO8mRrgTbk4b/1JGxLsMrd+RkiPGNYZ
z+TIqXjO5aekfuzDc1ju2cvmBt+tKl97uKrsNUDsrIozBzRMrNvbwR4qZnGT10/NsrVlXpkvhw9f
nWIp6UIYZJpOZ8OV5vOuZNX2Jv7/718ZvV6qIJZ6/n5SPDttPwfSV93fo/XZW2Rl43JaN7nQLTdr
lNza0G0/1p5L9Y9TAY4KPB49WoRFzXUlL7BiHUI6C+drBcGhoXrodFn+i+pff7xvcJsfhWiDABOz
I2W9/vJBX46VLISGF2sAK3UprpwSsMZ/WAVuxaXbSPGBIfzrVcxKrJOFScgbcql4MAeJBrBJ/HZ/
L7e5BlS2NOyJ/BcYo7IysESfARr7renlYgZ3+v9wdma9bXPXGv5FBDgPtyRFyZPsxE7i5IbI4HCe
Z/7689DFQS1KEJF+LdoARbO0N/ew9lrvkFWik1qpibuX1dwitTPbQ1H9SpG72UiTLwUGMkoXdbmQ
rXVVA2eSaRLE0XzwhxnvMj3TPTiFGYbC0bwbYyM9SK3c7LUkL3bXh7z2iqO6tbDLkCIjJSA1WosW
KcoAAl0YzAetfJnFr7gIe1k0HOYMTcboxwgiN5EOqibseu22X+o6NEihu9uxOtlWUxwgGN2aCGJF
YnRrNAuocbPPvNzaq32Ph817ykZtFWW8048fZGlcGpHAvm/T+A0Jl/KlE0SfxM2vHlVBLRyzUhKX
Moq6L/WZYihGIYhxhg6ShYJrhkrnVdKgPdIHFZ06Vs0vsTXoYEH1yu0k4deYzcnnSBSGjVV74RaF
E4J+Jo8fnkFr0++yK1UznTgVjVly4klzxdwt+m+heDMXv9vqSdK+X/+aFzYjGQkpEM06yBlrHPAU
TVY5+TmKUprQ7aTU+OG3gOquB7kAauAtzlZfvKbZJ2tJYaPqC9Riff0hnaqHwtplxh2F/BYfEzuZ
7cAKvXn6pftveRzaWfgYQDTy27tAPyq03aR88CJzuGt4DtV2Muxq86UzD5V8XzSQQ3dJSEO11+uN
vOndCGu1iJgUUCRAD2EFrkXOBZXWhs+p+CDOUsHaTmv/WdJr6yVq9TZzxkQR93Jn9BkGbCobXJVD
KwAbnE9/OzWCeVnR55s95MoiYA1hVXz3aysKbEP2RaS+jTQH5TwgBxUaidy6coZkUqhl7e9x1mZM
zoYkUlwpmdXfMQCO0JWVKBedhjy8QYvU7yHsFW2X7gQNZVS3DOMuA2caL9Y++WT90KrGMG1NyKqH
xY86AdDroyIgpxraHW0pzykN4am5JWf0P2OFKL2qYeJTgmhk6heFlkgdZ5kvGHaXSknsIItq7VNz
UL8Fs1IPtjVq9Zc2zMTYrvsm/5biC9PaQVMEPFo0q0MIMygTF+wmgA5fFgJHsCIuxyabms6dBvTw
bvXe4H1Z1xRpd1pX6NEeRSe9vGnapvsh9oIk7wQUbdS9rk3Vj4Ja+Hc96LPcY4r8wDG6fB4OWMka
ip3Oslbu0FPNn8WOVtHGefvOmf24GiDsUpWjDQxKn3bGGqVGF00RBA4WbEHjubX1JKhT229AKzuy
HEujnXRUUhUklEZbEGjRqqGVPhkC7sR2OFvTXVHB9xVnU/aUHsibLfXS8Meq0+BrlhXNRi91nbNC
3MAEBoUFbvSFI7hKTKLGsNq5ESjsRWK5LyQ0WKVyjF2r6P27aJDbnR+K/5oo/ycowFiKRzhAG6sH
jlhLkVj0kf4wJYfuq1mo7lzspMZro38tVyyRkDTmcucqgge0Gl4thjDqlJI3jaXYfqh/taruhrrQ
P74u6IZzNPJugju78KlXOUQWlWopZiLlIIENq7myj87YsFeULQrIWdFricQRw3XCWxQm8CobTvPS
n/u+1R6m+M/YNI9KXO2H/j7KM7vttcfRVPZi/qlNrJ/JsKVSub5ziA3kDJDpslYY6Sq2VlmzMPtk
fv60yI3FHp1WO8+1WyOubQmKp4RQX7eROC1f6HQ7nQZdrRUFvFaSQhR8UMKfYfpFwPou+tc31DIw
Vj/TinYof1jFSC29SQAD6g9dFdthG7s1nJIAk5mN222dbRAHmSfgpJRBqCGsgRtdF/qSXEvmg1Tk
5j5tTIjioMcdaGmSJ3et7AapHjhIfzTAYcz5tdGb0jN76zUx5O5uygbpYfLJlNIaaeBJa5UHQcea
UWiT+EbtUdf3tVz3fCncUjFemyXCwkQHi44w6nboLLD2ThOlaMYcUW1i/yFKA1tJ5twOhexLH4ie
6N/75r5S76zacMRFocQX7oep3uXlBMiuc8rM1YRnYwh2dSDZNZiQ2Nz6fWfVaMq/lAnRZeSngVmS
V7+vrZNApJ7uP0jSW8hHjCtPaj4lO7UK3Fyc8cWhGKZwt0nNfVFvfdl1crREB+yHEdBSuNHWEHy5
xfBHaVL/IYPyZheRINqhr29kYBfHiOgmvYNlD545BQhSaJRICpNnDNVfxQBwEMsH/03wHUV4iPzm
RQsGTwskD9FhfHO30N7r5yWDxH5EwZqMyhRi5KsnTFjINH9IZR9MNbcDMfNEiOQNnJXru2QrzOrI
VnQ/DMx+Eh7kaLJbbS+UfyRs664HOatlLINZuAu4IPCaJek8Xc9NinNE4lvCQ20me3nobcR29QH4
gfa97hEGTxvfMcvWSad048Y9YzMsoRcnJR6C0ALgXJ+GzuJWgIASB0dfQpfPcAXVOBBd0598qUU6
ubZnRfuVKv2z0LVPOLD+HtA3blVStPFWznUK2E9R6pjT5+tzcpZ8v/8wYF0U8JkcesSnPyykRJ7o
VRYc+2aH/AjuHY6CCFBVeKl2Y8B1hyYU5J8zTMbxCWjRf5SLz4uJEC5srpQdJFC5XfwlLnaW9bmr
PTnOd+V4iOOeOnTtROWt2agbZnbndxLPBR6Z3IrM5ZmCCXC0WPHlkt8seBN4biLR+uoiJB1jwzFF
pq40IVJBlL4+W+f30hJ4kcshraB9vZ6sMFY1GNzB0Yrk42AM9oSYBKaMuyQLb/411HufFxE2mRI/
wNvT75JKRiClWA0fK9803daIvUaV5l2Q/4Do4f1zLEYExBfC5VIJXvUoUyoXUqbOKdZYwBLo7x2C
3L+l17dwLzcW3Pm3Q0XlQ6xVSd2Q07KC1ITV+ZQuDHZ/cItpci2kCLw8NF9jQZ29UEyim0CMm8P/
MFCLZA08Me2ZdeJb+SwnKhfpUYjvxcDTi/u0jlyr2+piXcjYQPQuxTIJ0gaovtV5RjW7zqwszo68
zZwuQMe3/lKqfyk87GY6vWlvD+G+ygVXK4yNtPT8WtLwjHinyyxv6rXOt2KOqW+1mOPyy9pnRH2l
u0xLlE/XZ3JdYeLBg4o+bx6YMogGr1lAFVIbpjHiIKv1fnQ70qFzgNeWAIpGOWJwovIlo46Ik31d
+xvL9VLsRS+Z/Yf/Dx3J1dZAHSsfBQxPfcQCB+y/1CpxQgGdGiSrEln5VCrl678PFzAxZS3WzmIg
dRqykjpZsDoF01rclaOZNavsjfiVefaSpoWK/PV6vPMXGpgVOq4QeNj/iOyfxjPlqciVUcuOeQ/x
nbLHEAaCWxbjkD/VYxHLeysx5/oA2igx/1yPfWkBLXJXWMmyeqkgnsZupyKtmmbGtTaDRzhPLd1T
Rc3df4+ygFChGHEgQJk4jSLjbQYmScRovM0zzjZRerRKadooR15In8CuAKyFqwjonLviNEyQDWKW
tH52pLNoG1rotAPUqf4gwiEIw9ETtGDX6naYmc+C3z2k5lZmcyGJhvsDuJckddEdXq9W0aDFYGkT
9q7QNGxRj1uvMrKjaGQ/Za3zPUSXQjspDI6jsfWdXJ1/GlV7iGtx8nwsJPZ5m74gDpY5CY8xe8Eo
OkErdztDyVQvovX67zcP6BhK8DzUQXuvOYzVjMd9gsTOsbUED2Gox5Ebvqmf6k1F5kt3AQL3bGMo
bUAzV2ugEq3EqtRlampPl26bfbCLhtsYVt8Ob9rr6205cU+flBoMC3PhB6MvA47hdCHApZI7Ueyz
o9z5yVecg30Xl9HxaUgtlZWnyRsr79IO5rXMHkY6SEZd8TSe0SlWrmfsIjF9s6zEBvuTcZkPt3mw
5VT87gB6NjbguzzXeMue6SXoKF+CVheYR+z6PiU9AjZyIIkHLbCy+xC+vtu30NnETKh3ViZwSqOi
64I3i/exXheeomTWPZl+7AA4VhxjiHo3DWrhUxYEkO2lxjxMVmu4TRNqd4FWJXvat49BVQo7Nc7L
/RArwa2oDMDx26p/U81w4nlapA5+mxUyq0p9M8kND93CMD2qej7UyaTduNsv3QqU4GC3c56Qyq4+
cJ+CZ6WkiDejML+R/L+Eom9LUuKxhxy1CZxJBNP7PywqWr8LjwbFznV9PBNMX67HOj+iFHBXSxNG
P/dqmD8Y7ffrgc5XEycY5zFvTciprN/T1ZS0bSRgDYTFNkkTlvCZlLoth0cyG49ZP79cj3a+L7nU
kXqFI0TJB9Wf02j+zJvS0sv8qOi/e+OwMISy2q6Hv2qQ3oFV/4xb+vWI7xjz0yVMSPTDAD+AkcXG
5jRkMLbRIEqYoWgh7mdAlqe2sBMhsv60iCHNdgG9loeaYtWFQ80BDsGAE9ujEo7FNzEptC8y4kST
bfTl3NlGoSudXYqJcjO3ufy96Pzy2Qq16mcAiqR3xSwLoEFqpfajwdHTUwFwbgzo0geDGgDq5h2v
sr7e+iCvwMUN+VFo4XCVok09HJza9JKYg6N18ZYq6aVPxiuOXh9TyD+r42YMgybh6VUAptBvJrjZ
D0E+eSn+sqEvHiwlgea55TV7vuM4NMGFIsWGZwR77vSbTb2Ol/gU5EcdybDS8nL9R2UWt8ASmjDc
WTymry+SC1k1ARfWOdyVBby5yqrNTI4MENpYsotCSy8CfYDXDID+bTCU/hf4LmbvZEpiPoegzXVy
tJRy6NgXyMOF2gjm+frvuTh+xDzYIFC/oBecjn+eU4s6f5VzpSSJo8Z0CcO8x1CxT3JaiFbxKVBR
98IO19qIvJxl691CTZbXCpaOSx58GrmjSyKKCRvUHFW31wUnSfZKKP7zM5tpJtGnEcXUca+cRvGl
EYdAf8qPg3RATcFO4889rZ6hmB1DHOCFJDvKGhuA/PPscwmKcgZyR0Ch1gUn2Ur6VJxmzp4BnRL1
kdfxRuZ5afKQKlz4jzDbqW2eDqvKA8sPrMU+HpGIgtwveUg3W/+X9r+yoLUBGAANXD+pQ8OXFHK2
/BjggZzAsaiEz6P/7INECubP19fheWqzKCSgWbSQKHjCr3LcNhgrZRoVpkxJd3OvkuB2jpLPO7lv
thQDl2++XnngwVDh4vm47MPV5EVT3YaLIX0iFHd+8CyWX0TVVgN8XEhtfk7mj8baUnW7tCRAp7EI
4QBiq7GKCe24AQ2JQTidTN9rDG12Y8RBvOuzeKE6SGEQMUS2FLIH5OynQ5t66IWK3BRHKSxxV6Fr
/BTmleNPL/kBM3i3NDU72cogLi1GeJ1sYcgnXLerI61X2sSYZfjTqnFXZi+pdluLW9WIS+fUxxir
u4E6Tt6HPQbyTTwhXHszl5Dh0RRHPk6B0LixGi+t/I/Rll/zAQ2KTG5tKHWArZmW7rpEdnKjtJXy
a9y0B03Zslq5tDaA1wAWQiWeu2G1mcWhi2Oh532naYBF4pY8D3n2rQ7chR0GPw7xYIskBTjdakzp
KFXtnCflMdDzfNfMhlIBfe/k/TRm0SFHnmpjEi8MizHxOoZgCHdlTcmbrTgt87Qrj1iShF5A39tG
7ecf7aLp79CPAj68vBtMUAyrjTWaZhRPJn4q6ij7j32HVJNZCoa7sbEurIiFSw+JH2UcIq3CCIDa
E5wKFlcVqrLDSzmG94n4otYDD9zyKaXz3CrTzfLfaHDtFNRNQuxrcKCwi6z3KOW7fqhulMnegWQn
JxlVRqo51Pv4UVDhV9+Ud2evNYz52Bvd+D2dkih2yhimsztManFoKyUSnY62QOwqUSK4fazpe1WB
QudKXVZpNlbwxs8EbMTPdvJxBgmqVrZZhXXjTPGkfkJOrIajUFvhzsduyNipbTiMTlXDYib5rFoI
EogG/xE6WQ08ATK57tD4HN7izhxHL9X9oftc5Ho7HOqyThS7Qr+osY3BkqNdYPRL5TL3E/4YTDp4
ihLR3Y0vtxx5Z3NEiY1yN4v+zKxLTqxysMpQJ4utlBs9K298MaPq3QziTQ6q0THm1pjsKAwb2W5q
NEh6S1yMBYfo3sRUYEO/5TwB5NZe2EhAbgDWUTY5PVtwb+ItCurmyGdq7SJVboqsdRVrL6UK8rXB
LeLV3gzZK0jiT/PgbyREZ4f1e3iKXTwvQcSuhY6jPJXMzkj149AEXl7pEu+UyAn9ItrIdM9O7CUQ
VYPFz5PO21pXoKriLu7nUj8WZg4YBs2ZtOYFkdl1C+m+vR/8jT26EdBYbVGrshRgXoV+hOlhd+h5
WmgCN6UraaptJG+C9XVjZS05yWplcaGDwAZyzmW7bjtFphG2g8juAxje7zipijslUv/OHbwOyASY
N0bFrL40FYyFPlcKrxwGfS8szj/Xf8mlbwpqm4/KWUic1ZLCblvt8c0CTFZLbmftVWlHsW7je14O
AvSFj0pSu04tSNAyHVFJ/dgCbGzocNIT59zf2K5bUVavgsyiZBP4OVGa25aippHvVW0jATxfKCx9
CuE0Cql38MfTHYjAK9oOhaocfSijcAFl6eAnN2ibOUr6VYrMjXX53pE5XSfsNOgldFGW3bAufIQi
jj21FqtHUqjMAQc8o0w9aeIuiz7JydOkfhflryIlalHNnZa6Vd1PHk7WD4EKfSjdujEvDf/Dz1k/
iVo9GJWg4ecoyr3qI/Op37fW11b2xvhuyDd6LOcZKTAlkg5gBIvdBbN9Otms/SQ2NMHAAlzU78ck
N+ygBA7pk815oE3ro5wF3AVcKZ96rZycCtdz7/r+OMtE+A14MKFxQhcQQbtVYUZWwgRkqGEcU+5H
Ol1ukr3+ewQ6ANzBYNGQAFvm/EPCaC5SVtbcmMdSFFQnYbO7YlpuucNc+HKUKICXUo9Bo2l9pDZF
0xWY3XKkdoMnKG8AgO+F6EG9wfjS5Zn+z8cKFRE6KAA3gLopa02fPsK4tRcSps0UbzWZEnqOX6ta
6FuOtOebni4fDxf+E+QsGNrT2cOIuZRkTA1wDO7v8qaN6M9HnyTf2tiJZykw2P+PcdYbX25oVIjE
SYbZNlFCSaKvgJF35ZZ/9oVLfokE5ITmA396b+l8WA8RS9zsFyGinEPBM7tGscUgSO0OLLLrp75w
07ezf0CUGGUzfxS8rss1jp/c3F1fmGc6CjynVWz0eF9oypKEr25FEaFJwQh8DG8nwR6wXcuyr6G8
yzP1xYduWu2N2a3K8THW8udyHF/oDy6A1zSpNn7JWXVvYYZxWS6pB4fgmhShBxWI2Ea2jrxR6CdL
eXNTpcZwmJQ82ZF495BPfcmr2sC48SdZurk+EZfCQwRH+ZcvolBmOF1joV6VsZUTXhgsJFWDxi0N
0sA8NvCSt25mxMb1HO9abWPYZw+Hd1wVRyCFzQWBtjr/mroQtRjVkmP3s0psECj+3aja2UbF6eLo
mNP/j7K6NiM2fxQsUcRPotM/dV/62KFP8lZt9WmWrbi6y4CJ/TfQctR+WNgI/bRqNhNIKWxKhV/T
t+uf6Xy6aA7wDKaAAcQWaZ/Tvz/mYobuoXVHdXr0o1eNomQ0v5n5ja9tPJ7Op0ylPoe0DdA3xJjW
wDt/EhIUxOrxOFvI6QodPiqjI/jfKLFWg0rtU3DQzt5Ib85PIIIuyC387jCBX5NapkEJBy2Qx6Ok
fQYvRvaByv9Trk8bydqFaeQtvMTCswiNxuV///CZmk7EFis0xmMF+xK1H7szc2j6QPOlZymqNhKq
90PkdFWo1LYodFLwpD+9brcjn+UntCqmY+9ymn43K3s0OcOdSrU71U50B10ae//9y3P3rd4Lt+kP
UPjtPvLC0S7fxrfyU3mbO1svv/Olyo9iISGLQp3vrKxSBmLX+EM8HSEo3Q8gOkoBY6p8S2r90lRT
u4TPo9IpOXvPjWZcC7Qmp2PTwF4fnsIQ7H5ut2hv/7t0wPLe/xhsdYN1JgQMjFumozGHLE9HLGrX
EoMHJc3+5urPurnvhfK+KA+RsLGiLs0mSceiobHA/9Y0YlEQ1d5P2ukY6jeRIdzkia2DQPrn3Q+W
4r9BVrt/zgs4xGI1Hane7g01stNhuuvug3A3C1vf7cJWBH3Nv6mHLbzvVco2wmu0jKSej0oM6DX6
rjSyI4q/DGUj6biQAaObQRaA5whoLWAip3uxNth3ud7NR6GGHmHszVexhc/mFuT4yIvv8nQjbzsH
jCCo/THi6q5LBjlBI4SIRjd7plp87p5mxNgc6lF4J4/F/WiWh3y05X4j8vsjcHUQLOr6YP2R3j1/
JMLF6SJRHubj6+tDZHsPn+4K+8djZD9admZXdmQ/jC4pvh06lRPsbpJdsvzBDr1fvyq7sSUbrtTu
6fO3+5fi1THtfvfdt7+E9mTLdr3nAb0Pd9S17ciV7U8HtptruM87+/P+/v7276e70P775+/1FfnO
b7w2otXNWlvmaDQDI9Lswn707u56T95NOwDEjuVhj3IHzOXR2vn3umv9aO5R29Sc6LH95BwG+xbo
u31Q7I3L/vL3/TDLq0s4TupR14PlNz36ebary31GKcujtq8nP+tPwPKa+fNWirH8pauJwNlIXUit
6Aic5W+ozg9TJWERF8fUxCNhl5TJxpX8vufWMVCjgMcMLA+ayGpg0EzFxNcK8SjZhfMLUyH+ha+f
k9rfvvwMbdE+qp83vu+FYwBm4H9DLufeh5syi9R+HixCqsp33UkOqSs4rZ05L6/Lgv2BDofdeNmr
whQfnb/mUbkBr2fruw7ZRtFDn0MvbO4W2fs+bGmqXshQTn7a6rCXpjiJDImfJqbKThNKnn24vkd1
25CnRLtmio5Kg26KKm4cwxfnBFgyTk8KtI81ekqi6y9NSi0ejb576otDnt005q9E7b5fn/zzAb6b
OMIFXY5HfABO5x7YZT3VcSAdUf1t2nur7O2sxPHbneTeySVlZzR/rke8cBjDZVYULGE4I6FXrbZz
NqtpKyW6dESdTZ0zO24kR47/DikaXvmd3t0m/XCDzPTTRtxlKKcre+FQw9GhCr1IZK5WtqJ1Ju9m
TTrm94J5mFWJgjz2K9Nv1PVhwLb5c6XnO8nYXY97npwsYcl/AIzRnFu35uK046zuTOkYN7w8krtE
+NHisRw9RsJGBeS8NnEaaZVx9qXcSvFo8C3b2O5+isGLLH7Nq8QNb32UOa8P6/JnBAtHNgRqCQbb
6coRe6NFx5xxNdNufrTIFNCM8TWsRmMJFVAfKaw/Adfs9bCXxsh80aCmdazyrD6NGllor2lqLh9N
A06n5YXtk4F1ru900U9B3JjQS2NkidJ7XxxB0MhZnUy1GCVzbBbyMYOBOQxu1NgqpMrK3GXcpNWD
0Cd2io3W9TGe7/2F77+oFlEYVbjCT8dYtqE+zXEqHyvxAZxplzS7fHoJumEjn7wwl8RZhkdGRNd4
dbhVfqpElV7Lx7FsHLP4GeJJGEcl6DsOfEu7xXbl+sDOLM2ogJxEXH29NB/7WTMavl6R2EmK9Udh
5/0rwBpBcaqx2veCqzYW/qCGTaXPFkILrohb8Md2/N1o1Z1v7dvMHip8m1hmTWTs80Dfp7LhaAok
l9C7/osvrgBQnhwXi7Akq+70WxRxJnd6V8nHUvBin+pBXLu5ByBdqlA2rWzfgOa/peV7oXaFCgyp
KjUSjkqgUadRw0kqQbX0rLtQ+4NPmTNa0U5U3JI3sviHxyseArXdGUjUZ9bh+pCXv3t1THIlsNpp
j0FwWPNRJa0e5q7uZJJyU0NCqCm82U+TjYm9cO9g+UaCigYaejfW6t4Z6mo2s9BnJcT5sz/Ox2pW
nCLqXEHPkUYQ+ZwK1fBm4zC+NLOLAjUlOSCQfM7V99TDeqgFKuXHov+NNOlAhEnA695WyIpNO8pt
5a0RZPf6nF4Mu+hNvW8zEEPy6oP2lVw2tUD/AY72VHuNMLmjntnmeKNLr2VSftEFT47ukZvcyFQv
fc6PkVe3bQGFIjGSQDsWY1XD/x/IXFpcyK4P8NLn5BpAKQSXN7xxV9OqpJGSx36oHWOfDnwCcb/9
O1U3AuYIQd/vhk9VbOyvh7y0NYG7LOqBFjkaqJ7TORVnjS4xW/YYNLa4a6dnGd3ZKt4PxRcxNbxh
TmxpI4c4n0wejyRzSzl+0ZtdTeaECoKAl8t8TOVY2XVdpN80glHfXB/ZpShgUUiNFrHHsx04heqs
FGE5H+WZ/H6KsIZDNP5fDabIR7hGKZnQXIDfsc78ah/7h6Sq5qMuzJlnRoh1maMSbZwm53fZaZTV
wi8ySwfswjupxy/83sAfbYflK9m9bAo3lq8OG3N3IR73JiUnUCJwJdeA2dGa5dRPEunox4r+o9Cs
yZN6k/RA88PaBlUUb2ztJQU4PS7JY9+VTf+T0a4OssUCtOZZRtIFTAaShd+GEC7RcRSKqu03ttmy
jU6DodhvYjkNpZpttm4HhfkIUhTvymOdibYx8WofeZfHn7XgbTbvlHhji51P5mm41a4eK2HILLDh
QBxjR0snhw3nNNqX+t8BGaeBluPlwwtQpvOktoFoAF8rfqdleh9G8Wx3si0boS0Yd4KgLdLR3aPq
fx8wYbu+35as42xWl34IUhY8tdZCPoZZ6lZCnnvM4M//mYIb/XuZviWIRl6Pc76vqawt5C/o13Cx
1mszbaKwEvByPc518CuDH8NF52cbN9z5eiQIVE+wELzeqUCfTqWEo+hoFpl5tNIscgD2MiZ6zVCD
2uF/Gc+HUKtsTs9yUy8RoqJ9bOa2oZb5LhrRov4fZu1DlNUiHII57ouJAZl+5rXtjO3tlkzcpQXw
cc5Wyw+Z/ybvAz5MZri5UOZOBhKgM15MPUWXKf5yfUCXdtWHaOt24CIHVOg+0yZpaeNZnd+5wdw+
T1Zwn9TTvLEeLjQGWBD0rNGpoCx4Jjerzk0d9UplHqcpd2X0Ef22eWgsaSfGpjv3t1bb7fFAvVHl
zhFvkym1o07aS0X3w4r91/Jz0htvVuLbyrxXJB4/tArDRHrMFN2efNdA8oxVsJ8g4xSq3Sc9Kenn
6xN2/nmWdSxTjiKx4EZc3SFzHaE3D5oODctxBjvL3S677eiq/k2umltn7IXSnmlwJ9KjJC/lwb5a
1uqYlpYG6YPk+1tsHWCgZwX2XIId1ojjRt3k+GP7VxGewky2u0z4Z0EIWMWLODBJDakGDZ3THdwI
C+RcKJVjj9qsS49csdVY3MKGXUifYFyYxCJ3WNTzV7lMUAkCHL1IP1ZKaecNpsc73nzGV3xo65fh
MQ/rjWP2fN3TB0NNzkTFBDn1d/rZh0PeKmB8BX4NRKrHGkIwq29lRtFJTL4LldVvpL3nUkrA8nla
oDpB551ZXB0bapcgqBXpYA4TeVflM519Od8D/OJ9a8m/AE/GWJ6biCz16U3msy/aNtlr9ML86EaR
SwWhlLS+VaV+up1q7df1JX0BkARrADMcMi/Qs+STpx/Z7CRIdX5oHANTuhsE/b5u/WcUFOzC+irz
DMKT3dWb7uA3qYdOcabea8ptI5k7qX+Ut9Dj73nr6Q24/JqFKAwCfkEJnf6aQRgHy/eBmchfRxIL
EymE7xbi6Q5UU637Ff2WBsd6MrrD9Vk429hIJwLLYr65XZGIWZ27nZ7IDVpi1nHu890UvmJt7wjF
kzG/IH99PdT5cj+NtT51K2CctGOIpSCu99X/Wz+Ohdu4obyvTHuLYrQsrpP5XIJB26LdD/IE1Mfp
fEKiULM8bgmm6LumeMYFwxYwXU/prRSvWwX0s421ira68hWpD0pOb+uY63/bqbFheKKI8H1xAb4+
iWe5BYEwOIXSu/D2Wbenw5JqfRJSK/SPqT7ZFdewHP6wui0VtEvDWapeRGDmCHMaRR+CGO+JyD8a
sptYLlD8LLwzy43k5eKCAB0LqupdA3sN+a8Z3pAahJlBG3yaD21tB5kT09LqUyd4/veZo6IHwAqE
OKiK1UoX406NSyH2eZbUyOu4Uv5LyTbOlGX2V4sOkjrjAWO9ULpW72EZ/oculoFw1PSscQetEGxl
kLOb6yN51yg4C7OAQ2TEksDxrD5PG6dq0oWpcPS/1E/SiyrR9HK6tzmwp8m71T9r/Q5CMLr2G3GX
n7+KC8KXqt87mhmBkdWyMLRayBVROIr1fUyHf9I0u0l+YH/dt7mt+q5cAsCTNpb8+RHFG9LkoOaB
DZFirc6Or50QaaUSPMJyt/v5j9U2dt/9MqRXrMo2Yp2fGvRfqPlyYDC5rJXTEVZxHydCPoePQ/42
RtKL2T2ISeeCxkPOUXWHLW/kd+Dn6ZQSi2oY/2+A8DAATwN2ddjUM6ZdjyrnU9b87JxEfMRzDRIW
wirzfav9HhCl7LrPsKUwpYU9IrR3aI3to6VN9IrtklEiY26xYWq6KFsCPRcmH9gjBZ4lG+O9u1pq
8zTrvhUN0aPp3ydlQIFM84TmrfRfMSzdOA/OFGfJuKjwsq5g9rN91vS3XqPF7GPj8Zj3z3H+3R++
zNP9hGC0rze7QWJF/6kEO+L9ASE9/53XjzJynOq3vlSQmppFW8GEpl34FcEWIvt8Z5MNsu4XKV5u
DHW1MMQWxtWUKfGjFAGXbnIq5+noWxs77MwzgRlgiWNzQ6cDiPm61j1PPoVeRFAeNZnN3LZuKiY3
yyuyRJwvEJ7aorrpStE1vvljYVNJkUMQKOBss4DWXfoNPrQj8L6Yyt0Ue+07mHtET0lzs2hrXy4H
5mrpghxfrDtQRkBzapU/gdr0jXASk8cudJr8WS1qr1r8HPRfnTwc/Ay7p42D78JiBH/LQ5TGE/3Y
NbchzGUpnQ0zeayt27B+kbqnKLhtm3tA+RvnwPkLhL7P8g9gRUxsSSRO9yVq4hUiz37+GBa9B2za
jpLJrhnpIGt2GdSPFBFYhr6bTF8lP3+oxv6fB8vcIn5ACwrUNiyS01/QRYlRDn6lHQXBcqIJsEWD
nBldDzndmxuIlfOJRbZ36XfBo1reBatPGehTUstmxL2Va60XZQJgk1GT7/1CgsmlNuqj2m0ahFwO
iuomGQBIijNr6jScs8hMhGNUStiBqOFgOrkVSLs5BfkvTk3jtNCZvl6/xM5PeEBw1FqBVrCdz3aY
VOi9VMqjQAXIrGcnLyNNd3i+mzUnfNH4djP5Ft3TSGzEHXivbMuF98LSQswUzhNFRFDAGAqdfljq
U5kqDTO/wA/Cwh5TFGAA/ob3Oa0Bp8/ZqH2a5a6AnK+dZwm6sXp9IJWV91qLGtr1+ThPKE0AmFgn
gFekDbl+pA1hlOeGKaaPoThKu1yQR4eYQALKbit/uBCKoin0WEAH1LzXnK98oMJdh1by2IyK4iYL
tnSsobpV47QlEHiu1cOYULUCaI0fAIfqsvg+vHQLAZBp1MXZY4l/ZAunzKwaFGRrp7/TyVU4N+Tx
C/v4nkOkn9y8Ng5tmu3LxjO0wq7r0Zuy6lcDa1je2GvnL73FE4fcAtU7Ut+zGZeUPg3DNsseRd/C
DJurXtr3U+b6JTyYH1LdOYbmKTgXtvvWuEsz4Z+/OKp35kJHxQGK82W12Tld1VYujOz/SDvPHcex
ZUs/EQF685eUTSepMrO6qv4QZem959PPx7rA3BRFiKiZcxpooBNQcLvYsSNWrHVyxQc1VTlz8SZZ
Kw3dHG4aTCBLhcPGnFTO/4b+H+bfUxvOAOJXxDXqg6/KTlNdLGhpGu1EBXp3fw/fPiRm1mZD0lSh
abzBy06j2R7NorNF95j3m/cQvlMIbLQXWVmLFG+D8MkmhFDTA4lFNGY2Cceq1urL7FTBVmP7Uptt
Qzm90Gf6vVSHasdlFTyGbQDDfJMMG2WowgcIIGBkFq1sk7uh8N1PhbW69dK8k0WHhQv+O2hLZveW
1ypDPbRDdqJyxi4KDJrE69ag5yH85ndxsR3VdUpMmcN0FQkwFTxHIFElYUaQPjNamqFedZWendIO
gSatUuWjp9IrXnSJRyqr8g6m53F7CYKw0aPEfUTF/msmGcWxK2rzz8pmmELSm68hjTKBtqB0nT9e
RbPraHiUs5P2ahyUxzAnrWS3dv9HgcvdDo5ZbdN7uQakva0vT5PA4HXSeZQm/2bDPuz4XIQo3ijU
7NSP2aGQdNu7lEO+qdrKtpBijPSHxkLMbINg3f0BLy759D6CL0ZEcWt2n1jBALHJ6OUnsanfq2YI
t24BC4asjeo+TEUDYtQx/XHf5o0rZ7CwL3LCSYSaN/2zmgBmThjH7BSQGaYJK0RiNG8Ep6QDbHvf
1E3kPZmiwAwMj9iPR8i1J9fHoSLWkvKT4X5T5Hfder//+zcBwez3Z+dYEnxNT0M1P8nGxv0c1uhY
2GXhpPGejXLf1HQOZjuT7ripAYhXJuW22UrFqKWHbmzkp+hPfszPUWSbm6Jxmjdf/f+0NK3fh83Y
SeiDxZaSnzTrZJjHrN3UkdNXn4ZXQdtI9Yr/XdiBV+OaTuQHa4E86l08jUuNX7VgK2kX/7uXvK0m
IBaWamr8I0LiRp/+fW2nQEgu0syBpULWHs7d7k9BxCR6r1CROlFfbO4v18LOuzI3DfvDsExLGAgC
MTeiKBu+NWtQhqXtAGoPGA20BQRhyvXvW4JppgGp/1Msl7ZQvenDQ+T+cYujVDg6+tAtXCz3R3Qb
e5DW4DnPC5P0HpTpM5MwNba1F7HZaV0e8+cASR54lZ5INv9y36ASycxjCAPBWsPP0kyingTjJqk+
+DBnZmWSljQcskHM9NEXvK2KmN39ka1ZmP7+Ya0qX4QwzsQCHYXCNok8OMcGkvj3rSxtwP8hAgK1
QfQ28xVES8BaFKzANSm9xepRqegRPITDvmlWztS0l+e+glK4DmE78RMpqesB6WE8WFGQFSdP3/lQ
zscXOUnt3lgBOS/N20czs5VpYb3Lqmoyw0ao0wdfPtyfsiUDtF7RWQKHEjrW05R+WJi+1oecB09x
Ms3KkZLndD3Wn6ZiNlWcINAYJq9I0EYztxAjtqqRpypPRvOAFAq9Vvqx20SE+IqxE4OzJB/awem3
/cGq3gNf3cp2GNmdUzYbTdpRVknWmq4WFu/qi+aeIw2LpOoNChxCfRAjcdqLdur/acV/rgeQJ4N2
geHDLUFf52zfe0JGoCcZ1anfheZ73D3lazXDBed+ZWF2lYRJUyNjggWlGxyx/aObjwHxrBR6SNdc
7m+W6bdmK0lzKs9ySpRwI84lp3pRj4s8yetTg8CKQ67R590Qxoc4BEPx76bYlHRxQjZEOXQWVnR6
S+ToV/Vp7CRHlZ+lkMTDsL9vZGEfQEUxReJU/TnEs82P3cEcjbo+JZBjRwlsOFH03ciGh6LLV6LA
27TClDG1JhkjslXkUWe+KewqXCwqFCeEuh6laj8YbH71VTFeDVoPEzXcRdCAu4J6qAR978drXM63
Y4VfgOw8TYCAOuG4vD7oKtTUiIkU1YkPAY/7O5bfXGHTI1h/f05v9wjvZpC5fylZ2fKz/YgKRxCi
+FydJAEpijSDkFveC9laBvDW1YPMY0Bk/yal9TnZb41Sg5y2Y31K1dDupLcsPOqjMyjoQwwpLZ3H
+6NaMEcGjLZR8PT8b16H7WtFqbtIqQmo9c9CswOk11aO2LyVzliIa6XY2zMNL9//WrupxPbAff1Q
qk/FH+8Cqb/h797bOF6LNqYlvz7O12ZmW1KCgBrNkKE+6enPIaQr1ngsi68SYpfuJggINVzVrsNf
92dyYR8qyGyQy+JfnIlp7B8unC6rektI1Pqk7mES+tQ8rYGHbsM2RvXBwOxQw9hpNVGIAUjDHN2R
bH2j7LNNsLs/joV9fmVm+owP43CjuExKVJFPASK5avs45aLcfOUwLWyECYPNSxlCFrrAZ2OR4iTP
h8ytT3EOfQZkMx0JUDcF3X9xjXzFuy+szCSyguYkGBTSPzNjdUue1wy65jSE6a8RvqUQUFw5Shut
W3sTLwS6kKH9hdWCIJqyE9ezVw+i3qme3Jz8o/eSH9uf4gMa0/v6IXqq/7hf2pV5XMhAXdubeSUx
cYU+FKXmVO/qI5HHm3rMt/SrHeG3/ed9cTWyaZY/7AupE8O8VkQsqe+WV/wYrehb7/07HoXsETgv
cuQkuMjVzsw0mh5nhDHNqQuf3fCkKd5rqW0F4UEv/+gd1D0eJUdLOoRjAql89in1DvfH+bezZ+Y9
SN1OFNDcn+ixzb5gFF04sJusOVlmDBGw3YmK7XuPcrZztfM4bsY4dUrDHnxIsM81ObjcelrDpU5b
8t43zJyJLGfuMPZtwy1AqrZ+apT4yayrQ1UWdMeMX0dxTV9m4djDxKCTTAOVw0Uw85lZI1cdaO3m
JA8Hf/id5r6dZ7uVqV1wzFdGZo+LNoU/34z65hR3j60BwlJyeg0yGPGT0u9j71jq/wWv921Oq3Uz
k4Bu2VMAwm6C9EwOEz2Bh5ZtGzgK6pyI+6X/udpaeWXRDuTC8EiSjQTqe308Rt3yk1hXmlMQWt87
JBRNX/iRhP8N6hqD1KKPQTTj/5qa+ZhmNOIO1HRzyneEBfWmNu283GXZrulsP97QHlTWm/7rmvTJ
QqTH0dSVqWUHoCqKLrMhtqE0ijlDtMLsKYie6ybdFhB2UMrZgKfZdiPlcL5Bal3I1vp3Ma1O9xdz
GtnNYn74gtn+Eaq+1APEU09xW55DuX7X/LV1XDwHH0zM1rEJTatLgVSd0FrYVpJvW+2Tqq+M428A
fm8gsyVMmmKAERIryiH4VsFw/+uHL9nBVoZovrATgEiP7SEmfUwW9Qsl+eqQ/85+pL2j0z+BxiU1
4N4Jf6/iUNYmeHadKK4fZF7D1hrkdNNKW6Nbm9/l3QttJi1uAHrRbbjeRRL8gAaicAi3y7Ya0WLe
+5vy+FPud01rh9+jo/zp/qZZPJkfDE5//3BxBQpsR4E+jekhPvY70emUlTfdbdVvurQ+mJi566YL
RDSRrenKUN/i4jnwoHxxEBzM6wdS90ct1h/SwFHpi6JX6iUytSdP92ytr45iTl1fbW1VGGwN4Uez
W8m0LISNV982i37igniuMxl+sc3rgvTERb9I0Tv9k3avn4dSXnlRLLoJ0L6kXAwAK5I429t+FTWV
Injtqak/iQPAGCt4doMJoSU/j/2nlMT9SA4wEat9qYmH3s/XSD+WVpz4AVgrfR0ELbMnoQ7326DL
Y3cSutJWvH0ld7ZS/lTXlFmWfMUk1Yo8DA1H2hxHmFZQAEWW1BGlkGYhtf5jLIaVsGspEkDMEeYX
mJImHr/r3augo1LKRtifirHYhuKTIW/7+tz37ibvt2tCykt7hbZg2k55pFFSm/nXxGoEV9aT/iRE
rdP54V6jPxePXtTpYxsadgFLvDhs7p/PpbfAR6Mzj1sKlOHjJOp5rf32o51hgKn6omdHHm73Df2t
c8y8LkElImUTmhDo52xndi2M+pmOJSPznDKonNQsD41Yv9E+v3GjH2r6Na3tIqhOAa2vqHLvdelr
HnzPhPabHpj7ERI3vUy3vRQ7ueLuCgR2m9e6QFhHTNYi+4VNDEacZABIHMO4eUlImu+j6cNaJOKh
yTb6FyQivX5rDbGTxD/qbfIzoAf+N5x1vfvTL+x2JbEzTcZ8sj7an/lpOLD7CtAZeyGUj4UhvJp9
thZqT5v3xgZ8IyLukwLVPINqlIEUa0XRn0YuARRKv5nKi67Vz0l28kfTruj3ypo/wOW3xqitTfC0
mefGIYWfCtbAtcnGXZ+suNEaVXG74RQ3VufI5nAQUVClk1xx34Sg/SEqkFd5tbAPCrnY+iJ62I0R
bvpR6lbmYeGMa5A6ARcn606ef3ZDtQKvnjoJ+RJV/Fpkv0WrOaNM7HQCnW/fRGutQWLBb4F2pEpP
bYS0z/z1DQGypnZ1O1B6zB3J6w9qvm2Nzun92B59iFG9B6B9Q/49Uf8rC+tUfm889yEO15jLblsh
GDJwb+QNpqrkjeaImVZm7FXjcKrTUwgXXOPbsvJotHvT2A71rjWsfQ4HFQzkx6mnVwx2Ity00u9U
81Z2+9KtRfMouBFq6ChXiTPX15qy4TXiMJyq7LHJia3yjdXaI8DLF7ndGs+j+cXw1hh3lrYgdRuq
B8TzQAZmZ8wVxgFSyGQ85ciy9igH+w1aOSg9jZQKAFeaJBhlO/JGO0cM3jWstYTcwgrQgDHxtCHS
ygrM8/h6kPWloSnjqQj/g9f0qfrOFD0WoVU4RQdTlJs7gujkg027TCkcvAaaKO9Xm6a//OjHffd8
63BgHSR/DOsp60DL7PV5NJUBhXNZHE9ND5xWL8YjzCJrFcFbr3ptZBapSVGq+cg/jKe4fshgbsqp
cG1XybCXrIBVhzgCrhku7dmV5redppR1KZ600HMyQ7YhuPkTt2//PmG0OrNuYIS5rye38iGwNUP0
QzWhEE/6MDx2shHYSmJe7ttYSDDR9s6tyXuTvi1rfi6EEgglPZHiyW8e3P6AyFogPNfhS+xWVHKV
jWJ5jq+utQUv7QX09KhQA6Sb8uHXQ5PzEKEeF6vIYA42nJTR1gAovhK3Ly0TJLGQXdAtNvE1Xlvx
I0OL8UziKeP3y8jdA997RdD7e+4H2/vzuDigD6ZmAxqtNBbrWBNPkjpu2+EZOYOVwaxZmP7+cTeg
f6wUhYoFcQBaWGS2pcQrsf3txUEO5S9QnsoVe24WWPthIBullogTJiZCzE8snjNpXBnIAqJpsvI/
bcx0Q86jgiBrkyY3OD1pC1WdxZuosZUHeZM+1M/pt3zF3O28kZJSSWnASQXiZ47zMfyqlRiUfPLQ
ZajLfYwq8f21v501fpo4g4wmaAtgqNcrY1WCUIVVrJzEEaxeXG47OvwS8Fn3zdzuZiIpHlxTwZsb
bF6A6EtStFk9qqchh2FHPNZ0N43aQxCt4WkXDOEL6Dea+CN4lsx8qCEkcttFknpK62IX6sE5d80/
SkUvSZ38d39MC4vDIw5BOChiaVSZV0t5v6UJsinGiZvS9sVvOY70voWF3QaADUw05UNqv4gJXK9O
PahaOtaZeTLA6SVPdTFcKlfCa3eWXYVNShOI8F0LOhAX/bOFftDKB9zOJugUPBDtLpMvmlfgAtog
+1ENrJNfPTeNiLrHs16SwgtW8L8rdua1t35ovcpvfesk+KHjBqHdgvWVrWMb/7g/o7fR7DQgtD+Z
Tcrp8+iyH0S5HNrIOuXW8yA/kCiwXQh3m/S75ElHGtI/3bd32+87bY/pAU6TBj1ixmwFM11LIwh2
hJPm1/DdyodKehCz7lyaIk3arQMRDnxh9Iw/W+NljH27En7lnUIgA3sMENrg38O66w+aluKDK7bM
WjZi0RRO8qWIbeGLVttHt3a8t/ShfS6fhd39CViYcNBcMPBQhUcSYz7hCvziU3HcPxuZsBmF71Gj
HEqh2AYuwiodELxVKPfNXsIQHY2EBISO6K9OeYQPAzS1znNlr5jEPl6tAQEVwSPl3BrCnw7l9Puj
W7Y1+TSeRmwo+dpWXTZl4pud/tKY2vAQVNW7WaEWWBalsQs1JV6ZzMl5Xb0KJ0oXmgTAyhMX8xq4
NlfmaOLWpQYbfrvJGyQF9H1btq+q7n7W22jN2k3CZeoVnnpCKE0CZxVnrtTLc7WuYKl5aYwvuvFf
W3iPWmnXRgE1Oqkr1XTUZm1Cb0eITWIrTij1NdbxeoRx6WakY6C8KNsRHtyiPhNb7svWJfEcD5qj
WTSZ3V/D2yM6jZNDMTWYUVua+/EuSqW8iWrzpSihgMbmITP0ap95onQA2/GoNG745EdCvY+y9GtG
ysGBhi63NX/UXzOrQBayOoNGck+uPsabol2lB7u5pFVKfdxl07rDaziHzBidYAWw75gvoVDTDQwl
mdck0BQkrytTodxsMAzBQk5ki7uCTuJ6+hNBahFB9WDif2a8n8d6D191i6Ju/U5LjB28Kn+GIzlF
tV7LeNxcpgxx4l3jgUunMIwM15ar0lL9tskh4Q/jbieVNC7S9WeuxIi3DQqY4SlNeMi7gemchTua
5eVuGavWiyGW+rfBa7hrJF+1vhjyWP0o6gQnPXSe9WWEoaKwGzeIPFvA1+S7fuhgJmkC34gP/pi1
+6Q0uzUdj6VpQEAHOW+0QkgHTn//6Ly8SkyaSdqpHL3xCe2rzPbloduvrPOCGZ0bkL4EQMMUOmbT
oGfwUFSyS5O5UeePI8G/ZUtlBK4GLVlbH/VsHxmDuVWjTnuRFKDSqZ57Tt0lzVYwQ2ObN3KM2HK0
xv1443MAdk5E2FN2ceJrm3m4qujzSAyj5JTIcnxRA1/ae25cX1xPqhw/oNeRziA4PM1ioC8LZoz7
E3Nz0P6aR+100pkEfjyffh+O6ib3aUMyEmuTtmKwjUY3IKlZ/DMcUsfbmESOGsVfGWmY65UeiiCG
Csz0z4jDdL/ihAC/DaTyMFSxSPuM33y/P7TbxzIGp8md2gamZ+vsRR7pqdbEgRec9eqn2r91aCxD
sLkL3nMZwTa/2LmCI6hrPGQ3NySSx7gsNhndGHjY2U7zfITcisgMzqmilge5kL1dOdbqNtKr3A6G
dE2F4ibemNmb3cgdinI5z3ZGaTwW3Sd0SSOaQDRytE6CqNr9Of371L+6kLFGVAPomd4O2A3mXquu
/bgiE33uHMThDtY23rQbCHw35ibewBMKibng7DqKol/ln8m5kRwtdbo1WPRkZfYVEzWmSDhLVy4i
8NdbSZAQn2xokD4nGkm5FHnesIUmRdV+wKX6I/I9cyUOWVhUQjpj6uyZGgnnx0RuVFUomjg+K8GT
NCLZPZ7fh2qNcGhpx16ZmTkDqahUlIaSGOEEb09XmJF6j5IX7LNom3muE1P9bhTzkEvmyrP7xgsR
zn0c3ywKQRks7o1IiM4i4vJa/xjGp6KHSe9MDcqGlF8P8+39nbS0hB8tzjZSJ0S1yuGMz+XwIljl
BjFR71nIdyVa8/ctLawdGW2U5EnpGzxeZ5NqCKhAyoGcnNWShHob7JPgs5J0L6Ncbe5bWlg/Lhmo
RSciIWKsOUmFWYZWPcpRdh4yA+4yzWEeg95B4itMQhSOnJRuIi2kKW7F8LThrw8EKGZwWtQsaHbD
/VwfiK7MArkzRih7qvpb0TvDaFek7a2d7G/r5CjFhV2KeymID/oqm97t/F7bnq2kFdewgYkStvtX
H5rAOD0kjecM/62M8QauRMcPD9hpo2pUDOc812mY1WYYFdlZkM6VBklt5e179ym0HskYkxOFKeGs
CT/vW/37EL+d2f+1Op2cD/HJMAS9kWZZdm5xcNF7+ar9iC7hqX1UN7DUOtkeVPVTthMfad09DU/5
S7iN9+NZ/CR/Gvb1TjuuHdVbf381DX/34IcPSqbUQd1U2VmqhY0AL4/Wq05SHiURoZWxdFAZ/Xp/
Dm6dw7XF2Y1W+n3oiSMT31YXT8TNj89ptSuCTdC9oE9Iq8X+vsGboIQoDSwKh2hK2EMDcj3ndZKn
LRFLdoYbyGklYeOZ8iFJV5R6lqxwefB/7jQygdPT4MNEWlVhWkU25mfFtYmyhG+r+J3bbNYUbrJf
EYkknQWE8dqE6/Upz3W/OAsu7EkUIdpNh6CqrSiVsq0L/lvVR+Im65FejZU++Y9+n8SpPCM/3p/R
hTNKRRMSC3q9/z6qrj8kHdyAqEXLz4Ha8V6b1E4f6CWBIn6NsGJhVskOUD+GOJs6uTlbuyynUEta
Lj9nzWCnYn8uwaGFNI7cH9A0c7NjydsJpDD3MSmPeY+IpSaRNrZJcTbTuN0VvghRdTOuaYgv7Hwa
TinKwltHTnBupfLHIiqDoThTtt5pbvcAVcUlfBSC4askmN+HeNwX3sppu619EmR8NDp91Id96Xfe
0GRmVZwHITtG4eeiJCtWPiRCa6dlbxtaAxD82OdOKgjvXhmc78/s0gLSZMuWpaYAxn12LFrZ6P2k
lYqzW2u7pq+dtm22tZCt3JWLZqYcC6lxilbzG8sdyWlZuVqcfYGCbgHOTqjN3ZDrv+4PZ8Fdglz+
Xzuz28n0A60D71CcNeMoFyXN8G9SCmX7Uxaf6MtfgXdNvzbfluZENTc1p9LvNls7r2mSyNfK8txX
aX1Rs1D/3GSR5VA1RI4qk/NtKIVrJHdLbgbQBA+OqVPwlj7KiEm1FmpSnrXQP4g1h7uwNeknudVI
+QQ7F++rZkz3QrzGXbkwufB9U1YFoETlU5tNrgREwcxhRTqPWoaOovnWFma26dPootHQGtSm4VgC
ldD7S3p79qfigIxR3iHkUKat9eGARIAQklioqvNglCAmpNj/XOl6eLlvZSGYm2RSCeg0shOkcmee
LC0SUQgSlcElQ3So/EF/0Aor2CiC5kHFI1afsqLrP4dCQ/+23gi7iPfvYeUjprv1ekPxEeSHEK5D
A4DK2PVY9ciso1iyqrNSFrKN9jk5t9L6LkEnfBwHkI1GO/GHuFriZHGTbWOvtMjGhv/cwDmlkMhO
8pqmNgNk6/o7sgqqepIm1bkhE7EFPFIfxjApVi7+pZX9aGUWabRmSdEqILkIBW235c0C6dpQ1dv7
k3p7SKexcPFOmmcQNcysuHRzV0HCnEpN8ajUbgiVk/4zlP2953ma4+vNCsTn1tdhEEIMTILY5rxc
T55cBIkiWBjUxAFtc1/6KUtuRst6aax41dt7ngexzhtABrg0oRGuLZHhNGhhLOtzVf5q+88KQpvJ
e+mu+NSFCbyyMr1GPhzAlMxvrxRZfSZ1h0IJDIW2j1QxLIcQ8aZqRFtIaqwR1sz3BuEIRWFKS9zH
MMrPM3hDScef1WjlGdxM5+R5UZIg99WVh/CNL52bmY1NrvN07AsTQLtZwQUFGRK62N1vFxFRuboY
/u9hqI50umT/uEfmdmfX7tjlfUyquDxb+ucu3NfDex9+vr/vJ1/x0Zf8NTHNIZEopYa5Q/NUKsNx
5VVnI/omV4jPAydFi31LOwtc3nTXqJqNbvOKt/6rKD03i+cArDJxHJDyvt4txZiUee4OuGt1F56C
d/mr/hY8tw/uU/rHcLyHjIwRqvROdYy9h7BfcSnzvSrTmIHbokJOsmgq61xbH1AbdF2XskoQ29rP
tPOPoalvCknb6Kq1EjrdIM/nxmbeOo992U88qT5bMUmknQhTAFJ+6UDbWYvYlj0K0fDQ93ing5r2
hr4V5LTynbop4QjVDM0N9q5ktVP3ei7HB7eoDNOJo4DuOD1AsHuTt5U4HmQ9Buej5HoVO8XYjn/u
75O5E2EUAEBZKVCNVEXmrFm8Kz29jsf2rAxtuBco/+yjwX+kCSk8uEOZrt1xC0s0HWyuWpJ5IBhm
Ry7Is05J4rg70xkoPwdJLbxXQ2Ic9aDzt67QVriXfCSxKFato0S5sMlzBR5fPWwdnneyk43yIcxz
co2CIB9DjBF6JasdN/MEBPMyETLqdNkTZeHKr7eSJwxqD3Vxdw4b17J1OXvUrLL6Go9S+RQroWL3
pAm3hZ4FR5p2pIcSgZIVYOTtEZ7QX1N5HfgXt+zMv6ddquRZJnfnoFO7B9I+LwJUCl/UMq+3gdBn
pyZw3w1PeZHydo2P/W8p8vogTyUkPD/ZdF61c/B7LA8xdXSlP4eeXJzK2O13mqwMlI/80SFGEXeR
QktgIwntkzUitqsnrX8A5p1vEy/vvodxmL5EtSI7YSdAzxlrHQkMFN+UvjLsqEO+MfYL/GxeGg+I
5BWwNrXRC/SHnVNbqmvzIIJkNnM1RxeHT3owWrtWbL2D0OqvZVa0Dg2fW4H40O6SGhWqNM1Wnp0L
1wPVWOh7oW6eYvw5AC/1ojL2xaA/+9aPJpM33oAYq/8ZGa2DGcnn3gWNJe8IBF/5wvvHcuGYXJme
3RAUidGjGVDVTWXtRYvc11KXvvRW9FK1D5FAyv2+uZv4d9rulN6nvncq4nDTX2/3Kof7rhfj/iyF
Iapk6iaE1BeErBPLip0JtaPU2VHIga146m7F9u1lf217ts/VtG2M0kj7c2sMqIsVNOaM8qaN943w
PXENR7bczZDC36FW0b4LdoZoOkCmlXgN+rg06X9fN7DR0lkyD92sUBzboi9Z77Cx6UIViQNaevqG
6g+Ii5XgY2nUXFF8LBkAitKzGTcGq1KqduSAhQK1R1eTDlpplf++j6B5nHI0Cu8nemWu19VU/MQy
Q7M/64l2aX2Ud1UaBH+pFtQv7yvruDB9FOFUQJ34K3zn9PcPkWJmeDVFJH04B3VxCHzNLs3PxXBU
acwZOsGWrPFBq6xTioagT92ZsQ6Wb2fGoTJ+pgC/0zLe3/+keSyO7+ahStKBIhaJufkcD33pankR
jGfPVXmdNn0Fay7w42DgIr5v6nY5J7wk/RQMnst7/jq2kPNU0jEZz+i4dnZA8L91MyXd3LeyEHRw
FeGO4L4BKE8SYDbHrZYKXlBK58hr620cB/UxF9XMzk2123eDIF8GCveQQnvezisUY0NPvLGBXdfc
aO3Y7qXYNZ4iK0t3np8Uz3UWS3tD7AzHLxvUI32pUS4WRL4rAe9CXEiiBNeikeqly2LOrdHm8WC2
ZqicBy/ZkLFQt/6msf6oja3nOw36tcEJbTQGocEINhAspl/G6dyVdr6WTFxwddefMq3kh21KXdwQ
tIRP0R90J935m3P5HXXZXbEW6kyhzPUVitYHcTSgjEnzfk6Polhd1ElKqpy5/uxkWzxIm3D3U3lw
H1Mner2/MRZ2OrZ48eFKobqdtzOMTSZ6uoStmvg+zT8jqFpaa/Cl21jxr3jJBKll+wEOup45KFJb
vwoT5VxG7/D37cKh2sYdgpL+2tRNbulm6gjnNLTDp6LAzFKgKIVZ65lyjr/qwsHYFvsh3Kfljpya
8DBmTnfQJDtZI5teOMPkQWUaksCETenQ6/GFXcAmDUbtXGr6w1AMqqNpkbX955XCD0/qnxNKx5wz
nityF6h9VJrnWmrLjRHVsT2U5dNYB2ui8gt7gn33V9EGyiMi2evhqHIby70nm+dQE4KNZgT1Rm3U
ZGNl0NrcH9TCzNFxKgLYh+qNdrLZZSYqVZ34oWGehULVkTKRTdQ6+zVltMUBTb4cCkoQdHMrhlAp
dd4L5jmplPLYEoUG3CJN+F+NpMnl/ohubBH3Ttos4A1Io1DeuJ48Q/DyOA9i61zJYnaJXC9TdoKM
Jrpd0py3SiV6aw6wDDVdBfriaVPMYqCA9jczNwyBWD+2LeRyLPeboXRI++67JrGVaDwPxU6lT1sv
C9sr3T3/adsKlCW9FbTyzVqy/zl33Jd0BIEinq2l1FlaULWxdxkyaC8QsvoTjd6ayMCCEVjHISXm
BUi/wTwtZxaoqguW6V9O2xXfsfbLs10vCpbEtc8vE3E4a9fYjQecYDAfPnvyWx/uDqNusoS+Rv8y
BP/hSY6aehK+RPBnV3DKxeNOUY9a9Jb7L6k3OHL57MniY687pWmtBM1LH0KrAduFlwno49n2FKWk
qkKc8aVWw4MfxDTRlHVOa6yR2lGw1mW/YI08HP/wEKQcP2+qElxJiGFmCC9FO9ocTECF7Ub0oW3f
3j91i4aQaiEK5wIBo3Y9v/jcPGpKN7yYpvA4jt3BSsYfoRk5hrfKhjBN0dUdo/wVu6GuoICi4KV7
bUtLYtWkyTa8BKF/7vOvybgX29cm3rf9D41AUdTtUEL2iVaOkZwZaFFKBHaJKnz4Wxfi8/2R35Az
4G1IwLCW3OIUw63Z0NOkkYZKbKPLQPC3D6owVWzL6nI77/wHK7TST32PyrhskbUOpYzeYy3yj12r
dY9Mpe94WrXaCH1zDXNtSOCVp/bEift38loft7uVI4rcq9HF7eI3ZD1PkdlsB7G15besVBwl26eU
lYkeW1P04Vof7XjtmXQbrk0seiSoRGpOlH6lWcSLKEHs16iCXTL9kSfsSxhdimjvq8fMOFYy21AA
5yJG9v3lWPDHvAHJUNGfTC7zb932w8hh4vJMsirRhfjZDialgPxP46/hohZ8FTc04QZ1EIKB+dha
3xNLDajkJZDM3ilSkWdnawqb+2O5gYCztYyJshxqW9SfgT5fL2MeGqqrmV18ceUEle9dqZG+9+tj
qu0VIYVsaHDiFsaMrLelOtiU5mMb/wJtuSkBhKnCc+JGK+f8pu7995PgvCO2m7KO6mxVdV/LNbcG
BBv78avlmsc2K39q3U5LrZ9F3jqD69rCcBiU3wh21tGwuz8lSxNPGDsRWU8l6XnnmSB0qd5mfnJJ
e3DAUo+IkubBwXvfyoI3g59igoehakgScXakw1BNOympk0uCuJVSBMdhfBuT8FVI/p/GA/aEJnYA
sGTurle4pXbZ+qrOdKYZMtfH2utXNtHSgSAHCd0GxTTGMrtWA2nsFDkIkktJ54BTdfpPt2/gHRfS
tZ69pRMP+JIeNyaPm2Aet0Yx8KOmyNPLsBchcun0XTQcev3iBp8a+SwMb4X476cdOjxALAwPNNKc
rBjw65gkwOMvUStriE22gm0JylGU3+9viJuMLqccyWyubGRIJHm+IXIr84ZMDdOLqrzVMAk7IglF
672GsbD8VMrFyrAWbrgrc7Og0i1DY4yHNL2IWga7x6C0myavfwcDpPhxa5UPiukJ/77nsUkShBoM
WrjqzKbeVpIrjdgMpd9jE+80NXe08RL8MxR6is5RxuNcESwgITV3aq6bCGpcpRcvcOrQ2knDtn+n
3SwliyDyCL6/cn+5kWbRAub4B+Ua3vPm7G3opmaIXE2SXcJ49J6UQA22bh21Z7lK+404mtW+88R+
U3tUEctcVndFKcuOIegojXhRv1NJXjuZhlxaKSjVDukqhUZ71XL6MNePRd+Lk0qEv5E7XbNDP8we
xaSSDpbbQXnnofeV6nWzK/FXu8Dqh22eD9GxDPPwqSqC/8PZl+3IjSvbfpEAzcOrpsysyVZVpV32
i+C225ooidRADV9/lnzv2Z3J1EmiN/bDbsBARZIKBoMRa62wfA72wJloqxOk2BTgPycE8SxvXium
kUNXY844H9FsVNgQZoqeP6C0TR90lLc/9WuHgSzOOB7ub9kWwsUdM9B0x+AXFeUCb4vBF1dop+O2
wT+2yWLW9cFItSZGzj8HloMS81wTLead0509Msr8/rZwD98wVbS0kCAjnxKz43z1jL428W4bIdtg
agHX9IO7nqYima1D1ZUhU7frjsagO5/ur3on5uNGAbkFspd4yt3ctYq7umwo22RyXdCnvvCCJs4W
kyXnbC+UXNoRLlDdGvUW09XbJGWxUZ2bT6qp+E764W6S4fyvQaYavhdLLu0J/j+A354BfNMmXfHd
5a8ThOq9h4qg8gjvub+FO1cNSj8AU25DEzbI5rXjtE6VAU3kNQnTC/PE3QKdFxeTlCcy/H3f0u4m
QjEWNSZIad9Mn0t53ZKmxqJM/tTOVuCiUW6XOeT1fqLM/RWosV5WCdX3VodyPBhQyPkgky58OMXj
SDy5ggCZhxo9ZUXuu92Pwnyf9NG3SBll9dG1qthtgzbNwwkJd+lbR7xK/Up5yMYAWbZehIP3tKjk
weaY9WYBXuK+39+aGy3OLb6izIL0H98CnUAhkA+56+Wlh4BHw42sGwBA2nYBEu0sUk/9B/gtmPyW
dz6Ivm/3Te99lUvL+vX3d8bVLVKrapNmcAO62nFPq3BF70dxp5imLFJZ/gU0OMmJ2vNwUNI25Vg0
McB3vTbrslrLjZK2iQtaRM/rIG9+F95Pm7yX3uv9Fe6FxgtTYvo50rbpOh17a3VGh6sB+nQamZ5d
G0BPY9W7COoYmBFOapmSrGSNYtllRs+pUfoWMXlu3lZ79BftiTIazsUHqX7dX+TuZzQQ+LdX2zb8
63o/K6MZV5t3bZKnhU/ZpxYM8OqT6paR7hUvE3lWO1l5Zs+kjW8HBB8AzphdeW0SLy2d2mNFkxX6
+JBOY8fGqmtfM5gZkHxeHj1uZT469cohn9f5OOR5GzMPUzAmY4U6qV38WidvDHtmDkdX4+TYpJQf
dVzxqZbX4f0N2rsqIMGENg5ACrgnjetfyz01RUERt1Q6exwkvLo+uQS84KxVMkgzdjKA817k2Z5b
0PgBARM0WMGeu1KyKjVN5vg0B/+Web/Fi8u/LpzalZDZKFL8dcPtY216q+pvxDqlKYR4oDd5GNsf
3M1C6oKpktzfxz+ELDHTwIATjLMD8h6jtIV31kgbb8Ehosmw0iitHiHW9DYYXmAWbsT08W2sfkEu
x54f5u6VkdH3Pq/kcbFIgKcysv3pMVcPSoVpcNMDJNEhuf2QlX6tyDRvbk49OsqAY21FfyBCbjgI
6lrabV4qNLGdBXL9LJjTZ5c/9ap6ZG35juJ6I7lJ957ZWAPK7eijoJki6hPk5tx7njpjZ3jGD3k3
49FPQE3C2LI1KDudPOS49/xZn9lxsKzlRS+X+lAYoxeiHajLfGTzsJsPhWAAztRWXRdBNebItLFS
KE1MmkVMO/bMT7NT4zw0SrC+Gs6CCYgv1U+Je2yf/8YqaBk6OpAQNDEEz0SFbBlWt6GJWmgxgPUt
RCqyXySnvptZf3d0rgM2u9+rJq6a2Vfc7HmapmCiK25/5SODLJvJsiNVfvcGxjdJxWP2ghbI6MBc
4LULUTbh51FM1rLVeaTJRKfvyFS9QOkhH2G69XDSKaRQjMoFPIwrZqSMbS+phPzJN8TdwZdA7wbC
X5v293VUGNyxUdyGUSiTrpAMZXONmmPpZuM3D++dp4nZ6cZmWTGdEufpyDmDWJrHjf40lKVO/cXJ
6KNq9tlX2oxo88Oh+NOsm3TaumfQD6+N6tv9L7qb3/8BoSN4gq4h6ijYpZoxaqrwI315aK35ZLPU
LxukvVMW1W+G/ZinwdqZAeSrJFnCXnUCjwuociEDhNy8KP2lQTWvrWYd+/VRPRLfxf8M9K5lJYn/
Y43/2BGuz6GaK6f0YMeufzvpc+5ukzxeCf22dm4A/ELk2b7m9i+eLNO/vSZwSjYZ9k0aB9srRFNG
etY4NY5LATgiNHec/FctZTHIjAh3kTsTD/Vr3BZ6kq2tz9/79DmbXJ93NCzLY03OxjfHeqqQbwJI
FrZIQhVJtrAlA9eOj9chYD7Ax4D/cvMhmcVSc1gmXIcmiY2av3NVJtq14yx4CWLuAWqAwADgcF8f
LgiJq3zuapZoSx5U4L2Q1vRBJTkV9VOeQeDPWQKmfmlTydpu87xru9u/X7y91byagK+EXdt+XLuH
WTuY3qF0AkMGHNv7jqgKbiBSA4RUESJXt4arNFnDkt7y8HbKxzRQLIOBD5tJ0dq3cRyLwjWPcIiS
D8bpXS+qm5URErkdSxoMcS0G85liLLyzsfkyXFeMHmmpPOop5Gu95rMk4my5mOgskOyEyBH0ETcU
07Vtlq4Lm0EOSzzAZaEsgETDUXMb2MPS98DJnNnShr0Nod6y70nUzEUXuMvUn9q+gzoxhnhLrvab
ZAJ3Gabd2ibaI0DViCWOFNHOWiaVJUajvwEd+2rzBvvv/Gyt5dSYzdGZZZFvu4jEPdgqejAKHV8c
nus9sHQOrYqpZQnvy8jJMQTCpqdlSlBG19kSTkit0YgJKij6NgtGgaarZM17zgYK2Vam3ThrpvAD
jBF8EXSf4Gz2iMyS2NDct5E5YDCgbK23uTlkJC5MbT/l4gCVQ92ulYaZKLxdv89ziVThdzaR3xnV
HlanCzpjeipsL1DNxZ+r+rHnZpDlDvIX9bBYx5nKkF97a0ejSEMvDJ2XG1nGsWIeqxzCEkin+CpR
fXRiOZUljHvLhibsVr3FlG68Sa6XXZkEIyJQ60nslB96qvu96v1NTXqEWkEkOVI7xxk1OkDYtg9q
gpR7bctkqlHMo9clbqpETKWByt2EDJ0/16jOrVx5b1sFQtGserbz+L7xndgP7Lmn4viAowPE1LVt
dB1aB8KQHbBu7639c3EkGcrOPqLGAyKXDjAgrtDt3y/ch+pqM6vr2CVgUCs6EB3rs06eMxlgaccp
rswIETE3x5FaGsx0H0Zofh7f7+/S7p8HBh5IBpTi0J++XkXXL8a4jmuXEJBwVBItkCbHgK//wghS
T1Tz0WGGruG1kV51CkKBuk1WswtYjhFBaMFP/5bStpFgAK/5jxXB2diYudoywkoXmr4kLO1+7H/+
ttjVUQs+YMYBvkJZ89ghSqAav5n+w83/G6e6sCPmTJlaMDLBzjqc3BTCTVnne+WBVrI4u4NF2HYL
KD+ML0CsF0v3SjOWU9nqOJoE6AeI5xgc/YPaLxRAkHwPSs3Q1W0OyD7zM+fu4b5H7O/nP9YFtyNF
U00MA1ITzOEJDAMlRhsiyBzKABCivm9q++zClQaKBe51UIZQMhIfP81sFmnbkx7OZ6uxwRRyUHQO
VW7ATcikUWhB6uo2t75+tgFoi+5b3ztfBrSYgEDBdYqhXNeuD7xXq7UgBSVL9wquTUx46a9LK7Gy
UwTYaJaAdP0ZqwRE4LUZRWv6Ubdpn7BCA/2R8bg19Bhzux4tfYy9THmi9RESSSfPHsNyNWLLUo73
V/rnZX+z0dD6xIRHEKXRP7v+DboDOSvN7foE+uHfqPtsAdevKmq0eMTHeMkRBRfaKKE16b7u9I3P
NPakrMYx77KYW+9aLivG7O49HjhIWSEUBuDN9Q/KU9ttZ2hqJ6CKrVbhcxCo81VS8NhWdbPqCyPC
zmftAi6oxvtEUdbDYjPfXV6M7oebvWoqdFokH1q2pC2Hvbh03LzUFQLMXqIMFPTMsfIXO6n1VnZo
9s7n9jb8360T0zCiKiVy8T4ZUt9s3j139Qf9o5GGoe32ut09UFsxGgsqsWK+z1Vq5iOo1wleSZhu
pEdZfoLkk99rZrRYks3bX9Q/xgQHLerWqq0Mxhr7t+d9y9wzutYGisf3D8JewNma1dDnAFbWFt1u
Zi2ShnkZEob3kdr85NYHB1Rwmg9q9a5nj1X7cd/g7enfAJZ4ZwJrg0KzKz7nC4OvuoWhscjaWVBM
TdhbzGcgXgBg76nH6qkc2cGqCt8C0ubfkqGhHLwBUja2H9BjukhRdpcsK6oWtS3inZHQld3g91z/
t3uKuiqE60GzQzoJoUvh02XDYqmrbaNgMb7Op+w02rGTHjTl0SA8zGXI1ZtTJlgTMglSKWO1qBYF
Ti/R0jGYzMJnugxQfdt+28zgBbJxJvD1PCE+OY2Xlqnn0oQpqMM4k80C4rCHOVMVH28w8/NklCBR
4KF5rN2mPeiKrkQuGY24W4ZH3JbMR4lnCvOt237fpXZ3AGiy7dUPPJ6YsXkQBK1yntIkD8zqV7e+
2zLluZuTvy3+woKwxwspMeWthIW+wHuSNrGBeEksH3Nmn41MspzbStu1NTF/G5mVdWMPa4SCggr5
brMcAgwjC6rWfVZb7neoLg5l7iM6MEc73t/Nm6eIYF340MowrWRYHZpYSgo5THtNg8KhMrjAdgau
YimsALqF5g9CjwVhLeFuQJLj8hRrdOvDSo+ldeQKmJOnGq0/R3IedzcU1zwGQNlIO25I4AZdytGb
K5ZYkNEA8fyX072xSYtohfmfYedoUb9Mw9ZziyBekdzfz9ua27ZUjBnCrQHlW8AwrpfaLBAWqzts
aG5ipkn7G5yHsDWH99xqk7lUnrljPkB359VeZfKeN3fIH8sbzwmcYRQWhXxubdtas6qMJQNTDwNk
s5QfXe8dIEh3ur/GvRMIUI2GCVsY5QbJ1+sllnkHNaIOhRCVYKJ5xlwjyN0OMAl0EyWn49Y9cbZA
hoHS3TasROxO8HHhpttqLCErWYPZYTayikE2C1lmRUhd2kax+FDYLJn1MFV8xsL7G7bjkihP/pEg
xBMQfUrB/xVCbNxvDkvy934s/XZ2/YkcIP2+5EZgp/HMYrd+IcqX+3Zvpg2i54Txl8i5N1UwaHUI
kWweTKfU+gJvmU4HViZH2mvNSJgKlSoHiL3o6EbbJWj/1RROkC8B1xbTkECMQHbAyRnAXUgyZh19
Ncx8jrpGfV8hT31cMCU1mNSpjmuFxSxVkRWZ6mtrZvlztTgGRJbIBKUYk8dF50Kq01E6iWNsv/w6
omwrwwFHwxWaaiKPaV0Zdw2So4RidFHZ5RHILXELKfLPqP+NmGzt6yOP7m/nbRS7tGmLJEuMjMIM
rjXrEuVrfa6+e19Gv8abQRK/9pwRDXnPhqArGqfiW8UCyaFya4qyB+YlBlyFGsGwqkzyNrhRV91c
AyruYBgBb4J30fYzLtJ1pelaCBu1XaJbj1lOvs5LHwCNvUnjo3h0GGgZ2ooHObUpVDEPOsvWl3wF
SRKjqdzip2HX8BWQ4NqAotpbkU90ghIBGtmUfdzf9duwtv1Q0FsxcQK5uHg/VkZN0dqvu6Su3tb5
MTun4OVpErL97ZUPI8hINqVZiGmKBHTAFebVc1GR09PPbFifyoIHY24+oOIcerlEWeE2fsLYpgII
6RzNxuCO661vUg+6L1WH8pwDYFPFjmqZIrWSzZfYNYM2IejXW/NHbI7kAw6o3qtdMkDmKFxbt0DD
x1CP0FaQSTvvbh/eseitA2uJgt31ijoDQlGzqXVJrz8UngpZrmMOJhnJvmaDZPP2Dj46PlANAXkd
jRghlBYFY1kJNa5kLJRf9TbHAS/nyVc7QDs0VMpV+lVlMjDprlE0f0BCAnIajLHr9bVrm4HigJqQ
Mx7SFJq1vPAh7tYGBnKY2jlU46/7Tn/LWMbxxM36/y3a4rtJXdVWVxobDnnQTkQJvxqBGS9xFXI/
DdtgDjAsIOoOxpsbpJIwt/cxL00L7plO9kDrVcHHVFLlzfLYj1wbQtqx2nfqqYHAhuFKGly7JjHG
AlUihCKkitf72zksa8qtPsOqkxkRhPBBAyfjkNVSquNN3R8bC41RSDpD+mZz1mtTmLeioW2Iosgy
fy+QbAelGeuVHWrWKXetmKmvXiebm3OjjL8FW8xd2LRNEV+Q0lwbpVmPimeR94mlhe13dm7Py7n8
lJ6UwImgoPuhK6EjU8fcu0cAnsTrF4k3ZrIINt1cHwytZX0C1AXANkOo/Vux1j+rQsiEQg1K5yBI
Xa+q7rK2MbW5R6r7Wjbf5/5IwI3w8ghM8CjPmsDMZUWmvSsYEo5AMcEqMpvNkS5uLVepSnPpDNTN
MuvB+Sjb8aC9Emg6Q4jmC56MkixDZm779wtzfUZGJ03NPlH7xU8xOYYzSC1VzY/OeNb0R4o6xv1z
v2sQrVW0/0DSuEFMkax1lJFqPbpS1hpnboUJ3xicfqiapj560zxE7YC+WIrJgJK4undbIEPcCjXo
reJxfb1UtzNKKBva2Nl+3BLSvI8zp6zDNhtIeH+Re565ka422RG0ckU1XJ6zeenSYkjI0rJomPTG
dzLcGvet7OUNl1a2X3Hx7Qxt1SrVK4fEJqlflFZk5q9ZdjZZJ/lmu4ZwyW7YLsjQit02e+CWN6Tj
kHQqC3QlDw1+LrSvgycztLNvGGHrbYQxYOGhMHa9ooJ6XTU4OU/0ulwjtRqbFyfNKgl4Y8cRkGTh
tY5BoRsaWQiQnKRTnnGMhUCcPwMDlKw5pm9a+eH+59kxg6LcRoKD+A/49MKbqyaN1xnUGRJeND7a
6j52zdBkQlI7FwswwKC2YggbnEGkkHLVTBevqMcktzEwXhmbMqBT/5sDXhnXICE+0cnuJUFjd2Uo
nCF728pTIne/KmtdY0oOm8VfQ/7JqF+UQvKw23E5XCLo7UJWEmomrhAGIV3bzy4Ab0mvohFGJksP
FQr86IjBhmEPSJrExXc8zwDIA899dGMhcSv4BOBD3qLn1pg0vcfiZbBXqCRBhvW+S+x9LJwhyB+j
X4q+teASVro6qV1NI6pEEPlKu6d2tQLjVWM0dknzet/Y3pscJDGENBwklIbFq6SnXM2zwpoSr9bm
l3yordBTOj0BG9M6KnjPBjnzoAzKFD0maqE/cN3mcVdBiev+L9lbNnpSYDgj+dm0n66PNTNL9Lmd
ckq0wW4OpgJcfKfNoT0077pdfVrg3hIP3anKA2KHWhyo3uCUQVT32qTX0773TIUn9lrg7gRCNey0
oog9Wg3oddL2ZRwaNURuobzgvqGPdeahZKGCNKI6imya+k52ffVrhKtHQTFp5pPNk3lQaWi06RBx
21MCiEc14VwZxcNIDfD4xn580HgmQxbt3LlAFSGZAFZ5E/wUzHtsKNq6rqekwUXrdO53p38eajtY
h98rW495qsrG1O8u+MKiEMhBxPQwZBsWSY5RWPwbO1dpd9yYVBD2c56W/Ot9D9sJFyi7gn2NqiA6
veKF24Jx0KR2Oycr5HybZPJmP11Q+5ENdN+JfCZqdKA1g7R/y7kzHG5ZmEsxJyXk0UdMwENX7qHR
Pu6vZscKWrkmuEsWaEfQ+rx2Xhe4u47o05J0lvNkKOAaZyaJlKGXaeXsRD3cthivCwwlCMFiQVWd
hmyFOtyalNxWHjBnow8Z1Zkk8bq1sgEdPHgfbl38v3AWmT0tDGKzPFGKFgDNzjdlcLLbDYMF4Gnx
eAU1BbWM6w1jeaZkWQp36xcWeQzMCMcpA8wPloWV7WV4XZTbDCEHAqwAuZ0qGKqQlnJtHqZEXZ4V
I39iLYQZ1/J1a/TpPl2/Nfnf6fRznGQy3bcOji7V9g5xMXcMF6Lw1jELopsp6edk/ll4EQfqaQw1
Q3IJ7m3jxiayUfrGB7OEU2tkPNdAq52TbmGY0D2AxNwGg/v7vnfvuAOA+GiSYKQT9JvF0VU9VzCP
HKPREzX7RGnpj+tf9w3chju4Apgq+OsYUYNnxrU3aJyXnd1katI57RTRUjVRQ7Hnz0D3hU29DT/E
ILBonqxacuPuGXZR1cTrDag7XDzXhp3e0ki1Fiqg/q7fLbE9YxiaEsxqUHBgE4hMe3vne6H/iy8F
PiwqnSIDrHDTajJ5viZsHn11OtoV9+flcH83t9MpuDzYTKgZIlBsXDPh9FYoUSEm1GvSLse6/ys3
zKDCXG68oKxWYmrHybf5U0j7oL0OQXKhLrPQZp4Mr1vB1HDjmfDXdbLDCcMCHWU93V/VjhOaGISJ
8jM2EFrYQkqCenDnFipXE14TL3BGNQ+7jskGMO98IPTnQJPGmcWjXqzhpw7BYBZvVpOsnoKGJGvG
Akem2rW5s/CBgICH4i98HiJk4uTqquiUIVUMNWF1tKyflMoNMAoKk8sPhgEV1zqNdPXH/d3b+VAQ
GoR+PUTJoFckfihgwdOqshQ1GWcL45j6GnrC5bT6lc1OQ+Wpko+144JoqULPDdpkmIciClakGjNN
ZjMtqV86TEBjjhOn2qMLPNPcyJQ+9mxBjEe3EAJRKxBBMe2oe7RPbS1BJb4o5rCfi6Co8k9Uf5ze
7u/irW4MBD8gdoBhBKaHZq6oh2cs2lh2pNcTqpiHdH7OlQx6f51vQ6iTqn8tvQ8NfQjEaLHZtM+E
p5GaN9E60dOYay8047Gael/v/6idGHb5m0RJz9ECebadqZ5UtIjWIpzTWLEfBvNQu+fRHGQX6m2x
ciuvobqGoiG+rsjRnHN3RVu3UhPFPpKs9lPjvehICC02p36plDOavGBqxvfXuHP4cT1gqNg2ufV2
LnbRduY0OI2WDPWS+5PDZ1BmU0MSzXY86crKdoguyjNObXJn7Ust2dbVWmBuaQOGzqxBpi++UUpU
5fasoaCOfdTx8gFX9NpajZJXXjGuJb0GMXoa6OkzaMHzENa9xEN2Dv/2rjK2Z9Um6rIFvYt16VZF
1TQztaTonMgqeYV5BSWHyjogrA2RlbN3/BGlEx3RxtvA3mIriVlTM1lLqiXe1Iepnb1Ar6O03jX+
XVMw425K7rvGzsMR+SM4RZAlRM8VGdf16qbOqUhDgJrQUVBj/H1tfxvNEDTacrKsaG6V2E0hVl09
eZX3xFOZwv5OW2TLX1HIxWWLjFm8MkpnILabMZy/+tdSZl8XSD1ieMpJGewH6hj+AhhS1RkHZE5x
qak/+nkJMpufWJtA3vBcxPkTfQXj/P623OriIuxiTzY1LcwSwve/3paRYDwUc1A8aIcuNAhsmp87
N9GmmLjfyjKPUPp30aiq/h49PwN1ogNMm5w5FK179W8IrD+V4JilnuyH7aBRth8GkC+ghR4EmoTv
RYBsyAAZw37h8bJgulOZLWFZUN9xxigbXX8xIfBClkMvnay2E0YcpCqo86JJD1CKkK5obCLm4E56
Mo4YgMsVzoBMV2Rdjr3jBkIWRKEg9rKRSK93fposrQF8SU9M9mWeytDqV5QyjDhtZGppOyFk+/sA
hgMbdhuL+7Iwcteo9aRZjbCqsxBoF0j9ZH4B8R3qRvddat8asmRXR8qMx+71uupsNqB3gg9Xl64T
MwvPmgxU2HiGAKk/o2TxW5ny5t9nEpgmCyEvNKr+IO+vjRa2XeWOs+gAVXyxGicEPDoaledpGA92
I6v67GAMcbvgSYr0eXvviFIkZpePAybY64mmrFGLMZIjNGTszIhWdQkhpBCkNj3axUtW/PBo+TBO
v6h2nAxIkCyT5ADveREKI5AmwPsb5FNht2d70tiqr3riLiev/zrx99J5W2TTJ3atmChZOCDh48YR
ooTGF8+ZB4hkqyX5rPH52ejq9mC5w1+pZ8vAKreYd8SkjdkEyT30JW4oW4td1m2FiJXUPSrf3cGr
YiDCY6uvHma1f8uK14b/pF40jKa/emqkkyEktYP/dkKHyZiaO2vHCYUaNYjLKA2I4+3WZpqbsiFm
0tYHb54gElT71vwOHav75+aWPAKc2KUhYZOz1DIaMlcwZD4qExAqWRUuI0a7e/OT0VRvi/sKXZNO
OzU6hlmt5EvdK5LJbDvvGlC0kWjgXsbrRnx4lg5fKeQUzGRt0iwqhpYf07JTg9YEneD+cneC7KUp
ERyDseKFysrZTOpWfVJm8l5BRfG+ib0vt3FTgPcDfBPvTiEoQECf1oVpJmozWK+9jhZvPbXKacbM
9tiUdwH27OETopKEVyH4pYK9BvPWrAmnJ+FLE3XWENrOmVpmmA2SRtfe3l0a2n7IRaamjWpVIh5g
7xgUYprCn9zk/tbtOQKOOrCSiHAgEWy/4MKCO3aEz3pvJWgGMQwjdwCblgCX9o45GgD/2BC2CyOi
qKPWnQUDc7TQIO9PnlI9amkfL+qJ6sASr/TFI+E4f/Ys/jB2n+h4ntS4A+nl/nL3vtzlTxE2VN3k
y2ugJ3BDkqjV+2Db1AIjWTzZrb+7sbikkMhjugJwctcbu1j9gjcjNpYQaIE1EII666WkLruX66KQ
jawOnepNm0Iw4tmMQQDAsZK0HgjxK61HnkktlDadjodtamRPusZfuVk7BGj34mSkoKS0o0OfXDOX
0Qx2NxcXM5ixUCi+Eei1vMZoG55ayTwemvGR90/WWeqwMiPCPQjlunRhkDtMWh1jstbHNP9M0jL4
777fxWKEUmAxAmOncs9Kuor6dfndhGIiVyTZzK6TXBgRiliopNVFhREckLA46DNGgrxiws99j98L
IWjB/uejCAe8HbMmyzusA3vVmz8n918zonGb4YtjmpkHoRFNvEpSDxAb1evsJPd+dtoKOOi31Rjx
av19fyE7Hx6NlD/hHcKZN5ImKcSyeGE2sJNDuqrHNKMI8x+7qK0K9gzqmGxde8WdrVqKXhSonkDy
CR7g0H7oSrWwk0n9pvcYruO8ONNj0zcvJM8CG2K41WJ/LuxDafu15Rzd4cTPZgW9pKiRiTzvLh71
pS07wfRdsUQ4mu1aNtB8S1K83ur2VenS0OlevEXG9dhxF0zv/ceQcLzGbnQpAB5wFzvz0XmFnPe/
Tz3gKCjaAEOESrvYQq/QwFfXdPuO+uzTEmV1YM7S1//CWS6MCF5vbXjSPGN20ulPi/Pk1I+QTpn+
NbscYsLA1KBii644ECmCFSgkD25KR3s7vmjT+zi/0C6XXFk7KABY2V4hKjougHRv77CLK5rTIbcW
1DoSRsrlabLSswL9spAzgL0c0qjQ0PcgM4jXEj1p3HUP1VpBbByYrCq+v6s74QrvSh1wFVw1G9D0
+pcYQOsuLSdOonlnx8Lgbjtm0kbZrpFt/B1kZwDYE5OrpZjmiTmDg5L7CXpPhv6Y9p/vr2PvNIFw
8B8T4jrGjFZaCxOegQpbrv0Y6cdIwH3RJBB2mSHh0+VaPoNMw5zE6L5VuRuu/JyNCR9lbWCZHTEP
UFJbdccRdvrTOllvdba80KL4m6uShFT2cYSni9W4hHdp68DjQW2d/T53Mdzm9/3PIzEivhiKaSKp
1lInKVW0mkE/5sVDnYb3jWxbct10Qe0TDWA8gNDCgTtf+7IzDqlNFg9lScxXjRD39MCuFiPq2tUL
CrA28iLLj7k7yOqhfzq9l5aRC6JjgAcm+nEoEoqdK4L5t+08pOvZ+rSOfppGLgb2+OSNPPHj+qGw
Q//FPQHt+1i7gf3cP5fmYZ5Dx4ISHAQFHgZIrNHoSx7XkEFOxuO/25Y/Pw5Igg3i7KBSKHhS1s6q
QwqunlNmd8HE0VFrtcr2Kc0VX59T6lfrqPrFrLDovuUbnbXNNPC66LaBCYT6qXDfepguDzX4ST3n
pa8nq/s6Q0Thx/KX89BVB0+LC4gI/Z5RyAoMDAl9Kd7zQpIriY735xcAYYOCIBRJwNq59gkTE9Gr
qnDUM7HIhMNaL77ONCegKc8lmd8N3nqzhUCKwiNQjAipwt2hWmzM575Vz2Hrf2f+948x+t5/UP+B
Hu7v6w3DSrQkeHo/ghhsqLV6rn0eWn7lt/72X2MEVMrRPng+mFQB840wLrj/0PifrcNY+OP7EkrO
9e4XvlyzsL8FcaDRbeGXfLR/fsSz5p8On/016MOnhzJopNNotnAkHrVLg0L8pUPGhsb4fwaH0PFD
zv2QBdv6eJQFQQBOmey63nOiS5vCCSr7TDcyTBs7Pz7Hf/3lvRwesjBQ/bejJBTflJHE7yrE4mJy
xnGjy58feRyujzQ2T0Ed8udQUiLYdVW0FAFB3LhNlij+b5U1dTl6refWh5T897yLuq/ra9X6duoH
i5+P4a/y7/tOK0bnbW2bXinCAHrUKEden0RSphBX6Wf1HFtKoL0qa/CQ6DIVF5kR4UvZOscpJDBC
Tp4/P0GejUNxwPckN83NQ0JcjPChCMZyzXiGq2dmxu1X8s08uV8AWs4/QWbAichj2/pOEUDYenCj
3PHN/8ZRbEy+gyjYxl8Rr7qpBYy5XibtHNY+nv+V6TPTX0jsfrycg0qWFG+BSzxz0Ap00MYEGBeN
getPh5KE64JXuZyVVoO426NWq/F957hRCN829NKEENGYg1mdq2Is5/Utrfwv1Y/vsebHp+6R++sr
QE++9wwVnsZ/iY5HgJT8XxL72010b4lCHGsrBQxasDzO0MDootoPv78XUXtww+JQTQ82LCO4HBXE
ljSyfsnU32UbLJwNVZunmrjWcqZkfnHt9jgqvWyaw7aCeysUjgaEzWwdndTlrGdx3g+Rqp5cyuI+
Ze/393LX0B8+I0BQwIYIZ8PqcstcjXI9a/kZM6O94Xe7xqaMPf1HwVZcDzoNUL/YCI2YgH7tlJgW
Ptetmy7nL4aPe0D7WIKP7iP8+KT577NfB1rmv07fiiCKqB/k/vL4du4/B7KQvXc1XP4K4ctBnq4u
u1JZzhv33npW7MdJJj2xt5+XJoQPRwqtZnWDD4fhDn4F8UxjWvxufFp12cizm3fpdgo3VV5M/DDt
Te/wek+HwtDbuSnWc3myPuqj9gjtkvKv+lRTn2Ak1F/3HWU3bb4wJyrSWWxy86rC5vHRH4PH5zkP
5zBuwlMbHJzgKZrC6Pwt/fT1JxK2KPrxlkCHS+KsN71qYcmiOvxUF1ltrvl61pdn5nAMYk9UF3Lk
qz+Nmm/1P1D7UapChrHZ+aiQa8D1i3DqbWy5652GxG9WVZq7nusX+wsQaFo8PjjdYxuX6wkjaV9K
X8F0vacKA2EzSTpzIx2OJWPCGSbyQBwLQoAibtUhEAYo2aieefZj1t9a8hXCojinvrn+qIvhsE6f
c/Tr8sp8Gwp+KpX0wFBjdD5Gy+/rAUzsI0vDevjB8ja0st/Wuvrq9/u+8edpIBzv/yHty5YjxpEk
f6Ws39nL+xibHrMFeOSpzFSKul5oOnnfN/9ov2N/bJ2a7q5MipbcrZ166RqVFAQQAAIRHu4IE1Cw
Qv5x7COcuOIwyBEfoj/aFvf7Zw4B9Rb3QvfRmXivRIhV0kJP7lzKE3p29dPjbetzXnFp/efnFwma
3gUXS5n0g92Vm/q+VUisPLGM2QloVNOx+5iFNfmV9h/XBJcrCl3s+Iqc5mGSVG2ahpMH2+nALg2t
GFczHN8B/eAdyG8a0YNQgrxhH2Le4IUlgqZfRfEf6xwq8IgIoQg1JWULZNavvYoZ7HpTGs+dqae9
FTEGKJ7pWW9askTPNru6woXBybE59OhFV0E9ZXe5RDLAGaqWpk0KYgi9e6/BqqVGtEjAj9Z8uC5w
NXcMd2BGOnvdla1WtArf0GpkKzQQkC5szdH01PGQ+IaUAijb0cM+iURk8HJUTFzh0zjyqoKp7a0M
F/KlsyaA3R3XXEHmdWKiqJxAKxpswJiA7GBYaXb3GNm3XXjujSjj8v23kcn9GALHUck8jECTXOdp
SpFxsXCwylQ3BzPbJWtpZ7YykG86HKqycATkZ2/DbpO9by7lIOb9G+1wSL8DVIiOxevzTuCyhneV
jLVdRfwIat/gy3XRhgYTfYvOg9yaAfNVQ+aea0ki6benYu5ZhVQrWOQRlQBIM+3HU9KkC4QhZ+22
Y0hXP/uErVkKrcsw2tQd1D2jlngJZ6aQmWGyxyhYSE7OPRfQBDGSHgKgC3zSxN3raABflYe1cIJz
LT9n2Um26kfVpZ5nig/iWejAfV+yoDi3SpCUQf2vPqDHZOGQGY/MqWej131UKMOx+ouaAYdAJvuR
zNqQtRHYY/5YaLq/Lj1dLPSiX8iTzgRGgCEj3wS+cfT1Tjt7FbUcxDZyOZtTUT/BPhJEUpcL76C5
W/TSyOSS6POc74IGRrTS6uTHoCBgxo6b5wX/mQJix+Pxwsz0wgybvORFhoH/9ApVtJeqeYyDreed
VGkfdUbTpoRb37Y5O30AI4CWHiG0MCUKTjsF8rODx9kCb2h3jbvw539Ju/0M6c+/Px1SBVhqV7Mp
bwuuC6bRkhX9ExDBGW+6rBwlUFgeoBAD8MzwxrVFDLZt5D+J24D2XA/wVOyIqDW4mUTX9zWz7bPI
CCSni0ir4f1tJDWQmJ2QlrjBwAUE+oiqxosGEjXQGmTVHDqvmVNBZSJumfATwmj1q4eKJxA6xYAb
ASklMD6jWU19q/p+UEAH1IfQqy9bLrE4qWkrCnAGUqwDg4cwTbJYOrANYhMjFiLxMeUSVdR7ANdL
lPEAhbGyfgAmXh6kCOrSOfNctEXXmbeXbDZoGAEk/1wzYXLGlU0aazFQ4LZeAQ5BlFVsxchKDRSA
5sS6bWzuwYwk45/G+OsDlW2FPmeagLOLHaebJW30aD2Y/kr9MnlaHYZ7nlR3/U41Wd3b1g8BiRaQ
Cr/gp1MXmlS6a9CAy1I+uih7VBmDAT13eZCEXR4Z2XB0WaPLViqUMqPCZPNn9AjqjZzoonPqPTOs
GiNRj1q0xNM5PoZ+nXEX0zK+tC8CNw9qg3kq40SISgMHDzvQyHniSb66Pf1zN/jl7E9u8L6E6k6f
wYzbk0DYKZ7RaJaATFNcLuzU2WgdfWbgCkc4DEqiyTRr0JOCfA0WWiJSQ31kdbf+Y7OurRgHakDy
HbsTVyB9W0Wb4NS+ZzTKx4zzYhJ09N7fM/vnd0xmNsy8JGWdmLPjRq+OFfSztuouGYhB1eLp9uzO
xqMj8GDs++bAWT6xxXpRV/dpwtlsb8iWG6046EhyunZynzfOR3nIBhqfF5Z0NkS5NDpZU2fI476X
U8721ojKQEglj1MM9HKpq4fGLjITiuO3Bzp7fwFRjjaLsZFGm8RovOtBo7jKOGS9+E0KKtLS4P9f
yT1+tumFjUns4bpZGWccbDACZU9yYrCJneopQNj9Qlg7e2cBq4fbCu81NAdd7z2sWSKVaOe31chy
ondJ3rLpQlQxXui/nBC0YSx60tASOZ2wKoUib4fnop2mBjp9UVYK3F0mE/YIQRxfWth7S9YmU9d7
bh0JKawVjtUphD84YxokrOh5qSlt9jy5GNd4rF0cW+xQhS7fwJIa6RVCYO+YB0bTvANLcdvj5s5H
NKSNxDkgWkWD8bUhvuhdr0LYZPvfoUtMufIJF7ykLFSw5b9yH17amgwqRWasTeqCt4cDi2BC8wnD
fQhQTtcg83goNtlSVmXOAS8Njut5MYty7UtKr8FgKDaQRloJ0nP0dXv+5lziwsQ0ZaUOXJOCd4y3
ayrGxrB7bbbJo8rp3kL+Y/Y0ujQ0CSaytmt6cLTytpQPa8ZVIYH56PDAEL8NWLPcvevEc33OvZp0
vrzg97ORzKXxSXChdim4WNKEtz1tMzhQNgE4Cw5CklNC/WxhTy8OdXLDOVpXgiAZQy1BB1/RNFq7
2ZEpN9nOT+8HtqNRZfr1qlzqrZi9ZlBFgSr12DaFrtNrfxFLMY959PrZMbQ3xuyOripo618V2aF7
gIxzsu4q11AzHSQnsjks4f/nqnDohgbOSACTMxRZJxuEL1PGwR5FIq6iRXVOMtrr0Ao2hHTDBRYr
70px3Ym6dtT8hYfTXPb8yvRkqzB8X1QVHqy29GGGK8kc1tiexY4hgx6ZJkMdtHSChZg6a+UkrlKP
RBt+y7OExz+MxVjibgBVIdIGt7fX3IX454wALXS9IoFUxi2S06yNugFB+vWkLOQC5vbvCFSDzjo6
FQALuDbgMnnWOW3B2Wjp7K0MWrMZ4ELUfUDSdSFAnk07QDYJ/RDIwqCBbLK8fSpVkSt2iEV17t3R
7yq6QQXp5NAlZbG5QeHyQHUO1CrQ05tsIPBaRaHbcpwN5EkbAvevpToQ4EbbhGMHNfGrY5Qt0rmM
UzW9i4EuBxEQkJRQCZ8EL5mjsE2fqXh8r2IIZgC5aJRH6dEh8dEIz9t0uxTbz5UnoFkGukdETBoq
PhOLDXqnhz7UODsk22K3b61IIblJXV28v+2GsycDypES1HIwOHQeXrsJpFlCz8sdzvb715b5YpR1
637K5ToxMqsIKA9GGtYoCuq/BO025xYu6dn1vLA+GScjlr3mpKN1eVunlviWu0+hui7cg4Ss8JLq
3twLQxkbCBG64REPfuXrwXZ+iR/1Pm/3wBlSHnB+jeTDs5AY4HonZYg8kVHsk3AVf5S5cQbtSYqE
WZqtpDWHdm/3O3EB9Bhebq/BjHsBsjMCkVEMAQ/U5AIsB4ivpSrX29A1J0MOmiComN42MbdDr2xM
7rm6jxuZRxupDeYls2ViU2TEnVzabb3qin3g7jtG9yA9mKWtmeYHrvj//oLJ1k2Knq+HEHXvtDf8
srEKsN1GpWh0iM7A5l857rbJBQJ2IlK2nSlq8TovFzBSszPN8chEA1CAt8jE3dCUXXZ1x/Z2LzSv
HdiamSBYWMxfxL94hajIwP7bxiTuVBWA//IBM91bvRXsvLW3Lo3Xg0vwj1WR7h7JpbV4kMnL5gxJ
cP32Qs/VG2AeOmIAL/zs62sXD2qJ66IOBfbn/eu7S1LK0NiqViG1UNi3ce+SlpQrzzotCWyPczc5
JC8NT+t8fQWcBrSGerserFK+U+q3NnmO5IWX15KVyV5RQRXbNgW8CGJxkKjL62MZq6shQMqNrRnz
L02mhow2WPRwEE92Teb9azJrWun7/SExSwu8BOSeYDZfVFKvc/N8+lxqK55zUzz8gErScH3/0ioP
Olbqof8HXIG8Cd17Xl5qD/g56KaLdWFhGtxzQoeGOREWYtL2VN3LFjpuyOEBzhmR4FHba/uOVuQj
ph381ieJzhvd2qMPKKt8PRFmU1kS5Siy65QRSLuUv/9J+t76vskyM1EluYmP7wPYDvlFZP0iMzBT
K907R2cdU8u4swMjNAsrNqFcRhLaEsZMKIKO2y4wdxPj9fjvtZiyf8RqqwH2MAw28IYiBeT6FXql
++GuD/6Ks11amhyQslJwZa6hDhxjyOU46RiyuvZASQxQzouLGuUZUSK6OKyI3h7lTzB4a75Hj7x4
T4Y4TWJN/rH9+gD+epIDZumtwUiM/4VF78jxozYzoyHV6mv3BOUsckaql0L1Ti+3iyih2esKBRyg
m1G4R2/O5HtEsRQExxt6zEXxkIar9KTqbXEnCueY43TfTNBaH/ZUWd+eh7nnIFjP/rQ7iYYSWarV
KoJd3oKw/HP55WiExuZq4ZRetDMecxfz3fit0LpQZEZ8V5nsRkc/ArVb8rkwnLnTEiQOoMJDHRLv
rslwGkfweRCgsTAjfRwOD7m1hrxkoA+PaYJ7YOXcLby2ZrfLpcXJwAYXNQOuhcU8OyZSBbAebSOk
E9eS3uy8vSbdod9tYZQzRStQVSBJjaLn2NQ6uXEZVpShWg0o5L7Rkfp79UPLhdoZqUO6RBswu3CX
tiYvHR95YZUPezzbarJ/blVwhSvDXjekpf7ynxrKdEuOxFegvEBIiGjl2kVUr3e0vOWAsWZVWlu5
sgOt4JHbxGuL3KO9iZilSb+TveqSyDpthYdH8e5R09MSR+HSqo7b7fe3IA8JiQCQkkzv9qAchoQT
Mep98OyeFMptaGWBu4Z8Y/MvOO0PpdctY5Ozv1XAkOsW43JuB/P91XytrdZSNyZc9/5eow2JtseH
L+PJeMvpU2F1dkRXkaHp7nn5vfmLEGWM5pCAZdEEi1ZpaYqRaDs1jDQGtYCqEZNtH8Z6oUVQbAJq
xyiBrN9AZM/TtaFLDyzj4rJyemUbJnL66MsJu5ZQmrMCdlDumtSP8GtZawmDqBxK/B+a7Vxt4QSb
jf9GsU28jaHcjM++dhtm8L1sgE4t8gq6YyksEVvqsHqw0nE3autT+v7N6KuttK6JSpfQLuNOmy4d
GNHBnzbGv7/A1nmSqV6bIgNfDsbAvQvcQ8+YHkFT78KeXzI0OuzF+akGIBd2kOy3G8V+FesMFHen
DBOacQuGZsP5yyFN5jOQhRRDQhpFSYj+vEU8UqP0axQvaB6SDORUJHQlHNUt1L4Z8rl6XDjb5nbe
2Dk61kygwj1dzrhoNDeKYT4rXEiE7SXhSwxCUvs+FZlvB7ovLEPFJkfFkZTZhnONUBwebn/ErE8h
P4DmOVStAZ6dHOpVkjmRGlacnbhWuB2I9vZUmlblkqNlGO7L3WZzUl5w6kBR87ZlbuYC08a9hwI2
aKbhU5N1jhlBGQqAB+tNSPZIu7TG0GO+CySYTsKxJgvh3txya0i6IO0yTvovdu4uVCMRYiicvRU8
6AiRp+I7QY9HRu4ISiEJ1fR8m1Bh/bha3R7qOJLJ1hkZtPHQALwNbBCT4z7vcP4IBc/aSWtqyWvu
flTtDkLQNfD1QqA3/FJ9ZHTcWwYnW0jiE0ntkGizgw8u3StcocvqEthvZpvioY2mWCjJiTIOpOvl
i3mWkdMcNuJm3zfGQP1BT6olioYlKxP3FOW0zDwfVoaSupuDfwpXrCEQ7oPXwF+nyyvciau4fWQz
Y8Fd5vLaYyYBKTpwF6GVdnJX+bIHwYsGp60KKgZXPWvcLo2NODQALMm7Wi8g1Nd9KVDVYmhU2un7
baeZgVvhcOB+KJPGqHVKPetnIhc3Q8UDO8qflI8RihEaFqfcsc/gX1sBhVAajjEcb5udAURcm52s
6yB6TKKmMAtFH7l3dT4BqG6vmWq7KhqiousxU0xNxyfE3pt0zyLPIenirnnUQj0vFqKT32cEPoYf
KSRAZYiUx2TnNG5bhnjL8gj/1j7xtktFm/H3rzfK9d+fbBSk0IU2qgcMFiw3srIWfY8itUilYZsU
ZxES9Wy51wI979fpsK+aJR/7vVGv7U8mG0kIkPmM4wNxX/rUHUvpwQl1J74PnbfhLZQPSkuVz5T0
BPjV2ws9E+5e255srUzpGyGXMPYooqhZNWVGmPTYPeXlqgBO2hDLpVLCGED/mm3Q4YDYHw2mUFa5
PjJqvupDKUeuXQirCGhNtgFnklJHaKBUWlk8hw7PnuvSb3QIeYG/vk08SSBREcoygeg8oIVNLAk9
FDZUfzvEYZaR3mu793Bo+7eUjYfPVHHBVXp7on4fQZini6+ePAuGHgzJmgyEUAFVQraUVwJw26G3
lboSWpNLKi0zHoGmhRG3O2I9f8ndcFyVqSmapWxfehLztRo8xLV5e0C/ryM05Y/aZcBygopgikup
I7UVkr4ZMTAx0IwR7fNyzXihrmSPQqS3UUzTdCkF8jvYQboL4FXwcEg/ss3Xa69otVbXYCa3h7AI
LC+O3rrGW9LKnIkpYAXSdiNHM+REppTCSSvGruN7vC2XgPdHm7IgvrivwSgTRo7ZNODmKotBV2vT
j5/BhVrHpzjJiRR8LGGrZoov+BQBfCC4QqA7MuWKdsuwBmtyzNvOPnvIaa5LxtrfZNtSN1QyGIlI
hIVYbqYEDZPwHNzHUO5F2eF6jhlP7WtWQqmuP6WkRG44pqLO3XX0LtSlvxC/IQuNhmxUINGwjoW9
toZHk6L4bQQQQYSbCDDG7JN942lMfapyxPFI/Szj/3nfPi3xEs+83FCNxMwCccSjb3A6t34vQ14L
wYftpQR1rJ74K2ddbZW7CsnbbWVsvvI1YPc2no4Lb7CZI+zS8s/tefE4QVtmHLl8JthcA2bizGJb
MHoBumkMke54CyfP0jj5SQjC8APYwhiMk/3O9PxO0NfuJqboBnUOhSGiPcxBArGyQo/kS/W02a10
Mcc/D4eLkVbqIMZOCNvZsasIiJN0dyug546ynkGhQFtvMb80fvoLKZ+rxZ1GyxUieGixwLCS6eGb
SKOD1O0kyj4gwIiChQBj7hZEXgnMhUgNollsKgyUVEiuqVoHhEq37RraaOTTlcxM04GNbr23oVyC
xMwd8BcGp4w5/MBpg9c0uHYB4O9JxxMecewOLe7Spt29OU+bCG+Qpdf7ktWJJyHR3VV5B6tdvGMT
WtZWLf+lkYE2ApQeOOR/EdwyLV9XYSAAb8M/Voy4hoyUXnEBkXg7F4jKrGNWfeWS79IxI97kgxXj
rNolBaGZy00CdzCgprhFwSE4/vzCbSMvTDPWTwS7pd06eq/Xron5XIqdePyVSSRzaWW6iFnaReg/
hBVxHxPxtdOhpfaaP6drlPGXEvgz71bc93i4jm3uYNmcPtH7CtdMJP8MSY9XYoWQnHb36sNH+6F+
2DzROCJv+f1wQMOvZwoZEe+TpdfezLl39Q2T0K0rBylMJXxDiPYb8JD4R2ED0ev23VuSLZ55d10P
d3Kv+BEbKPU43MNA5E/LtcgTETbfqaGtyqVi1My2QAcJQFPj1I7p2GtvYYreCbrR1l4yPhe9ZP6v
4w0HUVQAFX8gCxe+WPOym2pCKtiFCT0iasare98qddY00he4iX47rONmHjMYzJ/mxs+5MFeECpTv
1HGNSGGW360FYDWuQ/ZQ7871qlmiLJwLN3Bojnhu4GdAsTZukgt7ksrlWZjUgu3EAWk3jWDw6j54
90+gcCHisSnu2WFXJunSOGd9UUO2GgcNoBXixBfrAMm0Nmx5W3/mNwOeKgG980hnt2ckjk5LeJ0Z
kNmYo8ItAFIeED+JY2R7McxKDeveqzIAS2IjY/VQo07t6xEboYcxNNxI1RMnwhzssgw8mBmU4IUT
pyAA81qj6W0u2nrDJkp5WqarCiCQbBfyuuKdW46KBZVfBQ/PS51tPiPUUSJrwSnmJmtkEgKDNZIY
oMS//novA2q6lWreftQHnjSrdUibFYvDES+8HN2n9/xWLxXki0Goc9v0TO8eJu7C9GQjB20ugesZ
d05/ApMu+vcq3Tk1ukYknwhPbGEYL8i9UdEnLy/WXbNfJYuN7bM+iocAyJRGbXc8Da6H37lo6tJ4
XO8CCZDFSanDkYqiH/S0yO8+t9svTU1mWnZ84IQHmHrU9Wdxk7skZAi3ZxGgrVbiAtrlh/R3egOB
mQAybKAeRNvJxBqyb4pbhLhapefyjX1Utp3ePAh3ofGgUGvHgUIGTGunwj6fBdsuCDGektWOIJ97
Prnmwo6cydKA+PrPb5kstNL1QiIwKuDYaDQFJZMpiVhucSljMefKUGJHZz+wc+wvpdtGypWwVwfB
rqT7QCNxYrlGh9AwMfzQvu27c5G3dGlrcjH0TMc7fcri6NbRHKOdRTq8+zZj9OYueVPJZrPK6Ddd
sDqXe7uyOjlRG1Q7yqDlBXssAfSE2zkbedM8EFk/GrtdQXjzbRiot5Jo+Xl7wHPOCz4bZAVkULEA
zXu9T3ynSoY6lPHSUGnTuKQ9B+3LbRNzXiL8tK7ygL5IPw/mi3O0GHzO50sMLuoByoXCp1Dvgnjj
LUT0Mz1l47MFZBqjDgeyTBNv5CtXVWIGQ2nRTtY/uk9oHT6WIGRoVoTEuw84KJ7EHw35Yox3oSRe
b3ELsynPTeflN0yi0FISPZfzVcFOpZRBW1NYRpKVCIP2pOVebldh2j+40Nz4kkFfXutp7aBbXGQ8
Zd+5A3oBtbypYsi79gmHDpG8F4gUIsQgchay73wsApiTNigqkTxnSgg9uoyH7R44CfpuuSBCnsqV
ko9IFuPIlJ1YMQqmfh/QcnLXe3XWkLYY6hfg8ev1wHU1JLk0RrIVvpQf0iyJjnxaQHIgr/gsp0kP
LicqJLLgGiUQTS7+t9e/BKlSIFfKZdmKEWMEZpWiAXDuBeo+lIRolUUK9P8y2f3kJdR8aS1KKY2S
KuHIEDfVRk14Zh1lieKTiMuUhmZ8VENPIYnY1kgKtGESUAkAOp14xRsL7RqWyG1bOxSNuuF7jKkq
ySi6uaR6Ontj/Ll0v9TDW79BYyeo/u3gIYdAOJXOWg+6tZQwa2/rGJprut5CQm425L20OT1tVLns
E5RcbW8nU+98CHT3xFkceCEiI7KkhY04U/PDDkEFGQ3U2O2/OgbUFgKyQeLAOw1vpzfmfh+ucgCT
UvIsHcCA9pZmVMx1OaKUSS194baYH62M3CZqKiN9x2RzSKLv9HIXi7bY6A1zGtJT+CiiUagg7Bo+
pQggLCr3dXfXL2Hjxr88vTQhDPcvy9N+YTfl42yQfNHWnvmMhkQoLD7dpY1VNsfT7dNu9gRAbAHu
cpypEPO4PlDREwqN7y4R8eB+1vp93QA0sFC9mD/pLmyI1zbirOd9iYWNwtxvQS4CziBPv/9yTHfX
UGJsVufvlbJ+VBffv7ODA2RS5ICpxttp/PnFUc4IA9Nz7iDaWx9mbk/cGLj8WqOLvz2J2GoZPYbC
+Ld729jYHgCAt//+/Aa/MDCJnBSpC2QtgwE1WDmWB2Dhc9qgpCeinKdkZBBOaS0TLd211ULQ9hNt
3hrb5GrKlRgOmMN0auz3rwcTaC3S5sD7gG1wt8vXd3cbnuhnJSCuvnQtzkVPI8z1X2s22XWdG2SB
67Hi2Haw779f8R4hooEGofV9tLWy76eX+OFuYwNBclohh/CXNv2f5qeoVIbLWKENMPTmmdsdxgeA
o98rtD+cK6AfrWDBi2YPGTzYEPfjeQqQ/WSquyEtOc7HkRoC7bjvKSSKK6N/2IBn59NZ4nOcm9tL
Y5O5hShH4A69hDSCaIQbhUb3K+5lwW3HO2DqO1g7nCgjOTXYDq/3XNKELpTSIxGpCjPbsiZdnT5X
9dKbbS6HgCc98hWQjgPN+zQCxb5QJQUnpF9Q59t8z0kCXn7yrm0P65fG8O7VQr+jQkjsxg718+0x
zkWIo7Q9JIkgEYovuB5ipNSxkDe8aAfye96/9elDzLz1S1LZM4BYvCEuzEzGyAhQOZFLAafX83hq
erQ5BkBM5eT9wSUe9oNIyI45gZd7RyuQ74K80jd7wuiaDu6uGhWH28Oe9R5gQ4BO5UYFnYn3ZB6f
s3yviDb7yhyi1pLrNYSy0UEhL9T25w2N+sIano1Y3uv5Vfic01LVk+xKV2VTeGedVZIYTbjKtO/b
QxJm/Qh1L1CyjzqOU1QhRHOZLI5hKjVKQyHMeTAHgUbr170JwZAzmna/3DE5BfWHU/RtJCR8AJVm
fERXsq+D2s++/T1z1QzUm8GDNOqMAYkzfu/FjeXEjMa5HlxL37d0D3l0grI+LZ6ibbyTNp5Ma7q0
Y/m5m+zS5uR6ViXHYyqo6+IIEpD9AP3WSKjbnU24GbE+yM6ocmqsRgrWk/64MOC5BUDTEeArQDsB
Pjs5LspKHJkOcN4y5yzSTCF6Vr17ATRBXWKA9yzoMqrmFsIvBt69lISfvWMvrU/uWNFvhlRU+3Ho
e704ak8KJOHBhxXQb7DfrRbG+hskjOMC6cARJ4z8+DRDN6hOxzG+LNox2mGqdW65BU08RQ+DBn3h
qt4FeuV93DY6e5dfGp3EQLXfJ2WG8BYx++OzsweUi+wPJVl/tcfj8Snd7QR6R1cr+rh0XMy4FTgD
gA9A/A6eNXmyi8M8cAK5jCWb/wZJSYs0rw6umo6xbg9wJsa7MjPZManoRmHVZTgspCGzhkDFnDJ+
QHsHFYjbpuayLYB2I5IFjSDIdadPdlcOM2locslGLpKMjKn31tGiBfHIGXjWha0xbrurixSXG6xh
X4wk68hQXh8F4cBCXk9yWxuc8a7u1RhY3Xq1sTCmX4ftaAYiHZCgG6/TaT9ai0y8VLhqY3eH8I7T
hVW8R1r8C3Rdlk+l/VNliHqpa81pYXg/LPS/xndheLL3JF8KEjDatLYr3znFljlXayFe+54JVGtT
vSn8Z9xTj8o7NN2kZuiZ79pbJBoxnuca9ERKAmXP+1z397nd1+vQfwI/RcTTaOdZhUPKBt0ZpV4i
bDbch/SQRrTZaTYXPKkx9fTYJUV06DJLymnpgw5slZ3l/FhAoBTSoT1DglXyloMDpdRMl8c7V1xl
aPPd+ACBBruY01tej2mIGiVJgPCTVKMVAEfhKxLedWP3/j6XYoLGIBTbK+YJbCbIC4iGtxffg3Kx
tX3cSremclzji1tDc3wUo1WlsSU09D+WORUq0CHvOJD54WOUk8QYpWeo97ddZ95zUJPiUAiHVOf0
3gi9vlHGBeRM76AgV+W4ZInKbsnG5PRqUhT3iww2tqKF7rdsyy/t6V+H8o///zmKyQXUdVmv5i62
Gcjq9eRQAarwGMJFSL513m5P2G+szcTWxOXbPk+khhttETQLSulKiAzpdOeQjHA0N9stR89avNCu
ODuFgMDgDYzgDZz5184R93JeVmwIo1VZm7UDnaueCzsjbddFDMRRV3WPiccuMVb9xoWOg0UxY5Si
H9VXJhMbp0GsJA2WLghe2QH9ajy6Ye4SnxvxxCVLBDBOdpb86fO77Is9FKoOWQEi1gvB5BiV/tob
F58xmXPgJvuETYJ2rPYnJoMyeIEhO4aPek5+iBXBvL3IP9XSWwYnmzGQ0kHsKsy3mJuVRyQNigF+
sC5EvfpIJUhuQUAgBeUblY+qb8TrUFmlH9xX0+oentgG+8kBRZg+3f6qxdWYBO+l59ep4kej66XR
KqzvJY567272oNE4JeK6fm79XYgpSUgp6yGz9fuF4+J3nW28XsDOgFAPwh0orl47YsLHZR1nUmuX
8taXkSM+JkdNoFWKI/dFchLSraSEROtcgrYCWkYCot1z/lMnmL2Kk93o0PwiIZfbQjvaEtq9LK6l
RZzN3FE63oMjgSWC8Gn2v0d1TOQTGR8JFfJN0GEB5VMiruXKcjsr8jeh9FpqR0k4LyzQ3HUPCoSR
KUNQWLx8rmdHwKuyZOSqg3rHjvPvy6GjA5SNhdw/BsJrJ7Og9NkUvMk5gcFAV0rWXot6Afk6fQqg
yRH6BCp69Tg8vvC8nfhuyDhKKdVosnoWrWd4iBoQ9QUPSyu1oNBUUyDV+hVERtF06dwDWaXL+wRQ
Eunnn9sTMh4PF9vo16dM5oMBpAxo/oG1WcDahbAlIXsHMLcTL4x5+gaYGuIm56MACoYmZGCoAMOh
z312zlHNM+iV84ZUSGYV03gr1BXIcl77Olk4LSan0y/jkyDP9YdGTEuWtav0IX1z4vPAbvxm5XM6
V5kys5Bcm1wFv6yNzn8RJ3Aso1ZMj+UNUcyRHyAUBNkcSM0Vhzhc6u1YnNfJdncije1SCW2YyZo1
3NLM2VVS0w6EOwHauoVkBTHxRXqNn9Waug3wFiBW4GRwpfw8+C+H6Be9AplfUN8Ci65akGcxA9Bp
Qy0C6EvufYnhZnaUI6URjgoI7wDmeT2ldcCCFBVQfDsQDSmiUrUK1pqwyvsjgkgv+i41q8CNyzkf
t7fHVAvmZy1xvbJIG4KNBvjda8NDmCuB06P9TKg951Gu+9bqeFTU0sTliRB7/WvvN/EjowrBmmOV
fhUzPdrwovQlHorvkItbq1TE9BQBC3cYUh64JVZ6y/ogXd3+0rmNjEI4OpkEXhYhvnz9oV3Memnk
4EP90hxlwj3OSnVBXZSFmhygPxMyRhpAkMgjVmoSjjaNU7YoZ4AQtNBRJ6LBESydx/gkG8Fna1Wg
uWcMydgppr+WrFaP16yZo1QGctNTqGtriBYgXvdNZinAHLfw1CMvv2vqISnHO4KA71L4LzmOVo1Z
lb7RIa3juq9Ki2eMkFDpv63+j4/uP9yv9Pjff7/8r//Ev3+kWV9AS6ua/Ot//c8aAotvkf+W/EHq
4uut/iP9/uNcvVV+Wfkf5X+Of+zfv3z9p/7L+kLDEv7Lt+gP/a16+8P49KvpL1z9Poz/8+PG//7q
X4yk8qv+VH8V/f1XWUfVjy0MY/wv/29/+MfXz1956LOvf/ztI62Tavxrrp8mf/vnj9af//gb0GsX
zvnz5f/9e3dvMX7v7n//r+wt+vULX29l9Y+/qerfkUcGMY+AtNuYvMafar9+fsL+HQVIcAD8EAEA
OYqfJGlRef/4m8D+HbwMPDvyMwDHiYj3b3+UaT3+6P8w92XJkeNallupDeA1JxDkLyefXa4hNP3Q
QgoJBEhwBAkSi+hN9cb6qN4rq86sj7L6a7O0tJwiUu4EL+499wxe+A80rNAMYiHqYZ+B9eZ/fPC/
PL//fJ7/1s7q1olWT/jV8OH5y0EiyKWHzOvHJ/2vL5AkauPayHHPGjreT2qY7yooTw9j7NqcRoTc
O14Hlm6sF+UmggC82HnjRHaSsxkSEBKng9MNeTmqEhGpG9zcfW/+Vkqg0aNb/WH8edlHNYOdM5dy
+WoqQXNHqybtzAwOGIchj8JwAZO0oHocSjldq25BoGfVDnWKrUaXerNZL5Eq+aNtWptz6zpfNYJz
MqS8jAjBRMju3u9EfR8jsfXYLcZ5sr3sXLCdyuihVpF7CGMdvS4O9Q5SNc2Hxf7rDeKEtckGMgxF
2PlhZrSKTsR1pZNwp44u3lDqlE5tnUUjaY9mZdBGMSEOg6rYQ/kT4+dXZngZvK60sL2Pa55C3IHc
e1cHPgQ6Q/clZLveD14VdOk8V+SNmSmuEqT09ddBbMMldBaaS6HoDZTvNOocfppE7V61oiuiGcz2
sMi+eVUe5b9EPYQ08WRs9kPsbDINKt++L53WJ6WIC2O3RonXktXDmoPnjajJJtDnWXj9+0pxG9Mt
nL79eSBXGaj5T221c5YTLPtSwWmUkBVzGqaoxT0M0kYva1i72ThZ/7itPRcJdOAc0x2ToGoPVTC+
lAGPptQDBfKzHzb1icVye7B66v/UtPedRJLFT+xiZNK2zpZNuFMLbBwQULVMj/B1VjtfP/U8Bo2j
42Bx1BB/Ne4+3Ko2DwMeJ6Iuh9T2s3zgTnvfB/HBpU9tL8NMUsPybTNqx2oVJoTHWYhAzYFXMNB1
9dUH43q2lmQcu6SHTmwuEtSNn5Hum/u+uxM+xOqzz4eE+AiElfYj3Ka9G6sdcWug1HSUyVJ3mWeQ
bzgHD1P7M9Cpxu7LmuRVzHMj4t9GSgfqp5sH9+Rv2RI3Ze7qw3/TC5w/IILDbjFyv/t+gTQzjKZ8
iAK8LQ1f4LUNFeHq/vZXI/ZxU72YWJm7yR/r0xgBq50+Qm9M4mBcUk3iHTOMpP06JY73Tl38WHVt
cwDrB1HLHSOQ03rbSotIPbjB0hctqX/VIPE3ztMMaW2nqks/R+GhqZEvJVg6tdjzYHy+d52oSgJl
bsZHJMeo5x2fmr1XtZ9DK6LEjSD1dMuXsF0PPpVVWgkbggsTQG8RgabgDHfBQMSxYlhXdPQtEvwP
c+XdPI7hknj0S7DwVovyRx7S95nLtMzgNA1u9goYjtkSnicNORHNz8qCuzPVLj60ubEqRtSWSZGL
ThN3bOBNrsSDrdi9Ktn4a4gJSKYaLhjjLHeT65dXuoh0ddtMhT1gbtBhVxabrPlRssM0BLQcrLl7
FycxDAJY8gv14jgqnXw1FN28wAsWHuQHFTSP3tB+z80vE1knhb34nMCKKUbHQ29eEyrY77lB7ri6
O661gn3i5h9iVzvJiLfuiS1edDPWwQFZv0JI5o4RQxysbtrbvBJ89AiRuoJFBfwWMo0aW7OlqNSM
3nH2H9uBpN3I7yOm+0KQ1bnfRs6+W23hZ7iV+byoNaNj7V8Zwl1Y2TsyLXvYqgdbr+FlgxwxkcqK
hlm5BmhMxnH+vQZ4aO7ajncmoHxHdC+vjtfDH5L3Vp96RMtkS++Wx7pzJJZ71sKOd3H6rEKJPcUV
ni81/edmrP+bdEZ82ipuvxDZ59/4CEdLMQymgEUhzZoo6LPOmGeqybTrwpLuKXGfmw7WvuBH4bhJ
QpOIzgazpRmPtu7dOtnWbsBuMQi/o9U/jbwL0nHioBlGDlZms35vsGnVW9tnAbHryfUVP7a9g1i2
NdCpq6dr5PM+1WoJnvq4n++9YD21LetvYl1+z9Ktb60fwcFkcaYqYV15VyKd7BOGfOyzUSVAOX9u
g2ss8apCd0n6RMMjrk1dsa15RGR3v26t/Lm4NmSBTk/ELBvyXNx7xd1PG1hdVFS4Ba1C72kh/YLw
ZxeJZk5jV5Szej03XgS+VGXZq16Hx0E5xk06psvfDqN92ksypItEb83lWcKGAamtbouSyhUtJhvh
zondZq9qZEqsaKmjMvYzl0+BycQ6UTfbKuwe07IKx48+bNmeNp05QZNmDy30jVfWEcBguNwDHD5r
3B6CO9FkgZhb4EZm9rusxjkbx4srtMZvtBwCr3GKGZ4MWSwHmmwYqpY6OPtKh9dZvzb9qD66sfdT
WQdu7gxrma9OS3MNJbbLlE4q3dQFHoXCZdwCZiGsKQJJ9niIePT1lneVR+7GFR80cfzZJi6IHkPk
t++lWyMuwwkcW6eriV9kVftRElmGqyEWcFKOCLYUYwxw3m/HLg30Eme2H3NOqxun3E+jmF/aoEw1
b9pdNZE5WzRl6SrhgBpOhY3G17HWmVmD78iBCzR+fDevwqnEt7P8Mp3BJW0HdhHEX4YEr1JUNCEB
KgCDY58AaEMzdsIssiSbqpFIO9ktHSkuDvvzuxL1VndDWXTeH8Jgiq94/Htl+DnDlh66ANEM62w+
MAufo46xVPmkydbGfC2r6SfkEBmK8mJyz6D6LYEjEtss3t4nFFFhq0hDth2jGklSC3iEDG6NwRCm
U+jVhSn7OPV9PiaEOkfbxFklmkPbL8/ORgDuDO0VaQ00FegZTtti1qSy/jfz/DsLV+ys9c3RJ8E+
ruVF1m2i10klvV3BegidT1aXSGvYrE5gjpoKir9wjT/kzJ++Nye8rutdSMe3Rfm3NeDbrvPJcFwc
aB8jTGNsUF8aOOXAowy1SKQdH97R5OjTrGN8jr4Wuzjq3cwCcpsXWt/z+eRsJUnUAFGYrPoT26AG
B/8idKc5DYfLFPrLq1jmvb8+uLNy0rn8hL+nd+ZumOs1yjSGzgz6/TSY9LUlVbE4LOXNUky6fana
WaeiVc8uVallzmHzbtEcXBq9HSBrdo4S9IAEjyWjVfVbOCq6YgOZdlrxrPbtPQ35eRPddWrYbdFg
TFUq2C+o0XvqIcuK1PAIWPWB1tMlEqELsEVzdgyQbDoEc3VYkCKxogM4gtH5PDUkeGxt9O11GwTe
j1VUgWmq69d+tajQVfkZw4Ynd9S5NitypJrlI7QQlhisQgaFw0oAXM2Beo+MkOdhoGntOOBuufYe
ZvRXhnEV4cx+1jrr66YicdfPiIf5+ZqoJ0GJVXS4BAEJrnX4iPTy52hFkBAx+TCI5sGfEecbQigQ
dN1PHASxBxMF4x8i6GniCAOcy/bXIpwnAw134qjpjDML3xarXqNYSJQAE6VbEyFPbKiLoO4Mrjyr
0pDaWxSCAEs7Cr5sIwGfkDpKR9W8MXiRTsuY8jCYCpcaL3E3vGkguSO3jKoqSDc59Hndyqtpu7Pq
0dTOa/sw83CPHPZ0JdGTPxt0Gm5YPc5uvZemWtFjwCVCdHijuy2dxR8Z0dvsOzvDw6yCJBh2XiqR
wxaf3d7ugh/SpzvfQt6c6pheKtsjaQTJNIBI22Xf1zrqMo7ztllZJfDkbxOOoIqUwCdh6ymcTAwB
WrPWMIhYPiXeqoKy3iKeua12FLSWMeorzDXbFwo/Ufy0oRc9zNt29LiLnsruFXpTgWtl8mJYSLtO
/0g3TlJWO+EvUvtHBw7FZ6fvTjF8OJNGPoD7tWVu0OwbEKsTE50kcZ5GtDze4H8MC1xuA03vlglF
tF/81LPuXUkRwrLI7ow76eyU3TNZ7ZA6XnTkKOJRBCdCx91XTVMBptV3jnsnIu8whdt9KwmiWNqw
nJLZw8vqweYUtk+nkpHHwNFxPk3VO5nURVoKwwaOuqETClA552P/FE5GDYkzxu11MWX4Vq4wGJIO
xrDFfODA4h7exmonkCZCqnmCRjL6phQhMbgez3ITGl82v5I1gFrHeUUzBYk1OEWZFDManxi0aTa2
j0ywKzzPXZTVrn5eQoqDCZ0kapLEcbBw/g8779AuW4GIsOEQj3/GsDSImcGjFpV9ZLhb0rJ8Ju5y
ZGET7FXz5K89GteGdCmQTgCc/ZSWdYM4nBoWwoZTm7aITvpsa7G+g795FeQoiF4zP+S5Vf4Zm05s
lfUCuwYvIph7BzRAOmgysMVNwfS4i+vuF1nDvQm9P/VMatSCxR78OkjJEOzanv9qp582JB6KeALF
I+oowE6/xOmG5bgy0FDpcoBrk5w9JORgs1D7COsW+q6bxCfT5J65dr8wqnagBwOSio/u6PEd8gNT
E0ZololxsSEXUAD7+CLUcvWk+zoOaNKQJnnupP5amRXXPp5kgkXGB0x3r7r0mgz42FjUxNuBYfS6
eA7sNLk7PbhcrIfVgTIumDAjILEKYYh1/C4QX5d3K19uKlL2PqpwpFzhpOFIA3SKdkxY3966QT8I
SNFSRPHItF/as9+H42Hp5zEjLflAQM8fO1S/WVBPEGMDYXe6eEn8cHyFR+342hp2p6JVZJgj+ozr
GB+jr3eh25wdhmzPkEqdKBVEDzQmTwNptr0se5oMNDqZuP8aK20ypNyvJ+ycIDP3Jw+B8Nh7c+Sy
0H49+sZ5wJNXObIARU6xdWsmDQ+TWUcZjDpoiuOpLjBnb5LaA6F/AECgK+ADofAOjR6Tdhm8DMDG
4xSshRl7d0eIrlOpl9NQqn0o+ZM7qn63DshynDzlZFHM7i06AbkEn5OYEx7fSSQK8Dn65BIlLtby
q5VRlHhjkANZ/hFBtHsTezcVm3Te0FIzdF5b0OG3gu0l734t8DNLkP6145U4DbIBeaFqMbJJN0rX
xU2NMRVaUgKh6xboREsHL6rH8l5uqRwHuI/ENhOMzpl1RndvyYhPyjB2DnADCDdsIxc95hsJfIgZ
hHvuSfg9M+eElOAlJwu/QxhqYSdj08GIfMNTTcbhZUSVPhiXLlkVhqBI9OUbSu01iMtHOJH0ySCB
HdW4MLzRaPypuutK77X11ts8IIwOMonpXJXRse+dD2Gir7kTsDbfXJnODtyh0Zzfu63rpUzCFEpR
NJm4Vwuy6Pm+9YcXd/F/RRVu3XDVu6Gc82qmO8dFb6X7OoVxSxGvwZPSc+71XirMpPGSIm0GmuDA
mz60qn/JekgD2d2Als0pryOoHlvx1GzN/egN32WJHQIkL1uK9XWHIitSwgkpCG3PQ1V/1yzsUu6T
B5/Im9NbnHSFNT6Ff3844+KxuPtqnJ6gKvHeWvJhCGqt3aRFNW4ogBwzfU6uQbonDcAyQT4Xp3EB
Mtyl26p84GNRBtW3dEVhNIK83HX5xcdlVxM0o9ijMizSMZ302/AMj82PJsJNsPQT/ssJWdhYTNwp
GAns+gHhw81aenPiQLpzHzZ2zrYY/QMGp4wv9hU/ceov6kGpIdd1kJMBG6Gy6tujr8XwsvgU/LQp
Agikxdsc2du2dVM++uFjx/ElWm/NNoEmwKvoc7+uGDw2hhQHgD5zPTzKqsmrUry2oVx3agyfRpdd
WmsuEgY6tleXhv6CXUiU1ap9EaN3QEbt10Tj80TGu0rX+YxLtPAjYjFfzDonJHhTbZAR5slc4PsI
5ZT2KPR5g6PIVJ8j2/LgUbKPpe/goPs53HiQOtDwHjbBkKr1A7KqQqRfaubIl/GnuIQBosroi2gQ
LreAa8RIf5hayIJDW4yReFiivgWlrHqu56pQriOLOahPw7Bc3dktjDvcz3y+YITtrggHuOsii4nD
lGkf8PoMXADfa3sag2Yq4pplgzWF08S3pUHdwd2ZMo+AldDLNaFOd51JdBcPMB7w1/quDAKxkxvf
l21bNAHAWtxPtVM9NLZ9+bEcLcLF7TPKoBvVSLPZaheeo61zzzEj+HLU8Cwqza6HDwlebu48rtML
ZOt74RewgYvTGbknqQL2s8Wrkxj1CUAsn6Sjc4SrsZuh9ZbYju5cXu6kV0ZFNKJRwVE/LP5dbOWJ
BNGZxd0dBs+j0vRP2c9JVbtP64JUMKchzxW4vMnUMTT128vMxd7DapWNIFwxMmSse4lrdNqO+PG8
2fy9WR+dGJ3PiNl/LsUOO9mtkM48vTeu+06c6QQRWe6TcjwCPZ3SzgkRZDf7Gf7mpmPKU1ttT43Z
7hatj3ilzr6tfy0L3FgNM8+t6GWChQq8e7sTbaNrZ7EmDHWblLZ377duRpYbFu900Se8FBmWaCnY
+88lZgJI38jel/1NmvFV9ujaXDbOOwg0K574JdhJ43CqK8B8NLgT4Ag4XnOI5uhuIGsyeohblc0X
mwFyAY6sUxcYWTNgtPN+ZuXxve/DpJmx6Zee2Sm+A9v6SrcWVWBqj55UNhs8jNCjh9aeIzidQXKX
OWj0gxDNpzXiynzMfmobkYw2pdWAJZipj1ELjWbpNwcE2H06FXn2detAR627DOm4X6ICH2eMcb6d
BbVuqZvtYZ4QGko63b8AW/RlV2YVlOzQJYOR53PowOkbW/Rbg2EJCnNTn8tVapTJkV+jeNzTnxT3
wcpCeCrbxg5tFoL5IL/z9x3syqg+uqL5Nt1c/YL0aywCysa9tXgoSw2mYWuRy7WJDXjnNIx5qCOz
ixWG1UjOJ8Qt6YQ09dkv3X3LXmuMH/k2TVjeN59CzrkNAJ6paknWddmREJ3S2P8CyfmtUbGbAX9J
hPM7bviTs6znaCkLZR8aD40jeCfOEn1zdOoBNhPYMb97zfjZOn1RWWzs6JTXlLzQkR3gT5lb0+yj
dXm2dXWwrfyz4dlusBtWunok3j3BnKcDdkLA473nNGuiQ/88R/xcyj7v2bSXTohIF5fIHFYaYERJ
wKkiXLaTI3hwEaEw6VjhKcQAprZn6Q1eCsAamURDfOusfLJjc8N+BO1thKVACehoxHhXLBJ2Cqvh
T+EIGDqCoQr6QDjT48BlQ+Dt5rb6DToY2tiyYHHjF8i1/RWWo8Eexb3VK5kTEvQ+MlonU8A3ySbd
NHcFeP82H7aLJ6LPtX8Y56BiAEVNwrb2E7c3RkLNwWOecXS9il+1JklN2W9tXJ1qQwvm1LlxAY6w
CX2JTj2iqh1Mm/y06pzrhJM1hesjBrg7ijqBfx2GZxp1h9gb8ligd6WBx890aVg2ruR9HuvLIgB1
E/EHLeVzhIVUXvc4MzX6twN0XywZIY7Oa885VuoHAx3DRPhlmPEWKKKLBYGIv7wItYlVcr9W4j5c
5zn1FpdmHXH2HtBvwMTjtwbWQXBzZksg2lOLlcvazJlQnXffWSH2mPj7Uwzf1wRANDpc3JdwqIvh
VO7F6YhRO51gT7nDzg7GrUu4n6Kq6Bxy62cHaMtUAl9dnX1VemEhB2QTCe/dn/HiWB95GL080YHS
dHWEwtpC4+1rvA59C7ylnMtC6bRXgQSeI2341A6xRvSwjeCFhCi1wwaE55157nYZy7b7TSeAaChu
PAb/0HVBBgyVRkM6VaD41muU+J08ASK6N5uJnWyGKdsKsH8Nn5reWXRGYHd7MbOEER/CCRddwJB5
OKDuADzw5sIT4kNtzpDGdLrFc1dlbig/na05dy4rVqlUstb24iJxJVlKmHFFYX+1gAs+hr5sb2sj
wSRqZHTPgwXA/bwBSmuiARr9hTdy1+sGz4p742/pLOAEKfTAXuqMaipKKLYz5JDaoyJMQsZRr2hA
+hDCAR5Udy3sxh6ryg924bA5RWs7VwEw9uM/vSsJVjcArkcto1Pnc5E3GLzyks1DsXpS/LQZbm71
DHYcvMWuFUyFst7MGkAwHTZEN/Xj1yawAt3oqHM242eE2YjTJas1ek8xRxyRzFtfYULmPDC5sDo1
EUXuvG0x+qGzL0Vaz5MXJlzM+rDYcP7g4dAcQlZjaI4HmzocDpq0x/BP0FJCmIdjozYDVbrSRYT7
2CuItO2agsrJ94hBQr9beiOcVADXq7WwLOQIjWnGdedQoe42f43OJWGRTnnvjt8rHyrY7Pd4ZWLD
5C+LcFcI++cFaJHjEvYyy8HkU913+9HbMF7bOvYPaoiX0zSitypkSXAT0aoVMKqdAvc8cIO+aUF8
/VbypvDmSLzXVpE/xN0AtFTjDF3P6PJD6SrYMOB/16LTjhG3iRP7m68rfrda2ivtK1tgUwvjY6Bu
3tuq3PU+sL2XlUs8FhqvSJ3Ispx2W6j7EwcQtK9X9RYNxj65LlTBfowpA/dVebbbsF4j9DM3YBjb
QXarKnx35LnbBEAZaA+SH7g0DwYo1l01r3Xu1ICglgZDPDICu8DcYdbBWi7S7YjmfRKjPbiz5kDU
8fZ/jJVk12mb1xvtSPwQ+RjYU6cNycUHtpP3q9iWhMhYvOm4Gi9BFTV3xu2Ck2vi8S2OS6RC1xN1
5L5DV3wGxj6VicMEmd5YzXRqlxVdZef06huiJX/Xc1KuBSKCW+TQcu6Cf93LBaAI37B+hGQJbAMw
kBYiMlVri9HKzD225d5KbyggITCaeoiuXjiIat8o3XMYK2KbbZYuhO0V8IudDUj54PTkocT+vk1I
hLJYuq06Wh2vz5Ys00sELBfSf3eGMzSCk+G0s17GqPN3XvSuooHuwsmtYhD63fhRWF8hKsuHCx3Y
h31Otajup3oZUIM6HYBzN6p6N6PEP5Sm8m+bFmEH6/Kl5OdgMRgFjViBtUfGhAgSa5f40PilPQ1+
FQJmnMcBcSAREJkimvTNC5sybeVcXSKMkRBtE7LlixpY6iMRvvmDf9b7n9IBlBcsVTfuRtVuADli
rtdEmgYEB8foJ+57zMdO1tBnuF7QlyFkBuAG28xxDub1DJRNH3RHnXO3reX7DJ8DQCLAz9OutVsW
VW55GcGJzbsaKD6QanQRjuS/VTDXD3EI8uFP9x2deNwEr8PKebIEiiRO2873AxuCvR9ZWtTtuoLY
Xz0iYam6l3zhhStGIJ6on+wNhAFuChOEATaCLSsCZP86NwLzBPK4jYZdmWFvQTM4XzOw4p9kZ2z6
KCy7E1ABMK+N8BJMDVPxoV7Dvry5TRs+Wb9CDggupXBC0jR4I7+wr4wfFwGFabIQoML99rPm25yE
iBVVYQXL2mbTCjIEdP3Bw6Y78iKCLchN003QSOgflErGIBz64faCr1udTRAD0COkrE8OBt+02QDj
tOEwpouuq/M22bLCqBX4b04VxS8Wa4YdDVRRScBTfGE8a4GWvcyxYvegaDjsEFf4ThMHHIlcrNo8
KWnocQHjJa/DDrPMTG0DZnEgn3ywjJJ4wM5W+C4mxwpfqpRYDyHaGlGghME8mQ2w2wfjBXd4HPl3
jbdMcOBvyvvJM9MTMkuBhjZaXcpqc7DH82rMtGtvO2BHoMZAc+NipqqxIpDuEl37+oeht7YdhKl9
a50ltc2MSAWO83IZg1GP+w07xjoJHbXc7BYCOi1ZH1w26yOTirQbeGsOs27e9j2mjdAPJwwLa3DG
nKdzPrT3gLbjJmlgwJnEswequV8CCZy20kftwwaFjYP5KAlaQ1aty123BQgAL8P+jkJcnpKW0iZD
Zd6iTMDu4mnpGmzpoRwSDrgrvP8dGsu63A/QG3VqAt5KeKMF2gkQx42D+8hfhBCF13T1yxaN0MZU
4KtctnFZftPa9e5l42JvVcPGqghxYF7lv6/afBrxnEc1Jn6sftWdF8zhtPfi0cl8HLGd7cER8Ehc
XdlEkBwp1/a4aTN+h1hQJaZj9uZRZzoHq88PDrrTHIxJuib/zhb7H7HqnjqFP/7OhfsLlQ7kuR++
2X9h2P3/SJj7EVz+r//gpf0Xwtz/+d/N1/RvN6E/f4vxr0y7n1/4T+IcAVnmHwzLyDiGAzG4qAwU
x38y5wgCX/7B4L7242XvBRDqgZX5L+oc8fx/xIiXhHroxwcRhHNQWP/FnSMe/Qc0obADwy+C+C36
H3Hnfghy/8nAhOTShboN7q8h5kg4bNG/MVBBLBv6ZW7RTqwdydUMIGxEnW1XUWcA9P474ePfOME/
/z/454MPDCsv5CdiI/NXwt6Inku4ceVdSQunKadChp8ngLFNS3i1xnsHSNkVCJmTO1LelHolfIDw
dvC23f/zrP7FIfwLZ/CvjEH8IEC9Q6ApP7ZwMUK8/sb37qwKtZm67tpjlzCAFp2UrRiAEKzVaZh+
TwrV1BcV4gUxze3HkX7zyTy2LPKzYJ3ptWXT/dzF7U755olhRQGOQ+BimVXugTF3Be/UADN1f8wX
7fiZ5os42DcvRIvXCtP9N+z1f4ov/vIgA0i0GbBAUCEZFE1/o+r3kAuCdDd4F0TI8iqdxwTMHP+T
YmcBcnHgHWdnHzTHoD5wXYx630z3Alj5Le4Pck5YAMJLGn51R2CV47gDAXaK0IrkI2pyDSDsCkJI
Ml26y9adpSjAMmkQBEiSliU8gC8yP4RD5mNTHTyo+CerHDbNYVt4f7C8qkmBcd5ege307b56cd+b
Ld3YTkxHjF8BWpfhAA3idhe3zyFUSH732brHMNzP7MDWnLZZue/mlPUpCnAM9zln56rdHO38sVBV
hsHUsoyZDByyBlb+GH+CtPoxuMz6h/k28iKERua+/8Xe/DfQFzcs9W5QyjiII5CFmpBomcAfHkAO
aHfkvBTh7oPDJAi3XOK+dPfkJY4SJ06dsEBbXMJAbPpcNSbYrKsuUMTrT0hOhjJdgkxB9lG+g83/
o2wC2xDZI2oHyIm6iXeRF4aYJfYISyIfi7CviRVRDR5d0p34B54afZzwqeR+Y+mAkePJT8JduQt2
1Q43bnURL5Zn5ba38EVGkM2deS7KS3yeT+V1Ywl96k7QYZzXV1iJBpe2BY0kW3jGP6yBM+B2BEhw
KB+wO1zl/6XuvJYjN9Yt/SrnAQaKhAcup1CW3jfZNxlkk4RNuIR/g3nr+SBpz5aoE92z72ZCFwy1
qypUmt98a/2bnGZzfYnh0zQd7JsBi7txA4KoNvl1+FIcjIvlRb0xusg9qBqZeRTvZWQdxs9MbuRt
cUGh4gIofCe2etjEUf19PgX76SmO8JuIaM9v/dNqZwzRuaNNS/pUqaj+zD65zbNPRjhn4jQEkXvW
buJ9dU7dn8233GSXdHV4oC8ls+ugVLttTbdjb0b5e36qnufsQOJwsRzCy2E3nsKP4aq4Cm8hEow5
Kq6WV7YtTVp70+DCi2X4DYHAbXnr5BFB1eRAY0bZ2iWJPBH9awTtf3T5Xdcf5X3Xfnx0l6/11zvw
/8HrDQeJvxyZ/7je/udnmzb9x3+99/9137//lQv//S/+cb3ZwW9CQH9zfiILQ7nGKfrH7WZ6vzke
Gm20/Njecun9n5vN+o3pmxb94tWiDlUXt96/bjbH+w05PtoyIQQmD/8hFm7inPr32w1JBeOhwECJ
bwDUxfqJ/yrqcVLtBu5gWRtgFmVtY4FTD6SLxiPI8bv+hfAQsGkwSu1fJDZpJUF4M/lElrGrazjc
xWMMq+ob5krV7YSHmuPMXIp2kSyQNVkf3I6NHQL7QhbF8i53YF4vSoiAZmeLmnIv10x2yF0njs+s
sTY75C5ln4RbrA7G4d5bhCUVnFpp68jHK7yn0dvM+pVyvg9AUiga0QC10ohvyx7d29YN29n7LnTe
QU2FfGpG/mQTpqFMppXzdI190IR/6QJIxjYhZ+weR7/2OFIsBx5jCualuFaVKtpDXjZBRhnecPM7
KyWvftOGRhAdA07duj1DY86YDqNhAKbKpyVuTmrYq6FuqmMxtEPw0M9+5Wq6AEGFSmQYy+JNxUCa
xy4Ix8XZWp2s1Cnz0oE9W3WttWVssu/PlzYrJsNYGoUpoetULGN8ZQYNlZCIj1fNL24XGgvIetPV
H3aQhGCY3cAd+1okpOfM81JjgzITH24JgIGLg3XME4iE29pMsvZ7gv2Nvko9knL66fWIbXVtZ8Fn
gCqkP5p9teiPOffNihPQzkna4HZG27Co1wcmhgIFLQ+7iZJ2SgFwOm+plmMW85V8TqLw3G1aLqax
l5VZ8bU1ihSMErZZh/E10wvswItmG4CBDzhIsHRy8ob27SlLC9mvf74t9HXRD5V9NYRluDwbfdil
djRNaT/J01DAin1nWreWzxT7p+ap6caquvGbkmQxbA6LTh9s7HHO89HOn2KQnlM8cp91uf+88snv
ZpXLKTKG4VkEMRcSdb7fF+5tkucr0DdhmQDsukCpxfTWVBxP61UwFTdZXPn2Nzt2ZP/SWPSnz12r
hX8Rdjpy2qfCQPTY104fbP1+KN0p0kWoHoqpgtTMaBfvM6Z+3EpQXabUxwZFnUTQOvMNRj1s7TAp
NtrNeTuTmUITQFp5L40Edz+FbgpVE9HmT8VVPuWtuCFbk7GM4sAz2q3w0tTLN2btzP1FOqepOKSG
NUG+O6ZEsgyx5FpXeRZWC5koyeQ3Xwb9Cw0ba9c4BvrMqpuVjfE1KB07TL7wR61DVvcYZXWORUba
xPx3Cc7eemfCTLHIFqIdujujXnLil6RLLLJjUeVsXNwfHQOOb9YDGEkYju+BQxZ8Ep4y3KNRFyPe
C3NdWZ+tEHm1N40+pbs6Nlm2S8RMmL1MNnKg61bXVQd1oNWdYzM6LOpmpn2z9JrcjpZZAz/1uhU7
MfjOFDn+oIjGqDO+GEPSJNsst2nZJT1Hx1Ut2TOE+6mzWUIeKiiVEUzbMM+Do18uLkSX4xs7h8DU
o9XQVSFZZeVGVtgXTdT2RnbB5ERiCzPXuX0ul04tx44qHJVlWWFLKeo4sCA8K/U8KBr0tArD/Nyw
2+GmmhU8qJ1lHrOEanq5m8J2y2dK9cuHhB49N710iYY+Hd8rKxh2yGa8O5UEz4t05zuJ2aaNvQVF
KmITaexHS+cHlRseQ8aXwYomXAjOeCMGYzd8UZ38JjUPC1KZHb0g3pkytH6ZwgmBSaqM9EcsR+Nb
6UBndPyb25xRIrtituc7mprFoUbRtFIR80VpFeohztR4i07Gts6Q+H7SdYNtkWnp7BtjqV/qJawe
aUAFsA6daX0OllkwYBWYlsgjoJOypP64U0FnUg9bFgCmcog/RWf7z35BoS2aemhvkGxv13YqK856
r/UjbCncJ8cbp+WwSJP4ThUEZlZl5RdIlXwaKpZsrpPQ8IFBZJDvTNGCSpTanj76dnjs0CjQnRmH
8tkpRfPACYDkwqQo2e6Q0+Snnulp70ExgHJpJ94GbhkjprPmy6LV8vuYwMhfFBXE7tAXLXIOa8yu
/Sbzb3nM08lTYf5d1z0EDrPP+/0Q8KE2ZSxWBLMkl6HpYltR2Zhmfawtr/02ctnH23qiZnrwB8e5
K4zA41T0k+dS+MNlPATGQUjTefAS3b60YiS2I1fcI0xK72rH1pRK6fUMvnE2BwmTouz6QeRTc0Ud
bJTXszbyY5vNJhSUGodobN35vPM4bO26O6ZWZxHRy7Y59ngarGyT+9ia6ZvTgGqYU3yRJzhdb4rR
7Z7MunZY9cK59J3+Gj/i4qFelgWADnqzb5dkO1VVFw2pvOgqy4vcvmtv+6IHWVzWUMCuLfWSSu2f
MY3PuBv1DC5RVoyYlHmCusWIX8J0aA+N8oddI1zjs6CoO+EIm0GpQRs4txOis/xUz4ywmzF+AoWe
qLAZIksvQFA+4zS7Dv30VDaNfJGmdeOPub53cIpFbdU635CtMOUuraFku8vWbPoTrHFKK65S4lMy
soYcLjl3WsYtmY2TPBmGoHMf6+1UKucUxgPhgtZnSFHERtHrjTh7RBU1U0t3OVxG+TAhi9hz871b
toSo83wg31r1UH5ZdV6P5b7E4JWxhpji1qfaasl2GhphTD7srkt4sHOCnODIgRoijqGRpIANngiD
DO97gzNt/D55M6iyKMrmLi8EOXhdNMs2TI0S2iCT3bcsrWz7rO2q6YFep1bbwZA9LAae2SCZtIny
5oiQYUI1tAhquEVoDm9JgIZmq+dkPtLvLrdj54mtUSNjinF72nPIqY+cK/8q6L1vRWVkL7TKOJ4r
Wkmpj6imlzpuzu16YBxNR098ECmmFJObcL70mUW+K5rLYgJvpH1V0yXumBk/Tzk47xw8szMopGeG
7UKS06jcVElBjkOo+TQVQ7q65a6ndm/GPnZlJk2tvd/O848pMWhIhENaddeOI1f3q7r54U4lnCGq
7Wgxx+L7IBH/RZ3wBsC0gT5la1gouDVN42x26p2s62sryygWOih3kNdV8dZoCpxvW9NRF7JLeT8x
7eVqXC4w9G3ivarL8mKWFAPDci4PlUXPLfIM39wb5jjsUIsZUMzKghiEs0A45Y0U06fF6nd6sEc4
A5rbdTrVDil/Pr6HEPj3MKTlS5C7+fNsDM7zJJPubgpdsIHYX5r9IObgW9Dq7jgMebmf+up9Ub44
NllbbONMBJc1bZTLyhv13g+W4l2Nln3oc4c+cA441YTUNqzKVtftIJItBY5+q2MNhzQ6TEVJDHMv
R6UeUfYtjH91zW+Jz5ibFBBgaQJxqLJl+LBcvPKnwv+g85AfhrDQdGZDY1MnPk2GfLgjTKA6gYui
ipqGDoCnG5RypUxO2eJTkMZKncBuQvi3CHmZV/ojLdzMANDuwi22vc1dy7dpn2ntqa3ue/XNsZWx
rUpRHCgcJ28jkeQxmQM2nLbM/FG7ZXFwKDtdISx1vo9VWTzoTDlgT/Qh6ANMhn/AzIvw1C/n5NoZ
2x7b5SyvKIN3EDM0AUHoSd5KYrNpgFnIrM8ydftTgZRQb/SE8ohGhtVGqOhMjJnyjss/Z3geFODo
nep8IWgo25KYwbCcU2urNtuV6E81CohWGmdBsGR1JKegP2jA2UeFyCVkcdbdtgriXm4g6Zxnw6JY
5npz8WY1/XiZol3d+gsMz2yV1nZRWlZRC+GR0WEp61fM/tQZuqF04y2yn6J5cfBEgBjaNkbbDLeq
8BMQZW+JCen0TWGNzhVisvZgijzcKbpzdz7eA1edMFnbuqToEherG6yDX8kKea+UeV+mZx7WBy2q
wpaVaLc+IOvUZX1+CYvZR32tNFqzkRZ0a1ARCRJFixk6BArUT5YLyqe+uKxY20hOZgtHHn9m9hvy
AJtMkBU7XoU9Kjo620JujTmBeJrczD8mqIPuGkPMx6bKnexsaFNfbjvX0Y9jjVwIgdNkRrN2ZjdC
GIPpkIYQm771GjLBKiu5MY0celEXIjmiLbV3hDDujS0H49DEjvfDtUbBhL286m8CjuGTM+PCNakl
fvO1CvQpFjG4a15V7Q4Z3UwLnn4wXlwp4yxSEBj6IFnRLucoGqh/2ozu24d+n78YWUAQWHjtQzxp
tmJF3IgkxhWfToCxuSdldjI45b7FvZu+wU+lu6rLhue20uV173A+mR58rWV7wA0Ixo3rfunj67Eb
BOwfquwnCYK3Gbhg0CE1c3Ll5CGkauYjKXYB4wgebHGV2rl/FdJhfjUJKXdz4zk/hqpKK/qXrkD7
mMn2uuBQPLWycS6YKVQ+lEFYvmBzTjhdOx0ePlPd1Xd1HWJrUBbF+Sw68d3LQQfKTHon0bVQL1w/
8t2pu2ZrKjneM+11vF3KHmBqnvXYHCpI961wO/OQe+kPDDzip3yoMNMz7OSyoxIBKaZktp0bWyNk
LWHVUxSeJPc+8pY0CM46Xa2w4ezQDSrds8YLaILSIPiWmKY8td0w36Mdyj68LqMaGtr9eVOxFHvR
yR9uTDurc3Vy5akpv8OiAj81EkYKd2RLt4kVFiywSb8C14S3qRRyb02h3jF9/uR6or9A/4n6MKTP
hPSgE1FZFs19gIXY965r1KVVtyTcIyhHolLucWYJAtiximlHHAtZopfQqU0tkE6i/d2VUp17hq4v
MjvG3t6u7vVC0LKZTLPah3aW0holLgooA8/pYSxkemai1orMPgXO88a2eHIWPdpRvHBB+2VBz02R
E3J+K/M2jC39DQpbe5FXzSMBfB+jIzBlTLk1Hr3wNo69quairRcfOV1Cck31hKAaU4TNxOCJY0fU
hBjMcp1w67fIKZu2cp77SY+PtbkoN3ImF9QSGUPwBBzjDCynKTx1vVuH5/PSpNnbUjEV8Jg1xPhj
qHL75Dho0/eCHE8fCJXfCz34Wyn0eDOUKE03QxN8iiAbXnRagGJOS9Bn1xU9l7UEMC1MEQGf3mRt
/qbddpoesiFn404WgEfejPE3hpNDQE2OvqfwIQ9NOiHKGa1YuOiXm9wH6IlnGNDWdZAsuakRIWUN
FWKF2dsF2dyWZ4brVDQbm3C8KPtSZLuFChxK48W296HUdC6rxn33YtEcZF5l465IiMYjn2iKJrc0
cLcqxKr+pQhSCXylQp/ZeBruN9+Tni7jjjVuOqfaG4GepsCaLyjsdGurs6E3yHVZRKU7GPFmFqaz
QYzbPE6tgxqbsQFUvUJmsPsqVT/6znTPdDIwls737lPZD9u2H40fQlMJXxhGEqnFnu6TLHUuCFDt
lYZGC8nI4isjS7NbE8T3YI02Q8na0r/sDWe697syv+KTkogZKn/xOOr1to5nZJda0dfAjSG/mgMD
mLxdQCw0btrIb6DdFneeL5uuqegMU2aUUZXRqHWrNrvzKplEqS4LRN0zVnkRKVdx4xkpqo1JwjZc
mr6kMpjDluIXICbbP+uXZBF3bREO1N2abi7OqXagIcxTK8milPYRDqq+bdj3ba2r+MaACyZvY2WN
1LOtPHG8D0ctffnWxyqDcHDbpiu2XdBCxbbQo4yvDzg+jn2eJ3RvAplP8rlz+6AFP2g8aRwsNSR9
uK3J2+NDkcFL3aDAWJyT9LMcPdIwksh04RjK88Qa5mUXiJRXTTrXv3CnOvgcsy4Lv0+BltD4ouNw
2lUaccrFwCyKGzIHJ3vMw9HrNs6cpfrkVEEW7OFlZXApyWvlrSttWe0LsoYREI6jcr90Oa+aog9+
L8mVm+0SZNmmMrmZwQ9LlQ1Aw2S2CM0zHBS2s2tJE97M5/chB4V9m6gMjAlgwOh3vDY+UP4Smru4
h0h2xqRDDqC4Zu6a0Qd1SXNLyYNgN7mXgw665bzN85lWVy7t5Eh9SPnnReWY/QFXXSqSm6VfTHln
BC4vrg0soYBEDSc+UCmch1McQj/gXdStyusAi8dDFvjCwH9TlIq5UJZh3GRpjQ3DQvxC+2bWVnUM
HYSIjApnkMCmJY0ScL2mx7ELf2MTbmUM2cl9ssSbcAE/3C7dQqH2f2gf70VkvhJZ7TxfGCPq4jhz
XsPErM+0kOESIV2JGYQqdXXhm3JaIsjeOdh7FrkViiLAyk3sKu9GT2q8kEADkS8tan8QMRuyk+K4
OPLgjbAwm6LzUPnoBVML+s5Rl4fEHUp5b/jlxIx1EPKRMobaWALCt6d6eEJCbJ5789KeJJNPttIi
i88H3DQTq/3hdRYTRPv+meFpmBCkVnNJ/dV/cFXQXsMw9TmUoz9gsUXqdj115Xsjp8cpULTV2uC5
neE5syU8S2t9ZnXwhIOHCZcbDtWOqAtTiwQJeCNya7PkVhYlHRWtBB+KdiHiwHLERxBp6GjsDEA4
Z1G7JomTQzJp4+gPLamwQwhWdjTpcqyeaBTvuqChSeUiPpCKkY5miDaGwrh54+q1tWfFttqlQ53I
k6sH5kKllsBYxeUAnx0n3AWlmb5qOwn2jBRmo+fanMMIbMYWl0u7ZGgR/XOYsPiY2Uwgh5id941V
3OnAfU29AoBMccTfxoE0D4OI85M3OvqUzLX10OVe/TkHXnKlScpaho+p4qZYAu6uBg1qUFf9pdn3
zYsjwImFBqsnxoe4qXm57yNE0jFh6t9WsafO47SZPoMSFLd0NRvbS/PhgAGV95Zkw8WwTMVTMXTx
twGZ05Zsw/8BEOa/YUxDyZIH++xr4o4By8T7ecZVxZxMZB5mMe9aWkQR9bJyp2z6jjaigigw0OmI
CpxF1Mk3rwpp4nVmgzgc0obIiQHwd0bv1UftpR9OXnpYMszXNgXFTT74j2aZIIZF0rNzG+R1QJfD
JpzkJ7wbvl2JCt4qFztqRXG8sdT7XOOCw6yUesvgaXQcIKSm75jg+UTrRtfI88Fv6xtfTa+E9AbQ
50DJg42Hn10e36QBYI9nUo7d+n5/Swz2pti0m3q1LVim7KagfbMhSBn35pKUz0uVt+WucMxuV6d1
c593DA/DzXIq7pZqvjV7nC+MqRe7xRjrk+pjNO9FSbdXCqwPitSMSjtHAQTQJpuwbbeSLcscWFrv
Qy7uls6GEpsf5zxnTrxJt6Orng2/rc4z5WGCJ+Jjk7OuMnt8Kc1puUz7+UxOw7IDWgfATWrnAI/Y
nQ9TW12qMpjOTJdyz0hce2osg7ynTqCmU9c8hEsZX6Vjt4+bwPxYQel7jdXzWgIOcFNskP36dkub
m/ZVQ5HrzIe+i4KpOlYFfRKrC4u9aIi3MgdLN1utyHQ8bwcvHiNLe8+cocNLX4P4FYPE9QVfGLvP
vGHXN45PdyDTxy6szubCMiBl64LqosIkAXAf/U9nIaZhiHHubBO7cxUZlFOekbmVQNTsl/FQSC89
t6X0rmyPZVsv6XQMbTVvl6H4htEId2orzUdRgDZTn1Fb2kvlmZ9gdDyrdlVMlo9t7D3HLSszT1G9
FgxDY5a8+U1ZgHd8WWvGluFgkxY4xxEO4E5KBvvNLMwflZc06LM8UjTHUwdiAbUb0tK9cMreeA/l
RHvdqtKoHnFTWJLqsc75SpnY1AeRSR1v0xTaOvOGDINX3cRwfAWx34R6OPVtOnl51kRp4qmXgf7h
rjXmCWGaCrDfoNlG4pi5t7bWuLil60GOoch6EczxO4kosYZVmAAcnI2cgzXruIrrs5HaL8qI8qLH
oejJbGucf2IK1xlKlYhbpzz6ZgoEZPsGVkyxC4gR9weymZS0uOucLQ3CGUEorqi98vozioOc4QkG
hiVUyZxl7jnfYfnhLBncAMQ3ldk0eXT6Xl+MWZE/oGqgSWEUU8lHyxT9BYrDn0ZHOL0KKh6tWaRb
RGQBRRNaR1tVJGO0CBvzg9k0RueyrVmyJ99xv0/UkE9GWOO9QqFTdztsrkAYkxKn+ra37j2ah1vI
6LcEQm7Z9kaLR6gcRowF+nzVoVilA0g7gnCdTZCC3+Tq2lDhNRWlQVLf0t0uo9xIfUJ0SmmRSEcM
dZLUeKWAQRBt5AdSHvPSsrvicZHZvLcXjEO6Jn0PZhcEY3RQaoa3HS4BHEdy8iJnyZdt1kBzmA6Y
45g74QZ3iW7YtCMGFpSYra2oAwQ76EQU7Qi506nXxERLbY501CkyVPB1jR03wvpd5mH86tJJI6pV
1vVA75UCEBYEQ9pTFZpsZA2VB9wxt/W4nxeLMygD1tzX8zzvE1HgPYm3DxCnWXz0S3mW+VNB5V3M
56k2jWvOa++AkUG3I1g1tm0gxYPnIKYC8x1+YTi6+v39BWLyXMvHBZHhgA6ecYBMX4wbGxWPhl3O
GKxbw5EMbZ/PPV4LM4DLX1iG/wb/AjL4ywsBodkCKoDJlsLxmJ7lf/GNk6M75j4zT6PWLp3mTCFF
mHDQxTdo+/MXWnm2f3+i1frOw/zSRKtjCtf3vC+8mwzmMatVme5suqn+rhpwkdrQXZEvQ0XsuA15
qAthWpg8mLHnDr/A3L4OlF1fn1F9q8mej6DV9tYH8RfPz7EJQll5YbpLS8NBCkUZ1mF4J+ACWJtd
7gODmW/P8BPZcCn6wrwRS02lAcGX3NJQN5KLOKxFeGl2PUPqfn82/xE183+BjF6mP6gZVZ//MFn8
/xUs/X26xU/A0v/VvXbaeCxT/TfsxuG7+5Mq9QBlfNtmJllge6CggvX7J3fjW79htRqKIFzHw3nB
v/0YffM322VPeVRUfzdj/RO7MYPfWCCuuQ6U8WEhMVf8F/T65076wz3zvzdj/N1F9t8rfn1FkyIz
q55dhVHkV8KTknRbmmPufgQ05vtwZ9VObRSRoKWyPLkuTPKrY7Qu0xxpw884f1t0V8AViIve4pK7
HSMxC/+RszBx555ZvUbZYAGgCo0aWlE+21T55NZvlK+zqdqihVvPwxgo0vzwp2ru74pk8otXfDVq
+cNmHJF3FXtpU9tr8KZ5K07ttuo6MUU3klNhHMmpWo2uUhemPze85Vgpcz63iEGyT0MPFX/n56fC
3+FTjhzAHHQD8EkQUjyuL7vSN4mnEy8JPiR1/qw5dpi3OcfCGXTrHxcdE0pGS8ol+lkImVpy//OX
/0Lh8vo4ea6AlR3YfFO8mb+fCktmB5qLBTMZc+2G4TMOEk7nL7SMJtu3SCTbbtsmHeTIKu8jqr8B
bCGdjUxn8Ub7rPOSUq9m7Q1A/FXoBg2/9/M3+XcymbgProzWZ2h7v08+9r+8R0SHhpW0tvEO/jEI
4C36LojdsWrrcGcs287zvufUarrTz1/3y3ezvq4DCGFx5llQwl9ft+7nyq8MO3iPZ9act9awCv2c
ONIqmamKU0t6TRuoo4SeJBUN4F/cTH93vV4/9krvMtsqdEC7/3EzxS5tQjEl9jvWY35jR7hEe+4r
G8nAphfUoMCaZQ047LyZ+/tcIw2hg4RlFg/l5w/i75cx74Q5tkwKcwPP9Xga9pcvoEPXkM2ISn5Q
a2AOyqFqaiXnHUpHHc4HBAwT38rPX/KfH55hHB4zcQIRUrp0vkDMiY8dRDaL9h0ygl2+n01vMfO9
2469dnZpIB0PZ3eeerPRwNAeZlzz0GI4lqL9Gn+xEL7cnesDgAFgl7BRbY7TrwN1YxT8blh3xluS
toyjPRLjrhtCTVWi8VobM4fkIFV6RiE9wR/yrtxUJP29qj3cRXDUbEtmViSqLbdYX7TWnSIx0G8/
f2Z/jzAcH4G9WMMlFxM03Hm/3vA9dEgrmmV6m9DIsAhEnwselphGm9R2au2B8VFW3qybBpBs/ZHS
Df9PHxamVD6DhwW+28ACHG1/P1KCxsI8RnvVW1m42NtE1OlS0OOBXsvskp25nPs6Rpr8SkWz5ERt
a9Wa7hGfQgM5GfS6/fvJPyf8rTLFPe7cmZBVql8cK18GFa3Pi4fEFHESWL7hf0Rkkz2WdVgu9ptG
VWyoXYbOq+hvmqVL0fmPzYyVTmT4auD3qrlRFUK1fJmNe0xA5UmHLVpcitML8bFKmpLiVBkSo3dA
8sIo7ojtYozCUIRMHImWAbFSnoklLPhXVzPR5pdm8n830eakoocTMqNNmLaLaurrVEFWZtkM5VB/
92nhZW5Ui8BlKUrZh2EbmYtPg2oj5z9Oz6KHdUMPuB4nWGcG/NY0drbX7PvR/vWG/n2SyV+iAd6c
TTCClotm6HqQfFkW9Ka0kklVf68R7LdQsToPnEucfez53Nb9zOMI5VAsTyqZ1jC/T9qxwatFWABi
MS0549gi4l6eWqPX3hWudGuAMDmDKsJD3rvr10NdOmQJzajdhjucJ/LlaSm8HK2YKIr10kp5+nxB
VRmuAjIbh4vlKVATo042GMPO/NALqkTEy662NTVl+kRWlE9xSoAB38nLh0GMR/wmqCZsI8A6TME7
B1ZZY4OudlX+OmmvbGpc01pzuHfsauku2jaXdJwL1VoKfxyppmPscLm+lEEpnadBDCaLjEYlccbQ
lBUhys/Phq9HOE/fF75PuuMg87G/2mPTWS1jExXh98VUGlHGtGpLNZqwrCpOeCmPHBQ/f8WvpxEJ
HH5UJN1EpdzdX18RVFEnI5KYF3vp18UIy7Aef5ZGp4tR9dC43neZ2QuLcLT6TseXPgcL6/Tnb8P6
+smp2XpryoPCR1hYjX9J8BZ7QPgZeupJOaXqbFLg3jU+KiZ3cxoluWYoN663VXpDXyDmxKkTt1pV
dlSbENH6PhpXuoegQIUMvPvJbotg3ujR9Ia7DqlvipfRMlXnLCKRIGiANQApl565bvZEsA6rAQDK
Pkm6LevOH8gQry3u+5reQd7a0y8zvS93J3qmQBBu8Kn5tDY5wd8P4BxBZDk22n9EziUIYt22tQhi
B+b8jrig4ESGtzRINeMLkajzIwapXo86TIfXXdEztV7eU6BYf9Fq0kW1x7S27PWIbBYtzH1TYKGE
6Yw7M/t8C2SzxtTIIRW70zdpWf5i9VpfTjYcLoKAa5NTjW+QXP1L8tzQElqqrLQegy6x2VvosNc3
0OF6vW7d3/exJQStxr1MpnWLc1auRwr0FBeNQV99Pjcnd/0leDudvxZhhtQJ6471OTQzc1SuJDaq
lDoSe/2Ic6ywWs2ps9r7OmgH+O6Z+4KP+4v1+SXK5KOFpu1YJltFYI7vfPlo3ZSbPkTh/GjHw3pS
dW3D0lqKJa1+dCLIKaaiEW6WJ98q1/tRGRgztMeJKQnxjCOfZ3YxjXajHx+JUlseB+4ENqsPxJ7T
pEyNkCXmjEW9nm49xyaMZD1yrHVEJLxg2tG5tiJyLJNHoWKHR9F11MWRwRc9nV6U+1bG//3xfNaj
MH/9+UP4skdBMWyiKx8Qi7RT/CPUNdEIeLPXGA8ArxWnwx/hrZXgHJNHZJZJ/KtBGNaXpGJ9SeaB
CEtwLaF5/Jp4QTcTQtaT/6B7kxXSzR0DJw7c/TwfJ6udyt2BDsNRbLzCpjiM0kGWhCwcejylsZ2K
7sb3dCCzveycgMOADTnQ6oUMep1gv/mVqeSi+vNri5sROy8kDkHJXmEXrV9HnE/rF0Ef2+QHTZFw
uBOVQt9wcPOcuyn3qA/8KuekkMYJ8Je7mA+/XgIcEqbprKLHLwE94aA2YjHND0kyYwCw6Xro8UgC
LGVXtGCddqZP1no1cjjLCnFpa9smbc5E0duTC/1J4xCXa2U4l5IRAjaGd5gg/sAkQBxH2TtMTPDL
qnh3smJp71TlqfZ1XMxivHYGU0x0KjP4k5o6re0wbW0c3WC4apuEijkVMaHMC1u0ZriFLA3NKJu6
nlmF1RRglrRJSqr+CNGmHGhwMyztCEkxGS6agz0KpN659/DAdeJITGY/9oc6HDEXIH6TcXfqEipt
RYSx3Ajl2yYsxfo05bPsNw0MgLcf/jdzZ7Ict5Jt2X+pOZ6hcUczqEm0bIOdyEtxAiMlXfSAwwFH
9/VvQaG0kpRVV5VWk0pLS1pKIUYAATiOn7P32lGQeDtZQRH9NPqNm70YUWJfB07hos1if4r61U/6
LkKg6o7FNpFlckHLuN+1jT0u13FU25gSR+Rbh8QCYmPvVdFUBKDLISms56ix0XuAIPH6WwuQr/XI
EyMwX6X2ff28QIeom41qGiftHqJpKYtjnNHdOKwJrMiXQGt6broN9IIK8cOp8rD+mrqqGSak7RgG
vkWmH0d7S4uxc7DfxDUQSPrbtiyxEKIG90+RE1gFSkdfuV2ZfkvD2kPeig/DC7XAxdigLj0sDnaE
9MHz7d6HDlcLpZj2EqGYljeYPYo22edD0o/DzSjjBIVEDH3fyMe4dr320s9FmoQHrhV/9fAPi81j
vWRUQsc8sYSPoy+NmYXOl2PSWSmyILA9YAJREQgW2EFlRr42zANld8nFMVrxdvQoW5yTUVRd0aaf
vXDysXcEAT/68x/CLCz5O5u2Mm9HZLhoP2ihR+5wlftaJe6FM1kWxOo5l4UJjpAYnAqynGASxFwC
tCuHk3iSh8r7hAAHoyfqM1Bpd/OoRhXcA3CBeHEICgxC6rIwcxQOd37uyYwRdBStPYlA9zItXoIk
xoJxLbA/cKasuWXJvmXVblOJSyLWQUl6Gc4FfDb5mIfxHunf2CVIfB2Pz86StX6keUCC4zJ3IY0E
hJkqcsaXdW+DVnx1E7fm/XARRNGzSUIoZpp9MGfWDU3GE2QLOnj9JXx+SpYN0tW1pmcwwtFvVerU
HiCldFzPmAdomh9Nl/bWU13BLaVMYPZLkEc0MjFgcFlTbxz7SFe8Tp0PFYHIwunDKMB/eJZ0Me9W
pggynhiBr18PFp3UlYzGpvU81yJiqrKzGLzwVVh1EabiW0tXmh2HzsjmDED+ODPjRMYt0oBqawSj
sZc+r01Wc76sdGmOqVmEM92G6Fj4KBnftFqefK4s3sHjr1qwDZDC+52vrfWbl7PFn2FNWk/NMDi8
lEcs5Bs+w4DUlGP8cTxae177QcMt5c8QvjT+E249Rr5bMUY0gDYqSB3OxY+rJ166iF9JHMB6cHE/
fz8ZhqtGM+n8XuNGcsGkxwYQp9OtZ2faevpxqq3zy/91ks+vo1PgFreBqyo+gAPwe/goMl9l+pjV
3sxBt+4y8V6JC4DJfmIDjqZiI89fVLMMPZcaO2+jk8vaidByY99BBuLfgZ1tOEuDW5W8xFVkQ2kY
8whHkT3Y81r0IsQBIwGdBj3YR3Q+g43iDmJdOx9T6jJWhqPZEPvnXMwQnPhnENvWoz9fHj50Sc6P
D5afHzIo14NHgAI8/ZCAEOL1qUh9/nBuWjtInxcrE6a/4ki99fSeL6TFzIZPyUGuvwV8S8e/W5PA
ubq6Pl0/+vmEkn238H+YOzci2Fu2rIv8ciGPflLHZO1o2WSbmIZ7OoIEQ+cDkWH7kQ2B2344flJz
+XSSipWD1wPF7l1HL3v9he6w/sAyBKRvWyKd4yXVItfPXxs/ScdnU4LJzA41gcDWU9p6TuJdFN0c
OMAQz9dKlndRHxx/nPIoHzQfZ0LByi/hCdDw5rlCOJYdB6dF+PhM5ZaHw061Vl9nW7tLILGh24a4
Q8xHqehtljQMaNnwNaUM4ZtkvZ0Nz1f+jNmYj+SqoFic5isv6rDhXfSisatqC+SkrMDfdQn7fCdy
AIZvUMl0/KBolOWJpCT+d65GmmjShlRrEWPghuVpKHrEUZQ6eDAQWSTN8OLXDLGrfTwv67U/Rizl
+WHyWpcVJtRpacJ9iYKfl0xWHUfdJVGOepk+2/6Us96gxm6YeP9oJ+c9BjsQoWnJfvfLLDrheRcq
TzkdR+/7PdM2IY7QTRePRby8oKlpxv659cZ0RNZ5PvQpSjpOkcesu+CIwIp2co+Z1mGV67VYT58z
qfWqoV+1XuLn/mnYFSNnwDFgNSwiWDJIqBvNBc7rUehK/l9WLvSVGRkWKIxoWcx+desBAuMVGFbW
PewgTcd1dW6yLI4sdXwwdatj9zKJ24XfsZxbbzHbcrqGrUTXPKPFKNj6VhV7J7z5JY0JeV3hK+RI
ezFmNOGTIkRKCXE7nnnmdTMrTX5gr7eePAOGh/MLLKygF5+XdcI/1zO8GPV5pDxDnD/GndbZCfHt
2qRsDI+7W+IPPL9/ELSxyGCZ4hxhOsJcJctuR+vCAe2Kciz030TiOWzJeRhGfPmLJRaOyq+r9bFR
yXi93LSrHS6+85nM+4ZOtJfZmTdcjYsk2eahWMxoPWmKaboKi2oj/431lusL/cvCGcgRKK2Xkaot
Fn+2l2uXCl/G2s1lvtOM6s2PZmy8H2Iq/fLk+62aY9AVTddbf4+ZkxPXwRPNKyURwfS/rW1YOoGm
NyPGov9kJ20Oyw1DoZdOj2NAbdN+xVMztO7nLg5pTRw1TMgq2uKW7IqXRRhXgB3k6TCx2WeMT00J
YSMyjuEqr3KEcAN/aAUDRjsmU9Pux5Gcv8tW5TSIt1J683pY35ebshzW9S+ak3U1ofpfb96sq9ZX
1N+793EO1t7eAMa3eMWMdJcfsUd3AtkI0W7r64kE5FZOqBbj09LDdd9jUQzWuzKq1r/5cclSU7IS
Yadf/+rcD1+XUwsQwzRrD3oFOrDw3uBpGcFf2ygd3sS8xJF7Obb1epcn1rK2AzvmRPwQlGX9ZbvY
XN/CZv5wom+5fvIiY9L49uONpI54pOFA48s+79jqDE8MrLlaGfFQnBes4txoRE+0NqNB4K1NyE77
WkDJSKoWX0OKrsh6QhCuOOZ+ZIo3XGVuspZxqZh4j2Ao149lvt9wVoMslj6mNOtNrtx1zLirx2m9
JoN4gS61waRVVxUOgpK78XA+IfSB10WvCP21xBIIGnIEryTKhn9ofP22oaeXw/rAFeyuWfGAD37b
0Kc9MwT61e5T2sCIazcBrmruhrFhmW0tsd5BYNPWu2vI2vWz//Neeu2j/rS3W9/eXwcndiQl3KDf
+6zagO8ZO6TUP5ZG+OPrfcU+gDvpn9/qt0YTd5MNoIH3omXF//rrtv5nSUEIGi+mlPzXNYJJEwQ4
nEoh7oKImRUrsp+uX6rBg8dFIkjwkdsfi+M/f5ZfWwgSEQddoZUkgbbB4zr/bUsbD0TU9tx6TxFT
Nf8NMdtaj3ddGHh7BHp/Ps///obIKWgc+CHkWb7r3/qKRaohFFV2/NhONQ+KpOCJfxkAE1jbmt/v
7H8+wN9CW9cjpHeLdMRx0aswjvrtDSF/iqTuS//xx4qBeGtt2s++N0t5wCwQDodcxYt+MKM357vK
1Ot6jobSerK6RfA8+sMn+vVK5xOxlQojHl6QOkhk/n0sNkegNoPZax/L8001Utdxj0+oyVjXs3DI
+ApSQVSyu4s8Hg6UFla6fpBcea3BBt6ysz/ICgyrvZlYWuYtS33Ly7k/YueUzR77SRy+3+dZ6rzM
/vNB/P418sUJG7gEExNEQOHv+h+eu23vTtZwSrtiXZkASvANKkx45mG2QiP+EDT/v3s/CeoLsAkq
ft//rTkbTFQjbmib04/H3pSkAJJgCWQwG3WXJf9Raw2Wn4PGic4iCze36r8tB4QB0Ikesvx0fixR
JK/fBokD3Bd1164PjH8+ob+uP/RnI8ZPgjsQPYqgo/nb8jfOywTzUxaQBiyNETGogHu8+Zob5j9b
6ta34qsLmSyFCLcY8q4f5af1p4rdajaJD831+xRrkHRHuI7ctuLHPx+V82sHmt+OQiNiGM9ZZB/A
yvrre9V2n8b5pKIvdk6b+sdt5frFWioidF23k2M41NXWroR2g00A24NHIbJ2pyPcpJ6C53y0WQT/
8LnOEpH/teBLepicglXZ9V0wQGzXr5/MtpkXBVnaHTXe8rTbu3JaVRLGFq5p/u4WSGUEP3UJPd9o
U8ULu1j8Y0nvVKSDVEiDkm1TKDpSN66gJ2LfV7FMkuZipmaRzSkGAOeAeo9dRmGfu7aFFbLXuSvq
Fs+lWVyk5o3tY8sOtaQFeONN0FD8++g8ZyyIGbO8u7iunHa6LZJ0gMJE8eVnq+k7R0JywQYoyKpd
aQGLr3c/CqcA7yXXZnEud9g5hDzE/O/L63kLVHw/m2NauTxS2LKu5ck4AMy2LgBLsH+pXcPppvTz
TXDysKfzC6zzyozJf1V7o610SKgqur5ygLF1cEeyna+CEifNv1oxLY9zgBfnAut7ZcfEb+T8Lm24
FhdBO9DxYs9TwNpUYcNbknO3VjA2U5Q1SmUCM58dmTOUefnsUY5H3smfe+TpEHFsa21SdIOm/wsg
ed0fRuPcee0uLUxFO5jOEOo8cp1S8prirWWaZLSrTUust3TvozZSMCeS1hey/STnaFiaT8xB1kkb
tant+qem7xhufMoUXXAcw6CbRHRIgWEQIVI5FMN/z2yJu/BK+hPYPUdOcx+eaOfF6qGO8HG7+7zG
AsMOnQVtAr3dp8z493Uz890SQucueoYbS8dk2FIywinczmKOR1DQXY+kkTH5mLHLj0if3cLRsbuj
sMt+/IDfWczpLhZsBLA9BHWlX+EchMDVw/Mo8Mca2TKnT/ybsOJ5kh/qtPTx6f6o/2jIr/XrXPfr
w/B8aZTfq9Sa4DC2kjpCqaM2OFd8gn+JZWzIIJ1IHnVhjlpD9ImHSxM+qTqyykOVyURu0iQZyarK
CMGaszE+ZmLwLjLbWy4rDIQXdFiax0D70EgiCWsz60uSAsSgP8Vc1BcikYBcufvSj1yDeU3srNlN
kQO0Iyy9/sgmnFaXW8vrUNlvTcHtWI/Kv/HHDKaBSMGktTZ2FdS3Yp83mblb8rK399QU/T6cbSKN
CrzkX1JlnlxHqGstrOS6GpA8wy6ftghkkosBUPQujcbwIQA0gN5AZV8zDCy7MlWI3UVd72QctVfh
4laHGVcnIT5KogstwpnEuRw+7sivvAzZJ37AuyK/ASfz1zYqymMx4bkjdQk/WprbzZNCeYpxiNZR
RwxtkzxjcQzfSzCptBhM9WkM3Wxvu719BbkQnkdjWd6NoH140Pi+v8H0jx9oapKJlfbgxh1GUOyz
HOU8Di5Ze8iTa2vv4Lh67AZBI4SlALDDZK68ToOylxUJbXEQxUBkssGNZhBCvvnSuSJ39g00Z7Zf
GVHvG4xj4bcQX1sFpN0ihwMUAc5up88fpsGD44CG4Fp2+FK2cZg273aOrXUKhH3d+c56hcZyne0m
w3g1UWbf2kExXNKVJyCr8FICkFj9vhLC5iHdXkKAKQjtrc+jasdvrWVNWzdzlveuyxsXpYNC1rgs
HVduWq5wX6fRBsPCWExXvknwFdmOyk4A+lmI2epth9ErvSsR2qW60lOrD64y7rUsV3+UB1BjnL/Y
Jo5PAsDQZuhMv6PliYshgdUV7OTceHtAZ/VJpUJ/ntVErWgzdk9IPyNDqCi2AeHJuDeNJ96ZmDcb
zyV8sqGBgdWr6h9IpS0eunQm1qno++S5Tef2VU+K9FgsCmC1HQ1/KOfzMQkO6QVy400peRZTON5H
bpdiB12G/D2v4F4yfKpe6gaXuVKD84CpO7wEHRLCXLHjKwIExHsX+tNNzhxiYBwiDG8K2zc2RPnM
iUlu/NBqyAVxiuhdWxRbu5C6MScyrGvv/dEvDiz0wFSibAkuIBel9+iH0JyMqX52m1odBzM5MJ8G
/1178fPI/v2ZtBZCTlq4UnjGqgRefSKPaR8Ys6c8nZ96Hcl4o0XLJLmAZ26nw3DpR4U6ttTHK9Oi
i54jvGQfgNe8T7mOm49hGZZvhgt8NwSNeysQPBxtnhS7FiviE3WvtZFjPdxYuiveFrupj14Jd31b
0+Y+QUsWPMsmViRwMBDMgDv4FwEDo63q6hUmZ/QzmjOPzz+4V45dA5n3ve4z/cL2PqpTfeHMZfRU
YXK9Trq8xRLBksv2vMpOtbD7KxDA433dxfqTBhL0xSsGFge3nYeTmCtuHnptd47Xm+tJB+NlNpKX
QD8prI+xj7WHbTvKT9ox0eWCm+ImjlP9sLhh+hzS0vncLmH/iQc+oTyWDm4BpfVoq/zsUEaxvGHy
7kDMrKJyh/kdk42NRu6wJFZzD6aKINSpUYQkKGJc9Zi3n1VvRMKmf1ludCTMNQKqgq5F1aysJRAD
aVJNey+AcOUwi9wOahF34ZB4TAw0RP3YRRt3M0uxZNEWUyE1ON4IWu3hTSE9tPh7u4GZ0AOFVvHN
aKmEcAanPFlirl+IOHvn3yQ0oDPnpauoYHIT5KcpypGFSuVkV1Gj3DcDl4Y0hnS0b5EgmefMHYb2
CCzMI/stdYJrETea2GS7qqMrmFckDU+kTWwG5vD4S5cKt+LSE/1WEYZ3aix0CNez1Qaca98ee31D
mAADKGfSzniJW6G68yZBGl4NWZ94DPg1+zRS+jFPyOPZM4qe0+sqKxryGXQtUWqS+kaSw9B1y+Mc
1toQ5EjpYe+idmpgUXPWmjEprgp6BRqLfkDlspWViYdbujgESHnGST6NAa42si1K/wYZYezsRocS
EQKT9PsXSewg5uSNpVUvYaWR2obciWRRPwDBQsQukSzeHLtEz06tHZkrl8XOvgwFk4ojvppa79Kh
k+YpshKQoaOblJHeaIuAhGJrAS58yjzUPKRoifKhwQO0HEc2wPnWDlrXvhnBWNRbVzNfuA1KltMd
wr0F2MqSXeVuT/qsExRXPdapLr8rZ8uPFtLcKpJFqx39o6pY1WPKldUd7qY87Hezn/slsB/TNdwP
IWPXrXFmF+OmY8oUlhRTY1IkV6vVQjRyvcFtxkAqMHlxUWdCNvtklONtkdG+3eUTfjSYehDw/NBO
A1p1uXYui0SD51Ykicwbd2Qqj2m2P1kymkjXzck1AspbeLQI6SWCrLL01yGiNPG0mt1j08SOB+Q9
dY27pYRLYcyjGUAiR+pM6j/OlmgCCjMTzjD8WUl7XkCwSjZlX1iE2tDf47ODnQgAYYr2RRUA6tor
d2qkJIVk8M0zQ+YqXvEH4j0ZhrdlSZPnJFVv+EEkVIt2rJ5GNCf7OIz10ebhYbNI+JqxXLBcg90r
T9rLIIelOtqqVi1qEyAfVZuqktWTrkt/pzXwTaCPgvV16KsvEDQXOCMl48Vkim+ZfIbwq0A2YBTn
YSPuSWPxngKETXqXDWt2pptywWzQ6Y1AD1XxoNoabHEXBMlN19TNk2lX+7IhqjG+pJudEH9SQXmo
GtBVbt2Wh6KNJcAi29lHfdpcF7G0bt1iEteuYpjaJAC0ioht0c514+G9NoE5LpOLA5kE7LLa2dHQ
Etnj+ETqFuGIpFKTgh11I7Qv4hKB9/kdkWQRRBFcDQg1DSGkHNx+pvn+tMQ6+xozj2+POXO/neam
HDfLXOgTT3ke/hAPy10GN/IrHyF+5KmTHUwQgY6qVfqSZ4nzRkdwOiAmikg8japDoIL83sptMgJw
JL7iS38ucxRqCRu3Q+DG+ecGcEizkV7TfPbgpV0Z+CvTJtZTHm4zmrZXsQJyUCQARAQx5Fs24d4d
nB9zNYxO9qVIveCtiBPntXAAQA1MlHcSJOilRyv7haEASV6saeSiejmkLCgxBESgOBjXi1B8EcW6
SZ/ran1qT0QNNjj/YPNBd+QJRSqwf1nLGrhLp0koYAa2EM3WEncJ9g06XL0BvJDL21J17keakoC3
cUs+A4a2IA23Bb+XhASfawLrtLzEnOgGO7bwQ0m6NI/vqwp771+KXVu6LZTn2W88ePFUR1Y4DheE
V2J6Jtb8Imul+7zqGbD6DoUhQdoiBUBO+Ych7Y7HAzvPA/GHqLSaWHo3jBT1tZoRu8DBoqS5mTqj
Pgq3J/m6o/05kCJZTl/6fuZe4aZkn2YU3dWvA9M0TM35MICiGbwrmucJUq5sWijmkbN+E0hbieEK
UvgGM/u3jUU50u/KuLXk3mortMgQEuVL35UkECtQbkXndYBMrdY+mTFwnpj6hRFqJWq4jd+PaXkc
KaquWP3qcT+1aUqA+RRReqIusZqTl44OGKt4VQjOlS2JzlIDzgeUMlxEUMWqNBfFcEgGnxEPNMq8
oEgjIZNtLAErc5u51NReHS+v5L3WxZ3bOGO3Y1cRFyxpkU+Cy1Y7Jinno2W7eS3ufANHjNiDNvPe
S+SshF8PkCtzwsh1TcT7bZE2mMeJ+OHOVIQ0pxWZlAEPXDnvUuZqIZEzqMzFTOLFHFfF9RzGtHS2
nWEDpu7Lga6Vt5mQn0cGBpxqs9ckKQR8tJFbhfEOLqHVbzxMbePjgqZWq6EcGKv6u2sh88k95NSs
qvGhMwN8im2XmRAknzzr652eBdy++9yogu9BWMi4oP4Yw2yCnDXN4X+rrCiwOY9dXs+7CNu1fJVa
uunTuYlsqXUQ0oMLoWXrQnIgMos4AeYV6BjW+Qz34RJ8hcpqT/4RvffC/dY6XUTipBpTKyX8kQac
xc42zkc88JrluH8xKQ2F8KanoJxOdh7Zs9iapDNtQW6g7fJt8cjLm/zDC01Nmp8se9iJ157h8OBx
kEDsdlvEOB4Jr14vVebv4QGnmXdlG9PO8NK9rKfGYe+QtAelQviVyAebXYE66tZFZEbpriJWzBmI
UteH4pj1QTXPZMaJgQ5vBoRIm3IU+6SeRFbu1YgSKKJ3UDeQvin9wn1slX7MdG6II7ITHdFGYh8Q
+SGOzCOrF0Xu77OF6ocQ1QZT3EYY7p09Kpjqq10XVFmo8lNd7Bu/i4BqQtQKps3itgxFF9/A6kP9
fxVlZPlKVLsX9KezGwK8PEhqvrnN1wTvvfIqRGQD2HlPWeVTHoEJu2wp4Vb2kALnNNUYd4+6t1FX
TiF0RExDQ/FVgYYrWFqBLGGiD4XZ9d4yP3aZNU4UCFa5pwJlh0jqnZRH7YOq2sVVOH1YSzzN5LAl
Y+s8hkUGiWzM6vqLthmsk4YHvtGuFwt4jq1zJ91TTujuwqSyGL4m1rR2XKio3ZowqjQhaDCGQ3yo
jBMiGnJbMLuxTdbNXsx2d+GQPklYIRyDMx4ENtviZpIdajB3pwqqg9m5tjT9K5IM5BwbrVD/bdGa
AFqvjeOid6K5dUrYeVcb0VKH304MAidIA0WwDwq/vLISIgg7BOGYPtD8qQpJiTubbhfWMmJUZvXp
ET8FX0wwJSCb0fxdtPAg4b/TMPtYEFJwbcTRg7HshuNc1AFQw3Q/82XvyNQNo32O5uMbyDKKgiJX
yY3FMty9sbkc04cgr/RadXludkEF419pMlWzD5ZIbz56g8gfm9GLb5FvJl8T8l0UuKZlQkYXg+sk
oCaDR5PZ43M4SXMPuirlELDXMbUOKqzjXNNrSIKMHh3ah8EuysGjODQtst2IZuev0YOoupVFJzBa
5zmySS2f2jhpDr1b26++7hxoQOgjU10uOAe6Zd7gy5pPDia1bOeabsBsVtYI98GKRnBofDIxkbAv
yFQh3U58XKjFSDbYDW9VHcxEVMmI+a/tYXiEFuANLL0WPgxiUFWA7NFLyEvaJGQ63XpGmZvEdYYV
bpao4IBAQ30ap6BHDd2Dwd6gUgjehE7DZFNRgN8R2EnF24UiBLBlzeQt+EUcIZMpSMva8UDPUYTR
LrlfKjoAm8VXyt8XA8K/nQdIZL+0E/8mkcj8kLOQMDB46u+xS+u9G3cT0BY5fw5YLYZrwDBa7cp2
CB8hZvWGt5OyZUOQ0QWq3ObWK2P3OkzLIkC+FM9w5pw4uras1P0A2lBcTZbq7tEQEkZKAPw7bh1T
M/8IonmbyS4HfDWKbN6Zcc4hFusQkLRJs7Bk/dVeeZ077rxSUEf5YpH5O53oXEF8QWACAQiwkfM5
i1BibCoEIqcG5Yu9D0Y5symI3DUCI7ZJ166cPP1UyIkUSZ6bVHXU55AsNFHnnDf/bvRG2tAklMen
sKy81xb1BwxKU372uqp51T2pVGlW03tE6YmAKxm45Ev9ObFGO6G2mqytReVxqw22o46+y1udGOtS
59zUO50VwV1v+uaqlwBu2JFDKtV0R6zYDl/oGAM2gOfrfyh38faTsLvHQc/kDHdN70KJCse1WrMr
JD01LZ6g68ILMDe1v1siMss3VRZNx1q6Q/mIizfbaZpbO82lDo7Bk2ZP+eJc1wQ3oVkcndcURP1r
FPfORnXGxtIpC8jJZfx3h+ZxJ6Ton0PK/aMjYuejQRn/avNPiIycOHFYEV7xAoW3E+KDoxp67rrQ
vCOc7u+VseeY9LnGdrgPlvsosQoqGkdUR54Humab0RGNFCCa4V/fjK2r/8ppduzCiY0KeHZ4EVPq
NC9WWAqgLB7cT0FX/1Kp2mFEhwK08Lwvs6H7r8nSpB+kP3hAFRVxJCE+m+CVHW1TqUctukbIuz5P
W1b5DrwYmikN54Q+Nat6TioMhgvlNXcCriCymNHFQwIav7GnPr20DYir5RKB+dw/x9k0yi+yFk1x
kTfQkcQ2FtrurV04SDFqFq8ClQ2zNnQbeeRksPQQBDoLZWNoz9lWF762p0szT3QxN4Ch5EGIegzf
/LruWVSIpCthi46BTG25o85DP7GzZiIREdoItF/IpCnjUXvNeLS5aZDXE4o1D6lqvtmtNQfdjkEr
AsJ9p8a5SJmkZkmBikkl8Spu5xpsGYMkebLY7cPghT1bmMybfK1fmnCMh3zHgDhk34eVKZvyU56v
BJBdN0J2dva28kzXfphiGZyZWMpEZfN2bAQlGRyklJXhIsa+ma+ooXk9EtJ+7ag8psk0BO1fxkoW
FyQ4/Gz+Do1+4E/XVt+xYb7O5w645XayozAYDv88nvt1Qs7UEAWIzehwdfIygF2N+z9PKGmVhb2N
e+Fb1ajV2zScNS4Q0TWD8i5IhUGSNtgTzMI0yxnR/eED/DpuXj8AQgHMu2TJMSVkKPTrB8jkjDcq
yYKvxfkDVGflSVVEJVcc1M6uPE9K/yOWw/8dqOH/hfjw/2GMSsiX+39mORz0e/3l288Yh/X1Z4pD
9F/AJyMGzHiBcG9iMP4XxMGS/wU0BAt4EKL84EL3sHL8CFCRzn/ZBBliTZaOdDx/dXEwre3T//k/
xAp4QMuwulzWYbzv/ycgh3W0/dOAWWDkC3Gj+5jAmecHv19DBQQQzYjO3qCVmAAWObggBVXOVU2s
7E1RGNv+g2nv395R4rZ2PIRJgW9zatbb6qfBvl1ZCkQqmUIlEOKtR4oH+KMRjt22mbQmC5WUkoef
vo0f9IqfY8Cc9Vb85ShRMWG3R7oVrf/9nTjTtDIDPMEWf/IZO27yYaZY71BK4tZxF4iTlER7fDVQ
g8qsTF6NaCyxmRPx9+oJ/BgVfsFt4nnTX1HvjeEf7uNfFxLO+mqcjWzbRWhDRRmu8oSfzghjY4zF
KPk3GO4WkoFxFmG8Wzr/TjqNlRHrPeINkEAvdn84L796hXhn3xVcQ46gUmRX8bvIAjF3kKfaaljr
5ffWYegdk9JbNHOZ1NiXGO4NOCzf1XcmUdq5bjMTtVty5i1nq5lM01FlL1UiW8IA+SdZxq/r2/dP
R3AQDtOVk8DdwT3w83kRExUYRh08M3EzkYeMD/WeBy9wNV3kK12OuubC0lbIvNPXs390g7T5GxAd
11JBWMSbIV/1AalUYd2mqG8sOr5ApP74MaNftXKB+91n5toBrLAQ69Xvup8Kv3KEH4belozlZZbQ
KOFo8usC5v1FAOigKXO2q2geX9JkFB9tnSd6I8qgv9NhXd7MeSI/+30qQO3VQ/dgIQvY5nPJGJsu
UutftkMiX73MgiqvspR49m6QzrvR0QzkcxzKbVTwWIYUzQ5hN4VWv9yPc1RODyTBOx8LbCBBfgMI
Rwb9hm7L/ZKvnAsrguz8kEcVEXCe7j0wZRWAT3fjZmnDlq1PGIkfSCla8nsCZrPpmAQ1GTAxbZWO
bS6eZrlZ2//9U6AZlfBFTeFHYBl7rUlhM16a0uoPwyyr+tgPClJz3FsBo2MnUCu6nGvOWvpGX9Ku
6dy7eajJJUYxAg/Tbnpw5qWmHbf1g8HSewYS03tCXU2Qbx1xM/ipI7IbRvkLLoKlKPYsOPzGRUEj
WPfmdJFiZpgPultBt30hq20edNktW3qhbwHzNEjuEezbVJ6lm2xpGIKyS1Bi4ynXglPZNwuYfuw1
fbJpFrehFEZuNR1nywZj48s4w0S38MKEScq2LBW0djkm7ZWidypIZ0bP8InhfXdNweutrZs0n++M
jR+dxI22fHECpH07oqXCr+W8BCOhZl6KdMNMEyk5C0zGWfMUD1RO9ysR5XRP/4B1emHTAWmyn6pN
yT6ITkGIA5+7NrS/INaH45uTp3wbJmvI6KwIw6vYICLRJRpl19F92SLj7of9xMD1UixWwjXoGrC3
+BrJSCQz+AEBYvg1I0HIImzPX/uGtb/pKsd5kJHb6ys8z2O/QaYbTZ+MGEhZ0l6TRmT1hc42ier2
XiYT7bbW7eu/LASQVHFe6j8pqZrpUlpDiPAFFNhDWLA7oyuXAK12dJTJfa0HWl9SqaNV9M6VV4bv
FL9Mw330we9LLyz3i/JjfejsIv+Kel3SMfULlirtzZOzlyj193TyDIxn/3pU/fLVKY29aU3fEffo
Dl9k4+a3tFXsT0FvV8vWi1wi6yBj9hf9qL1TH8uKHbjp/pLaeDsk2gkidqdiqEeuEQS65iD7geOf
J5dgunLNbu1SAv0Kq4GsXlDew94UXLtCscWeqp6WRQc7FzFz53xZkhDMXp/F7l/gL7+7eWow2c2Q
6wstpSE4kOfEgfLzm98n+ScL5OLfrdXKeUucpRNtu45Im0ax9d9QG4Ld1mwQ5yIMdqImXVounXrK
BdXypoVA+1fRwDHNNDPTPZuigGWGr9vdqJkJAB60SG6YBrJ+LTQYr4LZyCeofvIjm+b6Tk8MKXwi
SjaJqemIZX1zg/jZJ0bBlv9N3Zk0x42sWfavtNW68QyzA4vaADEHp+AoaQMjRQoz4BgdwK+vA722
KkmZLVlar3qTaWlS0hkIhw/fd++5pIRA7y3wXbsWnZQ+z4D1ZnBkdjQZ5G5uDOz4eG2uG0of28GQ
qB2g3ScnRZ0bqnM95N/qjjj3JbJysIQJop0gV1p+N7V4dPYT2WMkUrXLvZ7LNDQyj0As2t3hlGEu
vJ57UrXOyM7z0BgLg2CSHvReB7+WSlLa+WGls3MBz7kFMEVRTfa9+kRVh8kaubF1jXRB7KiVxncr
2nVPkZvAdxzm3XZ0evOSxwtSi66zDoJCSGgPtfOMKAvMI9lUVDuTWlt2fmuOBqRYs94NTeYdsiQm
XmCg5HDC7TTv9aZw+qs6LuyjVekYJJIakgx27w6YbTU8sPMXb56bWtQhW6LXyimKLr2xqGRDvCoS
iYZC5v3KAG8P2jKgXLXcRAdRGLlnZ/S9/Dz2VbId52m50yrihRxdpXAR9YK1LKGnySxevlALsoeg
IqRpt+CDZfeJEWZc8oF+1aVkpkskAP7iAzI2NOLJeBXKjeqmBJY+7sWgze2bTlD0BwZNmpCpq02G
CRHwI8EcJH53p4m8AioJRy6lj+Chzat8hDyotH5v5iYyCuNrWSz3Uvc/OkNSRPO3bk4BJ45vW3i8
9O7vUq23j07bNbcIm5HY4CqliAWVEs2/8VBI97o39HRHdgFdpQKhTklxEjgv4R0CkYEdKWNr8DY/
Rcqfdg1Szh3isuxAfpfB/d20jux0YqOBsP+AhpsA6I2bPXOQ4ARX9W+j3UznkSGoqTHDt63Hc4RZ
0DzXCD70De5Msjyox+10OLi4Sy38XCcSigaiDdAWnIcMhHrQIuMJ29qkrGjnwytYBbr6lZ5eu2U+
qI1BWNpOpFQYaZSYNNleNWci3dSLPAxHEDl3rM9JfIT1iDy6wD7nHKIo1r1rRdyKt0WW1j3WOouq
mUmDJ5yjjVyaIbqvSKnY4PGJFIrCWIY6ujSaYeTmcdbtnauxWTuvfTp1e44a5Hu2VHMIGFLTTa4y
anueP6j2ykJBBAUZRGBIKzej9NGs/U/dsMeD4bWExLoNx/fZsqUIyYugyzZPYoZJ1C/LfRbxzFkG
HctY20hIRQaRwIcrE4jvjQ6TNCtiuJSEArpPvLPNFaLlWcFR8qjZtyNFJ0o28m5hAdplljZXWwjH
xbsX99b6jMSWyhkCD0vSCgqo6WTk8kY6vmFVdlBcrdI1957S7IvQ0igsMj//Jo1Ye2oGrMfbHGTp
sUMECA7ezglJEYJQmDg3nybX8j4llLeHU0O8QhVmfWrXRzL7InaOcVb7RK+bg12N1YYYJxzsadPe
1mVZJQh5suLWA8bweTCpDmGEaE+01bzLyB9fW47xQr20O4ncNq9rq4ifzVmVUHDM3sCXx1a+EuQO
cVQY3zJA1U8QlLptW0fDV56s87k3Iv3MF8eM4eNF7QbUDMwGsmjaFxf/MS2/icLerA3FBpXF22TW
03bhLhfmFH4PnZmj4swlOe+8+5wCCluzFLjXwvhCriC81zb3TwZcfGriI78n/rmq2uU2rYd2NbIt
NQzh2ZqQr5XduB8alW8UklAoCjJ9yQQnP3iS3kkvERqEAvLCFAy+Ne9szRk4XBk5PWTXOqdxNp7K
qHWDCP9dEOlKvM36kIUejtztEA1HwkLivY1oiKzhpFM3tWGdgQDU90PhKFjosTUe1TRRuNKkd6ec
3njM4V6fS4R9BOTK+W6Wpd1zZar8XQ52bxvRtl+B/UdtHnOk3TjsO19NF59dY0+amRZt0eAst4lV
0WgBkoKbxuJGxJ2xea9MO7oqjdE4t63WPVnc1Q+kMIESRUhwTUZefAef/Bxn3a1YoupKzrTVQN9H
p1hox4oQiE9uVKtXJ4J3O3DY2ReFe9Fz6CaQCVCZ1ehlNb0JqE4VV+3gdHCdyi5Axm3ujMYYrhet
ROG3mBkbWqF2dVESf0w0FmBiQh3zppSPluKOXntWsZ+rWYZotJKARruxV7O8QiiD6iHuhxsfbkOo
3DI5m6KgMNV4oGqtqbu18jw6KndIWGvVfJ472Z/kqLRHjlzGpnUq7TziRwEcyNfN99602YaGstjM
rW0+z3FT7D1LLmdVVWpTDc5bIpOSc8jQbNGgj9syT8c9FsWPxm5rf0eZD8g6wuAzwXswHxKU61Uy
m7daOdePsBEqONaIkdmhUrGFkcdpetboGg252nlri3yW5GpN9CQO+coNltoApMuuusdkyb8hi+3e
S+UTbD4SbxYkZuwFAp5DQIxKtJdxVuwLiqsc98HLb9yqvoLd9j5HdbTj7F2dbYJAWZjpo/dWY33J
KfuGsZQx607X3YgJbTl6KjoekBXDZA23AdyNCRfHMwD7jK84zfednS+XAc7QI6Lf7DCB7tph8k04
glSNf43eCk06IXQhyj3mgYVXVmfd/epzMvzAXkBHczTYZyL8pkQpadf4nvI9+UHek4+kGvRwT2yn
VkiidMbi2Vti1lw0rkFUYDEeaUy8GDWGfFxTp76GZUCfzuVqZYxs/UVDgwYpOv2zlhIrp2J9mzbT
chVJ19ipPn7gO5mI5gOfHCVRtxt89exFToVKaSqO06zfdbaxbC2NTdqoq3mHMXgPyKDa0isuYX+A
54ILDu5BNw2Wl3Ied3CkWY5yrjEGe8tjmqbWQeModfQ4X3Chq6yvOMxLGpjq3oK1NbMX+MmLnmp3
+LGXnWZ6H67umCe+bWOLpqw8+mm6p18Mlb7pbygMqzNrAVc3pZUPnNeWQ273RZiYJnvplF6ZA4jh
gGg8rwwjwo+2BM7O+1Gr0fn4bO+YY50Dpa9ox+H4cylUssc2Yr2UmfCJ+Rw5WdUJksBqGXZCDawj
uf9GHOiDOcLWlhGNJimNIQSUX+9ccz5ovEDIv23rasq97J1MIvWiUCXCNImn6eipNrDmpbrDO4CZ
m1Aq8RDNUu5Geo1DACyFQw3hPAd0kZ/o1S47XNQDlzFnoEoex+QdjLIIF2xzwxEmA/HX5UATKMj7
ka+wgUIe2HDwaddyRQiI7lIbkvjeor5+KabJe2/mPjvzP5a3ogNUeoxwi1/bscyqIGlb+1M81PbJ
HevxRiuc+TWHdHin6Mh2QaTm5qA7zqstdbcPXVSB1yOl6tfC1uWdm+nZqbEhyNCIt+7srrSxkXC9
QFqkX7hQOidq9dVeVoM8wbiSJWLPxDhWbTGcNFQO133aThdS9dqbJvX5TyRDaC1IUunLSaO0Yasv
yG2Mt1LRTNe1fmj3Dt158N1dPh/8vKJ/11HxOjoYQ/kHNwFUEmrbcKx7kmLR3yPMz1sf4dy7xQzf
K8ebduR2KAPKplGcy6hCHakNcj8VXIK2fpQjm6aYavQb3RXky2sE+YKg6krridq8GrakxHDoROL5
Ui+FkeKN0p2PUUOtjc6maS7wB7Nna2GkDdrk4RIJbUZrji6lyPP2KwAm/5CDgfxU16o+xZXzrqVF
dbJnv4PeZYlHju0PGI/TqybjRhu41nJR9CVeEpejLH3L4aDrevKW217+IaVkfTNdjlltv68JKjqN
5eJf9W3FGanP5aM3Nt5FF4QbZEyag5+hs1YZ7bRJEtBSDT3yQ8Dj96aqLsgUEvp2wwUop/G16NDg
Wji5r/NRfTboxFhsWKRNgfHR5Bu0zVHfsyKBW8jrGBxMrSE00NMpOpSDJj9NrdNsAH9q59iFm7Y+
cOQ+enxdGp3YuHgL0MKQMXvCWIVCfSpLCjmcYu1d5BXM937C1eTjXjz0cztH97JY0xNGy++13ULi
0l6as/shyJLbNobKrmVco8aGP/Q16UEKkitiOpVxiUsxQhmmrHE75oUDp8VpFKycVjdOxtDidxAY
oDykttOqXTHyKXluqD4pEs+k/mb40p13UaGGL7inh3w3to2/h4WsMQvFYp5dCtKXMW8pL3l0YCka
2TbYkgDJAv2rQMxZnh6sVsTJjgoep+NyLlzv7DRjRJ5CS2DpwYez0B8J9fXNK2kCedjVWjSS1Yhw
Ldu0hqFtst7jlkVwZLxn56PjDn5iuGM5hVTV9CqlzE2QGSZEJq3zSSVchW6SnPTpb1Tg6HDye4x4
z3ngPYsntH57iHYWOi6azoB1jFsbhhRM5WHsMkQDU/4+Glb5iKmIi4hfDPc+W3V0FjDInnsyr5+5
PZHjHeGU+7LQmBwAnJDieaOPAJf2dMiSreOQ7TfwlnE9z0wn2TRQgMvtzK31Oq7nqTuW1BJnKhdR
d9eaUUSKA26GJkCrhNoZ0t9VVayEaN8DIxAiJZ2qfUWYLEfNMb4kTiQIEodBmjG1SK1EfySLb/5A
zXVjGDidn6Bm9cWezE3W9MQg/Q8kCYGtHJ2Mvtl2SiHv7DXojjcG2SCoQzAEUYanMJmjHXLpILSm
yd+vVtXIHs04/ZOla6Y7LAG83m7s2uN9kpq9eUuoHn8dS3NCwAClvEfyO02+sFGfl4CWoKLPvPRE
uiwxcimie1rKeMnYcpioZgRaI/gGfVfHa3UkM7Xp2s06sYSxIYYXGh7qMBL74JBfpflBga6VaHsn
clv2DV6rB6eyvGtO5cl1HNOAQOM9lYg3UlpPIfoIRw/BEDcizGLodKEYYGBi8CDpKCgQY+ocJMoq
CoDzEllfTKBTw54T2MavUyUui5XaRNp4UeoerTG1KGpIS93FTkzqylI1xKi4S16FbtbrHcsKzQhA
MNX0mCXg4jbpgmctcIHYEMKLCNU9EqmA6BHjJ2sGDoF33CwGWa1cuD+rNkruOuR77z1AvWfXVEQ3
jbK7tdHRd6jCRAEZYJmi1QAxqT1aQ4cEKJf29BFL2eQd6xZJD+IbuwZXq5zuqmsIzUg4Vt2ZJi7r
kKTz4nmVxb3MJI4TRih8soIa6SNt7WvnCZuIDs8W4TZ7M7SF16VR/k6jUs4uPWHHJqRHjOULasGI
A33ZifQbOh5K9kZCFNKhUzZHfurPVbmjDNP5VzH77d532kQGQI/nacdvbr2OCMD7wNIijxk/OynC
ZsHss3JTYQ5a0k/mUrePXmz1N8Dt4j11BqaMjnfeI+priXHMYr/KzyiMdfS4Mk69TW3FJRpjJGoW
LoTSMvflpHOw0jRShx1MCNZ5Lirkswj9SRbSCKsbiJZvBBt3hEp7I6jGz2FilP4Z8B2leo90cngO
iH7DYu6d04BIsDxByHWqLXc1JjfGDmKkXWfQMeyvx85UL9WD3RNuGSb1wFuhc3HnnRtK7Th3eKAC
VQiOFHPEo6zTBBoVV3B32yUEe3P5mNrysLRlfkPGl2/eWjRQTQoSBkcrCcBlxfnafISWt5IoY6lx
DTS/z3ciq5MPJA6mu7W55t2YfEhrI2F4nLyO0C+yu9v6S+coiwhU5ZLCE3V98UA913tNmz7/MptN
MuEosopnk0On5GXNredFpxYQDNVEunIs8N7gsx1vPV4/sh8QIL4Yc96pTedTXDmSKFJxsUYBw2pQ
mjnK/LronSCLyfslPjPWb2x8HG/RSOG57Bte0CHu+eoSA/boHsERRrJ05NjNiD4Zs8T/QDeFgiJh
A9WcXsnCKq/oYc5y49u2fWP7DR9tKEDWYS9ZE8YjktZ1YQHBg5OvJcx42P1HHQGo2pM9ZE173Vkg
BnZtQncF2LBdbGsFWzcsR6nqbcHHgQs1L4XYDqXZ3GIhZc1jEx421DmmaMcFpyRwJlPqCuGkxz1R
9GL55Npl/XUGugKPprPhleJlzCccZxXGnoCQS4xf6OEUsSN186R6ISFNlDV9jhmx33j/vYuFjqcs
j/qS2uSp0QR7qzvl3xCo0867bjKRqenskXRtfRk/5JimcG2zeKJmtV0cAcngP+f2LFLuo15/76fU
TY5eq6p6S17hR+eTZYa/kTMd+Yb+MRkpFwVL72F7caJl2rRDay2EEpQOde6GrS6oGpvAtcb05Q7L
lr93tFWX2FPlrw5jZ7IzJG5BEmJM+vKaUxmdc88v3fdBYLW7y3yYXjet2/PyOuUER1ifxoY3kEKJ
ee5ySG2Helw119yfrQJpVh8tm4YMUzI627L91tYayUDaouXPABfgVKspN6PP5uIujR+YUwT7tzPa
/lVPdVjJJiElXAIMBRMFBakvth41iuYB2xppseirt9Lo/YEoTthtGypAKQFAHXWfMWrYM2iipMmR
6ICU66WSA+mCpWCneLOXJF2QVam2HO6oymfdpUQd/kTIXi22HSAfwjRxqDuh1ziDcztoWsFpLk5R
N+nnvDLM+yGu8l1LafAFV+/yFQBadO0stcH110HKlcbLC2ablBN2192TYVQfSOF2cLW4dHN6AhJz
jku3jZm2G1MautwgSxdXHOYYyZQoW+nKCiSXbv8VC0zM9PFTsdeTpLmjj118GLId8dLHU8pbNUcb
qOTNPYKdzD+rofTOSODddqPlSqVAhXw/VHE0vwh9Sg9dJre96ffpJk8W8WVCpvq504X/pHH03ZAC
Q8pSTnJUpsXOB4mYno1tVpjX45wBFBkr/TaxLYf8YLQLJnCnGW9BUUucL3XWH1gMnAPXqtVztWT1
m0TWygI+KHwJs44V1R2a5BU0XnYgZokKABLRM+Kt6eSg3sAPpfmnOYG/Fk/E62IfM7eY03uP4K2F
ND+id2xiydgk92QvLQ9kMUAyi7tKt+GmUeDyFns6FFQIX82+S/CM+fktb5DUNiIpOFSKpBu+KsvH
YuTRiqLpPWZXvQ1SJcwpo2DxIyTcD2JuursROzsCbVS0twv1VrL1ZEdr1YlnMpwNOa7exKh8WJwi
+UYvm8XOGLmxJaVOwBUlZWmFbZmgpBqTHnyindtbzrXVSfUSJ0STpwkRW0PN12rgVhjT6Dj7ihxW
zxs+u1g2NvAG2ytzWeKjUSPvto3oxfEobh1nB/ZjKIwaLOySqfZlVsY3/EoZ/pzxSTgGMYtjnW9n
KlpX9E/n20kmOVkmdpve171yiJ71BhJpBe2+NuqcU4/Tgtq5NjwSJuq9zoWqrwwkFncUU5n4C1ym
ne7gzZuchrnhx2S2QxZLl5BfzY85X5nRscAMaoUEQKudcKVbb/xSb5K30uq0E4230Btb2a542XYP
XgxpvMaAG9tTmNYUt2PI5s6DTtriFUqSOqBj7YmA9dQ+mDwzutVc9O/gt8Dek46qrxdU/EcuyMUz
HQdSQ3M8Z5De8PQ4kZd+JyX6Z3iN9ZcJm0sbqJmUMyU9cZMi+v3sS7gBPvL3gIha46UiwYuKbs+W
muJ+XnHYpIPtBkUhiwTl4gwJi5jWynRjnBhmu8GW+U0TBEI5lVxTUJEIhf8bl8rMVx1lwMrAWQSD
3ZtbHruYycJqObPFUX3KUopSnYlHpvBUtf29ROZnbQ7SDphYLvcBFAmmY7m/gnkwYwodGxZrbtaw
UsPnds4EmI9flWPSb9NLcZspk5Pl74f9WST1fVgHPQnSLx1DNYTzn6UvUDEnZ5l7GtqVJrygLGay
LAtq3iypJV6qQFRIuX8/pvGdi/w/MilG9QlNJjBhteitysZfBDdt5/o92A8U2KO9VjOzWqcPpbN4
BSiI+naXTGp4nKKeJq7BmRoxhJcdaPpz4xtzd+kJz3V1RNkdPtdeS3Uur6Kb5Itj9o52dDUq5gWF
max23mg3c4aWjp19K/MCkyeSclQqjl5xPpgzo/8q/JoW0OAAoWdn9glfdRB3XjLKGlrYFIt1Mxpy
ePK45aqw7DnWXurWNZAB6YABDslQjsO2z9Q8b3MVCRK/e4f2XMbFqHnzZ3tVkGiSLDaXl45SGeyb
Rz8d6KA2Wa8d9WjOsWUrhdxeuONyxO7k3k8WimtA7xWqMLCuFwINPGqwHK12FqzLKiSt3bI3Gcw1
joWo8UnZQpaCDTKBnnH0SN1ONjP59UeCi7mzTYC+WD3bRp6M3G3om3C/fqn6tKk20qm1DzIdU84a
0yTEno5V+tktKtPZp6i2+y0C6vlr4U3kZmotYYMEak7I07NxQhjQJMtqdKMSzUWzBr+sUR3TQj2z
huZYlL3Muc3kFI6xm7Rnf8nZZryF6D4URC2Cl5gY23wjpY/QNyHCcB8jsbeC2rVISc3cfhgpNiQF
ZQGc+izfyGYQDRdDe7KNQvd3GACWo/TxJe2/T9R/pEL9f9GX/v+aKAai8Ic3evPav/6vD2ZCP9+8
lh//+R/X9fJavqXN8JMS9fv/9G8pqq3/y+NwQWOVXjf9VZvFTn10/X/+h6X/yzRMw0WlKvgX/Lb/
VqJqhv4vW3CXgkK03oto3/+3FFUz3X951LFMnbSVNc/Idv6JFvVnvR8/xhKCojFuaWKREIiuasUf
dJC6yByOSTkgdd3QKAnXzlU5eNkFFAGn+x8ezd9IQn9eYP89Fku6i8BQB6xhrOv+D2Plo/DHrpBr
z3uMcDSijYHyMFnJ166OxrPl5fGfhII/i1C/D+nR6jXYBLmbotf+eUgn98osMxuFVEnBK4YnidAp
Sf8Q0fM3H8yDD8hmhcAWoe0vDDLQXzZuZzb1BA1WcuT44oau7jnDLjGpxAXKoTb4B0nv33xxkMGA
EsIXsmHY/TJmgvBNOD3qtQhuNjI11LWQEjB0Bb0Y4n+//byUfx8993cf0NfRTbMt8xDXSfzjN5fh
WTVMTrqAUCp5YwGbf6emg5VMGyVliNb3/zBV1u/lf3ZFD6kyflUU2JTDDMH7s6o/f5gqTEiKl3nN
TUglZ72b36YkQusxOM+ksvpXZeWeE8qhv5+fv06WdVCE2YyIZ0QQev7zoElPvRqw7hRMuBMDvXSJ
7iyIc/mno1DpY6d3XCBrJs7An0cZG4nNFNBz0HACv0mFTK+bTrz9fpBfZwdqdWpPLtdWT8fL9is0
jvaJt0h4BhwzjfbJV/l8h+2yPnbGUB7+8VAc03ihfZwPf/08wJGyJMObRVkl15ewoEmBMQS89Cfo
MMPyh+9onWk/TwzPc1mvEG6vMnr9l6en0poiBQY9yGMeDAWw3C8JnZ2XFkItzYyZup6bTf9MP79O
R0Yl9hHBEg/V/p7F9MN0jHu0eBJCN4Act7+k1CbOmedXV5bkOjBj43L+MP//OhWxL7Gg8PVxZLSd
9c9/GBBkQOPpZY1ZOGqQH6GHOXhi/j+b+v/1tf77USA2Imqzzb+81ilX0Sld+UGWKYluz4wYrpYV
/WGl+nXx4OGtCEODXQzjPbPx588SFYtIIN9SnWzNZl/njkYyTCpOJl2Lbwmy0bvfT8i/rh0wNFeW
KFsrJrjVFvLjs0My4OIOapbAsZYDT3nkhIWwuu6HTxgLbylegT9ojdPvR/2bN84n9pEcUAPxEO/d
z6Ni9TCBxE2IAPtZbJGV1LtaIDAit2B4+v1Qf/na1jUKJZ2Lg8VDAr/+Kj9MjoY660CGCoRpz+qu
1RJn+6oC+/APR/E4fWOQ8YQw+EH+L49xAXPAhb2kEj+n+D9prE8btJzGwz8dhlWKQgWznB3a93/5
MFnjpT7eNQvuqiStRPkeOzTm1n84ynqXFOSVrBu0K9ZU1x8fmW96PUIwJjnkb21jjhFKAkxrm9+P
8pc5wBsLzBJFBCuhxdP7eZTZMczR80q+GNvTTi0G5ztPQJDLXBp5vx/qL3Pg+1C+7eFCI0PyO17z
hzmgQ2Yh/7iyg9ZJqJHO5aDbx1mmwtz+fqB1Qf1pwV3h0xii1rUWBqn9y6bYjpRZevw6wYD622BN
n3txoKvRoUMVM/qw3pzzFTMrgD1p9oThh3IInf3f/xp//bwuhw/mvQM2iN35l0fL+4pKLRUAnTCs
xqeZwom+Ny2oI3/4vH/9Dsn5IrHXZTyHcX55jzVaA3ELiTqA+V/tuGYLVFDLcIgtaT7+48/EALaj
m5bBKYd04J8mJRUyp2nLyQu6cZG3gi7roQbV9Yfl92+eHKmrXDIEo7DWrx/4h5lCTp0L6m4mhN6r
SETJqQ5Vg0r+8Nh849cHtyIkde4Q3KzZTMSvjipy0rNlFCqmsUnPf1uwfyFgVUnzLnB/t5+1Ls3s
PBAN59MNbc2IDgHATzvex12eVA+49UW5M0EosXxqGnLAFo6wsTHBjuhXaV4u72BbLAmSBo7PRxQV
NUr/CKUL8pxObx9iqxvFjmA+lOhLBgCkhPNg5O1Jn6IlsmlMW02RnqiTCKKiZgOLjAhUnZASf8Mi
Hc/esTEzP6XaMdnjThFf51ob9rNmvDgE2IxBxh8D4K+AM1yESJGrGTLjSi5kToW6yZxZ7GfUaQmq
5E4+O0kN2KIec8TSfDp5i6NWE5+TNWLpWu9KgdLZ8oUTjqMboS6f6x45Suob1d0CSnE+Tt285Bct
stNmZ3SoX644b88lAicxTA4yp0z6+7FS5bTWc82IPTV36AD0E5yJ+xqzXbLDN4GM3loc1Lk0Ulqq
5mbUXDJjgRdrpwtrokOUx4KMh8MV8EJPrgWgzlwzcZBAn2ooedYT8R/JEodyatPitUhsF6YVSUd4
+WIL7SMR7QP1y8pr+gN1UAFyk9quCFpXxV/yTHlxiLwIghGkuPRJp+qNE9uXGgk6MzCgEOQIiYFi
TtwnD77bfKgXr1DHsRXWt6UbJ31TIHek4lGIGuKEogHW4lEoExlOEcaZeMhFTXckQT1JrENRcQ7l
p1/wNqQpe5erMmS8TrGg/wfLShG/LPobmu4urktpFndUqi33kcpxNx+7zq4gE2o2kkawb2MMKHxD
IxpF50ZNXaK9eVk7UCheLH3qbtrMLtuzSpFfbyHXjO17CrPs2FqwckJLFniJKrfkYmazVqOLNfH2
WdhTyKR4kD1WvrcZI5dloZnQPSJ3HUtSwj3krq+Z8aaLah0YEvylWIxbhJ++EhuzifXx3cfZ3l/Z
XlN0H9ggWvTTfr62o3f2bBk3eulVyQm4UDJtyUsxmgO/RPc112GD7BHjpXce1e1vWueumIw67REH
KXAZsHqh/dd3+EiM3ubKR4vh65JFGd8q7D9fO/rT4o5vuipNClSDXxCS5DcY5zTsXsBXaaMoWB1t
5qDLR1wZtpWrTcd2TAsR0rpq4stUWKsjBjaff405X6KOj8v6Hc1cP+6Tnnf4awkNwcZ93lTnfon1
+aogi6PYKU+O3tFKcoPoIF4eBYHVGW96gCDxeUL+Wdx7Bd67XVtit9kmWkON3LDwrW8W4lHoM0M1
mQMjgs24zTOCxLeNlZfePskiZJSspKtldUDaFWizjyzVrUFJTLkyntFE6+Ne8CPtLW5Mpj2G8yRH
GDmN5MOYqRVDptaHOrQ72UShR6QXlBqw1R9LL/A1ULkzk0CWtW0cnEFV6rOT2w1qCW48/iHVWjQB
sgPXejf4sXJf6noY0nul+5U8ul7hLXuzVkPMFCJbfbeiMV8a7JbXugTWtjWLDHSAMZD8mchm5tXs
7Srd5pGs5VbFtlc8NC0BMLQlAEfxBQ3q1R79XsAhqZPHmiok6qBW+GhGef1vcuA7bQjbJp0PIq4t
UB80kmmfu1z4D9jqDIfWcjKWgc/b+AkMcLc+s6K8dPgdsYNOhXaDR7J5YOEXEAssT4v3ljmyalRV
17dBUsr8UeYNUk4Uw1O7R/ZAfP3ieZm8BWqoo7HTemIjcSNhJEwtzfO2MPJwJfXVBPnRNlBG42HG
KvIp5lTD1R2OknG16tLaG0P56bFmvYD6aTjwYQAzp9XnPh6SbAsR1Keuy8YZQrdW7remmdHgeNDd
+zPdYkxA0ZwoyKKDV2pXbkPeFFQdtOSnRRmdE4CNHvyQTfy7C6NqQHKgmJp3OqlYEGeiHkqg7NDr
BoY/Y6iN9bpfTglvi7FrAcl1IXCoqT/hM8WXNrlE3UIj7qzsiBAhQp5ZFJn51Pdti71U2LF/0tnK
Z7q+5YrUoCjEGcWd/WZnVRRutrkpxRvLWqNfu7WId0Ps2ORLQVXTdzKNnDxMBMlOX0aK6T5dplLP
MUvFMVgf8ByrMH6gKAFqjU+ikKHWG8it6IedsXaQbbZ2/GmODEpp86RyHT7tqGjWS2EhAlEKm2Y8
meQNLIbkUCh9t/2ogZi2W4yGuKKYULRRZx8PxDTSSye+OjEbitm5E+969oAv6dyqh8xIbbrcmsur
WBStdiu1SBh0lLNREfcrYrkxs9HPTvh0tXYz+3AXWbtstNwiGRtzM+Kop5U+iuybWcKxIkiNdhK8
snJ+8yQemjCzLeVt87YZWNvdGAysQs6EIVQa3bA19cIsDrBzBht/GbTRGsVTFQ6mKsyQRdePWJFH
98XD/1Ud8TtqA2IZouhQyqnIRRmXzheqfkCf3U4C+cY1Ir1d7WbFuSe/2wtdt7OfxTJWJgZAWE8B
Thsd+uRIrENY5pFaNmgx+kuyLFCeeAdA4Tp55qRBI3AzIbYi9CgUxYKevANvvARkcdefTLY+Xnni
t2FkNa2Axu001nuC2pQNUFmUtTpc7nkAFKEx4cCPpPy0C5sBCpCsKsIU3dgr9gJ8ejBUjMcRIA5b
QWE2pxbXJq3oNa1v61YZ7Kl47FYGvLGQSuh7k8cBqWhCiiTkbAWDYxKzJxuRZztzXtm5caQ3xP5B
ZvZDcvBKYoNbyHzqjCsbE43G+o54V6/q5Br/Nr7zooHT/mAu5ehgs7Cd7MYmEx5Lg0144wEVEHMH
BLVrnKM+9/MzvWqtf6wIFiLUMYZ7mZ5cXGxyFaF0IBiC2okmfdmVWurZR9Jf6z6+QoKWOl9bxVGB
/dVsBF3glo3UDUYIEHYeSg2/1ReOLWYNf6frmiBrVBRtbK0cDikbYrcfER46B3zucxZIRGF9GHM5
RFsL4RR8U12B17G5CX5qNGy/J8KOk57BWoOqcC3myxou6G9w+CNC8IluRJQRQU/bLF4M5ZzCD5gm
Dl3WSKhPZvL4Gx4B5pKBjjc4wm5Pe7a4YMEeUSe3zvJSJ05ccwZvhmYToyi/b0s1QsTPrTQ0WaGu
4siyszCekcGEVuxq7FB1B3oHduF/MXdey5FbabZ+oYEC3kRMzEX6ZCa9KZI3CFaRhAc2zN7YwNOf
D5LOTLF6RhrFuTk33V2tEhNEwvxmrW9FCtaO7TxP9LZcbjbEXvQgQx2sQOwWmMqzCegnf2+21wFS
L6dN/Hdm/fiKGg11bI1Aor1JSblBX8ORw8yC8ccSTNbGldmxfOWSr2MOD9KsD4oQLti2t7L8OcaW
A0jSiME/SYciceVgOUSCbOXyreOlPq5la9g5OuIKYnZXxuM3jJ9Q6JIRtfRKWMJ/6PMZWWltWTID
XlkMPrKOijUdhWuntpMddgr2t1XmpEi09YNnwD2CwmB4w46yL7jxzcQ3SW8sF611lubPQMI6jFIe
q70VFoL64NcCZ0pXspzBwqHDO7TOBr4bYiMhqZoJDmQULuqjHNixrxJMMzaXTN53GwngmP/HCYan
Xk7pj6bAw7iCah5BC/a98RONg/iGusI/uHFMLWUWFt0SvQA7+YQt4nlC8QB0oTPQvpnDoPHF5wxB
4VkFiPl92qE3jJ/Baa5dTZ4Znht/iz80vdE86cRjREY8Dp40wEaYyqkINgD/rF3lEbWw61K/8HdI
lqp6HdTeiKAA4S8aUdKqu00x5Rhr4CcMq4iX6ZkoiSS5SPMag5+fBOajCG38j11XqOu5dZ0bDYIK
42DqGkh6otTY+qbyd1Eq5bkFEcCum+DokKeaaL67ddLcKEnLSIldlDTDtt+COZfgqfj6YWMtr4M4
3tvA8PQxR9xY3TLzGD+Stq4/S4FeZwN4grdn5iFK2kQYP980kgcENabb6X5dx2qyYsir3kAbHEyI
u3nGdTWPaS6fJu9PYFB19ALsq+puCxO2EYcImHXCMxqaxSN5EfVQrRARkxKKDL6zh+u0NkruSkOY
PVmhFED8k8CMg6cKwejjiHp52JZl7amdRMPYb4Cvec+4qNWDSytIXiRdqLOxZoCMXEowqXBy6zDc
ka8Jng1lsiZWd6YN4W7NuOhM6aeT3tqIOT86MA/uAh6Y33Tby/e8HVIUchFvHa7TJeZDGC3OfGJU
wNPxyKhPyHJTUGFRGJI7XWNo3JYdYt7tXNnOU5M55pPKeXrzsC3Nah8h+D3k+IOKbQscFri5U1Z8
DwICdUCl/p7IuIn2QZgWz8IrHagNQw3zV7iIVggviJ6x1xriBs3liJAEjYcnvsuMRu6hrFiSvXJu
cRQVxthO21RTeq8KLf3HVLAdB3THEnQFpxuJV+xUCiSqO8/uqQqk90A2gtR7TSmISBwU1RDdGowz
8lMd4GbdIBc33K2tenPPQLb9YeFY5dmGRwz9xiCx/bu4CtSWYRMFeTNgvVkjBKBTUL32DhgeS38F
WKsD62cRWjzPhnxN/KhnCQ/M+DmcPP+ynvgha1z5vCqy0VdPY9Yht446s/W2XHHUDoxPsUWFUtiE
DAeLVInxsCD9s8uTct/2giwbv1T1DzJJZp58bGlBLXig3NZyCHp8GI0EZpxGgVhTgJK0McpGvhkA
9zMyghtrYAwSBh02QC9GPork7g5jDHxfC8DrVW2hkN/aTWtEvORbfTdDWodOWqsCuKIywLwx9nP4
VWUYCC7DERA+glfFLILB88ozTMydTZahx4ba5wdnVVnJc41YNN5kcAeHVeBV9oNBFjV56rinFH5n
f6ndyrw7ZRUwjU0wG/kTJd9EAZryDkWo5XHzt7iuCNLDU4Cdm9ScJUMuksFaSbf7ASYAaxqpvYo5
T2AV5V7zrgbsDj2u4C0TJdbWSCoEW2WSm2QnQMJ5bfG5kT46gd7EIjjDLW3D+ZqAJv3RVe3MXa6z
brgYhVLvXJeJs3VgaWefyLXrdo/isTAuYisDnieHOWU/rTqrPISdHOp9GES8OVsrlM6Ortc0SZp0
52JVO3nRbjv819812kue8FVq3ZRxNjbHwpi7F8f1O4omBQICz9lcTEZ8aUxQ8ap7pL4u91crp3w/
CkoSeWWKcCKlC+6AtWkggnc/GBzk1SuJPgq0R2f1w57IIcZUKGXo1R8KyjhgkWJEmfOMBSxL71kq
Bi6kGDFDYV6lnln2dyWZjtHCMWfh0hYkolyGsT9+oltFWz7VuuA5bcd0yzjh1DpD9X4u5jD+wBJT
fVLcyheBJdD+pmIhy89cU33v/IASeoXH17YQkYu8uU+xvrd7uwyHFNg6y2qmAG3+bUiGuxpTDbhd
NeBb9Lg04LpS7OZGTVuEDyUWnn3gPL9COTm3dXcNLuGTfrfYpCLAvmfrlzwKe1iGSbT3g/GiX0pO
Q1j7sCI7p7BG2/0BcQUy/78JbqWYdNHFSmdY9Ub1GBkNv3b6Ld4dyUtSuMwMc3LCXxhLeLQyASPY
vd2P3vW/hY2Ou472jwa9TvQqaXJTsSjK5XUkHeuezmzxVcqU8nTC8HojIsAkKwqt4vGv58L/MkkN
oJMxrHVNyzIdNGlfJ7Z1pNChFcA+Ms42KfJNutYixnxBKNA/HA7TGLJ3YYfEis6P2Jt9/ShPO3qY
AcCuLCMrLhNegxt3mPQ/XHnzKaxETFberEUQx/wyvO99zx2aNDfQEgbdBU1QfUbY4vzNp/wus/h5
VcHHRBENOsU5i0bb+mU33CcD5uihN7DZGiXO4oK3zipWS7BWgEfxKhvc8GoMTHqKImmNR6CuyadJ
pLr/N8uK/+4LtHB3OeQnQnsLfjkQ5cWuZRh8gRTKco22nmBUsze5J4w/1xX/SJf1v6MDXouP+n7o
Pj6Gyzfx7194f//x9Y/9H39GGrLonb78AeAT2qdb+dFNdx+9LIf/+Pc/ts3L3/zf/sM/FVQPk0BB
9aOR9bD8NPqZ+mecH/Kmn26bf1Fe3TTdIJO38l/+lT90V4b/m8X1QNo5MhJ2V67Pl/CH8Apm2W+s
eBBPAXG00Vlxf/2JAHTt3zBwYexkU8dNwU34n7or5Fqmg8Yn4iJ27ciH2vd/f/c/pU+ctv9x875c
Af91qfIJFkeHIGnJmYuWvdbX+w5IQjm7Zh6s2X2gEs/n7BaMe7uDFpRBD8mQbAqCuFZtXTDeo/S7
/+lc/Xk8P9P5fpcHfTkAd0kxZFnJ44XDsDjXP2+FRixKdcq9uuZIjUeeiMgupU1R6daasXtFkhA9
GjProc+uvMoAU6ENhtNzqMLfE6fmE/Q18VRN/kuMrFyAunfGB9oONe8NUVL3dnWwrTV+gb8+9F9u
c87donpzEM6QLcK2/dfkwNafGtavDTtHH/rqYTIzy2dCKFye59A5n6cWe9YuYnfE70R+LTNAIvRA
12u7/zttw1etAcfCshCxMtsum53gwoX8chqNgmzwFszsGk0pxvOEzZB/QNvqhyS7w8FfFXViMzhN
sFRjVzAx2fzN2VheBl+/SEB9IC4ZVCMXQcL09QhaULd4DR1cZ4UemdMpeLwrdLaFudNWmn8ndMXb
BRbhK5uYHVqzq3ul4kMXVYO516LK0ovGa9S0sw2PNqOEuF9uS3hq0d7N+qw/2SZy3M3fHPXXpeRy
3hz0hrzl0LYsZ++Xyw9kNfULOuF1i9mesCE118maABG9KpxSoX0GB5OnF2bsKuOmwo9NkpqSBBEN
K9n48V1hl2O/HdwSe5VjlSEEqZx6/OmfHyaXm49sAJSlw67268kNo8zHGDPLNXdSoUk0DOW92TXF
TgC4Ih/CbgeYjDYW7UM+G3Z6JWaamT1oSxGvbJPCe9vPneWAvGjDgbhqZ7RPf32MzvKo+HIBIJND
CeKFrolICUXI12PkMrenrqG6jhov6a7L1qG7JN2wYRA3YcjeeGJqdpWK3Ay+fxXikghLBSYGUfoB
GoCSNMF5eDGDvvnep2O7cwXrjlPrld+ZXbCH9XXR3TUe9JI1jZwyNrzHDHfTGWPMDqaLEncr/bxS
192I62ePT9ePH7Xsx8cg9ogUN3FfQTPG1pP83XW0aIe+/PJoU/DMRihsOdw/sjx/Wm4Hc8moVQbl
miWdYB0c2swssa+QDjDiwc0JEWkZ3I6jm2/Hyca4Hyrn3A1dQoJY49fxmpUvSSZ//Z2gR/jluNiE
+w6iX8fFQ7TodL9+KW00jJKitGDn15QB7pexPY4UVvkmItS3/p7TDcarIMbzeUIWfqwz2eTbHFj+
irRIssZMMIeW0uMxECVkc2XsgKp3T9KU4wPjueeo9pzj0m1gwSV/IF3DAMGn0HX6HA014JUaeH1g
19eZ5TIJwBddX3QMXvcOs9xtCLPwoVH1e13H8GCD8rFMZv+KKQaWHnOa8q0RN+XaY8W3jnEETSbU
Kcsd7hn3j7uunD4VQKqVFPWrNskM3DB2FaeR1LV4WwnXPNhdWm7soKtOdD8cCU6YHe7keZG/J+l7
0Rn41yBcdculijuuNzXrNCNrvcsIK8NumqcEfYmUF5OmeUUGu08QVx9mocW95Sf3/SyWhDjbPJQ6
ny/JtW8xAMeY2uAhib3Qfvhm4DZmEuqkl3GVISRgsvrKo/Sidzp3g/40OkyYLTC/2PUF+SRQYKHI
AWMYrMBal15CcgfYLO8bQy7CXwLjHlUBbWY+1MfSmpK9BcaQhMug27RI8NfBMI53orEfo7gtrtnG
tGBXOgv/T8vMsOr26PnP4B2CZ0QfxmunXHYvlZnTxZn5MJsX3uiP3kXEAvIDX0H7Xg3V2tP9FpUX
dBsg3DdGiLKCjPDqXqTDa2aDXDNl/eFoe2EDtDoJN5qUGiwBpj/fwg7Jv5udJeY1XkeqXgr9/BMy
ZvDOlM67iVzpf+t0HH6Ibq6JnfVHtQKJajBs97O96C+pOxY419EP5vpA/DqsTLM+mV4fHQXuSrzz
fA9b18XaO+NyjUjkSlkn+kl2Ow7DeEzmLj46TbWEOeRNd6Wwjq6o3zsGJJHa+4pm2SGZEDK6qPe2
8tMnwsz2CVuMEy7dcRtFo3uRFKkRrsaqdPdSsXUBtVIe5klgLDHYTj2KVv1QhH7hr4ID/kaqeffd
Hh1WBFif5l2Y2fW9N0T5ZrBLD6MWlU0BX6tJ35aMgb1ccl6yAW9d2IvhG6MYgr8MBsc8wS3eO6HN
wnS9YIZumFOYwxpgyDKzK5exa8FUkjupqPtdof2gO6a9zvYyd92VrAjDQRRwz6I/3hpqar/zYC0O
I8uL1xRXzk2rxnEdkhW1sCEVcL+szQD/++uCB+wDilZ7pafAL7Yp7J2NCZGKSRHbiEcvYx2WAgOm
BiIBdhUVVnys6ETPrFshOiwkP+kxHrHT7JKtk1xFqRsdas83T46CSZVp0923o/wuTOSJSEdawv96
W1+MmY9vMIT2yJijvGDOfsP+4GWQKGI08oRjNIUpIdRUyVtmFeNLMxfZLXr+GEphYd2Go5veJb0y
jrYa683kT8S3VEGEFT/tHnTrmSQWIcU7UNTc8KfsKSfDDqiU8gg9UUZwTFijP5RBoL8rw8+fh4kk
inXdM1qv2ItdTWxXD5CP+Q9NrAcevqkjoqxg2xLkOdvdYmLKbxAkxkmaDnGnO6hSZcw4mCCi8rGY
9a1T5tW1NvzpO2KJYQ2T53vleh9RC2SN5ZeRnhyAgvdV1xZXkh78U2etSe3r5M3ZYBO7j0kVO/Th
7B8Id+Drc4oxHDexHgmA4T33WPXze5dl8tkltecOE/UIedgJL1jxa9YRy0nQnMcfRDfMR0IGyMxa
BNaboLaqrV6GwYkXs6tzO3faJ1aaLCBj52DZy7pzVtkIMQPI6BOafOe6AFO08oJKn52m9w+WmRYX
dizerCFWt/Wgc7Y/AmSGKIKd7xnFVaexnIqxm0g76/on4IHxuUSce5zCfHrSsRpukJQU16QzkjXD
3062ysmWlWEKIEpP2yAuS1RbVrmmAhu/ZUWNlqZjV7f3k6bzILT0/rybiqy9DglCXGXdyLa/IgX7
w8zEQAKpyXO/IDXT7w0gZv4QbUnVOfDf0U7P5Udk++oS+UoNUdbvbmSuKkyoYbgm4C9n5DI9iZqA
KK9ByIXMyX9GRxXt3Jj7GT4b/i+SW0eizvBdGehXPYvGSt0mnV1ceipNWdvY3TFv4qJZWVXpI9iI
VHaEM2Y+YXJzz3Fj+Oem5a2XxqmNKw8dLoyxSm47D/41STzGDyhCHxmu0WOc2eEFFf/EABciKG91
nmir2BrZRdRZfljmkitmzM2WYOxuh27BfhCapEV0eO670TvROUwrUHAu9q7rTNq7KROr3BDysa9q
a+8p038QjWfvBi3kcS4a+xVOxq5ncstpGWbrwxOQUYPJrm/Q03UE6aX6BQ3LfCViS16RwUyoSpL1
R1+MqL3JpjDX4Fz0ycnm6ZruvCVQsnUxn1usjbOFGlip5FHhIlRzFF0YTmIIsiym5ixi15SrJRdm
FRJSmZV0XcyW9b7LR8BJtaMOlVawYdlHgZ+w7Q/hu+O9seRsusuzJVQVK7VWhw8Lg585MFycPaHX
rKJCt7nnzi5Pc9sN/Zp9UrIG851BGXVA0xizS7qfZzyxPTKvsqYIXrRTBYekZXa7deKYINJYuxa2
SBqh1lLhg0k+6BNaKeeZYCie8oGTjx8WjemNX4NKWPWVTLauHoA2cDe/2cq9BywOEJCXEDk90X1c
6O5VqjK5h23gfo5zU3wQ05jeZllc7PzB8A8haRchKh84cwUZTPaaCHR99P0BwohI3wd/To+49MCT
x2YOJDBimA0t+nJYvjPbZXMMfZ531RIpfcjhcK8A+hKcNpntfZM1PZ2FS3XBRsvZ53rGl6k09kXo
L8mtjWwO5ItXZO8woewTWAlATqI2vB/CzOb72FGDuyVUdHoalTBuEVqRjGrMFcwtXILeM9ZDDwhS
Vdwrx2u/gfacPM5K+A7f2gw3Ib72FU90hD3QVKcbrxGLGKcSzsUEIfqaoSG/O1IINqbcWOUmirjr
d1JP6ZlkDBCSBkuTDQFp73B8ESLoaursnZe1wYudjAv0lWQnEqRMHT7iDg9MnCNRHm+4WMHQeh1o
4wgItb5IxzwPn7wGRiZY6Yg3ZuB53O0j2teIh3ZXueOOdhwTeNyieV2Rsd1GtyoT0+9KKF+khzaB
rrGCHiH8Q+yX0w1XR5Gco2xKxl3e4ifYjOakvB0KPR44iR0SidUP0aOFr/XddgZxIOZMfiatT7Eq
x2q41HJObipgPewMJF7QLp8nyXMnkjFyG78hrq6uL2HRQPRMrei9Nge4gKTZU/IkQfvCmzc9i8Ay
DyYrDLSzOnOBfRJJDMevh8HGFeL6+9jISDQdHJGeCaNZhBu5dIlwpr7Z8OZpXhZ1oN5aQR0/+l3Y
y50ZzrBka7tsxo2arYBr3/Bbe5dEqnwfRid8JD7GuAIhwQ+WoKQVP7Mx3gjOJNaUErNBaRIGyUOh
3fjNnBdQ7OQY1b6LEUbj+m7DxzErxnov+zJ4qYuu6BEVOcOSxz5FwBQoyzuIyRiOo3wAn1o+UBH6
r36GhpVXOTEuAOr64sqQqZNQJHvEm9faTsOdP3bNnabYpibBuFitTPC99WYEqWeSF2an55IV4RW6
JEKwl9d1uQZkNY4XRVyHj1braG8/F5FnndhfCIMdURHlr7Uj0zO3co2V3zTksKc8kPM+n7wGRAMf
I9cDCL7yBHdzWLLERqTYEgbxU0gCKasheCcIUxKD69WucUxQu7cwAZC+GqCd62U36lC3ZCeyuIIn
L2C+sTGwk2XbUEgPokAbUhyj1k27dYzUl6qcfJ9bl7jjq2lcpDWYtJEzogYCw1MgD/Dstr400Bmg
GdbYL2IZOtvaxxLdzPoi8VMfFGpsXwg7N95sVEj9anBnTlhe5ujzR8EIuklhKqJD1PekjvBqqHwy
sKzOjb4JiUAzbPy22qLe6HDXJc6b5uF91bBV/wRgCdmFz20OZJMNPPIAOfXg4yt6TtnZo9gXGJIH
AOIzo/05lCR6ceiOv0M+jRbV6I3a2IjUQwf+1/31Mob90vYHKPNpKjAmhB6zS/eXAXtbpKpXcKZQ
kyN9RFNK95Ml3cCjMxL7qMoR1ZfgCxAaytx/U4iMzPUwliB5fQU6BPkUu6nrBoCou7VCL6lWjjV7
Azw6m/3fnA0SqrAmxQgCSXUyJ5REXB2K1STks8ZdYasnxUvBGb8YS9C+ex4t0USnJssEJd0ckQA1
DG281AuFt84qlnl/Y2n5NWDFx5vAaJuhI9edt7gjfpkx1FmAHrUF5NnkyQ+XkFrSPeO++ZjGILnl
UMa16Qige3isOIJFiwovAOwZgm7rEulgfm2VmctVm7n66q+/oX8Z0nJw4bKLWTJg8Kj+enBmS2av
aKn6egJpH4msovFDDBzlXIFtpc5jEub70tVmth2gTjf7gMgpoItuS2/218eyzGB/nhGxTMP1E0a4
ZC2m3sta4edRd8JyP0VshhuAgMxNq7oTgePERPrOsJsR1v3Nxfl1+bNMM/FzhPzK9mJrgiXx9ePc
mpDiDO4W8lH3bTC0eELBOqPu8KO3v/7F/ttPwiWISwv/Hm3p10+qksbIm2TxZmVRCh4/Mi9aks/X
qKrd4+8f9Y/WTP8v9v8v66b/T/ZLixn8f86XOr81/Zfd0vLX/9gtWWbwG9M9mmULdgfOPq64P1ZL
LHLIkPIsF9HbsiNarHl/rpZs+zeo4g571ijC9o9T5j9XS5bzG2FE3KAO145H4fKPVkvLTPq/LnfD
tpaNI9f6L5e5ILUI8XoVES1ynbgsi3c//fo3f/yEn1dGlv/7Vuq/+9G/XGhEnaIEl0Z5FIDokEHJ
ClNUCAyUedu8heBs3zVR6V1ZFD6XFob705DVNiRvIusOVTZTUWTMcXkm2iZDGx5Ki1yuA1YeBJis
kGLh1jS150JOissP1NvTDd0l5OCeLvkbgsNwayIJuZ6HQeBaSMZHp531K0lF3Qtz/+aptdL0nppk
+Jir2IacFaBlMkJH3OYGZXw4zKTDwsJ7HsJZX09unmIKlfFLOyp5DA30tUxamDCudJAVnzSlwKh8
g3SQ3nLuPU8CL6lKlBnZsLwCKtNak0Vh8jbp+3o44BCqL2b8BkvShNcdKa9J7HGVLrcouPDlM5HC
+lIE5bcB4sLK7EGtbqaiotu1Ru8GXlvwHd4SeGTSI4m/RhR6zA26mt6fqms7IEe8773pXc9VsZGx
zk5TPUwnN2rAG/Yz2EXeET52/L69YVFkbYCQuZeVnecwRmoPsYx2ko+k71D8JzPjBkUM57YuAn21
rDux1eDvuMoHvL90+f6mMWrAQry/LvvWpbjJAufap69moMTO7QeSy+RF8tZ4VkM+35Bmz4iqCrw7
+qlgw9fnvdDM2PdBnkI3a1muHKJJxdfFLGY02wPF9Yza9kjo7LTVGYEz1E8tcnkrJA8TMwQ9tA0W
lnN7ocHIHLLSqRi5WUP/aTMqZAzR99ZDMFfho2kxDUHu2RMVyzeY3AMJiPcxyjMwnTZQTdOFKxMo
grWJ1HQfHFnT70+Vcm6Ea8jLTGiDq5nRzi4knui+yAKKJh1mB36F/NTBUDpL2dPbgMkCqgyibrwa
0sy8JkoJjfAkwoInMLuQzzCZUJI2lrmn/pnrXdaHxUGG6cTIdhhvya/oNkmUepuk9uFZoiEx17ko
48e5mdr1WOvpEhwIKlO62KesnZKbRtrZK1at9BJ6X3htjyRPrzzVExpXMieI0aGQHNROVP3wNr+P
PbngKBdr4FyIKy8ToF6f0ItdOs4cM7kWMxNrh9ABAn41FC46N4rKpN1MGSHFS2zje9W76S3+jewa
ony2p2uL9ii22+94XdxTnot4PXNDoPYs21sVceCVEebbxi1IDbUjI2LnIogJCqLeOli4RRPET830
HiJ7PCK/HjXgTROybMeOHkOxKajiWCgx2ZxgIRCjkxNdSRYC01u0ZJtpzsbXKZuTZwhD8Vng2ju5
mMseM7OljouNCkc3uZ2NUfXfiP11HyOip67ybJZvynMKiygSHCQ+Z+ZCoTO/97geb1pbOW9MQitE
NjDUjwNYb3w8oXPROCRntJA37hOhcPLWGh7vVDntSZRy5qDCob0zBkEYUSmNS4kuSRB8xX5tldYs
2VZEIyHYCUth3wA6DE5cCuE6FdxfPnEOtzZAMUSuReS8WFVgEywb1jafoKiSISLLIz+RWyqKjBcf
BP9jbBgSuaPUD1Lgj6QFXFBIpfZXUs56y3qrZVE7hespM+WV6g1z2xaF82wa4/ScuEQSYLzDI6m6
zjtKOLY77afFhl+9PyEUDnaegNcw52l5EeRGu0WNPT7DjcsQBQprJ4kTQg8/G+OJLWPGozGX6m6Y
4/ws9ICrjjeReT9r02Qt5UOFC3UMg663PJ6TgQ6OJeudCFRdoG9yZYkzcxKOJoE685FCRvskoF4P
m5IEd3ZOi/fK1doCe5SLW53NEZz4OezusKx5G2R2Ca0MwQ+5ZfS3RRSo4yCngS3mXL/zbWTXmiEk
VPQ52vmGUt+IQA9X05yI6daxkFrgjxh6UKKEdZhresvBImmlj+Od4hnarasm7hZGWwOUyWvyN1Qi
qltbRazw/RnyOusIdgSkmNtMMx1/+jCyhuZcIPQm+L0Q6U6jfrydI90dW+1693R/6gDXKzwzT55u
zNa1v7mtIj+20FX5iI9GnWdIKq+TUc67ZDDA/1qTc21qU0/oNJOZ6UQ73Q4oiFc6zrodXy1Ki7G4
o/h4zbLJIYGjmA4tHc6CzlTep2/kkApTXeysvIoe4tovdq27tJT8rxNBeviJIsljRqgu/yFEOh6H
hOl+POTVSzqV0aM9+v1FInNTb/O0nh+INhtv0jbtjwpD6nenx0Ivwya6lLom9xv6BbJjScje8sob
T8QMeXtICZoHcBZxsxJt3ia6I7UpzL5ZFE5bDCrt/QiO5Xtq2zxMuJzSx8ot7A3DjRl4jg6T8zA1
6my21fyh3D6IVmYSL6uNINpIPzA2Jhm3Lw1C4D0tqXhhNTZtR0zHKPey2TgZee7uBfO+Gou8ifiv
yJLqig3heB3lNSNiRqHRVdM32NeQdZ47q3aOKsV/wCAOfXCvHJTbuXXlmGN+MqLUf7FKIuQKVgb+
OmpRp/s4duWa0fM4bLUz633UVuGtCLOMl1hR3GdCpkvigH10jK68H4V2Ln0Xvj9xlMHaI6tdYADO
GyYm6YANN4SeHiQ1UvXGiY0zKu30uVdop5wxwIg4EQFItgaU8ZNFchmMaCmiO29w8lu4/PUDz+Z2
PzBZgCHYMsS0cFSJTcw4xl6ls0Lx7zWNeYJ2HV2iCnIu+jgyzkgChjvI/NOWeqiuN/EwRJexS8sY
ZAYC98Br4ms79pYtQj786FA1HLIw27bKwrZWl0Wy1RF7xFTn6sckfOcy7l33PFPlvhKGyySzgq4G
F8aK9cHyp/7I7vsD7vq4LmPZb42iSDch/8pdBEAWLnARN/emEUZ37ELyHQxZb1uwSz02Bo96/PLB
xdSHrcW36gTrLEv8VzcJxVmytj2IsQLZW/hgVrGedN+Kys93TcjWixt33tdJTuBYOqUXA2O0T4Ju
EAx7DVZYxokxkaSik4TmBDaMbG80X2rt5i+N24S7vCybLb1WcokJLT4EpTsx2+mdS21F/ZHJACZf
Nwly/KMjVG/Ktrxd3O1s0BAGcb8hBKfPLp0L6XYWougoPDudpe9adv7HQvQuoXepfa3JKbtFJu0d
osaa+70nTONbNLsDJYfBtAqKVbRPeXbcINFI7qqoLJi5jCxmuKbbey/1k01D+sma16qTbD1B1vS6
9uDLxcId2o321dswMj6mB7/qKDH2PMHi4zzFcqSQdOD9V4Z15BEdf9OWOT7JOmOM3kfJwxiP2bkW
4fBaBjMxM37tHeNYVi2yf/8jDhVFidt/o/HfzgIoLwFRJcmZANLXFJrBXdaD0MMbWV+E2UBihtnJ
6GrMzZhGWRpXIZYQARNe8YjvPYzTiZSP+RxVnM20Gh+IBfJu4eAUP3B5JG8mcwV3VcxFfDYSe751
KAa3GOHDq9Cuo0+cLOgBCjxbjC3LiqGM5w/hCsMPE7tg5G3PYKzyLwYwAlwwycwEyK/HaUd+onqy
VdA8mY0sef7ZRbampWPizMJA/OjwolyWLUECVEA+LOo+JnXEHhjFgV+vzmh0SuS6ipDIZsBwR0j9
gGWkNupDTYeernE4OdvMStrDLCWq8ToPr6wkH0+JHojrIHDC2Kd2bMXQtyuxiwMlnbXjpP4Dog11
ErUXnph28xsFbRWsLWyym9jTyffITLsbd2kD11r77zlhgPepjvuDrkZgAYVDJsS2T5rqdkyK7Kog
kXMN5ZPLifnX0zQly9JhrIMH6qriaJazvsQhMxOV4UBuH6VwtzVLEC4t3rt77Zfs3nKzMXFMURJv
gUE37Aid3nxnkB+uQYO15irw62wHJaQ6C0SEe1TZ6UWGQMXHlDP7hIE484PF6O7YB2K8gZ/grKLM
bm4xrblXTD2IRRkRoWxYsjJYVu0sNkr2LQkmJjG06ZCdWB9gjQzsxmDXazUPjP2mDwzo/brxcob7
UDXWNoaSzwD/yR6QYvucCU+dMOP2G1HE9ruIBu5DLP9XY5L6IJeAa89bll/VOUBTt8e6KNENpZpX
dZdcjMIObjrZi/vOx4vhootKV6Pj6U2BR5GdvpW8203uPNmzlXfseW2iHkr0LbsWzw99UonHI8Dt
jIyq9oniIHAC4Y5nXFr9xK4Rp4Q6EQjrXAKRQIRXDgOJahWG0h4Awo6hLS0oYyciWo3BebYsHNC1
61UdljxEkX0SoOaPVfHSNVbzFPVc2VHums7Kcht8emyAxZqiztvy1gvX0VwFH0nh6z0+4WKdNWl9
NSfWfOpUgD7w/1B3JjmSJGeWvkqj16UJFdF50RubZ5/HjcIjPEIn0XmWQ/Q96hy8WH+WySpmBMnM
IlCLLhIgCNIj0txMTeQf3vueO1XrMpVjvsj9TD0CZegJT8i54BGCBt/R08PNn3TTLAJE+C9yDAs8
4EEzr4rZKR6JExr3fRAGT2GJyqoVaTezXLhyXMqwzRlSDHGI5MTpv0t3JIAHW6C4naE5f63rGJNF
JlS2cKh0LxKxFg56t8pvVevts8gw2Ajwli1AhROH509592zlif8l6g18Bh1eLbDZsqYFBuTxIdNM
HSNAerd+zENedAANFmE8+6uMV8G0buJIb8HMnhKomucURew2ZXzPBwJ+4Cyx++9pHZ2T03sU0tzl
K4bNyUX3yn3L+iH9gCM8berMce9RdESrMSelcsXO27lKXNRtWQ8mkVxG8elDVdpUkjJj4RdXy2W1
yi0NRyRrOovlajF7yyKR4VNQRvXZ1bZ37iH/X6rJFBtQHd6NdAyeiqwJ7JsZmyv2M8Nb6dIUT9ov
mu2Up3j//L59cFPDPAVhPL10WB/qJfqB4MzyuzhIL99V9kDnjOZBGanaYOdYqHTPjg/DcTMF3zy3
zd7nzNKE/4Lq3jQ0TY9h0LZ7nI7Zgz/mNn1mYHAVi2GjzTJ7xpmhv1cBaYdd5MWsNbBXuZi0FqPv
5O+j7cBnq6n9F0Zb5UeXG37lh0SRUg+oU+YX6U0+xuwXSMV0jnwsGqV+4H1g3fUHWu85mBediDIW
nYO1ZXrcb4IksJ6ZMbERxIW7o3B+HAnxePBBxe+Ihmk3hAfWZ9KJ4uul3m+ahnqR28er9kOg53VE
WbmetTUQ8CGTCxsfrkJEbdGV8vHmObVDhAFrv7fYJAiAhGXzlWkD7WrRXZ99f+pXM1mYr30bPhBr
Oay9WsxnnFh0fdx5OELx+O1a1xiNpQGaN1u6HWCBRYQC4IvnZU8E6pZrA4lyvOnc3rgTfWacy7Jl
+W6J9htWGfszzq4vmgl5s6R1CTcmd9V6rowCZSoLxarS3WbGu09zEhwm0cZbXXJkXM3i/N52PlTH
HCkOd0GgdvPsGmfHIyULwXKA9Y6U5eUsS/e90SKEdTHhEYvplnKE4NvSoHSPWANdutpV2zTt+3Ob
D+oCXbyfViThATUJzVJvdF2zIEpypFeomurqtoWugDcy99sdlYk40I9TcLkqzh86K4ve4qxkwFN3
w4ovVXGvAIR+etCEU3RLrDpdGQ8scqs4+cJUzpquWgGfP1/Tfnnh4N0QiCS31HjV2cm8em1W4iUy
Ies7oFBWJDXDFC2LBtc2GpFoMzGCwkZnzvIgZpuSKSuHqaRALut7QFLO1g+HiCqIos9ZQs0ZFmIy
/HxTRxaG+dyW8QxUYeQslDbX4aobPcQdqYnYzBTkOBQeB3NKg856KJJczZ3o7iaiz67OHdT9QLlt
/5bONTgGTVx8NdHSVRvR1M3FQkhw6kbTMim9LPSWPgmvFE3KXg4G8ZMLnxxNBehhcvODnnLxvWLz
/mLrLqq3SZQZhEYmYfvN9ZAALmCs1udxUv6thQldrKa4u8KTQj3fDilL6Q0HgAC+FOb0M4iJmnKB
9plnKUUpct9Dx0oXUjvJth1ScEtKl/azDbd1X1ReAXO9ZXuCvqF7+TVHQ3iGdySLPj9UtUWuUhQj
rKjqYLhUdVxsg8Q2YJLqBEcAmgtFkpIwSWwZMsa70qzyGq1T0aEODQEdBAReP0FTdYzb0MFJgP/b
OTFx8PJ1ZyGxynU23mUD6ci9O7aftm7HY2v5JEUXbWNSE3VOsXHRFT5NTm8saSPtpxEnzqefDOEW
32JDIqyAokAB1j2iwPC2HkEZN50Xjm/FPEQBXZ0BJm7O9V0lbMhPmJ0P5kzPSP3uF/scOxqW/sIe
7uuoTL7BDcDIqj0s25Lt2iaoIEA3mREE+4Tgow8/pvKBwQ/scJUXZbRh4NFcs4Rg/1dtt2nQ7xG7
WxjG95oDDkFbHRQHZ/KyDQs9+zPPkNN2MwUt+Am6QGLi9bE0S9AqYEr3I0LvDfpqYnLmyNHv/hTz
vfMY9vncYBShBSIayRgWnfDs6z0u+vBhMlT51tsy+caI0nt17YEAG1U0n7onQI587/ldRxplj1uF
W88cXx2hJX791KpPRevY76Vs53tWAgItWJ9bB0gd6oU0kX4b+gX86isHIUktQdddtVH7FKKugG+k
6vIm7XB5Atnhyp2E7G66NlArM6QmvQrb7I2lypIjVPrPvkQ6RoKmfR4N6awHk/SyeE52WRvdhLJn
PpIpYifiHZkTtGDhq+yS5DMFF7HxRn94CFnSbu0YONeiHEyGXBWBReukhXtgVsp/YXYe2dfUrFjg
mobvsoBV4L+WjdTfh1FMT3Ne9Ad3Ao/F/LTotlEADYO3cYwOmCKIUGXepz/6JuLIsXOJWtULYcYi
/lRn5qTO14QvJsBuMjCBhmTFXgoRHlPLC7Yp4bH1Vsz06Muc34Ocly4tl1FOqB3d3ghb3MwJXfH0
pKp1jib8aERYHhb4SMpNjXT4re3L/I0oM/0gGcMQriIo8hHAnUnxKQ85oyEyaAxjW9H54OcX9AR0
TjQz9exiDcB1rRba9frH3jPTTYgc8tBSNzIuM5iWDAQvQNkb8kdHc/pFkYtloCqLLfqUeU22nXvT
1lN3N1vaXEozQ18y1An4oAKZGqfMmgSz8c6lWiBUVhs7+EPWJscKQQzp0B/yrCgvI1PRl9Tseurh
3ij2pAVVS4rU+BlZrnWTFwjIN10pmo2L9aNdqLm0P/o0qXfddAXM2131FsSWvyJ4q1mbWG1YZBQi
BobWpzUCG5XvhB4GCvMweEAqry4mgtYVdJtp0UnbvUgIGbuIfe2aC8E+EbKAiMuczWeFMpVpUgTX
BQVpsWlYnRzVlOd3quzM3RijGyJ5a1pnwi9TYiwN/4sC1hYusT+SsVFGTbrtI/ZRpUeKdBf3XrqS
Beihlc8Z9wEJahg3RZGKVyLU/cei0So9FBDj530Ul665dJWX4Js1ffd5xpl9yrNh2It4HE54/5Wx
tB10ha9tQUAKO+0pQBcly7HYM1YanvRgmOc0dNvHwUSwgqsrkxRxFYlmZMvInOhyz3QH5EqW+EiI
0ntmUtms4HuEp5T8vJeUUKlzM9gxk+gQGQNCupQ5vdY+uxnLbwWqj9TzN51vKMTTc9MFK8NJ1E62
NSUz147RroJonh/SXoDFsRGjGiu37cbHJAzERefaeIcqgCYPVwCDRre2iRcDREDQDIEAPee7bl6a
KXewYwvJT7RAHOytOTH8WBsO4CioPyF515y0XzvofCRjTeQb0Li0pUOm6DCDAq6uSbID+z5OkgCv
+hI/GgiumNHXXREQB7WZS+AqO86ycFuqLIiO/Gw1fuDwz8N3HFHdsGvbGYhcGhuaDpcnK2hxSuvM
5NhWLuQUN7+e1vbo5B/JqK3mEhO+GG9j3J/qvos79hy6cD1s7Z5oSxK30umb0UAzIQuBcfTa8Rua
NDvQVrAvcwcPv5HhYEe/044TYdh+bi3rkvMFMwx5Hn5ktPe5T5m65q8u623FPpgpp4/se1siEt/0
JnukZVQYYmuafEm0QXqz6+ZzvEuRa00bBArNqY4HS+2YF+b3ZRqgSVKx8ZQk0rgRIHXGJSV3+YLQ
KUWhS3LBfUOY5qduyHtRSLtukadXrDKjfJuSlcTsgBw9zA6jN5EzIpt8BQdOf4dRAsU7C2E57CIC
CN9aC6oaKq6Susx0Wxol9LfekxMVOdzHSSPxKvjicgzpJ0+TkIbfvfKsZYtcaeeNDRkNYZ/gmpHT
8JhYhbOMzcbdm8U1u7yNBqg0iuJqNh3q7xg5mg/496yLUJ445/oXTYDlJpXaRDfZBumxjeL6Je8S
eIRtXVwqLyJaHEzaHQtXICdBzVAG14D9WKnC/t6bef7WjQOQJLg/MbstRlJL9GWwgTpZy7N0a7WJ
8aQAmaFO/dZxSiJFDwJ1rGfRPiSCWGk0HdBENJow7FHdQ+6141KEvW2gi3P7B7K9kvsutaE84VK4
l/EkjnythjUI6vwcuXW+tMJuQCRfDQ8Ei7qn1pLQIh0YGSwcCALKtNqYMfE9Q1U5353EcS5BVMzs
OrTF/i2JWFWk2q+fZ3fINlZSZ4fBtOTCmwgFMTvgWEtE3eNzl0ApXCRDne7TOWILIgr3I2X1YC98
1YrNZHT1bWK1tbvmm2K8dCjwaKXrPq5h4UfDxjLbcTOUuK+Y4dnPUdf02aqd3fQmZLN/9mXHftAc
ITKUtltfzLyjg6jzHky/pwLGE3UcWQgfHXb6pj/d1Enan+Ye3xZhLP2axD+2B/6VBTiMvV4iRQCW
xnj6LcvqIF+0pRreU0JF/DXrH/8g+OsaJGwktC0mR8zuTd8h1Kb/rcVnQx7bClKgfvQiPIi/yYL+
uxU022/lNVmi/dGR/f+lQVtewyL+uYDmgXla++33Eppf/8B/SGh+QYZgw1Qn6wfG6ZWo/puExvkF
4LDNF0K6V5Ayt/B/Smhs7xf0MdbfTNi47tqy7+L/879t55erCA58jSOdK3lZ/ivu7N80YX9Tunim
cC3kL7wK76oYYyn2o7TKStqoFqjXafV0/JohMcbsmUYuQ7SUdteswfcFGQLXQfIAD/E16WY0vNu8
VuE+1jX+ijgwYc1E7SVou+ohtqb3ipJt34W9uMmnMjhmhmI+ORfDmTqhxC7XpuW5SFDaX2M6zwMK
Dcfx5L6KAqaSBYrHAxtRf09MRrsmRQc1uRzEeHTIoNr27E4PadN1G64Y/TZ5KX3f4PjtvgzK+Rgh
7z4KkGoFoM/zxJ/eWl5jkQI/jBbOn6h57ZgirxP2oxtZVXesLYpFMBXNylPD4C8NsD1beM/pWsED
paKCu7Jo5oA9TJw421padBh5oqa7tCLKDKd0sKRehipv1/YWhlF18LqOoPaooA6UHmFOamIYY9nf
mjaRa7ME1FWCF15KxLoHV7GIg+LQMRhpBiaj0XBANJQBaoP/sB8HxlfrETNntRAWFp5JtfGrSXrr
F2nobiUqNOEDsUpLhwr7wP4bWplHO/+mGyG/5H3q7ToWZzjZ3Tp4i0SXHZpkrh7a3gL1SmDxDpGF
+j5FMtplBdan0OrYQ/TzbkCCvo/LMPRW8JG2XWMWOz+vqqexQeXXN050jiztHduYydHCztqBsKYW
+r1MlHMsvRLAD3a7PbWGcbESM6HjxB4XlDAA5zLFqpVY8EcW2kig86iSRcpMA9I7znemge5xaBhP
6bDUd3pgIyLJ56XMyQlb7a1g6yOk2AaM6I4DHTcotcw90GupjRomYvFGVDQRH+qTVAZ+pVawJMb8
vK0LtuKMDtKVQ+b8qoZa+YhgTcmVTcyUzJPrQkyHi2oCcNzEYtlauriwbNu2XeZ9GZlUkAdbOrx1
ylyx9n/hhqs3Y4fUJsMPg8Gx9g42K+Jz0bIQMk0MahS4+QorEXNPKGT73Nf5Ps4BCFcBcwl3DLag
n8xnNJY+1Kew24yo6IxlYIbxWrnKX3e9OxDpmdqvperjXdMZUU1CoSyOGIHiq8wKLX4OJesKZKXS
jslH2WK0G76i1p2XYWRhu/BHKVf4owimbBnlL0xyLreRanAhcjevWYgka0xeVxeTx1oqmFkwWjKz
1uCY+K8znyU9kysF1OURWY+jpnfZ0BS1XTx9KWTsPA56fM8wY7IDVRYBssNRRUigXEeILQspcRNQ
ya5bNRvb0c2HdVnFuGVz3qJucMW5ridWaEVe7dwpYFbAg+agB6PE9MB1ksxbjwFAInCp/jp0+lfD
7fQTwgV2vwOmCDbcG6rmclcYLSZYo6G3ENlrifpoPdpe+MJXtT/hrlB3BGs9e5CBd71jWGsXVTmr
+byxbhiJ3auEUfzcTQn5u1l2G/Y9IMSsIzE3G6f+UpOOgH6tpH2AAFxnz66cph0zm/6mQ2jzjcBp
cZx9bAu5cFuLYOWO8M86HGEkTWCMc9ucDMCjBjVU3+WsjaOxvS4sg4LwbKb4cZxDQzOzZlvaWO7C
Xn8x8LDBui31Z+2VhBHbzDi3FR4X3DLuhEHKAFOkVfBNhIolLH/f1sjm7lCofDzKDLgxPt5NpbIn
oGFOtUrGFLg0dsl8PABmHIKbpKTBXQJTy14QM5sXujmiERnJ6js0cmdKbntl+ZHcc5WxyYBeHqrl
2JY8odTkj+TJ2NUeVECxjcOsrVapnNbcN7RMucEIPhrZDyUdPDyOOwTQyOOSAcqjnxjPqu/co87y
9FH2LuS20T9FY2MsPMz+OFl5dKH2whpww1VYhlG7Gowg2lt2DOIRxxiZ57a9lVVnr4Js+GrVOKrI
4873FnlBGyEklp6ZJyieIMMqrwUSBXAWSjdu6sSl2BwSZr95m2wCu/jqZs0bErs9CU6vnlIX24wf
XASnbEeitN9gScCmxXijx4g/VTvC7j8GTFsAr8ro5IjrQ2JZDSYX1a57CyPLMpoi9vWakzLV7WVm
E/hqhCJaR8rODzGaqIU1hdUjcrz5PUFXsU5nZit11uNO6QeiF21dvklVvwbDfMnG4AaNZ4g9sfns
mKhuOtnDXHMrOtcYc89V6YjW315GfKx75bTHzpPxEt43ZlARbaQxfilGI3yhH4tXVlYkiPQ0Izor
YO8GXmyV+AFg5yzu7X2YcjcaSH3vo1BGNwqX1KofMv9OqYTpKy7cPovAoTpcwCXe9zHf2UlgPlSD
l32A4Lj2BleFwoSJbI9Ltt62iTNx2vXqZcZxdmh8obe+i7bObJNwGfpe+dozfCHjTvQEenuluxey
sr6EomKCzI61QvtjMYadW+ezjJW8CVRu3jE6R21q8FJv7Cib1RJdj8TjecAgED4z/XbSY1LWiAnC
8KvAgnIgSlMTRzvdsSmzHgxLenjzgIZEbefAn628PfGi4wqmSPxWQ08NMBNaxltmRNUeZvpUrE1k
AV7N7cK5TAh26rD0N4BcpqVDYygn9yabzXlcRkpUdxH93gcmpdsBNfKwoazS5IPDCD3zEZPo3QFr
vB2ZKz4jw3whseNxmvwWlvygwCbqKVqkfcTmqqlwyOa99SRD7CpRPTjxkhh2Cy+dbdaruqGIwPBm
qJWjKve1SnzuwcpqjqGJxtWVqrrABh/um6id9qLN6hWQb33dXMwVYhwS2rHaG195jcpeCMxq3CsD
KZxX6+GRgbexYdbBKhf+nXQauSb6Ozzp2LW2sQJHtCCtEnxIFqC87etQb4I+3rIBI+9hyM+jnwri
7gkhPQw2FHtjYNME3U+7i6y3s7XXsQkthyYL1yNN4nvnO/BOpG8AJCEGcOkLF1KabKadXwTzpQwr
tj+Rrw9TI5pHMgt7rhCBCGgQTK5HYda3sH9Ja1Se69Atuamzi1MW40vEGuLdlz563MgX41IacNHL
JIo2XugbDxkzQ5YYzFUXOLmqZ92k9Vtjub55IgU0/KasuhcPcVggN4DepjeliuiOdeK9N8mgFfuU
xJYb4liNZevVxdZxU//JLtvvjWV8xyBhPYzA2Vd+7raLmGs/hw9Y5R8BQHxzZaq03mb4+C+N7eGx
QxH8TO6ykV5FpMbBk2Ir/FhRkcTlg223DXhK6TArzfS9k/KosHfWvHAI0D02XHNusKTgNe/Qc0sY
rs7UbTo+8BvHcF9sasnN5LBpI2Y8XutpSr/5ufZWGIGtfT9zk+LLz3ZmH6MbNaZ6Nw0MLMj/6dZD
/o7O76phLjKQoHw2bK9ORUAlluuUUtXZivzNg+y08JKrgEA/RA1CgKozho+0cy5p1jW3LcqqPXXK
XWPXG+VWFzjg32QZwAgv7nGjf4MgdZ9M9lcrk1u2w95uZPZzciiWcATukSndhqoS62kWe2TjV5Et
g/C2ZlVkx+6+iVzunimamCFJqBwONf1IyoIdb+WsYBqmZEek2ThTogVdyoA4dtv7eaoFkUZJOVb7
lPmzcVeycfHujCyB3GimdxIH4CO0oesauyOTnWDR6M6I2po3AsVX6Ul01Lh2H8LcImCWIIFVX3c+
Ie0qWo961DeBM8/mwg0aCAc6Cd2jr13D5daLIpbpxng3mkR1bAKSPFex26T3Uc+PgJ8NGtauJjjF
HWOdZOdDQawwKnO75qYd75kGG7fMUyAz0VLqi62G5Bt82IiWqyyXidOUlziMBmgoiXNrS+Z6yJGJ
2piENjmMLXfbU+VMWJ0VAgTeT2W067jHcQOZqInXFisyqiV8piSfFsy/CUQmND054XZtLO5eJMRp
J5n0+NF0ZtBxNS2+kpTOG9EWqLELSAfU2i4Wy35aWpgs0BiRynpbzVyuqfTvlcb0XvSvRU4Sx+D1
D+y9TTYwOt+5KGQ2PttR9Abeoci78RBbVrcdGzXcxbU8Kbu+dWvy2Fo3ql9Mo7Hu62xGzyxTEuJn
GZ/dWsdre6xR/qUKo2eKQt+RBnNRM2BDTgl+Aw5XnmMxyU2du/YWBXSN3tkjTiTn8dZyRO3RYlqd
5umM7vzOcwZxYp1h7PGdq3M412zezSJI18Bs82zTJUMOmnT67NNS7MbeHFezMECmzlZ0jaNmK3By
+NqRcsg4bpnEU/LkyZGvbBQF92Ies5d+AgUPkxqz4noczfaxgdpE+5BfkVEJb+IJHDj/gfyT4DZZ
gOqC4nzFFgHpvzJgDQ0FLYrRz8R28RpZdnARQB6i1RAZA9nTid+uosp4bUpk7jmSdCRfyjz4otQH
PWgaVmXtSE0pkP40Hm1kGt3qEU0PJ1x+7zhs5mOcb8vaxUNIcOH0pbkGBKSdwWM3m1X9WZEI8eJ0
jhoZYXMOLdgALGy83/ESoJL1PNU+g93UzR6GejZXI87nTacbtZ88nZ0JV3jkYaD4IX3APGg8IIDt
KztfQimoEUiHcJ9QqnI/p3y+xCb2uFgH+/q7gNwJp+nmul96aDDK9XSprf+a82Ac29GHoE2Bce4t
z1xazTw/+tohmBfrwBeWyWiNijb5LjrXf3Xhn+8zs50e/610QK52JOktEkfE129Xi/w9tHZOgPAp
8cwP4SN3+zc2Ijpl0AEfCmvPzmTtiYEjmC5V6iLfx0DtuUFEtZDc0XamFzGJ+bekuP/umdx/ja/4
P2hy5+NJ/OeDu7/8X/Wt/V+bv/x7U/7l338/v7v+sf+kKzJtuzo8pUmAte8xifttfGdgjXNtF9yG
HZCm6fjY0/7qgHPlL1ZgwWS8mnYRN3gY6v46vnMF/xc+usD1mLzhoAv+lfHdr6DPv03vHNvBdmqS
1ih9dlHML67Gyd9RwWCXx1CvCpunLWnvWrS+ew76x9DvkvUwzOE+aJJ2LXsSFhaV4WypiZNLGip5
SNKMRVpDhYud+yEyAdXoJL74o9edTKPL7ibh/fYQ/lMUpPUTC/LXV8v7wvIGb6ALw/THV0ugTZjS
TFokGYkrjUUhDq9YQTwSw+COi9KuYMmnwV5KIqUBHvT1fYwwhxUmQz7WQ4xh14Gw8k3KLnRngeNe
qFihsA3o9xDD4IQJKCeNbwgGuguC+u7CNIZhDinvWHZs4O6xK5H0l9p5qNBSNEtyqgiVIxDHQTIm
w8828l1/4aMJQzA73ce10zN8dI3sFoCBSd3oVTB6kDu/B1nOkux3j98/ch5eaWk/fp58ptJFO2tD
fLR/NhNj3NYIHGsCOEqiCPqgPaEcGk4oLZN2FyNA4oDBorYofcTUSSRBSrdNDIyLTgnZRMEiVfMD
rK3nWKwLt5J3ZH2zHzAcJ2dmZdV/8op5Xv/uFTs2GfI242o0hd5PJmDTFq3fMuBhIxEZD10Rqr0J
weVrp/yiQavjwDaUVfiE4MbpSLgPo53qo+822zh2ffHMsChVzdmjvYHxFNV40kbLnJ/N2uqe0QWT
gNOHGXqADvDI/VC1090EgAKJlEZtitKJvgV7RUjKhDWl71fcYrNQTEHWnRQe6P1uFCxCYiv+7DUD
wmXKMBEO2Vj4Sxw1s1q101Td6bHr1iEkGuo3Y84m7p74EeFY+AoROV3C68rvOyJsP3qTXyPFuyVX
Oqj6XTFFMTdt7htvseyb3Sz89hNdEp3DpGJefJmjER20G5wtxzNuRzjnNyjWGOIEnUju/vgBuh5U
Pz9AhJAy0uff1y/a9QH73YFg1HkDyMEQy9Gqk21z5e5Bi+ItAWISopem/s7WIywOVH0uAZQiCjZe
39v3qPOVs4Tli9MTb47dDLeJl3o2Tn9TPBLdQ/wK/X99E0HpbJdYymOYCmOUgrGr5LiodUhpiOB+
PkPM31Vx0RCUUCV8SDA+BiyOqDdHMZxmzJUxI5ge1Q01OsRx0lLWpEupjwIM97MaSgqJLKPtLVlZ
nkFZ6ZgdZJY+dARs+riD5mZpmSnkw3aIyoxfCjTo0h6N+eRB0hCVzbrWD+dybcWWubZMlIhZK3OE
JXl7hlDiuBupZMWchLi1juDlQzmOE8iaqVPZSlNAnhAvI9Ho3cS6TaR7Y7T+RD1aMHytszvZ17je
Ax1vzGqONlClvBfsqwQ6uZA6Hhokz2rlJcbRLKM+Xwqnukm52N/YmE4nO7fUvdRXbdWffPb/4KMn
mRjQLbhbn5TzHz96JYGhmwJPTM905qpUME8ZSN5L7RIgqUfLXfmOar+UOjbPf/xP/hnQwMFObNeV
gmABO8Wm/xOaNY8AqedjKgk/Av6E7hqWOTOJY+PIY+sPag/wqd46DlIochKXKjBIN0r6+GwEJIwF
FY/K2MLb++OXJf/BlwFgAMxMQHvk8v6cLSwmG3urmgXAtsRaxzZq/rRC0BomHuNeiGQbq7LcpahQ
dRdo8CHHROopKtF0scmwFq6FkBmZrLWSkWUe4KG4yzgLo9MIgD5HgWN9pTwgDeg6pv7j1/4r0uCn
m4D4eAoLaoXAtH7Oc597ovayOBBLHEvpiSwiIjFCIVG2hpl4QAzGlDNNm+DVVLnRwRhrbrKq+h7n
aUjmkROzL/JGKk8E+QHSXJXn5g0eyTrdoHSP1mmJAhjwUn0AWSjj1ThywyzwjEH6F6Jf40NtiT93
61Vozwg3eB9flOPNS0Ftux5LgaY8qczqWFItf0pzaHCFThqNIlFWaTjeaLcxwHK4XvIoOxfVh5kF
zU3O9/ptFILpQJJW07nXios+7wF0pXZ4z2B2ugCF5snFcg7gCxl/E0G3cdFqLYwx8I+BbRPqQ4WQ
MPVO9a7JOKlsq50RxfnxA82oeIWBKVn+I6odloarrXuWU5hhGmfaKz27J7NLyHPJuw8PE+BKzK27
Cn+9N4jqivWffC3FP7jTqd85jk30blQ/P21YEckh7udfS2tMQkbcwt4pgjVXTaGGddt57dLRUAgZ
97lH3I0EYJrEs+HUQfDKaHfDfPNj7kS6wZgIpia3k1VD2g1S6Ln7E5zrz4jd6xfZg7PiCDizjsnO
9cczhOUjKnuGcstxyFkE1BZqPLSVVkSATpG67oanydqabinWPQ4sAkXqN+ZO4yEgCncLBSG42tCt
ZWcQo3WFrNGVDfVRCx/ZapRumFvZT/WsnRU+RwMXgmjuqzg1SF1bOG/ZUKaXDjPglgCUfNcY8J/+
+Gv19ycVFGYuRom7gprZuS72f7gfGUT7eU17NopM3mIAYEhS6vFFTl1wagAXrNEZTVxZKwsOcwDS
CI0tLx7G5CLq3U+Ta+3Pvuvi784pXhQ+OC5SyyQH/ecqvvLzsDBR6y5FYae3NoKPtTED+RTYfgEy
qV3SFMGio/k0uSmFfZj6MfgT6MW1U/jhvLEdcgugq5iB4Lj5OQ04SdJuqsnJXlbV+BUjvbsbggFU
nYz0nxzLPzONyHjnwSIygJRqWioalx8/g6mdU0OZEGvbCNLrADPzmV+M+tvzeIb60HhHFgBYryuc
6pY4vfa99KzoWbhu1ICelOBrHcc4Sstm5OUFSnzJyn4XIBEnykvZg7vQM6InnSugV6XlFsyU0QNu
c85MZEtURI3V2hUjpwDRd1Y2H4XyOoa2ZlIfPBpzf82o6uaPnzwHNcfPbzAIL9DlBDJZruv/9OTR
xA1mUtTmcqTqWYFAyJc2Vp8Tu3391M82Q53IG++hKPt7nUYpQ/bRvikZlOMeimp+nFARSBf8E1aF
X8wPtTKu22rGSF8AzLUPwqiOZt+Uj6Szt2hIq6EEj5v7zUdta/+ZusHZABwHo4fViGLbGfrFiIFN
QGOGGRrUSb8iZjKAU5yMOA509ckWzvgEt5S8RYwTXzHQ+EfLkOzBO5uqmvW1c8pq6RJ8Vvbu0eud
kpS/ONsL3Sly60jvtZnfv+VyUK9sngvF3vSJLm0Q2ypuy60tUv5JZrhG2CqT3x7pf2no8V+baPxP
S4yQJsOGfz7XuB8/is+P3w80fv0Dv000iHcgfJ6vOr5kZASUbP8x0ZD+L5SNFmx1YfqEGdp/m2gY
4hfT5n/A/okKgUrqCiL760jDkL/w0x4FIEIm6iznX5Mk2b+GhvzuKEJUxyzMB0ZmIncVbNN/PB9K
nHJzF3gPXRY7Vx044EUc8cG+rsbmWUo4j23gqkvs+uVdoWf/PApn+mLiUkK4T7HmxbBjot4isLgb
pjc5hePDTFDj/2PvzJbjRtIs/S5zjzIsju02AMRGMhikKIrUDYykJOyrA47l6ftDVvdMJrNbaWNz
O23WVV2dWRkKBOD4l3O+82Q3VrsfJ7mctg3wMw3kk2Yk61cDK0cwpzJ5iCFf3IhBtyOQDTNST8UE
3un4zzW7CjbKwg1cNZS3pOZ554phLGLckt3KPtf6UQ9b046jLh3US+F1i6DvZD0UZrVrf7crAwNV
IjZ/QQk/4h6ipXeTdzZFToxF8OxwqG+mCGdw4Ze0pP9UDsDyQC/9AjLNJLUQpnZ21IXOfoPED6JM
7UG0DxV1Wnoa9HF8loR94Z4Si3hAbO8e+KPIuyoWNrLa2MA0i+GOR5ed5WKTtAuRBil9PfAsd/rM
ED9PwqE1zsi36kNsZRfSr/WbXBhhpbfzdXJffGu8bgBpjnAgsF33q7O+2ynLCuxCZyW9975Ybq1a
RnF1g4j4PKnhq1vpgV1gp5xmMJh6/0VP4x8aGYznrp9e2iaucBkq8x7mRCBcJjUczyQ/5847amjv
Vg7kcjbePaXDl9nHOi3USC202cLiNHnPc7skQsn7sIFGB6ntzm+IK384WPqCtvKN19mWr0RPniZT
O1c97os0icvHySCSyu7mBlKl88Wp+19iNb56hvgS2/pxUVhd+n4vY68Iao3/qzMlu+/MwkhIWgRU
bZCa+7z1WoIWYzPqNfGIOOmpr4zuNjenN9vCaLzL4iMQDK7pSKA24ZgHVQnLvLFGXNVzkxHkOC0T
Kht7E9xNZInGU6//aiZ+L1PbMXfJi0BjGWniJSPutCuag00MYwbLiflI/jyBzzzPtCUFUNZSvSh0
2uMPLRsZcrss9l87exjtYFCk6ElU0UisPGlGXZt6MCwFgIw47V2gynYfMythg1vzZ17Gc00kN7oJ
ayPY0TTIN0136yv9trOh/1iXpCYo0L41IP8PuDJ2WV6HWSqrZ6RJUIpoP+y0goOVjBe25/wn17+6
KMp30yKPE/Z5BJEAtapHa1rCKjG/5CvzgHIRKD7aB3bd2R4ivI6guJA3ozVbQSmyV32hfzE3JSym
dlTVIO5Lvs/Yjth10vTYjtmtNYIp2jhYAY602wKoIHOCLeyh1smIt+WlKnq2B1bhBfjrm5Ce1qZC
0DYk1sq/YBdHzda6h8qU953B5GCH2OW21mcRyKq81YaVTVtN4q7U0DC5Wu2HaYVLB0TdlyrNPPZb
s/mkQYF+QHgZB23BpaTiYpfnTmwi/GH8UWbJtyrrT1r5C8uT8UTkdRdVnaM9146QJ6Pzj2nbfWtr
1sglFXEwW8axqFyIIN6IUoHrAQ3BjiRdFNMp5rgxXN+d1FKIU4OOSJsEDyeAc3AUcO/3cDSQYBEQ
+27EibsfsVcEfbuar8uMuKOgq9T0eme3+TGt53dMrw/gNLH36U6Y5iFK0OELtgS4w7gzYO57YAaq
GOMH0AVP5h8xly6UyLvDzQ2UquK0dAV55elz0sqPLaTlHXD8MWfFu+unDdsxwgegkxFzEXD97zMx
EuVnP2qIBQJdUyybCI6bPf1F73kcdb85ZiBzGpPfALJSWKi42TEaOpLrwB7ZLdsrX6cP5mbNLpVt
jVFu5PFRE3gHGmBHCS7pyIkn8r0N9yjS7JncgBCCiPmKDX/iF3fT+Gmo1+RMPhv5kZnp72Yna3Zq
iJOvDBS/5cg7YblaoeW8uh4r+8nwBHAZE2F8xGErvkGe968WM4Wv7TRyqnvJ+x/SWkcgwCE/COET
sIxmZQ4hsgQccanEx6S6kKPHY0A92Nqp9QEeWHOq3Vi60sc37FLVjTDG4b2ZHVqP2bTtj9rEKoui
UEwEa2Y2MQhegfqjWjv3kBmZIs+wL7w7hIrG1xHDKCqxHINUpduXkjT0S6XqHpMwk40r0gk4mX1v
YOVDLpXQeJymHrmMi04fEhnryV1D9s+lryc8jzXOEkihqMptidRFo+SelW/vDDvLjiso18PMaPtb
m0CbrqqLiIdjPyaHtjo2M1pTPAH10VpLSk/FEejQcJ5UMx2t0vml+U13Y8FXCmkLsOxIxCf7rBPa
0QO/tG/0It67fBfpK0z7VWdcJSlx23bfyPgOanaeESZiqZ6z9nGVNGyxfCN/J9vHqnW/auMS72dg
UOGgD0PYYIY65oIYj9jrnGcWIM2bZpXrU0JeYgQavrqzuiJ/huOVnkhP1A7CymAi5E16LqB/XTQY
qw8kGrav2eIkGmZ2kjxCclfjU4FHjhf24DwOPXtdAhbq58Fo6vfUcNYv2WzFoe7MLKMFDDwPg8uV
MVBJdI4en6SxrB9/FH//vw7+X4bJgOJ/roPPb0jF/lwG//H3/6cu37b+RYlLANp/lb/8xX8RYEOp
bPxRxPIX/isszf4XkwKdabpnWTrrPBr4/yx+Tf1fwqSZ9WncfUtnI/h/s8/jZPtLlwhLmbqbvpgq
m9YY3OmnSWq9SDUuhGxcfYrjG09rQI8UMQdxps/7BoVG4M5DzQJ8+ur5E9tjmDKH/lUQoY1355RN
ze2ovzk0X7o7/mwZFBCIUe6kcyaEYL9fy/UyW2RQDvwXSbMw4+O0uFOIr7EM1pnSopXVHCY6AuAy
g6XNWJcFgp2/iRwxFDmnmAUTQu3hggJWryr842uZBR7uxKBEaJyVLyuY5BBy2A/G8oTqeNS3XnJP
ZuFNljcfrPP1fQUFDBKhiwiy/QInTgZjKhTHkG8hXjW/ec3yIcxKHDHFpjxpLAhkozDe5jWPpTSI
FIWSUlzzK7l4x8FPbuGuJKIPOQZP/npDRsojnDHvAAAHIX1vYLwtEN2uSfLSbXCDoYWbXH34iM7d
6WyVB9wHi/BJPGa32AUrHLdFfIwFtvUqtQUC62mGfAWaxK5rynVYCqcJJ3OouaClJ14TSKLDhnmV
Y37ktNAK6bFOxYYEaNsrgLPqJMKPGl30iHfb+tVSVN4n60hYGdnrL7jk3ipLxMEWGRIJyQiOqXp+
8K3qRy6x1EsUmNHQWyhGxJocqIxxBMZA22rVavt4bT7UOHvhmiCcwjskz3LpSkTFFGO9sKew9aB2
67We3VWTnJjgijr0jd4MYiW7p6Hs83vy1FwSFQRvV5R5t1hEvRC/wEvSTTJ0tfJdkZgMeLpsML7G
aWAqBLFrTGu/kTjJTDQqMGPctmPbfS/ZPu+Iac4BnQ20BNT+URU374CL8QUsgNRLzB1J4jWBjaI6
yrH8B+4wpqxm7C/8eFhsJeHbg1B54HbOfHR992GxZR2UkCSjTgC2U/bSkFzgJoe58L+yocScWA1N
EOcQPhL24qE3TfK8Mni96gNlkEwXcVMLoJ7WZLsR7/s57DBaDOjCkMno1Zi9jU7iRgt7Z8y1hbhB
3OLs9JIm1Kr1PEKS1ZxzWbsnyFEl10CCzu5gpCNGSYJxWsjUyDEfxDNpUKmpb9kIIz/fhEar0Qi1
hYavoowsJBuuUqd+xX6m7uj0eHENq2tGaKqayJA6blB3nxn7vZoIKzKKNQ5Nc07vNX7IKCso3T0N
vEiRAW8vkNqGvJTcvdRcnlcDbxmaRwS9cZXuBeOvYxmvHq0f5brRF91LmRodmeurH5DzIw+mW/Y3
hpz7CKGijZxoGc2wH0AsNyQH7LkOmBWdtYxUShYtHRefnpXjCaidpFwjPWUe4yQaksY6zX4PEl21
OGetKsasb4GvUnSWbqLQDbYtolbrGUoIqn+QbWeBJgH6uvOtYGN7mBtEAagZfrkCpTfLOWJFbb4O
r+/7uodxL6g5GBdX4pK6PMmkqk9hkkyIpWFuR4aBUSfLHO+wNJoXqr7p7sqmtE69ny/AN7Ytn7Gl
xkPIiDyfwhwOb4YfGQpn70K8QH2HBIzmeTd2PL910VHvgkNDZ5W9TRo64KJwG6CBkBgKrV/2nt7X
RxNzx6ka11dPeNAlBKnNulrTEKJIwS+K95P06gaxknSPyiydfZdjzv3Tu+367wHJn7HFf90z/PvV
4TMENR1GMExPPu3/NFSP3WT19ZUtxA3g79DmSdBbLyRX4mvs4B1ia3P6/Wca20Lg/8xq+FAWf0wz
QUALwyKU8dOHFhMJK908M1ogAWLt8iBmkFrkPwYIYwhrcZ5+0a3Icx8snifYXv+wsNhGQX/9eAbn
zLB03TBYKPL2/cs4v2ADhes61q/5Bijb5dyIv/+Cf3sfY83ztomUY1EYeJ/lDYvm+tx1rnXti/y7
luUvnUWw9zxYh99/zl+nw1xHOimd59JDYcTH/bFE+tPeviur3IWxb1+BGhkL/lMI1Iw10uPvP+Zv
1wtpCWmioCe3zHP6479er9io46ZzO/+qoNEt/oee/tOY+/MP8tcP+LzsWiqccJ3JB0gLstQlFwgm
mVT+7xruv7nPtxLoL7+5w8YS3yL/JkzCZT+tD3AxYSbPAMyME6lF6kYwOJjFgy5+tem/K+f/UbH0
31wun3G9x6AFSoD1eR3G5Sqx6xn+tbPOU70nd+b3X+Xv/3xDZ/5JGcomRLjmdlf86VcnjKyvZN6R
3W3savIrxT/cvX+/VAZzWUpXX7cN8NafqsnWwK2lEaMEEzasCJhBsJAesKSwwv39F/n7Y7Lt2Vlt
sNRhbiu2v/6nLwJrx1nHROUPnj+wZJBf/Gx57Sfv/fcf8/enxPD53VlQUo0L/vWvH+MCd8kqK80e
zOHRWp+ThF3G+JGSK/j7z/l83RBfmbZhOPwkhk145Kevg5Z/bXBclde0BYN5z7zRha4YM/D5B+XE
5+vGB7ENQ6BgusQpOFs78+frttg41RYvya5uWSGvfdOyL4X4pzN6WzD/+YHhQ1DbsWp3dY8nxvj0
bRSKQLjyIrnWuSKiFPYc56X/kJXMtNSZVWvg2Vi94uffX8TPN7dwt2BQjjWbR0cArfzrd0trMLCF
w0KzQ8H1swaA8ft//rao+PS9qCvhKf8hJeRO/nTxMvw9y5rm+RUBEBpBpZo7IOb4dGe3DUw9HiPA
YMw9VYP/D/YhczLd+m6OHOBIkl9MfUJIh3EpAJ1nP1R1pU6L7vycEzu7Zo1fBfgB3EON7i0yFHJg
T6OEkCnGnZw3bUIsGAUyOgeklaTTsZSw43tPGcNOCbnunSq2j41pT/8QOPL3W2b71sK0GJASuup+
egaKeNG8tnOza6Mf/e7sNxej+Aeh5n/zy/ERPLNISl1ywD+dsGXj99bkJPkVTTodjQp+/8N9foq5
MWx0SjxWbJP4Ip9eQhCzwCoyMLo2+V1q/dLGX8PsBgtg4N9/zt+/xiaAE7qJkJL0b/3TDUiQ4pz6
Uzde8YvsvCe30f4fP+DT8U0Gr1Ya2wfMOsvkXftPcgwOt+0e/uuzy1sBSyX/Y1i8ijbpwJ8PVsfK
4dp07j3YLVI/69oITLfIjoOZz4zU8EsD6C1esDYQjMs75jDh/yXPM2Xu7PrMNVH4FXe01YnqVAS5
GJiy8rN9m6UftrScK8jK8ZyWOWhwZzJfMX2iWZwptoCQZ+LUNyq+delVGS1M5oXsrjmQY0XMq0dW
diJhtCZd7hJWPUoSAm28LxG63onMqqF6Sv2sPSwA2pKA6KtfczdXh7Vu8+nsQo+LelvR4ufevO9x
RATzZLG30/qv69wDrZOVTGqobY4HhRqNxrlYBWQ4WbVU7+kQOoze2hlAp2qBy7e8A4PZnP1LpqdV
SEhqhi0A88VO55DFuTvE3yxUfeiLlw4kgEjvCDRnsGKphuxGrXt0C72JapKvvwNnlyBJYPveOszl
v4pu7u5SPLdnFwlCNEom/kBDyj0SI/Ge8auePRtFjzOpAquI5/6Q8TAheXSZZbaTHiG7rILFw/S5
echOkHMtbDpbwLC3fFQZrCJZq1c3bQRG43GI/HJbEi5pd+gzhrBmkj4ion1J0ppMEVIgWTzVeYCd
br6BaKCFAxocOzStWe0xOXKlYtHe6aRSRYOjmP56BA7Rmzm7oUr9u6YU66XLVL0f7I7ctqrnj7lF
I3ZJ2x7GzB3oT9FHMOgZ8e0VaWS01hSkG9QJySbZuP6gu3edKMoTmdPMEbzSezBcnQ/IZzM/wp5/
NgaSLzstL/YS6sqOZNmOOEtvOEHC9G9IthO3qM+hkTsTK8jSXs+UdP7BjtNs76hyQ9cTy4d2WQON
LVtP/MxH+47WckHYARCiZGD7SGKN2Fa94qdLwyqi1OvHn7JaX2oPOsXs9dN5sS0Y3bHMghKG2WNj
+d3NWNXTr2T03lWF/BijtbOXPue9lbbEDJutdj8My/pQTBiGIarCXav9gijp2br3nNngNyUlhPGK
c8pdae2hWNF6uB09YtJZIQD/IvCr5Nmf4cIgLlNEIgHFRRBTkTVmYWu1J1JnR3eK0nh2bmifkHwY
fXmGtIRxt1qwmOJ4DqZ8ZfE3CHA/uVCnmtv3cR7nKsPAI62HXikn0EdvDQzNxmUfK0K+q6SNytWm
2HM9bVcWkszBxUZLlJhvvTDqqLbQ3LI2lscRZyD/f82kQ8yrA5O+5KerSrTCREMAacep7RZ439es
e/MwzkS1rT80zrrFkSbDKU3G5sKSvGPenaqITBBgVKhET3Shyy2ATbrc1rBOuHYT/mZHDw1QxOHa
4/FylnFLVIB6FNaWWwW88KYbv3N7uLgjMrGk11H+lbsJQsAeGlsV5Js+yh2W7NxJ4RANs5zhbNX5
W+V8ZWJyoSVIghjD3q1DQYXytWVUJWoMvfyCOy9HLVk/eZMd+pUTJTPLh7GDhoYw6AflEZROZ9A4
MRvx3YTgH7pSfZ2chR1THeOp2PhZKXrDezwS8TGr+nEHkFeeoXFqkTPl6alnbnskVqE9lEs33I0L
WdTlZDXhVHqeTphxwgxjwKLWt+PHUhlZOMWDd2UCxJBKYK5vrQGlgHSsO5QH+ckaGqgqLIqPY6n5
0VQmwFhiF/xv3StIUrafsugAWmxXi/04NwVIpWW8WxIdy+PASWaQsfCmORjAV49o7ZZj9tCnAxBK
CwA8bHieU+WnJ7ggVVSWELhNcrb2OhM2IJxFczUmxnIVxKvjFsR3p5S9snbvfqx569/67JPOQD2Y
MGQQSAAw++exQS1v+9+XUn+dalgUTtYSgl1mrHJxMGAwrD9MdlrBCmsmmAaPw7Ioi3ekUPI411Xz
YJBS9HMl1jfFFSjMQHdG9aRamAgcizi8YAte3NZo75OGXmkqgNwvfvZojG4bYbubA4qjLzYq8yOE
PJd4ITs7MS8CUbGNbsd0Y4CvMD01CN770Vryy9pnGA40riu8SJ9VTt2DgU6qEwDe9ghbIXk15sGN
nKbAmmeO+XVyNC/KWrI/rGU2dqu9bbiRSwZzSzrJrjNTLYAX1u1qrXWfJiwtQQkC+ihJ2eMO5bwL
bDzEQalVwwvrcxv7GM55jnveDxt24sNyuGKl3juYbq3iC6QJD7BWuWSMA2M2192sXwYwy4yicqa5
7vTB5lV/KlZmPhiVxYGhL8ZZOLWWuai9kYp1B0/vZ91Y6KxruLmAgRvcgYZ+J0aFKIWSLCCCjwl8
nv5siSU9Zs6KHgBZIuzx2gwrNt0BL9LsOrvWewM06IepJi20ZCzvPTdv3nPCmSAAg0oINXNuL25u
mRzfdnmoLCVPC3qBQDMImGCny6UbqSPGJv8YZ/TwUS9Rb4cVko2HdKMB7OopTw4F8SFomZO+C/Vh
zNjHYzhcfIUEo5Y6pmtqjEtDqRC5tVWCIQG+0Pm9eyhlk++hXX4wy0NGPHfmOdfEN/CvBrjh5F3n
S4TVSEwWOpayAR5MVATJ4bXkDRlbm6ma8XaX4eOd67ZBKhc7wwNiNqQpg61fjGwobzw9SSMMXgvy
grUitEOMrbFzsbuetdRNsJXg9sBCDkRX6fKBGKN+l8Rde5E173XPK2SYCj3ZyxHCkmXFVeQ2KnuZ
6DJO1TbKbfotPsc2v+tEC92guQU1z8oBrGRjkHgCVFYpMm47hbJGyfwXAur+LbWNn9P2v5PdwyTw
hnMqB6KpenIm7uxkgmnGSsggpxU3h1ke574jhFpnXG5JUAFM2j7gPr01k6W9Kbrk/Si8kegK1FOL
A+yeOJWFs09be8zbGnueWBHk6VvJUQmCy93BmwgMS1E5Zq0MMm/BAN+ZTQQXuAy9nrCwER3BFSzZ
W9I0OdnuSf9OasZPTDksv0eDaEuhzUugJ+SLzmWNABc4czA56p3MUb6zPnF4kBFBvzyMvDIJXL44
ZWLvrIWX72KqGSJy23gHXzn3U7JcLPZIg47YRDz3yQspRoQSgDzWQEMQPCNmIomYS8Zj+0sjgQXF
48B0VwJrI7UZGU463VB5NHBJMIbpo2PulmYaQ0miTdBurEPP6RU+sqGLbHKF7nJanrBbupqoGre4
azh5LqzTarxKzGOJ3yGGAbA19IPF6V7ZKeiUVrbRH8CrTgflx1lIQ5CECPmhMPsmpBPLNhBQ6d9r
o4BpnY9FMGYO0QCFNR40NE7nbnB03pwJl22LbrVISdqXUPIOYsUlgw9J7bPS+bDyYQwsuD+8D5Fr
NvGEQd/u0q+az/gUE555KoZiPBWYBpGXpN2OfCH/NtXcS++XJDvWq/acoNGJELEbz5lRsmes2WcC
PRHMzvM6T88j8lfWFYvDH20muxVBVAAu23tcPMb4pqXNjFRIUW7E8AHqK74FZyfuiNd+cwzKrwyZ
3A4AAUVC1ieoPgDx7yiVmnBtBSjq0S2iGTn2Mamc4X2Z6/gymx6GnaUF41C1xiMak3xncPbz0k1P
+dw8cMeJUJe+d597qoCqTx3rzM3XOe25bWRPFDjyvVPdW99I/RBRnFZz1Mf1j4ViKXL8jNuU0dMB
5xNKuR46VthUYrkvOwDeriARRW8zAE2kT5+MBiFhUGJEf5bCAoAhDHoZdjw906MmviFmI515zsC1
F5bqw0n18dWBkXqnEohaHHSQt5D2HmPkvnvRKXTJPRs3Ay4292+ZjZz68XCH1R6dSN86JyzMaFUM
va5RsQx+9yilZX9UdYGJuxUpnUo7PlWLLnhrdgppfes9NdwrkWco3kjggEZ+RNM+NVIX+CXS5Tww
TzxIyWPYGWI4IxcFu4H0C5+3HTSJmfKK2fiDCuEjVQLqyNnWdjGpYoEAABMuq3mM8W2TWtOIiD1E
e4dekSfWGSO1yEtpEqYbk+9ld122n7vlvWCSsyPXZzkmTfLTBpF150vu/aFJ/RPctfSygO8B0Ah1
0e2pJRHiafu0qsl6Q8UVmK0kHWT1AFWy/Fu/QJzp7uNYseVaF59k6BG49Nj5yYe1gr8AGNAeoACw
z8WTesQjpN6z2lrvHCxbkVno47Er6+XqWenynBNRcO5WdHxCW3PyH5buTos1+9QvgrC0RfkvpUP2
q6YZgBBcRChAVbTigO9FAW3Hjgm5/9FOIQSxkJ03qJldPFpGe+wp0VsmVpsldEcb1hwo3dKz7VnV
c653lHhkZrwoVmF7zk8wIpacQrhi5KRAwgnMSVuwoYEmGFLELa2+fqEdc1h4L/aOK0f6VkyJd1zI
fgFOYiAblrUDliiR96D6AYgiggTeTb+sG8lH0vlf2O5qoP6haMRT4RxLK7fvlNvljw730smJu+Qg
JO8vCtX8gtJ/vnSrLfaGNb9mksVhTXUJK4J8SN/p22hdmQcoIithP7PppbGudtj/nfOUjTLMEMFE
OlEod/1g/HLytjpNPMYHR1u9cMqMat9zZoY06w/kyEwnokkySLRTf+PopH4pCcaSsw3eKXKAgE44
vTS10z/A2bHORl3b0eIQ7wTv3whLWdZHJGI5lNUZHlYKp4WV5riytYJaQrSw/wp//yeAEfLcWnKJ
SPsjMUDzvw8ViY2lIfD4aeWRzHVjMzNJDAhZSvPpP9Nusd9XVFJqIFPPlMTp+WtnhLGqG5SilgCs
RtXuCGUTCkUsiTBHDgkPRKmRcV1qAby+cYWJUsLQWfs4SBPWJw0RGrNZ3tVJv053ua8YQkrbP6vK
dr6KbFIHO7HsQwZ/NxAdOqp4dFq8YNI/zJvri9RnoC2jZn+dh8oMa8IFg2kyfiA5QByLs/22ysv3
Jbb7E5R6iCBrPN8PXQLjv5h+ji65RUQvdGHOkoEzsplPSVVbu7TnsE+1vL5pLNc/VmY/RQnPcyAX
tyVcIKefSoV3VqMrXqbFcmHvmPar6Y8eUqoYzWeWbhT0ufjoiFvgtqi+CwVjumqtC8+Jcwt+nLgn
TR8ic7DtXYmojux2xwqxR/QgdxriKWtYNmMDWH70aOQ6RAH0pRlUGtisQaLGkp0xR4w50UTP8MHR
Fq8kt8ej2jlq+Il+lzFROzqh1LkfhJd4kRz98SaexuToG/UQjomTn5tkKvYeXCzBmkFrDDJButo8
8mAE2SROaATse6soqicNfkvQDu0zRrc4IiY92bUEtqC/yXLkwzXfwAABqNsNfGPQ1icy114E1NcQ
wCuZcXpBOmFLemdZpQ7pYPp0B9gMP+5svqBF1iI9ryTrZms6MOU398yvmam7jTkfGIf5cDRq8Ekr
3fJp0ovtgNXqg2Wg1wT9akbK5LQzyq1STUWxFapdZK0SacGELDCTAwd4Y+qMB2sqfzPRTm4z/rIQ
zO7wIhV4zlwZSRAxuwJsEQJMUUBTpoZyOwn0bVq6E0GM8iBhcx+rsUmOTqe8vRLQPStfDXd8hToi
LLC8E+lk3M7xPLzlufGKUmAg1GbII1tA7k2mSt/neP9xh7vikHclrXucLIhBFd17Bu6Q27i69WXa
PjVJ3tyzGybhbAt7B5oWOAq90zChZ/EFYkP+nH5QFUDkakaokZqa/mK2I1pXcjuvWS+Lm0mM77ji
XI43JiilmRX39DELyhovuWSwzimItEWcSJts9rU2+UdY/81NMjD5xzYOGS7mcpeAi2EzVWjkE918
G1Zrifp5xmgKVBt1iOUe25wHM09bd+N9ddptnMTgbchv2HUczDvRKgTouGhrEMih7AcTYvsCio6r
dM+ygufAy/sDhEnjocXsuDdXqVNgxhk0xZxkFUN39kk8+ns1eBJFK0gqRpztIV/H8eiA+t13mfcK
smk4EFpkXeGazcTJd9Z+Nrl3Z9Q397mdqUMTzyRTGturit5u72a9ESGn8Ol2cQpR9ryovm+OJvob
4iH5mKpe0odEGA0BgJ5zh8JGhmDxu9M6m/iOoZjtvWFGtpQie4iJ9DjFZcEUIvdI+V1MgYIjc46J
YI/TVGMbcU9yKg6VsW8Xxg611/Y/prhLv2huX4cON+qOVTYv0mwbItMuTgGcn/2aMuKYDin2Yl5m
WSAlrw9iG3AXj+LYWKV5CyK0C2rXYAjQJtAV+6SubypbN/fJaLwUKQatJEcLzxAHQOlEDgWjlXiX
ptjXUxNyi4Pe4xY3yXx2U6s6xLRCEfSF9tb0BrnzS1EfGokNHWpCc7eWgH4GAFpAcQrjmiJ3Ok4k
4wI9rX+uSVGdOGjHfVMzsFurcTnnomCmO8TUEclQHvgh4yN59vSKtvRDSNrai1UqL6xciI+p5cxn
BE7NOZOa+UQIicU/OEEE5cHVnCr5zvBcZwKDeTZxJ1qEql2THeB0e490uQlGjdRUyGt5MEwuIpwN
D9dl/bNeotta6KeiBTzWTmOJfUos33icFnLuDZz7i9ZOu4IKCk5wi9Le8xd4pSZA2ob2vaQr/lat
5nwLM+/JcRkPShd8RptMEKZitEWJ7hKL4QH0aNfuQ2x5k6yN3WjSOwMbCtT1bcZPvKrHa9p0l5/E
f1SMn3RWmBhfsA9DHkQQP5ZhJzrtW0zHcAuNFBNCUVIy0NyjotYJCGNW95gXV9zlRS60d6+ai50m
pB/1WcG1NVrnwiATkbPBjyssDc6mURR7TXn5QfqjeyI6dnyyU4xFfqaPN3OmiwORgwNJEjUJtTAY
+ebltnwYlp3lZW2IC7gLlHS5O5wxu5kaQjxVZcE2EU7/khVo0PrS6L+MXY2MfIQtEIDmHO/gZmgh
mVwWHIbGfGYNo2CxUghunNGE9UKN9c+qMsw1KJD8ZlcMJUhDTX7rQTiFw7R2GEEaxS889beuz+Ck
JpXzR9H66j428u7eRNV/45LgcfDW7Dlf4+EGJV+/a0pYIZxjM/69JMvd0GWIG9UmpY4Yk+arELUJ
s0P30IpPfgKDQUOX5TF2G2zyuurZf1uM1TkQ8mgwmMLF3em9DO158W6MaV1DkwPvkJu5IjbHJa0M
yiFmhQUkOzEqt3NufqQ4XBCq2tayW1SKsSJbywSPkZ+09/1YJ69jQRTMiGsxHGZgVESPrYS+2PHV
omWkUy4NADhOmwa9y7yMIUISJqlqAk/MNjHtzkQCuCH3fSPXb4AP1/uBTB44GKZHQuXUfiPaHJmW
0bdPgmUekvuPGAEF+wpeNhaJD29erpsnA8rmvUPBtSOhUR1jIj9CW2bGd8+v9F+0ia92EU8X9m/6
d6Bv+XPuNCPZy8xaz07iwQ413fSxYxZ30Cb9SZDlhcieHqElZIKITevCjfdsSQgvoTGN1ZM+toSn
pi28PzA+5Ny0a3UoO3asmLjK1iODsl0odbhXqrxhrN279j1d5g8OxPEeE5cR1PPwyA4xPRJngHWm
pWxQ5EfvIG0sLMAGa7fYxLT7qNUJyhA5PXFlhN3qFLe4a37o5Inc0F6y3elidd/DNuVVC2MDuw9a
y1RA2Ommd+QnTpTaVXoAmYL/py0N7XZh+QBEs51DyZ1yzQHc8GTYil6aGYAhMOOSYWfdVvqi3oyV
93IhEvs/SDuz5baxbNt+ESKAjf6VBNiqozrLekHYko0e2Oibr78DWfdEpSiHGD7nITOyKp0EiWZj
7bXmHPOnbQUAAOy8H4kithRf6pE4aDr8ATVTkMbCOWHeXmL4yiPWfW1y1d8zYfTryBXQNdIseYir
qHqyDLO91tN83lJV9J7WuO33llm9QOOfvSraOO+UpO33kVrpGDpGsldieIC8neLuZ6tlBlEt8XCX
qQ63Jcwd98CKlEF6rqNvLjnIB9Ls2uPA+3GNdb/EKOOQaDYxEW60dkdMUgzjMXF9NmM1zSmieklh
LaZ1KYV+lL1sttJJ2rXUkf+XNoY9fEXJugvFNHpuNkxPHQgxQmkqGrS1Hck90nHUy04LJi2mTgOF
3RKHVzu/lKlvwY8EyzuaPZdY/gaRTCGWquT36szNZCpfoXsTVi6S91FP5wMTwpfRnZ+dpHy3FZVW
dRdh78Kek5UoI2uzfHI696Es4Rbj1Y2zraIscICxbca1SrvguVI04z2pxBR7bSicqyCNdMoH+ldl
bOW89ImPabJSP4FazJlvAcd2LLIzumsAe3Krylm55juRmzwmyLBFXmF4sx1USilyaVIKB/ZE3C9o
LpJQx9SdjtOWREM6ECAMv0eJnlxNlaxuIDxkm0JDxhnnVuZhKk5u6HLM0k+tPixwrcWVl7plzszO
Vb6VlgKjzmoMSDQUBPjA6k3MCHnT48GHRqPOHt6VCOJlFB0DRIAHlZiHXRTQQek6B1xzbKfrctAY
u4B3WJP+oZwg6Pc7WUHqyI08vWdDhui1InF6dK1hZxJ3x4cSCp0Yhr3BPBpuyryfGc2zBnQZiZ+G
6jCbm8p5l/eYRBwsi74aGtm6D/Eh2pCFV10aWB4oe9LNSadZ2+9BfkqU730lJ97kEb03vYK9QCTj
71hxZ7lKQkPQ4RYqM/ulXtMJHVlxNX4YVa2+0+RWWz5vqh/6unD8rgvHdVpmoPzSdmDnAGFqJG/1
ug0gdYCzFZ7iIIWzG9s82qNNQJjVCuo/uuRjE5MHahFgAYXJJ91YrBo3r704pHWhM6NZq5Kpk9pO
PxwtYpudzyNVBys8MOEU5eq67aafg4bBv67hOsd9+MB7z3gOFiMB/df0G2dde3MBe9EtqVAspHrM
fg2TJENS1q6yecssO73TmTL5OS6idepq2f3UueYLPqrxWWlMsoH7kR6sGwJ9b/pGrnLZE8XR0kK2
U+vFbErSqAp2z64VRl4lenGcC4VslFhJGN0soC02RORFtzZVeiLB+asMdH5AgK4giZaKDbWajCZv
TMfXIeABhzVTtnu3seDfFAO55iNFyE2nk/mXUjhIodFB1Kx6I5yh3SkB/kK76PodYPDwgLTeWFuF
LV6mTMPUlETG4siyh9uukqanW1N0tEJdfVVAmrZrswnKjVmMYs09p3ujLrq9zf7l0Wb7tI7C3DlO
nYniAKzjN3LKl839NHmTBdEXclTgsYloCM0akgOeX8HgEek9XOIBpodub1pD13xlKNst32bcEqjk
bCw1UL/VRUV7XA2MQzIZ8iFzNOMxzIG4B0BoGYyHsIyH9mcABwo3SpGvF+2uh0y5P0ayKTaJ1uao
6+PooMwG1yMRFE02k+sStmVttp4NAf5RmUjmYTLo/IwCMDBqMPa/QYSVJDN3wzYftfQhmQJ3B/o3
/jmmKV18gLxbGm4Dm8i89eeAPCWbSek9Q0ZGqr2CkWBFBLVIEamrt50IeA+oPWp8fY6nE/1wRrVq
A4wavCT5UnQHuDFrzC+dnVMlTg5cI1kBOgY15dD76HxN0acjrcHZIy6DoV1nTBtTz250RMq3oyLx
49b6e24XKpUi/etBL9oj2aMJ3IegZQxVLuIbxXxTu5z2piSelrHTzylVQKBGwwx4IVd/RdT9mGmV
EP9kaW/svFzNWDijflj3sWmt+lxE7FZHTDzE4wkMb0HyEHHj3KfZQLzRnHXdxpRzfMdQEZk+j8u2
7/CUI0MmqohbPFq7AIdWpV5HNxlDPdrwswpvlzY5CbDujrPdnIqqF9htO3EXqzoDSmnd9pQ9J5ON
W4UCJ+u3ASTozSwQilAEqz6cnGpfplnta/VOKOYxjPEYAeDlQYlyOXkWxC5/ztqc5qhNkM1KZWZx
FROSts6rKD/oAMbe8WtiOpgU/WiVwvoe9WOC1SAj7R5f3sqgSNkwCGBgZ4eqz4DYPbQahPieUVME
mmgxd0AdlzXLiXSJak1AABToFOOQR90odXHLbEJ8B+rlml49U7w3Iw0U5hxIBzIAKfXacobpWcq2
2QnNoOlgqXEAZESnZV9rpBbGHUIsO6p9sq9MJlj4bEiO4FzAi2+3Zt1mv3vNCF6CRsynJImtZzcN
6FoluAlTsNU+yWj3A2CkZk3p2VwQr2mfZaEYATTV5Ik1GFycCwkr1QjV1gwrOG/i2mYq3EG7Mbv8
aFbTraEXT20YvBJ7TcXZ+3+rzFskz+TNQAsDhWmdKfPIU1XnmMXtLlrPpHgMf6lyR1KNzQOzHlpX
pnTGmWguijVm+WYf3BIsgQp0sg5/+/Vd5HiqAxZUYLf4pI8cC3XoMhHcqmN2nbq9B8968/Uhzthl
NiJqCy0YRgDN5m9cn4/Cv7SbJqAAdXUjtFCjr6SAxpSoyo5Z3eK7sfIG148x+6EBM1gw9b8JVJVA
yoL9spI02a+ud2a2rH2kHvqwM313HGNy61vm0WrY3ZVIVV4pCJgC2ERnahfurkXD+W/d4j9fn0wh
3AauDr3s7OtnQq0lZluCrgBz9sVtM2xju6RyfVZ5UEvB4xQ13oVz9s9J+XjURepMIwJDimp/Ar6p
CkxoOr3tTUjeGv4mm4ZpqlFPIbGYh5/ARghjMQy5LhImXyKJljOE+GxF0UHbbaaCn8l0JjM7N3cY
qZ3l/Tk8B7q9ZNlgderE0kfGrPEQ0UDZKFqY7VTTNJlqJG2+R01ibbB8z1fw05hutdRvzEc7b841
5ktus8/YJXvYt10Qi+NzL7oCK7AGDc8l8KUllGNXKjDeUuzNOMVo9Rd18YS73qRGw3FZhhEOeEND
f0QhyAKIN3AbFDOaOVkEPuEw7dGOCUqN7Ty9aXlAHqauq2/sgbu0mKvHdAza21hTm2OhI7Zy9poM
kDaN5MkEaHp2Uo6KNw7yjWqC7ExRNc/2oKA9C8fWq5FueImaOnvh1AeKZOr2CET6QTGyX9yrzinq
SVEzrH6+tsFs7W1ocS+QZukyd71lb6ZJk9yN7AYng3odDzjmMttxf0+ZSWaDBel8EHq2aQo6SZXZ
NA+EJY2bkZzNmwylx0nKMDU3Y57O+6lmj1lg7fL1kaxg151CyUBUix8xSJq+0WEOpwJ8E1Zl7edF
5DTh5D3kgWYRZl1gJGfYoa9S/sx1lE2sr+xiKAJimP5dmmV7BdLzfVNKyB221vt6KVEq5k3wyyHX
2R/qWw12oQNuBYv8cYrBRSZxjuVSHcq7iQ7jL+hO9KNHRmtylVo0gYMZwWnTWPYeqc50FQoB8L4g
+E8qpBK6imvAGllaMA5F+tGF5IHbQT+5CQnejT1T2msKeOi5zPYzoDksHW6+ZddONTKl8AobyJ/r
QTTZKWnKyYcCwUjcqYjDaHozMDZ402WMVT/vjoRUzh5Rlfj68FZa2apzJuYI1vzWK/x/BfcfoJRh
SY6xhTQ23VwuAd+S/A3yX7oX9OG8PaFyb9t0Ko/kGr8yPImBJ/b0eVJETngrwpuqVUcPTGF8Xdkm
3X+lVz1Qq7hpolKWKzPRVfL11PIkle9T840sXSEIBKF63I51FD05urxT6vIqZvvT50F+Hc8d0sAo
81Dylc8FlMbXOgnTh7Ai8mZ2w2gvNTJtOq2LbtxBOlfUDjT3+AaEXAQZnMa6tK1jPLVwZJiHfyvR
JD6BJCYGudnVGpFDqzIpND/GU8CwyB5Pqs04LyyC7/U0vgWNLn8qtROsE20ZJtKqdG4URCXISE2d
qV9I44RZ8RrbQLanVzwcVDuaGFx1bPubopu3CNWdbV11RHSLhpwcP6s9YmjEN6dHW5ob1AUryhR8
CbUbM992FZMhpRvoG8Y6QOn7KTyEBD1LyElbnKi/QgRGHrECrs9XCH4jpJHkFYY9ujYgcgLU7Hqy
q99Tz9bTimwa3OGiSc1Ue5dJ6Xq9KYaD4A3DpY4txHGaeHQEG/HBGn9YVG/vWh2KQ5jaMZbhwrhW
IrdemIyFD1+kugrKgcTGZnCvyiZjc+9WzWowcVBOQklp/mPozA1Jv7iFa3b19Zp/pvGH9qjjzzNJ
w2PSiPPrrJIgAs7sQDNxAzGBtX2uy//t888l/vBMGxo9JYk3J5dml9x+/fmLleJfbywXZT8m/8Ve
yFuCSuzsPRm7QROAStXuCB07tiTPmUZ3yHp7GV3AqWOmWbDM//0xDRixCypOxwN49pvmeggIxWi1
O0Gw1uijR5tv1aCIH0JD2j9bx2qeiBYg3AqN/yXC9XI9/vt7KWYoZRb3h8GI0nB1+8yRpipB6pAx
4t4QihIPvppt2vRCcbl8/Y+HgKsuMH7gnMBY9Y9t6F+WiaJjiSfM1r3BxT++1zNkHL+7VJ9dOshy
X/7rILAFyebSOQjxalnlMb7XYwB9FyqaS0c5u7vpH2VJmg/uDVufebgJxJqgxrT7Kxci1wSuveB0
UZNzuoR6dg8iWJsJAoxiXrZxtwnHobpJpj68cKef/xbowERc2rqBQ5Ty7PzKN6nWSFWt5juGzKHX
zVO6TeFablTkEQeF2KALd/nHCtQB16vbWPcWd/JiUj63umpDaJKrHuWAjL6hQp+HF7eh93gnmheg
2Mg/L/nRPv7ApWLHAmk5CwoZ8j9u0Y+3RNrOkTZNhWDQHflI0JYknxhB4iWG6dmS9+k4Z+6sAZcQ
vYdSXBtz79ySkzn5SpkGr18vEpd+zZlJq3OyEuE0v0YCvIjo5L0ByFKgXH19mLMf4wrHRM2k67hT
eVr56+NJG2O9ymQdERcMxY10obVWOxdu77Nfwh7T5uM1HGU41CG7iI+HwIoT6BFx6A/M2ekM0xyd
bFrIF1adjwvbspNmORX40Fl7TNM2zn5IYUQKEVtled8Kb1Gi2OS7XDjEcgP9d2FbDqFrLJmOZSHD
5SqfrQb4qg2dEV11H1CVxTqph9GBLKyEfxpM+y8vDAczgNHgFcdruHj7P541veoyw5EdocyvDNfr
p7+77Hw6iwCGVHYAqm2YZ0uOMuitOwdqfp+re7ZI6t81ADhT+F3hDHPhMaECrvz45U1zNGBSmMp9
P7ir+ISH48LZ+Xy1bcGTTv4HVwMx5NmzXsUD6K5AM+83U/oMEwzFTfF3TnpmxASIAAhyWVCWKuHs
MY+Yn+iwfuqT3U+IWvwefxvbkL+8DoJbCq+IvvwSuiVnt1SV5AYRsHFzcrZW4tO1/799/NlD0bip
ESjLx+v9xt5GYvP1x58/2QAn6MNwrSkAdZbcs1M0VnkQq2KQYPYGn8STqldxGzznaO6/PtA/VuIP
j55YJFUY3LljaVe5ZzdUIQvRpHOqnyxCgdmkaIfaxPRotmhSyy6/XWSGjBGOTYP3byaB0R2ecUX9
Xd+JW8JGNQIRlbYT9NbzpkoqDTNvqrG/D8H1bQvlb5+a5eNZvXgcFyzBeUNQU6CFgn7r74U6/zCl
+QIJ6evzeL7aLz/A5K0MTcu2AR6cPfaZ1lRhL5zuPrXH3XeFycLXn79c8A+X6Z/nnTck97Kx1Jof
n/txGJEvs2w9ZLLyCLE5MjzzsBOtAe/sm7T04aeGl+6Nj33UT4XGOfICxXASDaLIoWnVIAKg9dcu
gcZT9J4OCztSMq1CsHZQyuaYy+709U8+g4f/z+HxwTs8BNDlzx7hSY9bBJAhU8CqPvB2eOlmRP7o
bPo4jr2+Dyx6LxjZJmmBmE0eFQZLF77Cn0otlnEqe1ZcSDBntUKc1rrWMsQ6EYp3MyrtdZ8laETE
/Nsp5xeqlbXlRj/Gsb4uR9MzCQ5bMX5FDZP8SBRrVyeLSFVbQlTWmqiPCIIvrEN//IIaHUGY4Laj
nlPVuj7EN4qT4JTlPMLzEpHoAlQ3UFQVmJiscvJqq33Dr3Gh9jhrsv/n6jCg05alnMAn5+zqNJLk
aYOQuVOKfauZmAxAcqcT6+fmE0+Y3r86zZUyXlgoztarz4c9W3gnZjsRUaH5KTBGekpAaH+OwysJ
hWbkevH4EhDfkDW3KHXwoUYXnnL342P4+ehnb0eQKSUWtzwnLZFZKvbYY2ZXJGXmOKms/GdvYdpt
w4IuQYR3Am3CG8PdX1lvPZiZvYaTv6lm+0pi4mIV2hsqQ+JRk/glqrchqhVECuqdSXduo3WFLweO
Uc/5nbNIOOhmboHRrXmjOpup734TtQMmuQjhC+DFpBWrFViDFMtPChzoi48pGgGuzfMLppcjifO4
TwaJp7Px8jLaTOQQ6jo3TMgqMohx1wVLAJSegQQNHyE23gWpXONUH1cYj5AvTZ4mi4NTab4xVQ+D
5W7cElXJWEBnHXLCd2QfQcBiNmdgI14HYKFx7iReVYptbYlffWX8wOuF9XVo/TrX1zXttRhdKsIX
RNdh+FjFTbdOGvGNrPij7fxKGfLTrH22jEXM2/VbOfO4Dwgv1+Ggobcic6c0HkdluCqSyi+RW657
PN6yCe8vLAQfX8j//8Izz6H+olAV588Z6wC9SbqJJ9Vy7hghgzRzR4mOSTmModhGEx6pHH+TNW+J
mj1qY/AEa56AnInepfhRdMoJh8ulFXJZ9f/7Vli+FVJXpk3/VGvQQs6WJ71kIB0bpTyl1bvJBpDr
ZKBfUbQn0lBc5BTK9KPtH+EGo3TeXjgln58FZE8M18iH063lnz6+klTUdL01pdQovVIcZ8RgGwj6
tR+3xoxQdVR/10ihfs5ui/nDruVtSyYp4oroMGuq6iuZbh0Ag7e3dTVhWovD9mAwe9ioQ9q9f/1d
z9I//nOiLINyGRANRfk5bMLBj4FC0yxPtbuP+/e4/OYQu+i6CXqDOwOlStJdh+or2tVVWd3otvqz
hn5ozsVVPd4GEFEw3BAS/oPA13Vf/CZXa5UpNc8uNuqM2SJoiVC/GlVyqNT0zk3+iozyn6/PRJrM
Pa41zZ+ztZY4SslIbSLMy2iPwZTepXEVQzEgSuLrE/WHVZ06SaPAYMwInOO8EIP3qNUCzeCpyBBp
M6yJ3lHuZLtWsd/HYsxvY9cYrxMLHQCSdGwGxNdeqH3/cF85rGFs0KikaHOdlVKWHedkJDeSfLfn
aTDvi3xGhVOtkJm72ZuhZhde8p9fofxk3p80bkwGa87ZQ6SoYamaKSc3JN/3zRjmDM0NQMDQbqOd
WY7iCax2geZWw/HQIm34+pT/8efq1L2urTKLOycyKWqHarAqJDsJFSc3s81VWBb3cZvnq35S90ZY
eJ1rXXh6P9ar/9xRjjBcMnGWJ4Jsq48PbwOonjnJcpIj4KYNHQp7/PsKgRP732P881D+q5MY24FU
5r6VJ0NsXaQU7WSspfmMjBlD3ej1LiFt8X7qigs30PI0nK2KdEl1WnGGTuPqvG6UuobrOnA4o5r7
2DsaarP+aUaD9/WF0z4fh3Lcok3PkJR+83nfr4pRV4vCrk+NZt42QfGklKTBYT0O6frg8/EAPD3C
29i3Rr0ph5kKuvbRtvUrN5f3Q6pduJOWBffj7/74fZY77V/nOxtkPs2OU1OR3ZoNqxN3DnLrldLU
myF9/PrXf34hLgezGWHSKMCndrYkjVCJZnxxWNLimFxE9O1du5+dfIfe/sI+5A+H0gD80Hhc2pBE
+Hz8XfHE+jehZDt1cfJgmaV7Sglz2YSJ+B0Gk33hLP7hqnI0mzwQxvsL7Pfj0WAGd1rSt8vRKLZk
syEewM/FhUXn81PPVpS+HR1qFaXFJyEHuW1dG43NSZq13+TdDxuAAMHfrAKpn7TNFRaVC4/F50d+
OSSgpeWhp1d99siDP7ezUeOQ6TwISBoaKX6VMnz7+r7441HAF7JpUlXn06ZNd0EtYxmmMSKLU9Eb
D7oeXTh3f9gYmnTcafAgTiZP5VOPSo8NbGAzvZ38dy3KdTVMCInfR4ctoETnMHpGcZqxjCVudOHu
+NPP+/ehz54xHatO6DjLdWvkrtJa1IY97qGvz+EfbsGlE8LbD4SPYMv/8RYsJD4qJO7mnd33FQAm
3brGrU7sSAzk+utDfX62qNzg2EFTpKH46XIpSe82k5XEp860Z248ZN2RDjVpYoztyYpcj6+Pd7ZG
oYAjacshO9BSBa2S82UjDelnd2U/nXoNnKxS5HI7d6SDpBlZfC7yHTYVjX5hlPrpoKiLGZthxIYR
wL1/ducHmcjwPHX2yQmabhNoLhueaEqPvTnYm5Hze0gHJb10ly6f+q/lGKgqiXHL1MQCDcQw/myF
1CtaJ9moKieB1nuv1hpZ6S0oiK7UAAs1oXar2PHwjQ0l3CRK5YMTNmm+rvs0fZntFFumiEgTdLsh
O8USUEaOZeFuDmMqlRFWf4mU4OuLc3ZzE+hs0GGiTNa4pfj2Z+dpTGK3Ds2czwcxRFZdLx6+PsDZ
3XZ2AKr8jze2gfnY6S1qndCSK5EjR4yZPBs1pK5LgNCzZ+g/h0JeRtOP1hnX4OOheNWi2Km08lQS
2568JdkqJwbof/Fz/nuM86Zf36TgWVAbnzDtGMY3UAzoZgJdv3QY5nvn99JyZf57pPMa1VZHawpy
vTypWl6it3admyzJO2+sGAM0mIr2A7fbTYox/tgY4gedacXXbAQ/ZlUnnoS5RVOK/wB8nrOvKw2J
cd4siuCMLvbO0NsQk6ahrHCrGrB6wsL5HWuFtSsH+zv0B+bAcv6VKop9ShDveclUVabXRTZN4Vg3
W3Ajwt0VeQaSkCAiP8J7tKkH0EQsIYsoP9JWhL/bq9Ac2lWNPQzL4VOGiGMC6+fhuJVbhMpvTltH
+Ea1ch1W8SvCnPcBb4GfjFXr53EDAqsxcI7Ng/ULCRybNZFCHqC5vc1TwHYEPwrIPUl0msfpUMz5
bmhade0AKFCwIMAOsBpBLmJErvhQdfKxU9HKX4MjICJUqZEHYU8BwxAbLSGb0EBEarkrV6sKzzah
MrBeu+BgoNSkZG/tLDORd6LM3vQ8NHwsAPZ3G0MqHFrSjIoq6m5DRUUJLJBkMVPBKqe2g9c4ufCb
mFVHTVMIKTHzCcVqzftG75ujKjFwFh0VAKQcuU+B4K8EWSE7TQvK73YbNltz6CrfFrgm3RLZvBPp
9qHQOpd8X8Kha4yonq1jTQ/q/rUxQmtdmJ32OzCATojaHJ6myiI5yJzGDoAWCKnJqHlrzoumvJYB
JhpHT32CmGJvrkKSqI1pqFaIzsxtWAE2ct2ifSpby/DSvAiA6QHrusqGSFyJMP9daSr0jrl09n3X
lyvU1tamnsn86wq87HhXBEBJnv4hdsbXuCcdM8QI7atOYPlTEes7aeAFRHheX8epQxLZULc7050Y
1TLq5FJa2jEKq5/cF/YmE5P+PZwtrDACwlHfhfa+Qt26Com/9pOa/NbhOMAz74vpkbx0KFIRTTMZ
Rf1NEMhgayZBQsTDbO7GbnpHQq7goHW4Hk5ReRacBkjVGZQ1iZxxa2ta4jtN0e4bC5HVIJHhxld9
eoirFVR4TCRdbq9ww4otMupwVxBzuAvKDp4XUAsU9pmO/2owyAVKu9/1oLxWk8mWjyzrbWDX4qYx
crp+jYxYFyf7BZYMyTpNluMLjplVp2M9b5usJmpMbzR8syFYhjhS7oqBvDX0PO2mNZNxVQj8C10X
j8cBwA36SSB5bVSF141t/FJcFbm7Q6Ic4VeAYzPM10Zqv45aQo+aWndNevawyZj5roJWG/fEro28
LvX4mtTeft8EWnAfhHO8b2QJ+H+sylt3wkrrztAxsS0CZCwAyisCe71hQGBJ8Sv6eRZr+Gt15yZu
I5IDcNVsnch8syBn4tFDBJdWzk/YiQtA3jDWTirwsOQB+4tS1kfs5rz01PB6AHGxLwi2oQ861LRA
ojtH7UcvKp3iOcwte0W40LjRjc70RqB1mz4h9ArJ2Ux7UsGrlwT4qJRBbOTitTVlIb2qU8kFcLFk
x2KxK47Yg/Js4djlNKZQ2YZXFv9zHTcwkaKujEGt1fItVHDiAv4Cr2jYCs2JrprWrWmjwieYM2yW
8AHHiUiPCLO13joFStp0RP5vgZl0yJlSyPj2ola18N60zdEKYmOFBrBfD2HVPYQ0yDbt4rzt5Fwe
yNKst30B9sEqZzKwqpnOfloFK/5EcKfNkHzUSH5PCHJbp1MIQKKJDb5yzf5PB6YFq6IFIoduPIpA
ySQuUR9ECLh+GaPhmyGMbXIlrWizFsbPPBjVdYV/ah1X9muNCXRtxOn7UDS/JAYfZgvJe28q33TZ
wV8c9bciyAOwc/zQnvEh+VDVm2nSs7FFINda14Fs1ZPEm6Fco+2U0QO7ynQV2FBlilZ5rNORr1lZ
GdrDCJlhrs7IVUF3hW3Oc5PX+DidQt9aUCRWQ0Xh0BtGyMwF5lFBeBd5bcrUPPEHeRKzeMTbG9fs
C1gxnmK7wTtkVtmznedPFmrNb12n5McBy95hmsvwGEKWr7DFgpbqFp2rvXAWsKUpb0bouF5eYGHE
aojw0w3Rd7oKdia2+54WudahCO1fhoMWa8bFe9UQ2robCTRcUQSr9MCbEY85W7ywJvgrtiQxsAOB
qH2Sw8vgOdlASrDuk04btgiMmmvgZ+2NlEZyqHPW3qWgvaJSTr10jAZsreZvFiHp9SR5sNyRatNb
LQLn1Ek2snenLWiXcRMxKOLWHjqaRzjFMI5h5zT0ac27dj6Ivhu8uWnEg0wiq0eq3HWQs8FWbmOE
2XiE3OTZCBre6qI0izdFAjVZAfrC1GXUnEx1CE/JuGB5RY9jz2XI5ZbODzcpSMWTGgwQd0a0n5Up
WCPCOlYCLyVoUCO9gt7/Yjfmd7PrnicTKkytZ/E9bMsULwM1oNlTMljW5BLhxWOfdUp4Z8YwB1wM
vuu20dmSj0uO4hCMC5KnzrEixZqh74Is4SJMoVkfCmkwe0GegwEsDG8FV41ZA4h4Oy3IuqHE3bQZ
1qNioffAwc9W7LMCYmVDwNh2BwElKrJVRoTKYbSNcSNqPdk3ePNu+tRg1BgaEGkD41deMe1qMCUe
1LZt/UHLnJcA8hR8vbzcEWQt1/gE9I0DccFj+C5eGmBqkI/QkuG5mc1HIj7xPXdGgn8m1Pr7HD4R
97xaXGskmqNyzX7LmQUySpArNqpVw1tV4tu5RHKdm326YzIy30rm9PxrvQmvDGtArI0F9DgtbVP4
U6HHGy94aNrM2IZmswS9gQDLMKjjRurkc1HRsOryylnzVbWNgtBt2xY4KNel0tbAmXv3Fi869/FU
uW9OjdXBqRWNwEjLvYOjS6KwOiCYHlue1iU7HmhzhNFVPotCaX9YuA/xZqVTDnNxzk0slzOLvUg7
CAbGoJ60qgoegy6ENdJV4zYttMAL3WLyrZChmlvMrMqBQ5iLqeTddm6n8FGFY3JfjygHB10SrOky
Q4rywN7LsA98tpPy0VgsmqDLHb9VWIEAMzEVHPVkgxzZ2caOSvJf1eP3delvJ53zYBWk84mAGjIa
nKEkD6r6peMigsKZDehj8d1nmvVLNRiBVQUlbUMUMSsuNxjplGn5E0qruWGSpa5QghqbOJlJnJrm
+lZte/THicsPRt1d5seETLfHyp1+WI3aUAJ179MIH20a9fq6r4Xqpar2PprLlRvpr1lSYJ8bHDJu
QFwA9Jii3Tgy6WEghZPCYW2XVaTdRAxkVkrBiuq08byRtcmEAJ/sxpi08SEYJ0neJk9klGVPAxp4
kBsJac2VZvkCxWq+eZNq9KgilwV1zN4cP8q0HSpCgAY4FCt1HLotSmycNsmUMsKxtA2gttEHBZdh
EggyH+kY1rEmhEjjUPweJ1Nj35Bk7SGOs+rerPJkV42WvgZENVzDrm5/cLKnrehT7GwDyHs/sf/Z
JVcNP3vMjsQnJbic0+ARazlOdyyK24ItLAxFBzAttYeGoyCqjyLRum9t6YB1RdPskX7tXKNlDzfm
TM2kS6u9g5DFJkAFb//aJGw4Nmk9DScJvIJ80amvvhMUdDWO5queDIP+nhj6oD2aVRvrzPX1kqhy
EG3BxlTr8hWX7XIzpj1kgkbX8babvV9Z7RKoU5juOutIHN8aztiPzw1YpGtr4LXcW4a9yrH2780W
0yjp4NFdWhiW7zqy3KVzbK1MTfmeNW26yqvY3cxVrv9IK419i0P8JnZIXLTrMC4Wf2CiUkW5arzC
ntOuggxm/zpr9XRPr2Dy+zyJ7jRJOBHmgNp+iGIXuGVtPPQDPpYwYvLFWu/cWTEGnMCGEVrVFc4r
yOF2+x2pIXpIZh3OQVL57fVeiTcVZIl9kjF2VyipvUxvJHGtwzswEnM9RQ16/iYF6GUAH6WplYN7
puZRrdTF4Sr1fSLtby7qn43q1Pz6ocZfy2q2KqLgexa0xdpIDQEsViReOizrIH7SlbSSiB2TA0Bq
nKLrvLUhcAo7yG9yGFWJ5wKco6p3FL6pllHDACxhuTST6RoEDNg2LTHna0eTd2mVfe9guO0GCy/m
qtNxWSqZW8NPgL5jj2rtRXAIfNSD+QaMJa8GSLsYIrk7sdFGz5QBNI4Ak75bUTi+2WrQ303M6nd8
wAgtp41uYDMiaQtnUwP8bPcBC4JWvrQ5TlVRODq8o9HeiTnSV0oA7YuSo9+LuLNv06DmIS8W4CKR
p6yPFDle3UwAeJzAvaVvBTuNtN/Qtn8pGQ1HwQ7kMBLU9g0hqrKtJ6X84U4BkAemWB7eArmOWvAX
CtHwWCADhbGnjnGUBWFtKpWywyBH74th30oFRu9VQVhfWQPWCFUn8stBqbKSbOoF2a/UeOALiYkc
BmK5LJBud2ozOiuYPcLXArhCZpjMqzyFeEjQGm0u3Z7XkHo0z42KX24ISESWoMO1IjRWBZWbFxv4
VUhjn8iXbV0MUYrhlW433wlzEvs5BvgIrm+6DvXUYo/hSlpndb01TBn+P47Oq7lRJAqjv4gqUjfw
KkBZco4vlD22yanJ/Po92tet2RlbiA73fvecs+oEQ/elcAH/pcNdXophR8Bs+ASU7p7knGnXiTlG
nlQ6bksw/+8Jy8wJPEEeZHMOJJavk3nPoRb6Rp3AvfPq4QnS2+84KXVI+tHDr1msZzN5Gootmr/M
5+rDozBz44PD68j6wpmn0UTvT0NHj7hvnDDh3wvM2MQY2jdc+RiUzfEGJ3mgL673bteS0XQBW+F7
jZwvpqqml9is6kMvNGQAernU6YGWBpwi0RrQ6t2kl39JLuZDrmYriOasCAudDnPTROQlDCZcw3Lp
6mvXmz/SsrQjmL15U6yjyYgFE328VymsAoSkxorAAb6E/Kyk0++toqZA4tgGRz/FgHlt0WGsMppz
TCa/evry5jCMxLkKzbfXNZzutELbOQMOv7ycweVVnFbJYYFEymtmeTAV8N4BV2HwtwORsD5QuhhJ
qBEVodUs76yRibvUodGXtTgD0lJP9qkdxXu3rdRjYrrOE7+UtZEOX8vUJTXUTZ8gyZjXsxnT1jlA
bajhAgrpxwEhbWm/DWmThktfWJ99YppXL8vNdNN2sfu39gV2NVbT02iTuSn6DnSQHr0xPEY6ItGw
7LGMBr0Nc60qlLnHuhoHjNt+ryofQ9A3THO7FusmUcdt5jkocFXzPcMFe6G0BMoGZ9qWAj20NptH
vCyL/Vg5ycuaYe+l4HPzLrs1U+lLGVBztJgaHH4nPHR+Y+TNPhmUzcLD09OTwTygK+8exVhpJ5gk
zgmOcnJ17GLdlrmbhyv0Y+q1Db+Gcbvxax9ebdV3hAw5pfaVoqhnU7aII15L8Y9d5RdVC/QrQhC+
vTA032szA2eT8AJ5iwrFaeqweUKVb+VU3zmpxihjBZWhgh/CzycT/BlmG8a690XjuN1qQzVzMRTd
1zpSfSQtyrGqm7amXZdXToTj21xBzrJUlOC41mtYhkLtonLIb3gSLgRrI/MP9GnxtqpGIzAXUYZc
ZZAW6Asj7U1fZPu+hrEeO+YfqA/Sdc26+k0rANnZ7l/TANVOvSI/staKC9mhKrD7iUBUHFvqsS2H
mbt70TPBp2yYtwyWbF3Ggn0NgPe2YapxY2XlN+nXhNdW/SQztBkQB4Z1RI1eM/5n/LuN9W8SvaE2
B0iaozT+h988Yk6t7oRxVzLWH4LQphBnj1Yw9DeYaOaenRUosEUI8+i5LApUtAZsR8i3iTbYPt1v
gF5aor0WS6c/jJaRPKjOqi5e7jrvjElSmeJGuuHDhfq+AjoAGSP2ttMtt5lZK4QJX4a2hOyom5zU
tHgw4WLVXfnR9zI6QSNU+wTZ4T4yuuQeWCPaXbSHu5nH4g/ZhIx95NHEMmYR11sR1hNgLdzW667O
EH6Z4A/g+BnMllog4LHR1bv/XSIq7rZrtX5pyeBQcG1meegnO9kycgJ9ihPb1uggNHSNNu3pwsHV
chMeRzFhLklteZhme+826XMrgTUkdTeEhd1zGdOT7EBbvL164NCPJqXZ0wr4lC1FGfbfWDjNh3T7
96gpkpMBDWyXdxCR5jT7ibsZ2fVEwddeb+7CCPX7dk5RHOuxnAOanpSo2gZYtZPrd4Dneb8FtIMl
9vSwrK1+z8tpbZGd2AwBms1RU3P1ZEaZ8z6v7rdTzXxfdNYbpkj7be2AgZq1yj3Yoq1ZS9rqudPc
LjBtDhR6hW/JyLX0YzSd/oyQtPBFqgFJ5tDnayvezawpmEcsteZlTXuUC1QkgMfLPoqeeBgGN76i
8ZCAQmdwjAYgsyT6Z3RSfCyrGI+CBQNm4WzCg1b69MJWhxLbsswDYQv9LmkoSnAEGvfL6NwwjmyR
sKXpdtoQYMqGc7+g1v6TkWwxN9TjOFwnMfiVaijKP0quBMJcxYq8DLO8uNicHjmBq8ASuXydbVLS
GRgTLI8RlhI0tVsm2wA/2Hyz79SsFUHszDV1i175brTMKDv6UVwGSRVuNUEaIkp9ZyqVVMDc/jJs
Oe3x/EBZmaeeeITOSNOWxgT4n6mptpZhJRdT1RO8WAcysgdqXTEO8iYX+53mmc5BrfkUedKBJGi5
88Ow6Q92S9BTQ1xrRtHwY5Wegayd4w81377pj64HmKpixoFJpV69m6UJGUfhxx6ZxTar9xvSb+qe
zNpma+gr8eey6J+dcvogsdkccfmA4afGROnyIy0JHc8xeh9KBr2Pv4ebJKqYECYy6y/n3o/MgZRl
lkw3D72TPY1GrWgNtJQVVOVso6xK9lNjmLQdyIIgaCmPnaTByisnEsKPg6xBpw3eqfGM5kOsjYog
r3fmdrHTl8FLuJ5Y00fS3CjgNp+fzw5gP7lUCWAoD0UaEMdfoV+XpQ3+ubSijZ5Fj00yTZcEd2kW
Uoduu5eUJPWwzXrVv1imPfh6l3oQlTrsB21i6UcYpu5hBgX7Fim9C3ht6UDKLjrEC8Vi00te6SDo
fuXGyFBwy+0iiAF7LjbRgRkBIxBZjLm5xg6EL6/3tbgrdtkwUbnzxvqGvRVB6zbfpV5953Vp+CBI
GcgXDpW108hFUoVFNNwXLjTKwYV7jccl47aUmGEL9omybv49GCyLY1MWN0szTRR9cKK3Vl9qDtGz
1+7RW4Re9kndrI7OVTU41gWG9UR2dOzTdKdoAV9XpnsJPNnpjkgdemewO6hQccbrpYE5QGryZ82B
AFcM8jD9X/+LivhWjXxVb2V2ku3WeLr9AiSeg7reSnmywafB/oeyZc9wEthFNtkqntoWhEUdoYEx
rNbYSQM2bk8TCQQV0O6yamAa2CwTSzP0R4co+xqP2mbJ8hcGAG6FNmVss8IVj2irvhfTOC15/rzy
wu90woxYTqjFF+Dlsbld7GkxUBN12ED09BdQMyMbzskZ70tmDwWAS4qcZik5spdF9L5yGruYJf0d
31m05K+xp+E5k273aQCkC7wFuALT38bK/u5mdpiV/fjg6NZ6dM3007W617jR4cQXICd6Y6T65WjQ
3+da8YCr1PegvT5bNfSJjQ2v7m5o9Olk11DbKAlPmzrVGCLTKERXKeWIoapjqr69Qk/NpRQUE+0R
C5anNcLDBwoxbYoKn1BhUNGnTlTQ2WAVXvi0fHuCMTU25ogWYUi3ALrIKHclPpalSsC3UqHBPMKu
ZjvDczfTR2nTxDkV2fLBem7uHFodPsuefgeWPQsiwjF+RQZZ8uIzHM79mh5Twp38y2aYjwaheav7
sPdsinLsfksGTTZW7tZh3XFWA7+Ai2qKf2dnTkKMXGsV0t54b1l/fBorEK2i+QtBAxRCKkM0YXSO
JICht6ZmcyVMm1n/MbSuOzU9QIwMA88mpnazUSPmXwpPsN4pFDxYS90/ZmlC2nvUDevRMcuKo/Ha
tP5STZ8Wy1RQQBz3YSN94Vmn32rKdqFGO9iAtzP7y4xd40K/pr4IlhJ+EPFdcxU+ZbFcIM0Km4aJ
RyS7MxKGtA06smWUczMvPvQ4boH4Z96RkvN3nwwUe1331qGMmBDJjC5agqIf+6cW6DOImlzBOYNm
mRYopIUTJ89jEw93Vam+AOGbod16RA8ztmrOceh1odqOcHsdtdB8Gd7sElkCMM7yog2qbE6lmZcX
nQ6SQ7K8n8H8jtk2HzF6adAK2NqT6jxGc/TQUMMH5ldxVtSH/mVimj6wMm2GV9/cLBLma21T0ltM
5vsHIbLj6nj5Ueq347biWdBI5e5sxu22jfMkUF7fb9XoqD2NGmxabZVsOXNA0qg9k5Wv0jceZfUg
ysQ7ZtVX5HwuL3WXhGsamXssX2LvzSbnt6if3S0tyuVxtEh49c5kHQBozOHUdeW5nhX4z85dA0I0
C5RSaG65FXvI0iQBWFvOF2313JMT83/gSf6sO7iLc27QB9BNnPOdQg+Dud3n3suaCUH3ITFUogI9
ksrbKD2PLwrEOj0Zx9zQRofJ3UX3LCY2lqzIOEqjyPdjb6f7GwOYyw1OSCPzuCBgIgnzGYI1WXg8
qwsVLGBSxDgFAQOS+ooOIGIskbQftmFUm/TmmJqp4m77mJr4mMGK9zinbMa8KY8mByO6G3Huz0bb
nWYmXE66SM2vHBsWf4S4+qSgmgFmrfcuk3wPBuezXZwNDzk21l0mW+wXdmFc+uwW2ratMYCzup6I
T9tHKUVzsDUmHWo3QmimUvWZpGkTUp0rfJuTqL96pcn2wj6ACiNHjqOPT9ZIQwagTHfCcqDA+fZd
KKqVtSQxiHUbAg1cs/b8pgvuKC9f173nxTIcRzvZTcVEi3l9W9tR7fGU1KEz2sMji/VCu4j5xozB
071lROm5MVVzAhgDT9Ia24dGZC5drWXgkLfSjW3j7K5T05PNwXOvzRZFsV6z0QveutO2/iU81V0W
m9GKyunloVvM5akZB6pNHDB8h0NNBRXNSrLyTiWS18KbflLAJe/xVMlks9zwFjJnXWim+KccF7nN
3TTi9jzlNLV1/ofxBkOsJvuBC0X81Qur2iG4w7rU5zR1Y2TYeeaMV7LDwP31Vmc/i1oyXLF3RGnl
HdmSzUOcZw153xJOT5MjQ2BbXrt82aGhUwFn/BbzdDNdKqPM9ywiw+2YqPmYgjgqD9qyN7SmItIg
OR8vNUTtaUk2MhMvRTN4O1o86tjI7maWa3VuvyNDGLKHGxp5EGXqyNfSab42c1wD/r6Rxy2vRlXk
/SG2/Ke4k9Cf/icsBE7S1Yq3ybLzh3FZJl9X8RBabMJ3SGXtMB9p7Zoiro6Zl4sjwLl0l5X5S2Y7
BRdRQz91wpz5AHpYNFUOVIaODe0mMm1yIlJH92o5mCKK3/J4+an69oORmsQ3OAH4Zd1RMRs5CtAT
5OqnKYGLVygSLY5+F0dElj0n77a1WM0NOhwzSFmJLlXRJZt8WWiQy/llrItup3kJ7h16p9dJRiU0
bkN7xWV1IIl5XWoj3dIJuGLXdLfrKD5Hs08CsbDTugZfcZB3ydnjqe64pxlXD5LhA9nV3LdnKFKo
ib1tNBTuDwc2A66pU9MvykEoaa46LB20HWsRnzCSmj35UuIkXgRkepitTcXdeJtgROVVsD5dRnLp
AqoWlO3tbtbq76s9pWevioYjlxomGmiGpxvGSSYSaFQHUjL3vmFXfF2azHpAF5dfjAaQ6JowILQm
SRsaaYMzslbGnXlrHXgVt0ObdNxGSEyLjDKXDzKWLiyG6a3lyB6ApVSEAm4yJqMT+zXyaL9Lzf6L
mI+9vQgETZzsFSLr6K+O9iOk7oDVbD68GcJNMg3DJWfl3mcav01sUQBqOvuVHEFym0la9yuyXl+u
5YM7rf2b5CcLKE7xwHUzOmlIIIO8Tz5I8ACDtsWzOaZOYMTJ9OzWjsMvAcFY5NSWgFH1h6Z31m0H
usjtx9c6opeYTeihDDWkgHQ8L6DtEfmuGsvQS4z+YA5Ffz/oUb/r8rR6BpFmBdh1TN+IBdZFsIGV
H7WT/BSm3u1Hd7HeY4giL1rjxqA+a5SKdE1cxsEKwdmWqFTH1Sp0E2qFS3s7ESkJm76Rw4OyqvVx
HEfmi6hFIV64UXWN/GLJtvvCjladKUvZtPid6BlmFK9uO4HNjCt/4spAb5MuGJdPpf/LO5cbD5NT
32sfte+F4a77OcmcrZVYVBfpPNaa7dce4SzQKpzXf/t6eku0+BkFGY6OWz5nLigHwi5yyaDJ6dWN
+RcANNZh29FA5Ho0BDaju3cim9S33rfjq6Fz88m47W6KegYSqQOYMnp22c7V9CuXxRhNwOD4Qz4B
xwVVEnjOYISxR/hgjqoYYJk0n43B+tWFlxHvR6g8m1bmG0YbPXhMPW06URtI4hmL7CUNDDwSiHxM
Tj1kT8E7067YG1ZDM18bszsrmvjCZZxOulJlw2aE+P5ODMrcpqPz4nbSfLTsxtxz8yKdI/OWBb5h
Z3FFdI6ydt0uU5nhjImeUqilJ1qF5UsviFVUi1ucDXkkFYVXKdeyN/wgjt/UDnrTmtuP7RImo0Gh
P1r5J0lZyjkPoNQ4DviKl1Wn+JxCZ8pp+k+vWbk1iBPRP7y01b/RyK7RugBDvse5zUS/bp4o0+Ce
5twS/wCjZ6uk9FtAyrv19N3LsLwQZNwKqfa2fMZwg62Ml1I8NcZJiLNT3cXJ0U33QKRTWkg6kF3P
3YuWU94ZhUaE1MQrK64/9qZM321EUJbGx7tfi70sfzzngWvXJtW5OXRnCpHGylVIP/WUPqshTBWb
CownntZX5TzU+ovFnaq6S9Jd53CIFYelRg9U/JbTvqAI1Wm+2dGgqs8LVaX0YMz3PUWmgQ5jMfY0
RajHsbWp/g+IGGeE304LwIWr4TyXPwMzkGZ0XeN/RqnQYiHU8UirJGob18+x/a61Z6PJDoJGtbQf
nNbbsuud6+iWrqnDhk8eQnSAlPSkD9u5+1moX4icGCP3Kn16XahMdXE4jcQLuBhZCp+nj0Fob2RH
ezm5Cb1WuwiEvdeLh6p5rnh1FBfti9tT6AcQOvZF0FiI0l3f7d2gHn9uT00mf1wysY8y2bxi4AiF
e1erN531Mm7yY27uJuOEFehQFqBSuUSzMgz6vyzBNUkI1YDbvEAAnJ6imNGlAUDw/MMKtCkhPQ7U
4uzmqCb2HfD7OQPrevVay4OkEoE5c5NG06a1jglJI74x7CMBP3WebFvjXsOna3/E9X1hHPrk58aW
Z7jInwQf4EUzEUtdvPLW/fqgxjI5Dx6Ymk6ggP9nG8/L/MoI1IY2R2dfInfX0MYi3q4Rxul3GfmZ
UoS98VOQUizZVQGdp6uG2exSR9fUxqFFViu/uOzjEoeV3enttua6C3+f7FdZa4oO7mi/JKOoDlR3
v8zczK8wNkNn5XaVXyZ80S5yPg5fvZqJQtn3Lvrx0sLeXKDwZdGBpi7PkdmeEiiXRrEvnGozIWaD
S4fJAa8PMCHCuTSXyjxw5ouFbspmyfNexpaV16OvVlBIjTb2+AKpPIBI5LecBrN8l9JXnpgqI8W6
X+KUMcanGf9XeZGodWYu+KJ7z+CGg1yhv+talxxCkpfDdOvvxPyie49ttMsIYK7NH/XJnaZe9fXR
9F5itVuLvwkDBQ2sujVuY+d7fcxIo+1ubhNTQK1fPtL2JcXyOOr7KJ4PctL9nOhGWzMx6wHpp2jP
YYEOwmEhdWMTf/NwF6jqqTNeO4vjpbbnbHuozZtQA3lI+msPHh37EkkAU3m4Qpux2pTye4Z+WGbn
lac1pGRBKOkskS+qgnqSdk+oKAB4OYsy8LwfZH1sv/eO/CH858cJ9H0HfiAF99XcDZCvMpbbhZ78
4ZaCpDdZJhdvMTiRsCDyHeDSFGhFFaad9joSPwPju3Gjh1zcz0m+z61Pk1D7UoEhpvgaN5/1GJPP
egateNsK51sJwLaCQiMJ0Gw8RDRZwYm0NIimPOOm1bkpYrGolouNV9JiNGKO3oRHMiOJjhFwZSfa
9OmPoyFUsUItO7Xow9wbq3O8NyAUjopOOA0jjqys+22AJv6kMGktqBETEcTWa1UjROcTmbnwEAio
JdygLU1PHtizjDumHa9Aim1Gd2P3szdvMdT5mi99UGrRdzc2QZ7QZKgucjlo5dsw/RP6fil3RgZ3
ErSn91WLewaB/RSmcG6BR5VHxT2xErsKU9SErSs3mP59YF9NIS0Kv5g0f3b+ray5U/tP5c+OOHO9
2IjmIx4+iJKFgtQACQYil9c1I8O+n7SLO++ZLO9d3of7ATdX+a7VH1Stgsbmjut8ad1TzJvSp9uy
3JnZazf+c6pmtxCxJWxAvu3JhqDTki+stAHnccaSDZyu/LLje6eDplof6M8wzf/UNW+LeypRO/w/
rYzdh+sffzEpxvG7Efc3i6Kn7YV8LOY/mh9190O+dg+znPtzudHNn3JBGentlvactWyerOI9SGyH
mKKV7dbyeaCOkq53Utyzu205T/uwDaK/lpLJH0BjnMO/PWyU+DUbH/TlvSQlYvQnjUNW7Hj9/hYs
Jp6RsiJJSMwZwaUQ41V/LDA37Xj6PXTVGg+8JZNTaxX3E9NRPPhky/nFl9PDOJEcHKgRllfDowKZ
MYv2mk4IQcU/Z/7tCKBkcMXFDAp6jW/OqJAvg79kvxp9BxexU0+2ekrsgATpIrQdxUU8JW9EykIZ
rVfcQ7t1lncRlm762qGRM6NOyqmQw8diWNsuPpTuO/0CrtLFthRvSfQrrz1sQr3cd1/uoe3vZMN/
OHFX3ozlrqcjt47xYUoOEo1CA9A5Wc+3PM+4vFisqnnJmnFbIOyfkn0KIzlgqXunZDYM3Vz96KLt
aHIe8geLmIdxENhdlReBRN/M2uIaTN+sH7F46oZz5v2iWSjGYzyfURduZH+5vWl0pHmJDh4nbvOa
No+RSUNeOCEKNv6237oIF0551Eqm7tujIkYTha1H+SqGhJ1+ZfmlIXsA9mCV4eC+aeJqmneLcVAd
V1l9b8/OdmTbsNyjodGP6LZ2dpX0SKb1gXAqufTroh6X6csx+MZ8FOmnliCddwnUIwxqtMvQBnT/
Q0iivj5+TM5pre8hbNY0BpvkPKWIN7+o/WjVvIe9WrbPukXq8kt3TtJ+jKYXFEZ1fFjFViWnEqjV
uoNJ4Nvl1aMwW093RXZvk7RN+88i7fkSnIT7MordzC6WxgyqvAjzOc7uh/GsxxjrSUn175k8goQY
VpfzSpgyoMo3FIzso2ciPAV3uZWj4H18X407bwi5yAWi/8d+RK8bFiHauOh3lvh1qrOLIVkUiBb0
IlQAY7nn2/1DkgM5NeEfZ/bG0LeyZUSGXFTE5qzfhGSXEhlXXB8G5zHTp/NofsZDtCtMj1I11jJ1
5UbjS0dx76k2Ix2MWd8xVIipsQk5pnNgpnbNDUCTOi5mriXJFbfJxmEDdqtHJp4Jn76g4Ga1y44z
sPyi+5eSmi4rQO7VoTR+k9HZtOZbxgJg6hnzn5lPTbrkAD/TTYyn32FJAi1dGOFd7rKuhAJCFZei
Wsmvb3SvMN66ZjoM3j0DFRwJ4u2Kp23hxDE7oQMJt5FPpiy26dQ9DjHSgNVmlYkDFX3MgtD+9BI1
lyISvtZiAaNUtYq/sSuDNXmamq8ogVBCpDNjPagpYSotSPW7zhP3q5ef+wYzqs2OFZcbEFiMb5j+
hIjYM8klSla8wXxpC77NdQHPPv5nW3Ssst92rOhFENknTsOOiId+OI4MtdHaZs0F9U/BueKvrMi2
RHiAHYpHmXoax3c0b7K/A4xP+IIVO9qq6seiwQ5DlpbnX+2GcrB3RhRBk864ibeHxBm2o/HTtgr0
M3bCG6dnKNWhoQSqM5cDVZw8r/auZfOhroYDUROqq3P8p6Kd6+4N0m0aPqNlZiNLnhcTnnCtQgp/
557x452zCuL0f42LylO99tJ6NfP2a9XlpkB4bVs/bfmXCOckMGXEoDfK4n1SKTd08m50Aek1ryMK
wftGY+NNXlPvJTGNcFBketfvmVxI9Fwtf16LhoxpG+NjAJU78BMne3s93EzeC7fEQn7GSF1VkK36
fnTG8yCfp3YrU84q4GcybWPQEubGo6sfdJZD+yWshxYjOO22ZD619bYw7gYHMPJBOAZqi4ApjJD0
hN9zRpRVuhtwck6k+kz9oVenwT4p2uIy+Skt4c+UkHvtYNIpbSjkZsaL41xGzdgR/Nzo3KUgTACN
5skzrUIywE9vNzIKN8PrbCHNGDC0Fg+z+4Ny7HvFr2GXNijda209E1TdpPVM3eeXNd6Orko7Gc6h
zHZDjjOUn422uVgfPfE3IH2mC1CobZm8TU4ESZTViDGko8a3iI4B2pMz/WdL/FZxQ1L0mXZJSs6N
wRVALVnxp88XvX0WZFWrs5Hx5WROMNavsiH2tVc3eYp7ajruPuI8ln+WlEGM5ERRr0qf5UC3Cb9E
095H8iWfhD8u176NaPdzLHszSH4tcEEcCu1c+vgCdNHFgTJdV0/l+Kq1T656nJbdqB7wUvpUf6mh
H0XBH2juVfdhcoOxvVOX6oeaaka+cAJizrAsXhH03s3ptdFOTASiaH8snFMp3zPw8+vS+45E/4rK
KwHQjE9vNejLM35nUVwtuVInnOv07G9Er9EM+7i5ZIgz05prLrt3Vf14aDYQqO9SY4dW0TLRxUPm
jpegzZA7xs1+SF9HZBpMttG8/pdOX17Pb0jqQLPeK/O7VeMusZbA0g8YI8h08T1e3eFh0DAPQ2GV
NYENMOO9qhgTHLcrKiHZMn9hI8zKp2+bYN+i5xCWhjNTXUfKDdGGUb5XlCP+ykpNljo/Rh61fc29
MjDor3l1LuqFfjlTjtR7kMGkS2iO3bED3cXn4RBucPObgEvdW8BeBkNjHK4Ny4jJ/tb281j/cxWR
JHMOYYR/eDHDQ9RiK/TyY1ntCFYcnX7Z9/hp9FuuCcEY2fgeQn1u6oSk139GZN4pcuhw0bmCeTur
65Gx30wiY9BW9r5deNmdZTq4dfw+zPW7bWt7bx1DV+rnusbD2qw+5bCNXIp76pmhNc5HavwfggOi
9MbjZGUPGBSDaVq2aYPA3HRqwE4SMLR+6F3tXObxKbG0bUX3f0M341dpcjuU82O86DTyaVhNpr+K
7tDx1qQeufnS+iD5wlkC0w27sdqkueZD63myHRJgiTxUVvs55y4B8RpigFd4R4zfqFULXx+sTatZ
4Qra3QeIzXjf31I+9N2TtEeOyGu1Mb3bba54pz10P6X51pgZFXCW47rGe9Jw94Wn+anl7Spl0KlE
nWN0l6qkvVfRpB/Ufo6iezMdYa5AXBvW7jqs5anSRqzfVRDpuJgoLqNNPrks0Jt4je5JFF5mQD5V
LN7Mpt+MbJp9bjLpRy7HjE+MJwXDkr0YYLFmc33p1i70+DM66chhiX1vzkKbhaPF57guKwEdPD2x
R75i3WnCOHd1ubc63lMilRMiW+U6Ia3Lj1Zz93k9XZQx+zXzlR1+PLqaKJzxc7+S5t9LNT9Sjnyb
xuFo51GAWw29JKJg+Chce2732qnmbNdRlkcL5C41EV77Th9+hkjATtH2KftJootQ0HJGhketSN+S
aH/QBFuw5O3tl/WUFJzec2bgemncW/oYyv89TiD77C4gXeYnidq3XY+3qt8N+oy3CJkdHT4ctwfH
rAPJ+J+V394ffnY2ZvLMvx4SvMlwjp2xBpCarrLmxDaa09NIEal3mm2sUZPTqfzMYg4KivCUpn71
xXtMIRb5YkSnzhnuV9U8b7cMG8EWRcS2NQmdWRwhMTnj9LajJQRuSriG7MfUZ4d8KgJPFQddr5ju
zHbtXH3QVS5woScxv422VYpWzC1zaFYoB3D2BM40QwKMtrSN7XBg6j7JYpD/Nda0iN1Aci81ZXrK
3QkhUbyLxhnzuacRKmrDYm5Odcxa7q4vNsnXsedA3KIvwHNH+2u8+Y49qoG6rk7kiw75At6VUb7I
S7iQoLuv1wPJoYFrHR5eaT1h0gvQVd2hiirA9K+7UsVvLV9eXBGQb4aHynLA9Nllg20je7L613zk
ltcxEm9IJgP5OFky2uZJ9PlHtkiygFjrRbWfyxhnBieroeFYx0AoAciK0FkZzDSVIqM4K7phTc+S
zOmHr0fG/tEOzd1CarJLeCmMyndJQRBgZWibCPjKKh+lyM54E5qWAwYXHKGSYxX1myxqgqqmt810
A2Y6IpGNr2o2ItBmxK4pzjdhoty9SYEVXGOYjXOY987GzK0dqozAFNWVY+aRKV9uWhyKe82P4Wa5
JqPrSjIrxKSlwxBkWlEPs5GM0iAgbJDVvigYyOrbo4catb7d2RJUyKXR7W1OvWoo//BoYKmz1ndj
ot02LpeRm+FKWbZxSD270GVJGrs9UO6KFVMyO1QNOZU9kyk/EPEX03PJ2bZUV+pTx4Wwqwvf0KYt
K8PhljxfOhWYZPO8qXhthuw4zJnuk5e9W5MIp5tdPtaCmCIpCm6GTK5ldvXeGTapEAZoIotMbGbo
l3akWO7yg+KO4Y/0tGc5kt0k28mOsaxwyuj8rjxFCqOMJgVRNPugx7ZW5GwG6ZImwMtYSEbIkP9O
RMMdSvJ5Y1EzYR6V57kQcUqnbNoQ9OLh3FTuaxQ24LmKdSp9qQnqGlkZSCaTG6Wz7TI0lLgBiS0/
nm/39da3quqsu0wZG6wsdVcRVjIRfMsfi9ESf8ltP7EJAOguyWm2Uh0zYCEZ1u+635qDeMPPq60T
D7Q5zVKF0aqHFuW9xrAuBqX/Fon6Jh6hhsbKPFX2+mxl1p509w75zBM8zwe6wljBmUie5W7Qwv9I
OpMdS5EsiH4REoPjwPYNvDHmMXODIiMjGZ0Z3OHr+7zqTatUalVlRYBz3a7ZMRM1aKKFPmb0U6ej
PBCU2pEj2ydR8WSPjKrsIUOSgUA4ngJl/Wo1HtGQzZ9jr1w4iGHIjM1xtKOKdyuY4bLJeo48rm+6
Po1M7PRh0kXpG1oJaLAfeqLObnCIzB/B12umbXUgHDng0aU9fFa7URJ24O86VHrlI6OwSFe87+J7
AdKF4f6LZ48DluywwH08BuNnhdPRq4oHjUA3Gtpbl5psV3rJ++5Ajp8Vz7iVpnwQojk5E3G4Zj64
sngm+40eynaWxf3Jlu7JEdG/Tub0/paEb7L6pYEteluxe3aEJsNLYaLxNLEuV4l4bJxxR3yeP+Wg
KCzFbehxIPnB52IhxI9DcM/s8UtjJaRidEbkwZRV3v6BtctiKfoo2+S6TiTT9IirMktfo9rcjdVE
chDzv9/S3jAt/Ii8uTkgMbPWyIkJUmCbF6wY+DgIgokYr28LFWufzyQcjW7ok11+uQXV2OGMqccP
wOeR3Ha3eTUxQo/2mcoTVgFJC4nBx8/ds2HdZ6OhUwzjWsIl1Y3W4826uQTDHYXVB+BFl2BapiMr
tr+h8WI/L64GlVEJd9+m8sNO53hKenGvdYN8GAKxaCLuNOEuYKecSLqPZoiYQRfu0tvVUS3c5cmk
2lwnZD/cd1XCDdy5em3+r/HCnyhc73oIny2teEIMzIX1WffQLkJva9zs7NOZdHPDMPPulhBD2k0E
QlOSCDGO26OZmHXj+SmlpQjwjcUXO0TIRaBMbx9Di7RNznVV9AvmIyq3uzJjlKOWr5CQMlSX7jE1
xMal/7uleJK1fTxXLF4HwuS16ZuTyMTWhabQGZ+hWyCvgEtYPTTxcT4EVY3HcsJyXtRC7ScIMM/W
Qja/IE1337QSmih9I1yT7KeIF7StVE8HbnhbE83ukxM2bRjTdToeVJ4R55yr8LsYwj92b0f3tt+x
g3BAkL2vHmss178OQxH0bw2+jw9YOdVBL3wNtD9hjZa4hTyopsckoI9n0zXlV0FJ6kMjsYHBL4A2
e0iytL6KCRQgSQaL247/Oc2iu9Ce872Ww3QgYpgTGK8labi+pNswSx6gJxPtTNfM8AZlLoY8hDwX
UoUdvrdt7346Sxo+umJR5XYyvXsQaNpbK6R11alRHMo5Kc6z65/bCBqG6AlTr652/mvIPJJzUXcd
HJDDsAoybsQuj2xix31XBniWBkx7RhIpHolEYh4iw0Q4bbhT7g+seFy2BT05Xhi4X9SO4tqa8cSn
7ciur0iT85BzqVflZIihRi6rJ0LUzzjTslPRkzFAI8k71NiueJ3KqX9Sg4+ZH3utecgj9GPw+iBc
XOI6TwUYjhB8SaofdZsH31L5UEqWCdkzpK62nGlRdnyRUMk0WHix9fLC6j9OUzo3gyUA8TDQ2TRS
P4IqNWv1HTrrGk8Fvz27At9BOulrMpZO8UYNiDszsAFilLuCDiLWimYZOD6X7ClYx+ZfuY7ccfOm
5hYqXBlhxA4AjZAXdpfXErPEXk/2izL6b2v3xbn2nTvlV4A5soB5sKhLQPe37+0YEjL2gas8Rnkb
HHxnJB7Za+eT9XP0ikPZvEN5gVtOXwQvxTJf+qGf45SGp4sdyeltHFxWwZFaT9wjyfVgy3riWRGP
NRSCfWO73V8bw+ShW818rFmdgkWUOe9KkbDe6VOPEV171t9A1tXJKQnhTjn3CmIF/z32NTwKjrWy
6Agtdzb/vlZ/lzYslMhAKfYW7yUPOxd2Cw4SZpe2tM6YVWzE6QHB2k8Vh5SDKIweWL2Tob2ZP9fa
j7HM5VdsMe6OHqPp3NbAU1iLjuY0uwrbh5ymt9nMJDOiEA3Qjpo3mg0ZT2eLM7ok2mJvqkKQnSsI
veNkHASWEH88NLc1T6uj4E+U99X+FgCDBTB3JBJL2KdyYCyrWt8gZKRM1HkWbgHuawRbjp8aatUL
/wqOJ5cNeGOr6d4FpsMBam67aJmSskNYOAxz/gN8OsferJGF6jIirNCx/8o6xV+tLWWSVcOfxvGG
EP4rzamVWvjkDpAelgzXbYgcWhTT8mBR9pYjoJ+nXFP01t/oUfC2i4DJIojaY9uU316yvqrSkGO5
m3P5GGZA4IhkguOIzILTD2vNMe0bjnK3fSmYo6huyjhKVSj0g5/49VNpvJAPElx8bqQiOVGbemNK
OP6bZSZUTcpMYz/hJ10mEdmQQS6PY6BoMWvmENMuEsPOuLQWR1xhJ+bfz3JxGoKW7nzSb9ADsjnm
j96f8mHteP3RX5kIp2anqEKjorZK/3pR+pv5ZL1zTN18VghDYnlLqxbBO9lkQDUSeAYky9MtkVMO
OJUk/3qqTZ/tKUx+xkU6KUvxJD8FSfiQ8A180Vr0F2FhK1QWjWoA3iLOk9t5Ua3O3vj5dkgOi8dI
K0ISqFU/zCcfE+dmSqks3zH1FP7WznTkwFue5LQf+gqOAWHX9ugRKNrCwkViXdKFDUnR2T0JXKTW
wrh4HRGu6B9Ms5hfa3qyKC+nOIsPs1c4PICr5fgXDc4B2xM3hWvVf6r+MyY/stNJnd11Ai+xy3y2
hgkL2hnwMnB9e1OOFkOz7NZPa2XdLbTl8Uz4vxfD0zK6+X4GoYQzlksLsOYEKd9CQ9OGQQ8aN+vi
Zth2vUgOg9ULhJ+ii6dlABzShQnjhnYUYzeeqzF3SK6oirGO/AQDOtk+yOI2vKoskeRwcfvw1ttl
jD+W92dSJInYc296N+dDRLMurmiKo6fU5g6jmJBTK/haST3sKnuiS7ykZ4EJjjG1jARq4ZgM2zZf
4BPZxCuSiPAtPrtuO2R9inFBPqWkRtJt1uKXmPqRqEhZFw11U0nS7+a1vWv1+GOD5Z2fJRMZFoSk
eOy1V52GXrAkIqkkUNGzewxugvuE5ep/is84pC/P/UOl418krGjfasXVikm/3EYJW78onc9z8IfG
MrwFqnNbMAeuhbMWBDFfc/VRd777RL5h+iRxZG81pARcB+7vcWwKb59X2mHoGwGOpbDMTiwMxlO4
4rYRwFkfu5vpsXARqALuNftgLFVcpXyBCWYRUBZD9NhVLgbGwblUpRkeSAm0WCvzDsFGWmRs2uoz
XCuYPGH7xa11wpOUli2vPVNJADdEbKNq4DQOi6y8g1PA/GFXWBx8sTy0q/yXTPltrvXNN97ev+2C
+cl0wUMkLXOXZAmBXifilhTY3Tzu4diJFByDHHg2bv1OUYGob4y8bcsjyz56TeF84UOnElKmgKOX
SD2SofSvaoLXsNGRzth/usZ/V3hg975zE8AoQbbu3AzfY6hp3oYkxHqYtMS2sMEVXBspi+gpTyN2
1YIGyCWVCPwWOxIJjyU10a9uxK4JmwITtp8/pKja3eRsU/czGblGILIkTcZqwETuD82gz6DAnjsx
IQ6286OnrWvdl917kvgFlocOQWCavVcPxzUbkGH+q9zBZmcs3vRI93UdqHfaBbI7kaXTm8/9gzu8
Qaj1CKfTU/20tBQG1f5rFZKfEmQm+Xxzim7WrvsYCyPvVcHkJ6QFxiiHqFOKRv/qPFyp38RxXlci
gurBbqv3Lr3FxJaAdVatLSfA907REYgkte2mlcVAyJciRJnYqHn8V9UKSEdRI0ZhD5I+K+gOABXv
SpFO87b1LBgMNo9pcnByGnQpqhUY+mkf2uiR+PTMPLrtOqs+yHz67UMrOcDPiC7LmN6qFCLMC6IA
2NZnCIcLt6MtlC6QaYPnHievwb6fz1Hj7EyhPIcdq3BA5hfDPxrG1b4qZxgNK4brag2+c5S4uG7y
X21bkyhZuPi0lbVuCtgs22kJOsSDlV1HCPFiXy+Z+m6Vrb7go91M3CWq5F70bMyCNMCGL0XLee0u
bB+9KWifHbdwuNXbWbcCVytekTO4cfL1wo4w0LibN9ncHS0d+Us89aWg/jQ0zomGSM3bnzi4DPsl
AaSTYhB/5+4hT33bApYYHTyDpjH13pFzdsBPa8NwpLD30Un19F3xapd7K7Q+9CL/qJJNL9C4Ooam
DSoqmP2f2aumZlu7+kHPw/zuOxGuZzngj8qzG0UAwirXw+GV9e2rTUaS0ikrIJDkjnFXscZn5M4I
OdjvXkYVyRHjiKAANfyZQz4OXHSC/ay4OccdMKaT568kgKtwUQ/DgvbWBdHA/8nn5uSxF6ebsLjL
yuFp7Yn3McO5DGRlJ54UiEDWrYvNnpSZaVPWEwAAAhmsn/idUFWpdvkwBugn3dsidfhkUT8Sz9ms
Lomc3D0DTYfOCTo+9IHkbwKRRXGXRP1PeYOyYTthUJwD63GCJ/UXMJa5jkLMF88d+pOZAtTgJKz/
SLGKnaXskSuIPV15u5ptJXjMwGHpo8SPdDdHsjvlYR6eqp7S2VAUBFf12KCWOYL9hqkfes2pomZ0
NRRK76YVEzfqIZGg4ln4Om9nBnin+RN+jdyWweTfN7Xb/SrtYTh3fVQ+DaZI7lxvLj7sgO5eV1vT
Vpf5Es9LyboJlNU5YI3BPDiJjPRJv5yFb3+vmNMsqG8buwGcrorIOs1EzY8idae9jyi2LQKvPaKM
4FNwbU7ykD9aknnuWde5/Jrsztkufq53LpiDnW0Vb+X/HV04AwktkNuj7GLam9xCWoucJHZm52ed
xk+5ELi3C3v5HaLYXDxDcpsFfHMGbl++rDZWOrsy5oqDW45bkiismwf1uvr5yGmCNCks3GOWLP60
omcwYtbaDNEo/gWjz+vI9LylD315JsDlbg37qQ0hM2fDDh9pVZ3zaLkRg6x2a0qakwu8lZz7q872
w8SRSzNHT1MtuaEhbZ04NJGzs202qtOwtLARkK587CzKH/e8+EA+kja49IHj/tMu4ebBTFyHxtxa
45yx+28Jg+lxiWyMalnH1A+15zoZ57GyxQ+QsmHTZyOLKUbbiHmhlCDWbiwbE6SC7UNnvbRB6e9K
aUjHJF5Ny5R2ZfglpzZ7Z8aIPgkX/s7h4eOv1p7+6JUoDg0BGlJ+xIjRf7rmI+vGgQVdWW4HOKTx
NDvyXy6fRVMeE+nrp64CFBmrlKVgG6V8JdylP3eeVQAFsC0Cl8zYkNSqT6E7IBENWQlkxSX/oJ1n
4dpBEJJ264lG+xX15kZLvUirRkPJcDUxZXPFRic511b9C7BeuaMu+LUarA8noksFE/V8hU/Vv+F5
Hu5ZQHtED1MUK6dMLhFRPgKDXfqNZEOhvU0kJWyT/rtbYIi4FFJvJi6Lv5pmtRGsNLrK2vtXHq8W
pIX3U3W9v2VWU8dMidW9+G7ajH9NYMl83xThcJ2C1EFdd/NLj2HrDAVEH9QsNR6mon5VIyHSoKKW
ty8W9CV7cWdmXGJLyTbiau0da7i5BLxViXsDVWWu4l5xvu59YcL7dCg0QrTjXTpB5HFRyXJcccC/
CDakGO2HKqbfiJIWYgZXp1xZYhay2bmR5dBvEEE5rfJsX62ttVuDQAfoSTYm935pvU0QSqhMpe1j
r13CjzFHeS9dLy13tbe+e6vHwghmlIc8mqT4PBfsR23SlsfRcb7KjA/T0i5sGoZuWVl0Fm3/uZb5
hH3ebbAKKJPR/NlOIJsCx3sMnX5GZHfFfUZ/8lNiA18yM5YYM7F7A+C17lU29IdCp7d/Q/QWjNX4
x3XQ14aBGICLx2zHgkBtx0lEe7WW1V/6hftr2RYJvLik0nI7eOz9+kA6D6toQ8LcvR+3YxHuK65r
Z9VmI5s+FlCDrJkMMse/pyEneupsf9pFcoRyb6HPacx5Sw701KzV+gZltzmujXYeHc+S2ygsxkey
2XXcuqvaLoNDmSGXz20rRfKnmpk20CWZFVbPPpB9xawxcMTnRQ5tq8Yfl0AuPFRh48A2R0knM44/
i9o0Snp8BrZBf+liaB+KWvnfgAOAtflI9wqo48ofmc3eajrrkA1BtpWMCzty+/NOGkfdre2CUcEr
eZzgF1LfPYOUKcHUx/Xi5ITX02Q3BjJ98wq2b3w0LO/d7i1FcH20rtStMtbzaTgg0TUHM9gqzk3t
PPIW3LZNqJgqQwEFdEb/wKwiSEHT76lLwo1F0uyAfFvtHTvPPkyw2GdlT/2rmnhCcFgo7JSSWnHL
YidaCdvCrZm1AE+hG4dgTaDKsgAr6/63k+XdX70o84L2PlFnTx9al6r2vp7Nty1les8UoXiucDBH
fdcRilrrYyRb/bi2tbyQBAaQx8pxJ0cftIyX1qQFCcTNIcd627PfaOaOzuuUXVyUo3HlI+3XVTOQ
xukA/mLhWzX+Y9jIcIdpf66XzQLKIU4HXjYHiX7n9DYjZZneHmAOsmVBuxgJ1ayfZTqJtyFjUKPy
KdjW8yihO4ZRXPlCHW2Eqk2RLx+MnejfXIRhcUgbnYJOlF0g3PbNmJIvE2MKyx/ILwTozUEASfyX
YRsjzqKTo61IjvoKz90M1wPRn/uMk4PJF7LUiN1RHrMJ8w6Tzhgw+VU+3M6tTUDGclPzud3X1CMQ
PG5AU03978XGiZv7yX0iibEnS13sesBSOFWyfzmj6kY65nOZMRP3feIdM129MSWN29C2XiqPgW2j
tOg+Jllh8XG0c53K/kfQrAEjgXj9XeASkA0XS927HqHPkYbLhwAy/WfXVqjSwsMU1zqstrL8R60h
C2Gq4d5bviA7l9qLk70I65Qmgqsz29Z9bwtAeUGgzvD5MI1ka+revmt8sHwT2n+4uqIeeRbOFDN6
7t7i+dhmkoGtE448hA0XYO0583ta1Ml9OEz9tcnrec+FCBefVvkLiwyS4z1u4BxIcbZZSUFt1j7/
E6m8ucxNX12wYfBHB53ElT/FFt1Mo3OtyhZZJRwhR3kpuEJGAlG9QBzzjtNaO09sfvBzDzXus5lg
Ag6d2+8hdQqmj3X0B+TVzvvta7u+55kDtZBlP7AzMKrlHjifxMMKkTfU0+X56O0GD6kUkQO43kiQ
xm8tdxOKmskcdnQSKm9vCGAf5o7OqLTr2asGDWK6W3dshm71YNPgwWF03ctq46jxMrzG+DWxfo0N
EQvsSBsDPOvgruNzhXyCGqJezCQeqylt93aT6gNQT/sruBnIwXtFt7eHuVH4PYZc376Ts/XHqXQf
54MwHVDXtt8XhTOfwY5oyPfFFwHrZKuUjXPXDUntpp0dR1G3XLJVICvMsIpgy81xN7k2ty1QuMGU
fUG1UXGKnQK4WWmuTd1wsRgjDEwWo/8uEy1zvI1zIpKuOuTrEOzTperHGBsay+g1MltPWlwaXfxa
YW9YXZrxEpGIXa7hUgPySkSU3Y7+8jFD4/+T+usbAhVxr4HJ6dI2jUsxXjWCLWddipkfIuBwdIGY
/TjDmD3lMgwfkwzncE+B0gMtaDckFRl6vkdlgSpeLE2DTR2PLmkjUjTZzUg+4u34y5bYv09qkz04
IQnAGv0YiAkILretfuyMjSpiNRE+9tisxFNClWoV7x1lbscMYsmBICypfpna8EYoXtUt6FOZrtyh
mMwPlkv6Z3CQavHKyp3w0i/NHf0o5lY/ZeCRdkVPDsKaunyrOZW3pYnkZa5pgQpM/ZFSIhqnEbHe
cmk0yaAs3I/O4r32DZ3lo2a4cqyxit1F36yX/FqVaH4VaYgJOLR4nmdeKc8Z/nKbZYm6umRoipU4
KYSSF3ceI95t+xZCwHfP+wGnSA8zmQ3GHl8gFlcJcFM1eiMoD3+ITj4aOi5RFcByStmDvHpk4uf9
sObLJzmOYRsNxJrhKM6bRN4o5c7CrNeHeCi8liFHVyWz46iLc+SZZSvq6aXuEJymiok10BabXzhR
RzeYw6sWZAA2ounYvXXNwENTpK5hod3bcrmo3AURO5viNWnVXw5g6OW1vK2BmuJ5WhLz4qup4VQq
iGuGAY5wmbmfC8C1qzBLyWCPtydiWocxmeVvdVfA31/xbiSByeLMRrwXMrHxdKxec8B7wGQfRj9p
oL5Gbpf8UJz8sFKIcGlNR0mhDpjz2h6QbAb1jk9fjhkAjdF+SwFRYFXD0msDykYqXdOdZ6QTbgp2
Cru0W3M0ZMsbEVA75Wxtjx/ZuAbuC0FO59lTBUYPj39Okf9GK4i4Rat5V+mEiQC8EO7VJjmuRAjw
+OKYMy2KnZWw3yhmVrh2woFd5dZRTX32u7IkWwLUsaNrmf4cVUGzw1+Bb7oG4niulDPyWbVGw6+G
kRZgYXmlphNHyjz4MT8keg796IfuVIzfXRpdKq/njs07AzG8Xbly5xaibVT1fPYTWOBpQjAV5Xpe
LtXcgc7Pm/TgcPGKl2VGrjTpjQFiKHdKZNHB4k6HvfCG5lCEhf+iPVm9LHkKTCFoixujwtv4A8HK
VLPZmZhQApebfda7v2aa8B4W8LFgsx0Sxongu+WJWItT4v5oVOqdPU8S2p5MnZfUZMO7E5Y4MAnw
oJUPI5LRwH/VYGF5sMepP/fCKl5FyIzsjp5EIZmmfV9jJ7O8ovpJrKJ8asYUVCff768wJ6BazlwN
oYObLco4sSwxuOBzF1jWIba+epbeAe2fwbiHGgnUx7DrK8wTqGjnbEl//Eo6378hxUz/ODuwQKyw
HLZO1f5FWvB+5snhOGfbtpduwZ05BNSwWiV2DbICJF+E3CQdl2NnytSXrEpvP2kzftYTlwoAJMzY
Ovx2IDtSi5l4MSMEjpbQ75HlBzM9ZV2QX5oJldTBmma8+RZh8XTGqeOUv0IW+FzY8SaMS2c9dlmo
HqpQdk8uAhYK6k0BdgSJHrniujSLxAxf5pQtQMon9qGDOg49Ln+s2iaKKnSwy2x3vY98RgnSgeg7
KXiTRnBaTR1sBgBXk4u6V5gf3OT1MbTGICY8vBwAD/bHuaM7wMaN9VW5Wq8YrcVwbDgxdmIdOE+F
Ka+LxvOx2A5VuwUc+qSjVauq0C493Bx33Jah1GsSNxCpOP0a54fRhyHNr26f4b4/DxYDxUp53B5M
JP2YDhSK56JOudsFbfboECuHwQ+m7TR5RXiYAq2Iq8vukHTrCG4jWL56WiBiMvGcF3AAOf6JrrId
GN+rbAGdJZRE/b9lSRgPjg5rpVczYhW3tb3emW6k/pO+0wOQVxDANp9f7bjWvRuKOebq5R51P2Z/
2mQdjr4zqe3amD+zT63e2Kj8Xw1nD3+jGWKn0G2sqZeNfRQu+FWpFzsr5lwlGHAV4P9Y0L2BCxUP
WtY4gzhUC/JikbsHA4F7s3iksefUB7FQJON+9YYAPynlGM04y8++1Uhzt8N2IcN3mj0rOYcGzXuT
m/53aYnwt1h6NoeNbJsTrN9+J12f3wekgDT9paYbPLmT9Z61Q3IMCjI2CXUo+5q+ZGgQgXUss7TY
5+lkcbim9d5bsCF3bvhvFBYAqBv6C3UHXE9WQi1xCr7sa4dGCF2Dv0RaYLM5WM+p3YjLrd332e1U
toe4Xm4ImuBLmHznlJTs67R0wyc2OTTohPIXk4V7hftvXSQoQYYUmFJbD5DyjmDwD9u4m11KBsE2
twNYS0NDS0dZTjAfy6g4VT5u7QpmmowuGC0JtlVF9RnUFujFJmkp8yJpkwF5uVhl2374E5gZScBs
P/E4PXiMQOeCzP+2lzhQqqJI7wI2UFfNo89HatT4HHD/1+W6U3MDKjDz/7AP8h4JmX9j7kOPo774
MGs57rrUk4eI69+ZtgnnErrLEPP9bQ/VyuFX9HVEvlNpTMoij/NyiH6xfTMb7pH2plPYfCNJQUW9
FMM275FMeAC30MrQSxTeyRY+yIaVS/EHsRUGEqb/O0bEcsttnJQZbdZb0zR4LK0ZIT+sxW2SC14B
AZCEgBMEag7iISGW7BZCX7JDJjVdjUXdbAtpffORzwU4MQ4mXawiLpIgveJqxfe3oo1yGmOkdRoR
u7b6QPBK9x1C4naZXYuB08ovKHfZfrECBibV2v/WLHrribi8ycrilUoATD8Fk7HvyBL3cVTlzFRE
2wjOe7TuAinerAH+PcrFwl2/YqLJlPGPqYuVJAWc0EPyCNi33nvgEj6cFE40t5L54to8HWuztrus
WKF4ZaQDazt9hjtyXGnFI6HVsZ+jA5QZbKkQv8grulZdHUpFkprRgEzAYNn7oYL+mwW23jZ2bZ8Q
eIFQVHl7sQPOoW1069Xx9BI8WDYOoBFFCPAXgZ2yCQ7aDM49YMtwk6rsR7UV3B/2dld42+s2d9AJ
Ipk3x4gVxhF/LUADh7kmVi6EAJPX70PNfpyTNzt58BMDnP0L03ML0XJjwjHYaTpp9l7d5R+iXmj+
QDXEqImGfw4t3/vA1+THw228mOe5PYwu6jOSmLis5MePBSCuWBnMs3k+w9nQOIaNUM17mQf1s+UT
tOXuvGDUQv0uq/Y1Wowbc1zAgGPzchxLO3iqMquJsW8E7zg5AXhUIZsoHAmsOhuHvCoLGlNNUOTB
Lsd2CcFjY9iT7sLbVkiukbcCcS3xLNdOh7VjiBCdw5GPBA7SW1+hbb2JUgGpqLL+zVIGNBY7wnsA
0fysx1Y9gW8HxiHARw5rO+wSX7cAwG3097KvrknVrq8Nk9iVvulHDaRiV9TTD6cLd+UonRgMwcIn
NJkAEmHc9bH3bCQTIw0ZyMyw1xAnaMoYq/nUQgi8Jgr5pu8QJ/lh4jQ2noN9eLQPILU/s5Dvw6ae
MkDHGL+Sam7tXeCX/wB+Nte8DSfmobI/DAOuXXAczpNJ9Rdpkt8DWIuTXrPlfUQs37GPneMlBVyX
12PEaJDJOzZqzWFIZu4oxKMhKdCPk9J69J8Ti1g0QLYI8WILSybalCVLRdXKZusNsoMxzLeop7b9
m9psde3CnN3hzGBr22t2x+Wu45qC2e25DUt1COdI7JIFnUg7MD7a2StesPfpreZ8Y2rG5TM3oQHL
iZ451DkW8CYJrsZtCciW17V7GmwwJxD77V9+O/l/cvfGzgrIAkk4K9sC1Omdk+hgK6dyies1kXFo
R/1HoQc0hYArMkXM8OD9zFxxmDvfnAKETAfbsCOszS+g6eIOcCMfVDcdiOawfq7qSF3xiyqmq4YJ
pGutb45ipi7QI6Qy7OhAJ3dwYcFX7l3jQUvqU3hRCYpKUSZ57HT5TO3iDXRZzjigMbtBs/aQtOZ2
es+xc33YDG74bgmXBjOq1SZKKB8q2il7YxecMJpX5bOmReQpAkGPs34ZP7F1uzG4NS4mUmCz4X+K
dx144ujjiDh1E6LltkSxwfpeVfhf86rvrl1Zd+gmnTpxZK1vrtdaZ5e9/aHqJs4ZJhZnYnzCCMMV
sQgI2iX2F2yaDzwBTxPsdhD+iExV9NbqtyZA3HNQch46E4SXFIP5dhoxz7F1zXhUmua7cEy1L9Oy
oQo5uCXGKfZ7jtbGPrlqojsBwfbguWX+6t4iYHbgZFdEs/JHeSyhbUxj93aDubR3JrOPRlNduHA0
j6tRIrZoN4sBstBHIMv33PK6Zjsci4YiFzhxEVptiMROC8rOTyEnH1W49zA4ilOm7sirAiKZElYj
7eiS6SgQI0IIPzckyviezzesRgjatNcKNwneTlYBWPeMl69Q9ftmz0mS78ca+yQ5DT/mWaALklbN
uO69Hm99k6zfSVMJHoGboaPOu3M6pAXWVgsyu83fg4wsnvx19VjKmmYXiTE6hB6/LtlDILATUF5w
fd7RmO0vWoz8oyya58SsfWwJx/vPL0c4mzrxjWMiSo1K8yvUYXtHrin75hNn7rCCYNQBBqrQKolQ
TTQD7GixUY8Iw8vH3HAWsH1tjroK3rrO9Js+4B8yO8m3tzpuR8MNdzx405gHxPKxcBff+J7Jnyz2
MofVc8EWVCNPCy/apZj4MYCDp2GF4MnE6yGAGN4qVZCi2kuKf36TS+asaMz2E0TimqwsQ3t2+xsQ
dqJMb8fgcS6z7q0R4Hdg8WbpJTKlOGPea3dyWVh72t5y1xUq5AM+hvdOjVZGX191SKeIB2YOIlxA
7N3ZBdKzsUT9tUN5fmSpkYODrf+QU0n3sKLTR5l1ztHM8OIKtodYiVx1DtOUvK1ym8PsQZNLpj59
MJ38hkhfn51mJszr6RCwfrJuFq5u99RJcSzjH+e84MbumCZ5lhJLZBq0KCs1MMeSNSZaSM/2iHvP
ownIE+QO+oOngQ6NRRve9/PA5zMStzmNnEdh7BLlkN/aYhNYKkuqE3jYrT2NkPkxD3FTcX1zb4jn
+jjxOoK35bDSY0QnaU7yBFbG8OwvIU1TfCzvrJSuJbyLFtEbKJlcXHO+pGH7J71N0HXXzT+hO0/f
Sk5pXFHvBUwO+kpmJfMBAbN+seclpf1FjCy4YM0WBdacwLMXJGtQgwnmkssYkLGmMJQeCReYgFj4
j3T78TIEZAP8SCzvQ9C5CIyJOGPDIQv+P9LOYzluLEvDrzLR60EEvFnMJi2dyEymJIq1QcjCe4+n
nw/qmVbyJiIRkmrRi2YVTl5/7zm/MZVXG/2IMCTlhMBhbSDXho84KprO3gAq8YhkVwAJCwwHXnbd
BtOuBtRFTjotBjsswZ5WXAhldpxjpJC6PTpPqPbUTixjg6jodzkI/J2ptc5tkYz5XlIAzzSjVN6w
8LhVVyTb69AKNp6a2PcxANgN1zt2o7r5lIMivKkAzDwX9lgxt/BGRDUh3JGP7m7R+GS5WhX39kG2
P7iK/GzFRrcJs0F/GC3jk9oaKMjHnKp1SpECgKX93ECge4jqBOx2zfwoDNDYsdT4N1RXQkQacMYY
HOyvyyJH3y0pWCRkTblzSRqStdSd3uFu5W+6SINtg8Y2bxsY2NVQDez3VXavODADtAZ+KEKaDXIP
aXqDhpYM0rsJKYsaxWcurtxyAJ+i/xLFDVugLte3aGoxcdEDkoAq8YZNvuh6SU21Tdpd7pT5I/NK
u8WQbUQ4arQgDvoVXnxZ+o0rEIxYq85fraiFKdxKjbVSeKGCUFShlpRAP8jr8Uq3NIW9EohRH5Xw
jyKIMhJ482eNxcUWqOgbc4Sl0uoltKrArV7KsqyOcoWHo1fY0d4beszJfd3YAMj9TOWfsiA6mw8Z
587WrD2E1vMKtQUY2WvwPNZNHCIcoDUOm/2g/tP0VvFQUbqHVEQJqFJAKscguFct5kSbTuk+448m
72HX2zs70ZvvGBOZd4oTUj1y5K9WqyW7EqnVZ6dzPvuWDZitJINAAe0beF5lS/WGh2oQY4Etoelm
5x1YEL3BMqs1yf3J2d7QUY5S4H0jTGO4O2uAAajj1LXRPQmevIP7VtarGSs+15KbRtK8g2rUybPO
uxGQeN2TuCdFfcek+lrU1CnyJOMBYfscRG4rbztVBkFaKfLKsqR000PaXelDih4h17d1P0LCBAmY
bRuPk692qTjhxudDhwv6fS/5KqQfEjJkc4YaayxEDx3Dqu9CbC42DAVPcV8etnac/lCxS9yg6RR/
qQcS3YbVSJ8LDL1INmg1jEP9ueBi+UiBDc0p2e3/4bb3CrrMJOkKBQZn035TNiSOuhasQhhm32gc
SzrroXVMHiNZSDXKzv3qro91fVWVRXn02XZu/BxRTHB+VCioq6oplHUgOLioUMhQob9FRvhoYPy8
URIIs3rAC8rqcUpZqe7g3qoYmnDBsgZQxJxp8ojUTIPTByApkEyVVY53jtOib+zb0Uvtkrm2VYoO
VcTRYMgdLqwIJq7jIATZTBoYBd2yApfTveItSWo5ii3ERGSk+2GN9H12Q5lGWkcRdMdW0YYt0Gkb
+gjECbnDX2hMYUo6ODxt6rbW9mpUwUYvBwwRqDXewzV5CqPI/gAMKFwXaWHtwbYg5YSKx5p0vw9N
oOHoB1cPQUYGX2xJ1YNRmwVFBwA2lAl03hfNkHtbu7V+eE7TelRI+3567kvIVsGOgjFjbLJu0En+
uiCTkcFFYy40h+bOBJfucQE0mrrEz8pjl1ubNvdJyqPKC3Cjl+IBm0jyUhqmPRVy4MAWHKOl1Gqg
uShNGb/AqaLXrqmRBDUl9M0RLASr5hl3Ve6RUQGw8c3s+uaHZ6JSqKPtK8X5d5vE7B7sDVbXgz1M
vy75USmJvmk1ivm+yupGFALlwEmnVGYDXgc2ot2Jj8aP/L5AKHOVlVQo7VjvNoUpR/sSGO6tzqUK
N0RubauK4xaOmxXdlFg7IWGKoFlgw1FpHBVB4MgsHyhijR9NvBBO/LuYFdS+tE2aQNrqjT9A2wOA
BAJR/iY1IC9JyBXfIlMLeCVEeAj0BV2jTVoHegtr39RsznmdaiDc+eilwpc25Fj3JrRwBXnllpdp
C7cgrG6jhnwPUvL2VqV+h1iIZqEMEhp3qhIFeIH2O62Ag5xTKkWvvm0l9SP1bDiRukqG0rTMO93l
ZslxAaGJ6+E2T4byHerhxrYckwJlCOwBrDKAz8ael/QakkAGH3HLqsDicxL+IFsNBi0I1nrZoFlj
GuA4PUPa20ob7IHSUFGA407lR2tfK11v3qvoc6GmSprpWGggzDLMhtZj7iK5rDEXy2AALhCUH22q
4jvLfXIgMXDHmyxJ5BGIayEBp0EHmdodhi9bD1oYqM+pbJo2+j8ed4VPRUp1bGxj+aHzU+PgJ2Rm
JbD2z3Kew07rHQdqPZBWwJAlyXmDAi9FcDhXAL4tQ1HuzQ6qJCLlr2MzwSVVdGjlABo5D8lmW9fB
q86xuIpbkhXk2PU9k5/MnN7pKNAAWAvQAd8jZAdaQkaLbdJjlSTuIKHsUHdV4Btxl3PeGViQgI3p
y4+8gpV9CyccFrTtuneForBuQtzmXCXsb1QOMJCwUv9okeaWb/oCDDIWY5GVH7Me+q4Lpor9iGSZ
qpLdseMY1YfcZtgSjHsCx0AA30iTF/DkH63aZMtpE2yMAyyETQewACK9IJ94/Vaox5rRZkwGpMQw
IF45BYzYwWc3l3r0yWp+6DosJON5BCAFKC8oX7CGUfd2HnenyDdMThWmXaVSUKWSNlJTRkLGDlT9
XlVBs3N2K6BWtIbSKiktfRJDCKo024+1Zn/NwhprTTR7V54Lcuq6n/is/7pm2zpEU93in3/9V/71
83PANfd//qX8N9g37JIDdIpRRUOf0Hz53c8bmqo5qqFRBTJUWXn7+YYFy4t7yI7Qn997Y77OlOGf
6yEuDd4JYTjc1TXVNHRZcF0nz2Y1YdFmR2V8GOyPcOPMCG4ylMffjEMXybaj67ZKvhqs1tum5HKs
Uo/KJJS8PkfDBotwSlDRcP93UdS3UfTCGKOJvnXsHPvEysxOpk+SFxyd9MBVXttdDzc3/Aw8QsWq
7Wi6rr0NF8m89bXAKo4cPBzhg7vgI7/0/envZ9MLpYBEKWSnOBb/UKnB0Ofvfr7x9vM5aUp42Px8
fdha8T5zN9e/r0ztzxDXzNLbb//zL1uVDYb7rH+myXf2+2ETWzDM3AJ13YP90VGOXouCGRhCKKtr
RMyQxajA7b6M0vP1yEsdJ6zLGpQlJ4leHCUDDdhN3iy0bOn79tuG5XnS+aZsMDBgLSGW+3858MKq
HBAzkeSRkUlHuN/P0GD+qn8M+e3vtxwuRFnN9z2qzYoOV3d/PcA0dS5H3sKkC+EMhdTm2wAVpee8
MaXiaNunAtghcl/V1+shpjG8EkIR2kCmHQOqzEOMSe+3YDBWTcOVyn6RADymvGCuR1tokCLsXzbQ
JED4LEXIMcDhu+q21Bcm1VII9W2fZVrsaMO02gFUpNDCAd2NCyHm5+1/huXngj1bkAhmeQpAweII
ajJrVxQlrvfS0venv59930W1PAXaVBw7LrYw1k/XP7/UQ9Pfzz6vSDyZopEhR9AoaKhKApP7yxYI
WxZWhbEZxHZxLLlVsjstDMD0n19MWls3LIcLnm3owudzDnvKnVV57BM8ALiZh+G65e3iDsfrXTU7
EmeBhB3QrqQEDF9ZHh3Kdrjbo+F0PcDsWNj4koPb13lsCGdfYlGsVaoQBfFJ3xh+sFk8Jda7vwsi
zCfbhXdmYhp+NAPkeEcDBrNFDTC9ux5mditxdNsGsq5qpiEs7iYZW7wXNXarPZBFEOcHbUBC83A9
yuzYOzYRFDRAZEUYEqOtJBv/Io5b1Pvcew3jy4356XqMuWHXVFWzdIcXt+EIMfBNq2tXa8ujhLqf
vcuhOv5dAOHkMym1lqNJAKdaN8U/QVEuBJjrJV1WdFnVVIUmiC2gZkUPjvkx+VxhIdjvyRTn2cP1
VsxNXl2xDVtV4NjYYje5ce2iQ1vnR7N5kOJPfflYKwtX0akjxJWuq4YO7VqzFVMT9irbiW2vTSJQ
GD2mEU7xIMn2o4GYdeR5d9A3Rry2+nSh8+aG/zyosL2QmW4LEnk5+bCvK9X5cr3XZofmrEnC0AzU
1bqkjfMjSXXTu3UDsnObunn6gyg61wZdxkNIt4SNJfXskJupVxzJVgVPtv9Vjz6N6sJJMttRJoUh
B/NxzbSFFa/KZNdzAOpHM7qDp28uDP7s/Dr7vPr2oBrtqoUhJTP4FOBD9chhhUjT9X6anWCmaU6z
mNyALlyxxiTPQlXv86NHeZFqHOkRlBanonVEIu/G0P6oy/4TT7wzAj014yEiXsy1JBlPA1CL6y36
eWW7WDMOo26Z+rRHCmvGqhNErxs3O5YWMJO9DxzY3qHgRtkaMmfyBZ2k6xFnx+ksoLBeAj9LzKQk
IIKYWHr4CCxlN9dDzC4ah9qoY3C+aOLD1zBKnLlTQuCMqfTIwBbfCsNaWbfXw8zOhrMwwoxj2Ruj
lRAGDQZ84PZI/RcqEhHhpqVS5hH4erxprYtDZciKrBsG42Spwuwr0GOA1unnxyo9RC4gg21kPRQo
5LcL/Te3Us8CacI1n7IdnBybQPaPIHvQ9Mfr7ZibAYZMWkIxyL7KztSvZ1dKGXyZguMgn9cwiAPD
jEXQQguEELqMDoau2bplaKxSU8ziWIZpyJXu5AcbFmSLF21a1/syDBb2A2FE/h1GVxyFXJRtOaYw
Ii3QRluPgknbFpJYw8551J07Zt9at95f7zRhTv8MZRBlWqO6pYihLNMFQW7ExWHAdnulItWd+hKw
GefWj72Fi6wwsf8dS1NU8KHs1YYmHDr8/zhqUHs4uFQHkRpMtl6CC+quHZ/sYOHoEeba/8WyFW4G
OmbZ4tEzABBvdS8qDnb9QYaWaywljObGyOA68P8Bph9wNttGP1QlCOzFoUep1G7vlfBVl7Gc+I6z
3PUhWookbKWUUjLZRTr7wJ25A+C09nAAbm7HfmEqzMYx2NiY4Y7KMnrbosKFVw+HtDh4GnCdupNv
ghiWnpceRl29d0Z/Id7s1IOwrnDNsXWuiG/jwQtAP7SlXT6yE/JXPAaRY/uieF+vd9/FrKOqNr0H
VEVH+Jpr6NswRY35lAGX7TAq2IbjfSOPOEPEJ8TN9n4s3YcQdq5HBKrON8+2VF0mpmXrKi8qUqSO
ob2NiZHuMOa070CNECx4aSpIdwKjykwrQc4U20LAz5DYG3Tx3YksjydA9mInbnuPlGS4kZrRufM1
mIJU3cZNq8NNxd+uQqk9DncqknLrUm75KwAVs08tWKnxS+R19RbVSHj9nt3CY5S0jayF6qnNLQ/a
DTKMtlt22xaO911shuO6r8Frg+BR9oOJMM8IaOaBdJW0VYOgeayh7rzGMsjtMIMuUaOf7jPRgUZU
QKorG5nA+JT1D0oXPZeZdfuCXD3CxbZVrONniepbdzQl9RaeWAx9DTu+fGwTjB1kBBm6BOibSmkv
QGZkUg2NMTXh9/a9F24CTMoouGWQ5ivK/2E+gO1QYwxtEnCOlmRrWOIkw7oduw8oa2PPXmiQmdBf
21Xt2NCiiSdQQwsvTF3fq6H3PkpHcwdl315nNRKEOfq0a1nxvsNh7qdXaLyFgppSAtcQ6p6AczX6
BjsJP8QVcAO2jwaqfOWDDBw0DEvynMdSbybUlmXnexbwKi8S6p5aD4ygsnX/tgvRMS+hRW60SEO3
zUV5LIgVJDc7JNPlCUvvq6i+9gbWHnKLmIdUBAZ6I5hp5c0I4RZFRCDNmbqOAP9QD2ncT4Zl+HdN
QuGnbJxmBzlWeuJxios70g0vEA/wapYwvdwjllBu5d5s753Kz1laJlBI8NA34UCNWeYYgAQeh8Gh
KrSvQ2/IrxMt8rYIQ3hIHTKIvQLx/fqq0C/2F5vnMtu+LGusDFM8n0ewHW6rtOkBFvkDcnXoPTrH
nLqfYT4YhgGrQjrmpnZvhY9QJxE73Ndu/TwUe3Cf2AfF2yRAfxnaliW575IS/C4SQAWYdATXmULI
nEHV6oDoR6aMXdNrk3zrFBnMGIxstpf0Lqdk3QC7k5R3XvTodQYbHBlf971XtDAMnlT48yhLBrCM
ct14xpF4oQtme8DEtZDKCS8VWbjZpUMclGPYp4cq/8bre51Q0HVHMFOPEuYA17v74qoy9fZZLOF8
smogcorVpQeveUCmAsWHdQCE+3qQ6SPCPvcmiLC3+hJAIzjPNMh4seJTZb3+3fenI+TskJXBl7PN
8f3ELzCW+uwsnXlLDZhG7CyA6SeVq+JVfPDZlMbVYnXh4owTRmE6KM6+b+iR7lmoKB56pKxbhCI2
Zvke68vr3bQ01sJ9MU57s2ygkB7wZF/nuFqlsryppC9/FUXM0ucplsWJRFsiFNGK5xa9Kn3h1rbQ
XWJqXquNzgQAnB6KH1Aeo+wBoTnV3l1vx1IQYRXaVpRRiWXMAQEHkJuCJxiIpvyXvSVcAcYkrXCi
btIDYj3QpXSogN3SPWNh3BVh3AsnaQw/lNNDCOt+G+lSipggwHVQJhrmBlWLUYHarxJLTuAKS8ZG
rjl8sxRt2rQCVRYlXxXf/uT01tLGMEW+2Bgck4K0rJKZU4R5nyI7HesmD8oisfCqO2gQEXv9lftF
GyAHB95f6xYyv7OdASOffVUmhyJeX4dmzNUKGMzBdLfN5Ny5j79fnzg/E+FCq1Ru/JaskgG4zDW2
BUbMKvZHB2sobu36XsWNx3sIMrRxghtUlnZV+ckoP3QhWnP3Zt8sPHDnNisZWBL1dwNTZjHrnNld
2reVmhxc69Ag+THxU663cCmCMGxN1PtkU8fkEGvQl9aw8v7u+8KE5Z7nwv3h+zKOZSM+j0q2vx5h
bnGf9ZEq5Bh6GyhsrcnJwVPvfIeLlw8kUcbKECjh9Uhz8+08kvB8qYAsAd1nNHxp3GYqFgHw3CGY
LnTZfINIOVic55ZiCydUKNuFARk4OTQVeM2jZ9xgMQIf4XpjZqPogFMcxXKoXAmNkRsc7STPwv4E
IV01Q8ThOZO/NcPz9TCz84skkzql6g3LVN8ehwPcDOQlHd5i+D+hp7HQV7OfZwPgtQcKRtenv5+d
tniQVNVo5fSVdwrTR87mhQBzY35+hRUGQ9Y7pXTcmuuCs+/s7cBdulyYwLMhTPpHp/TD81FYIvCi
cUFELOLQ+djkgavCiu4PZq5i8SiW2Zm1izwMPrB2bjlcFzwscpNjrr2W6kLWfG4kzkMIG0lfy4NE
VZ+OCjYIEHvKnwwEM9Xgie3IF+mdBEcKRKa89JADue9cdNuh1CvZb4Irpnc8kAee8jbVRJtM9tsJ
VRd6E1lSmB4C29/m/a1mpgsLT51beechhCVRNR6nZxOkB3JvELxLc7i1QUKiYVs3G7/jYagN6Ycu
Zb3U46TtYfbJjTF0FZoN4CPtIbQBZ/r/WBFe16NBeqioSH7nMcBHxCLy9VD0wZZ8hLm1ugYRC9sd
NhZ0frCEvJVcxfrNuuJFpwk3H+g3ekD09JAh9NNVT031e6Xk/wtAVm+qLFiyiEix2ijuYWIlh9D4
XA8RFjy3shovDMzsDLb/E0S87baFjHjlSJBRiZSVKaG14cFk/v39EKUY05RlW2YhCvtJWjbcJzI/
JSParp5khI6vf3/674ULC/P31/eFZRi6kEXzijsRr2Mv3ff2zoWGe6e8Xg8z31e/wgh7lowxYzbR
AA5N8sUNHwznx/XvK9MiuNIOWzjVUxyeigEcBPWJ7D5IXCh3I8oC4XNSKLiIQMty1bvIBU6rjj0Y
afJgera9/iNmN+ZffSneLy0Nxzs3d7kbFU8mHgKD+6EzlrBJsz3pID0P5Eyn9D/9iLMTzPWksRzM
ND0YkDx1EhGasVSVn23HWYhpQzoLoccRSNu2TA8yya2+b9AHuGOPW5h5S1GEmW2FaKzhDZ0eHMQy
S8T82sDZe/3u+pgsdZcwv1VvMFzVz+muccPFpQsX1ufs5nzWV8LEdsayrpBdSw9p/xLh6dvCG8ze
R/7C+lkII9ZjUxsyWWfRjIhUUI8p/ejhP6h+6bU/eEHgRvH/00tEx1DPQHdNpz2l5jIawUMxSl+v
D8nCwBvCeRa4mIpXqCofShxb24jrKnLySWj/Huzj32fA2QNTezuLE8KgRcIDU8ne4WqHc9l7JThe
b8r8sPx6xE6z72yloNZX42lQpIcWCbWwfidJSA7Hw1ZH5+Z6pPl5/CuSsOyD2vTyAQ7cwR1fQ1l6
qbFZ+8sQU2PPGuNZDjIEDSGyASF8PAOe0ZG7ud6M+bH/9QQXxh4GRlANCou+Srb9N4w3US26HmFu
SEB06LI2SWjYIlIC6TXUZVUmcKTsoUKv1ODRSbdebCz01nwc09bQqHcoHQnbV+50nmOmNi2hatJA
S6rhnGbDQx4sIMnmRl6VfwUSdrACbePGyE12MPmhtKp1ihfi9S5biiDsYagrIVicEcEx7vqBp+Mf
rMSzFogvbreUOzVV+X5tfZXVF624L5eAA1MniMf/eQjhGq4GSpJTjGJ5ZDs4pCu1cB4q9vtGeuWV
iRT9tz/oMoVnhQH0zsBX4e1aGaldtBa1uUPbIrUDkSVdoGrM3cu4vsqKY3M9u0DGOW0tIdaUZIdU
KVeZsW/9z34bbRrnyzLcebbzqOmqaKWQOjKFnbLrkC4LDR6UqnUfVpvJK/azt9c+q+qfTOWzQNNE
PNthtCCEdaYSyJ48SMAxba+PymxDTAV4h6EpeEkJmyTVmWJ0cKlC5hfBCw31//yQpl+Qx1lL3Y3k
f7webnbdmNSGFTJuDpCPt82hZh0pGTodlKdXuffBihcm2ewcOPu+MMmiBIqfm073SSpXEr6E697Z
RcUTlj7XGzL90IvVcxZI2Mv0BgOSwKAhGabmmfcsIwWX+QuZ+6Ugwj6mBnhvaBZByqH80LbVY4zU
saIsPZimzeqiLRbamvCbyMJe3I/VTFYKLSF3P4S7iDJr9k0ek12BqJTvJOvKSLeISC7soLOHwVlQ
YaR8MyxLtZ0yy87Bh4A+IGOlpRtDqzZ/MFJAADWFq7/C/76dciV0YbedZnitPBoVRcF90Cws0tm2
OCRMHHLYJDSEydDrdVbnspIcUgoDrvNQFuiTJE+2/f56U2ZXz1kcYT44ZshNKRuSQy6tX6J8oaPm
v24qFsZeLE1bWJsTE6mxPURH8kJ56PXhvWQPC1fl2Qnt/AohDHoXWKNS+DXv/0+qfzLqh9BcGIql
CMJQoIABxy0nQuQdE+PQNg+2u5CGmw9BKwBdaRTfhQmFSlyADn2bHFrni4yUT7sP6pc/GehfIaah
Otv1sRzJXEnpkgO6lBEOKe1CsmduxWssB9l0AAFQTnr7fQkxdtP2uLcOtXyL6c8K6s7GUT4Oxo+s
++AXjwbs7etNmlsj5yGFXiOFLNWhygs58IqHto5QksjRolPuyj78cD3U3ABxmwUqxHrUDDHb6+EX
2lrWyOUsAFpSfNYq3Cd/k+L2862kGWR7VaTkL4mhtlZh8YKt7MEGVCrn5q1np3+SuNCoigGHU2Ty
FsJkNr2miWK3iA/RSh33i2i7uQWPKLXlgOuESyDu+3XSqjyS/ORgOO+N5kldWOxzn58yLooKGs3i
QvZ2krWJ3bZNyjrBgQ1KY7RUN1j6vrCZSH2OnKPHbmjEOzvFC3vhuSJ+H9KqyT0VCoRlalBYhUXC
LVKpELSp3/noalv2lwyr+OsTVVwTYgRhTWhh39lK3tfvou5Gzh9NZBEfImN/PYgy0w4eW1ztGATV
4rb6dhx6yRlwCQ7qd+h/PKm5txtc772ipfs4+px4J9sPsa6fMtdo4EofDe0VuBeasxiKLvyQqcPO
7xk0dyK7Ul5QKCOpInw9DipkjSy7eecWzjGRnc+oAeESFrjokkfhXlbN217Xb5Bj3VuF/EXzI3SB
R7NZyECIm9/Pn0EpW+PFYUFKFnrdrpwCCA8/Q0FWy7GQi690f1MP3Yc+x9hcjyj72waqK9poe5vr
ffAzGfS2Dxzd1B0HkKvugOMXBsPDfNqwtaZ8N+o6r23s9e7QtnxXjnh7W4G7x/ztYw5//10+VHdu
aPxTau133Su/KT22mDCLkRZwT7KNkaerJvKji9nGDvnBGBOD7jnOFRXHemRQghpNzkC69Y1x5ff9
Dgm4O80ZHznO1lblbuImoE7Rp0hSYJvo9vVKH1BJHbNshR3pd/TNHoxWCTdNgLSJ7eHZkBv7AKBl
G1F6qgpvh1fMLWy9R0NuTomKL4dkxV+QNIwWuuxy+nIZ4WYFhHai0YlIeqdxRw0nvPJd9THx7jRv
AeEw7aFnAwIHmwIt9VnqHjDCOKHero7AL0djSJz0mIdPCAbqubeBhbRugtciX8oSCzPvIpZwfytx
Eg3wlkmPQ/+aej8cDZ0cZOcVdG/jBMOXe6xZrs83YYf5GdFm82IP5nmnalPnnl0kqLS1UYGfyRHj
rBodvOwRWSpcDq5HER6RUxRdRrQA4h55Kib32yiNguy6EUjpUdfuyN5TGqs+Dc5NrN4U3bfroUS4
yEUsoUVebcSU9YlF9WIb47jXjEesqzER+o4317qRkHtFZLj75jinPkLdtFporDAf//0DIBBolEgV
WKrCseO5WeJg3oOmxZ2FoFN6c72BMyPG3eLX54X56Gh5VWpDNN0pHoICNcO95N3lv3lNvmiEMBPt
KYVid0QpkjvP34z6baN//u2GsNMz+djItMuae9yjbIlzQHr8Emf/tB4Cdg5yRZvrQcQi1tQQsgnT
5jARbS9yl6FnDHqF0esx+mytviMmFlgHO76D09NId3rziMeB73y8HnRmyziPKVYW8FXQAJna6dHy
mi0eUlHubD00FuPs5Dq/99gQ2ycWF0LXUUfNZ3uyUSXtIottulgrw6c/aBGyxRxMpGZlQ5gO6Wih
TGqwqFTnY5VsUAuVWmfdGBg3jF+uh/p5ygsbLlAVjTIDc8NBVOXtZoE9mNXJNS1Cc8q6j4/RTtuZ
P4x6E6/fF/p7Q3O3bfPBN257PIiCHv1dHbfVJyd7h8JO4KIA+BQPT2F/WywxhC5WtqXKlsw0miDV
lw+7Pi5qSQLf9AwV+VOpfsA37sf1xi9FmP5+th3X/4mgZcfUOfzl14WebVG4xYed318qOHNEGwnR
peu//2JzEnpo+vvZ7y9dE31XHhPPFiq92Qovlti4XzrwldkopHBVc9pe0d56G6VV8OYMq1h7RpMQ
jxAjvVHddmu2uMY13VdJxXXHq45qH/+jILPdG8UJTdKDF8Z700YSr02QWkMqbX+97ZdjZ+JrLFMh
4aDjYSlszFHm9oos5/6pcV5M80O4cA9Z+rzQaH2M6qhDP/lUmlsz2TW/e2qBC+MCoMgaL1Yy8MK9
s4iCHFsMA9XT8abp92G/MDNmfj7fhylOZYeLuvhUDVKEFklZuM9Iz/IWs//g56umyTsGzQZAVurb
KYGBk5JbcmU9l9W78j7zF3bZuV+v8yjBHJdkyAWdKdK10FOG3n1uvLthV/a/P7aAS9nzoM3p7HzT
vfBs2Sh5ZuShFHsnU8uwKM9Wv73wgf/Zqg2OTWPz0oTva76OgYtkSc+BhJ5p9r6QFvJFc/1zFkCX
3zYAn3hlSEsbBwd0Gb19mi1cU6ed6c2ZwOwkKziRMy1wOxcJVA8JKa3OvJPTwMnF8HE1GH8wQbHp
MCdcGzu8PTXxbAxyOQ9HYDvSc+V9c96pPHqubw+Xmxb0WA2+53TdVmWRxWpIdS0NSEyf2IEGj5oD
z8cb5zchgGw/b6MI60CRhrIuNS04Bem2HtCcXGjFzEC/aYVwk0e7Ck/Alu/X5W0d3CKXer2Xlr4v
jAK/nKttoAen4aPl7+xiYY+eGQSOC4fqn051SbaFTTQwbLdGkB8GXboBXhDf88KSgoU8xsX1jymq
OehKm6BJVQK9nUlVUcYo4xNEbmo4Yh/c9AGDkhIBlt/E+0yjzYrQWRkWVc2LDFoSNLmFG0t1SuxH
3olYBujOQonp4kkqhJh69GxZFJkfsqsX1SnC+WnXpyhk295QvEN7UT44UXOqKiN4b+otKUg3AUJ5
fT7Mhed9AOQb8ppOvu1teDTTfcwp1RKFalT4y7HM1qbkGY+5atVPYW40e+APIfYYsnFbceteKLPP
TEcQzb/CC61PfXmUdUkpT7ui/xRJn643bpptwq424aVhgKOigiiLsJiMojcGnKvKU698LMdTUa8H
BX+r9taxm63k3V6PNrOHTlUbyLgOicsLwSEb7xCMB+zy1MRwzhEvL4zvWr6Ukp6Z/AgBGZzx0zWI
TNbbAYvrFNfWzChPeNC6bbDpk+9dV6ycZotW6/UGzQ2OASeDdwIFqUscZ1BADen68oSl53Npened
oS2ca3N9RsEODXRk+CjoCCNUpkE/2hQiT9j8tM+u46tgYGoJ+VlJXjji5iaDNRGYSbiTjBWzsB6a
wnKoZfUJd6ZsZWmfcIi76WDz4InjbWJLeerddOHME1O/PzcQFOZU7n0/N0RhtLCBbXBoImiCAP8q
78ydj152/GNU/Z1H/LZpX7qwOXRYBrbOVsmDm8TRd0VtPV8fy7mOPvshIvC3LrrSRzG2PtVBszLb
44C6Wla8XA8yt5mcBxHvuA2o3Dws61NTb0bpKRruDAs5eezX5VPo4ya2sL7nJiiPZtabw1tFEesn
QRQZUT7QKBkXirI+ggxeOGqWIgj7k5XC7dXxKT6VBVrNo2HgYu0uLLOffS9uU8x+UrpQPKbi7Nsl
TQZc7nRjqE6VdMAfIsPUIlAOTvFKjeBGd28qLEMVfLz+YLDOok7r5ezgca0qSWEtVae4x/WrvU31
j253J4+3UYdedROvCqwSrof8yXS8aCmIcC4GlAUhaQgx8f9yqsCvT2lcbWTlNuleffeQu/vCw4b7
tg3wcpG+4yK20NbZYTyLO/39rK1eMAxK7gXE9fUnRMRf3HQptTy7wKi22TJyDLh6CSvdh4HfSblb
nTTeL+a7xN/X6m6h+6buuei+qfNsqkg2kNe3zXBtnNMCdpQTlUMEvp116BzN6qA2D5TQ1kr1I7NQ
mniS2g9+/pj8thorNxXk9DBQog4AYW/qgfNOTCRnLDTWwtBvZKxUf5NG93OvPP++sNbscOjwueT7
uB7h56A3C4/AuQPg/PvCMsN5IYojfI9PzUDm2g3xpih0r1gVlgJpfTIT8uPBP0kjMtfXB25u+p1H
Fpaa7ncFrly0LBtHNpF2lWS31yNMfSPODAaGdw9ZcRstp7djowz4uyZJzswwbxzzo11xxTkGyrfr
US7bAS+FFxyVcG7flpgXQqobAdBQr07KTtIwYFW7zfUAl4toCuBQbP/3IS1MsdHydJzTWgL0eAvs
Vblcce/9gxhTUgufGa5rF3S6DpqN6nvVqUv3RbSN1X23pBN2ORo0g0cKl07e1Rd4Lsfr3VaXCJGh
Q1dvZI/TcBtFC3en2dE4iyKslwQHrbLRpfKU6J9C7clJttc76vI0pxXUSblq/uwpYTCaXuP6nBsc
EMUnqnTcXvY4b+Al95BUN0PxaCtL16W54Z9uZgg30Xm2uIdSDkFfTbWr04CDnKTtEFThtr5wpC8E
cYRUitJqfTXEVnXy86fR2DvtplKer/fc5U7Dc5EJgDYPb2AyT29XoxuGBYL/rPeAPH69Nco1OjR6
uOn8TZAv7GrzzfkVS9hb5N7247JMuKHUe0ulkLQL7YVVOf3ct5vL2+YIm0sYYvqGAyenJwo9IUIM
jUUhyVBXao1ZbLn0JJ25JbyJZwoj1KOt42HAXZ9873mikAXSnZx7q0rZ1PaNxUyU4vuiv+uVhQU1
t2zPhk2EBoRu0fMP10lNeWijJ9Xb6M4evuL1ybEURX07OVqjKbE+Igq3vT589cIHv3zmLLoeZWFa
iPjovFaDxvGI4kv4tWxQg0LZ6HqIuf3nvLumv5/dB3qzwJ9yYFrYGI92q0pdaMLS96cmnn2/bPp6
dKuCJvQvvYtP4gJScfb7E/AAED65AXG4s0zPZIB+9akrcBfNHsfq2x90EPpzJMIoTMhiwUIKsZjv
Co3sUfji78L84x98HqEadOcgnXPpFPqnl8Om7ZTqpPcrrVirC5vYbPecfX76+1n365Q97bHn87Iq
bclENsnu+u+fXQgYXFHp5rS8eJDjvqUNOOiVJyvM7tLxY0nuiWzDtsFI+3qk2Q1sytBDeuEpLr4T
G1suJHxruVZ0eImY3k4xYdmUap+gzYZrWzzeXA8486SbEoY0C7I7sgDiSRbVIeluUy9PbWzcDnq3
Dod24zl7zbqLrHddQo+2EpJPC3Fnu5Tyxv+Sdl1LjuPI9osYQQeaV1KUVLa7ilK1eWFMO3qC3n39
PaiN3RZBXiFUszEPO1ExTCWQSCTSnIPcK3uK8A1eJoiOwi5ANm9Ia3CDWo7ePxc5xkkE4eaWd2Gl
QSRhCWpZvGWHQxJjnjNH0jLFS18PvDhV79JRF4jZMkFguaC3hTUWrGpmkgWAssLUWh/wObZL5uGQ
xbP9AeO4FKIu7bzUJcytZHrrV0gKAmJlwux9U32jIHWrBaHHuncGeeRLWfyRNYGYVicmZAFDIDgN
aMwk8X6SC0eSfdnEINaxxb9nstPPwS7OBRfc9nraaLRiGb1VjVDtUVvtUZv2Ceh45qZ7Amfvt+uW
vyUCiB6gUiHALEUxf7maGjoMU63JOx9pPQcD4KKZwi0Lv/w++/uFV4oAoqc3Or5vapGbGTNYZp/N
zitE8JRbFo5eNDa2ANiNVTI3q9Amqea08wEEfZzB9prPeJV2w/76cm2qA9QdhiYu23jALdWRp8Yi
iVRAHUN1QmNvT66qOg1ydNflbESk8EOoy5i465QVdGM/jFoYRvLoU710DTCnz8rdUN2Z8bNa7ypR
TLphBOgTxPsQiWoVYTwXMEpoq03KvJ18I/wFTMfi1sYmE8VIoO0RBoqENBJ/isC91pPIHOG4d/2w
n/O7dgZbuGDJ3tNuXNgLMUh6sBkzNpiz3Jtc7sxM6mesmVQ7WngG6jfYuF+l9EU3nwGSRGjkouvO
KRMTSJd0V9Syq4ODqnk2gI8ISqrrW7hhKmgR11m2HBELRgeWP4fqMjWqNp78Lj+AVC4d0GJxn3y/
LmRz5y6E8PaY6r0yyMkEB5U7Zzp/4PG9UIJb07hH2oWExeSDyG0IXVRHtOxwXQXROnHWAS6/loCH
EiokP1nr7KNE3LgXVZtFC8X+fuGHklGa5srAbkTNcUS+tnn5d1pwflRvRyVsgWfuJ909iLuC/mm2
H23T+3dS2FpeaAGKbw3DNOnkx+TBiCSXAMo0t+91Ue1le7VwWtm8C8jeOG2o2geTHNHJB0qpAjiL
2xvH4BGA/PPf73N6oKdBiYEjNvnKvB+1Y5IJngobt8Hi+/yDPrNyNB3Ukx/OXqAAsQpYqfvrW7Ep
gqB/BIj5aOLhBzM1K8wzIOeOvgEixNIDC5WhCHZ7cxcuRHCrVGmgn28Ahuzn9bMxuHP1el0F0fe5
VYpqLSXRABXszjX7Hc7d9e9vLRH6WDUwLygarmTu+/KIWmHfqrNPjNdE/jmVgANOBI1I7Bu80yfs
emHTmKhKcms0gW+2GONS9tHU6kiqHwKtPkmOpnkf9zfifMCJmwphtHwAXYc6fDpfaUpA/w6tjGfJ
QyNLLjgZBHfG1jsED0SToYUbuJD53v1ankca4o3ihzo9TDjlRarIDmk1F4TOn8xkPkhq8wOE5Pdz
Imqo24o5oBdQ0THhBDwrtp0XzqUlBGit6G7w7YZ1aVvJvQpiEX1vg4z1ZiI6LCUoDBAZAu4fsS0n
K4+HaUbGVfU7Xd516FWsk91142MbzxvGpQTOMJq57QMgTqv+MOzC52Q//gnzD9g3avqA4Yflwc65
m2uYihwk9briy/kOkKdFekxCwQNx64haeJCiBIciFZ7Eyz0xg0AfZxLNPlUlJ09R+zYFSmxKgC2j
3A1umRXvgpRIZTQDycxvrdiJ2sT5dX0ftpwAqk8EiQOEQdBiqcGkZFoLNu4Jw6uJp+RPQSJ5kgia
YUuJSyHs7xemG4OpXFfacvIBWR1ojqp615UQfZ/bhjab5qSyoYQWHsCYPpLd9e9vGevl7+eMNZvU
gCQF7isbzyMMuIHO9aUluVdqAne5rQgavlCNxDOGb7rT1CCohrSf/DQB0aDa4GTfrgqSc+gbVBSU
tVaZFMRYozlow4A0VLpXqPykAU8sG4mH1hTB83jreY4JHTaRxrjPVumTPI+0jGjV4I9BU+xke1Qc
SgdwEheW7BVqHrtarzauKdXtvtJL+6VrxuoElBDpOCIf7k69PPYCF76xlYvfxG3lBGqORGrxm6oi
dtv8Vy+9VuqzJQveVFs3xUIOd7nGo5QDWrsefOAQOGP6IifnkEFplZ8r66WXvKE964aomWk9PcIA
QBkbCPpBERrydwRRkHut07D3U013TBslxRqA/TsQ5JbjwQwBop+AfLo46TPAnUrB0m7c9SrKgMhA
ggkUP4JzJZKdDbZkmZ2v2P8kSopJ5SeQjxf0ISCCIs3mJmKyA6VZxBUIL5b+pBnTAAMPRe/P6p/M
aoDVDvSNiZEA3NxPBwRMTJWjhxSXFZ78S0FJ1swdUbreH4DznzuRCK1kw/uiwRbXk4WOwXVaxNQq
yaLjOPhd3bkImQ+zUru1Jipnb4khsAZED0i/rEIHWZtyWunV6Mf5Lo/BEf+qiNiiRCK4c1XXcYrp
IYgYbUDpupICuDiBfYlEcEcKJBVTM84QoUn7KX7AIJwiMuEN/4s0CLwiS/iCg4Db7yif6WRDig+u
WnlnSbdf5peff3caF/dgpJpFKWv4/PBm6c9tevuzavF5LtugG20+BvChuMu9RHooQCs6CAKerZN3
sUDvDuhCA5mGPQY+sQfhW906MwXslVOIBmYEu8Af73luCzBS1KPfmaBqSOC0fl+/z0UC2N8vtIiV
qOlNdh708bv0Iyv+fODzrGkeKTv09/C/P2pL3WooTjUwdLIOo5zgif93EjgFVL0K5aaAhLh01TtN
BAa0uT4me2fgicOSjsv1ySdVL+aoGfxyrlw5zl1RrWrrqkAn7H8FmNw5q6yst3TQzPiW+Zxl7oju
l3DOdwzH2BI0hL+vNvfSeKcgx5gQ6InRl71UBuT2sz23U+dnta8QL+zvtORsl4defWxNzWvVQxhX
mJH2BgzfJubb9Z3aeLWxAAjOFwyga+yOMtQKWqtx5avZ5Nh95QxZ5zI3CcjxMkTWQLR3G0uLjCY8
mIW+H/AlcV7SmJIWf7BLX8mp0wRHPXqS6tGpqwiUJ6JBabZP3NouhDHtLw5SZWkBSCKt0tfxrqfF
fd/tpeYlzH6l0dkEQIYxagIXurWel+pxlpMhxOmiOCj9oMi+Ni0cUKTu22a6x7S9U0kTgEUG//oW
bpwG5I9YNz/QHvCQ5AwoBr6CPcpK6ReqM/2igq9veNTF17mzpvWSWnQmvt5/ysa3ybxT0oNdnK+r
sNUDspCiLTeqGexCrzVImabjkAI3NP7ShDGw5P7U6KG2bUcaD0Fz3+jZ7Z5qIZjzVKQerdwYIbjE
LDtSfR+4UhffZ0HDhQVKTVPlM4bpfDQdtLkD+s3rK7cRdOgA3tHQBIjICVzBy+8HUd63qKpTn1jf
4upRte7r9Md1EVv2hSlARM4ym4zhGQ8zgPvEWpSVfvYozTsiQsMUfZ4zX9lMMKQ05aUvT07ff+07
URFiU8A7xhYCJswcMgu/2IJuALuvJGnUn/Rnu/kc1IZgD7ZcmsUIBwB9RMDSxmlQTI3WEzxl/JjS
hzFO9m3SOCkpnbCxPLUcBI/wrRPJeg0AkwOQtVX/OHLTIGyMMKfRW68SDUARmoHN1TcFb4sNyyJo
BQRxM3obGDTPctmyWCrDsikqP/4DMIHmJ0a7rtvVhqvE1DcuAoDpggyED0OQYZulds4qP0vS1Kkl
/Z4OqZd03X6wlV1dthjAuhlMAh0alzK5455axLYDK6/8Kv8dSNIuCj+QmlxI4JYtV8ygAM9X5ZdT
4Fj5PgVU0vV12zC3hQTOnvPBol1SQYe0bpwo3ne9AwIHDAyYxpfrkrZMANlVNhGE61rlh48aSzLH
IQgrn4y+BTyjwOmEaEmsjsld0SDY+Z8MHtxhlPpqSHRcmHVz1zaRS6TzOzqS8VkPPuX9Z5BTElV0
S2+4BKDQ4NUMDjNw9fH9OmBsNNLZVBEXWLvAOghpVQTf55tO41aFQ6vx/cx60rVdM/6+vjEbLuDy
99ucx4n6uFaMUC/9qGUFKtXapekjFuvfSVGXHiCMejqEsQYpAKWM7nR1F7RuYAiSJaK14q5+ALlX
WWdBl75vv1YafQzK5HhdEZEI9veLGwDV2+o/y1VGXoPycOte/75oO7gzH0tGo1MNCzU3qBt5UnUf
Ss4sOo0iLbhzH4AHQa5kSDHDQ5656o14lKw+tTAqLjLvaKfKRchCITw9MWEIzr0RN9nb9bXa9F5/
jx5PoFg35Wz0ObQAAVsvP6oYopf3SfI5EbX0KJve60ISF4pT9JNoWo5DaKM6FIfJYZjBlGiBtFvV
YjCNWUHpzal6COT0zpI68NM3X7JYPlYSfRx6sG/2kfntuvLXDQVdopwhUgU4GQWWmOZeVLht85h+
w/jjdSFbWdaLjVT4LP1c5bGcpThRQacoOwQ/mROUYbdLm3hwojKbHYR7ryk224ujuXasGCztnU0q
J8Qs8uH6r9m2WpQ9dSB+YTaCsyolMuxqqPDeAxVpSvdCXMit9zO0/SuAe+PZZamA4cQo/USrX820
9WJdOliAxagaxdPV5Cjp9r4fyf0ALcHWuUcO81BX8st1Pbe39u/P4KxtltMZ1WTcY7R7NPvIyUvN
QUczHtCmYH+3T9D/JPH98kWkDQapIWnW3+bogcqfi+hIwwfhhNb2AforiLtlbDOou67HyvbqDvgK
IL7Hobi+alt1iMvd48m00iAdiqDAC72iE1ogzgZ9rvLnWH7Sy8daPgzhjymavOtCRXpx10GoWm2J
BA9uf/tRa55zC4/zD12df5eO/YSLG8dsK0OtmQhJUzyl7l6IEd5NtNnXg7m/rs3/c9z/ymKWeSFr
Die0SlQE13T03Kq/cv1smm9DUDtyC7y78mevnu3pe0YOgJIRmKLA6A3ucJtN2Ge9BgtplEPT7mX7
XARe2gk03Nwvgn5JAMAhK8c3aUiZVs4FeKN8HdwC8QteCO7u+hqyw7kKQi8kcHpYAVGTPMRVQeo7
uzvq1CXlKZX2VeSFysMk4n7a9IkX4jiXpfW13RnmgDvQcKbSQdbtujqi73O+qMzSsIyB9+tX6eFL
K/LogsXi8wFovkjlScFiRcoOSa0aCMO/g9gx6WPofqTTA/0R/9t7jfNBmRn3ABaFKkSNMIsWOpHA
bwuMS1OXp6fKFL0xugknNduDcY/In8b+7l9tB9/DkGb9GCUdFozWk/PaJ6Ngu7dV0JFBBHSIsZoT
LtU8GScb971WH4MeZOjWIZxFvUXbNvVXCPv7hZchI7U1kFLi1qmPU/IZvNMfWaS/3+c8Zq/kTVdQ
fH8iexLf5R8Y0oQh/f0+5yUbTBvijsYiKc1LKt2b0TcVsLf5/C/3gvMkpo1agZWyZQq9hBwKAzGV
QMTm/U9MOEI0DaFBmLPYAHU0QIAgZW+NnjT8SYsDSTAPZH6nCNuvb8qmf78Qxb3NelRm44EgARAm
x0n/0vZfOwzrN6bgCbhtwH814myrMJVoMHNENE341QBdpPGQpoI7RLRonHmpXZGkhYEwdGgfK8tD
a7+jR/dBY7mG/SGP8lcbztKmqgDk1nvWxHayCmUbMHt8ZF8M3QDYN/63GsjJh1Ia8byBg6/SXag9
WsUTrZ6MToChsnXmMfBAUFRgNC98aWo0c1p2yQjnG3kAsZNF+74Z/V0K4EzZtGc7SwJchB2AuPMf
HT1kZufE/WtrvpDmp9lnO9oLlNqy6UuZnE1XIJkZY6svfYPsi8IJ0r1qenn95frJ2bK3SymcSaPK
E6VKB81U6Us1HZIcPd37WNnNIpQIkTqcYectiD2arMGrHTjVeTvcV1W9z5RId9JiEkS1LC7hw6RL
pTjLNs2O5LSFUgRMJakbpPcgKlTH3SB/ttTz9QUU6cUW+OK+UcYQzRQ99ALC9hSjgfk4j0/p+IEk
96VGXCRWdHKjTRksHKNZZrnTJiRRBU+cbUUA0syGtgHjxAVjSiWPdmrhRugMYHyX5atiDYcYkSWw
pT7QPUbAwvBfWXzekXZBOCosWqrvwqOMjmYwPAqqD9s+4a8ILiCTgCGj5h1SGFZ+UNpnS/9AHHCp
AucSujDO5ilhKRKA/MjVP019I5fYe57rUgLnAOaxHbskggTT12bnRhrR1de5g9+hSwqdD4gnc3ow
Gq/4yJV8+eu5897lYRoaITMn+Sh1b0b6uS5/xDcyIa204E46iYwuUQ259EP6OU/f5PhV6r3rB1xk
SNwBjyfTRMsqjt447UPNFVXFN9N/lwvFHW0iB2lvB9jmLk13VRLvwvQtQotjUT6Ag1Uf8z3ajh3L
/KGP9736FNm/NW2fE9ETWaQmd/xpA/gLM8SR7NBR0QLGv/avr+N1/4KmsKWjDMuy00L2gFGVl1E/
xvl+jD4pydt1KdfVQL/6UkqA8GymOaRoeOlpR20ShICi73PHXjHiIatLvJHUCoMRd5moU5Idi9XV
paGzGH2M4FXnmyQwSWRYWVnjmZf3aHbVHGusfwSlKgjMNtW4EMOpQWNFnQwNt1ZTf67jL8Gt3Lr/
OZgXAjjnFU9qUgEBBHFsibuq/W3Qrx/Y6AsBTMOLe3e22qHtR2iQjztlBqr7R65DQJ/JYO5SMB7N
+S9wXBimCcAX9P+4SQ0mx4MiedkgiME3D8WFFM5/qZKFXHfDLkKMJYyKN5BvFCF/ZooqiSJBnBcD
AX3cRwGWKwxHpwlPenHqgdo5DR85fwgfdNBn4B9+xnYa2tScE7j9WUIfsQ77RfvU9Z3fPCL/E4EJ
2OXO01TO4mCGz5dtpHacOfhSi8BQNo/HhQjOi+RmHwB5Eaec/JwBxvD7ugKir3OHLzAlaxwnPPHb
8BWtcqnA0Yo+zx29Wqr1Si2wBZJ5KDRgpAvWf9OULhaHO3lBq6k1CNvQx2UcrD399qKJKkOiHebO
Xlj2eWWwsjTJ3Cl5RjWXim6j7UUC4qYJYGaQXHFGJE8tWojACMcq0+ngpsKCwaYOOACWraMtHb58
aaUVAtA8SyvkifLEAdWKYwwPsfE8RMpeiW1Hi/udQl/N9sdMQKb+WGKuL7Ef0fso2C3R7+DudW1o
q6zpS/yOAKxuewMMLCKD2FpLC0CiDAH/nWh1qWqRBG1B+iFHo49ytLNipze/r5+YLSUuJXAnhgZz
Ptpdn/uz9iekz3p1pwGc4kYZFpJuQPUAERXD+uLHHkkWqEM/NfScllJ8jGhoPCDbY96Vk2EL7haF
bf7iln+XRWzkxdC9u2qFHFNAnGV0pue8Ud0kwVDPCE7SZtflx6557DLNoVLqNlPp0jZ9Ba1FnJVH
JS4e9bQEhbzqNnGK7nRZsASrZAB+loGoA91FGgOY4D1H1s2TVPbVOWxMRzNaT0pOFI29SvK7FXGK
r7wIJ4vzIllfW5WZj9XZsr5EdupkGnWjRHXiORZotTIeThL7+0WkMMlGWlWo7Z6NMPAmkOXCVL1B
ODS0uXgWJgDxHkYHIj/zAJeek45W1Vkufstj6ebKpzgMwaAo7Qoq4rdZHTnohHFsmKmB/7dqxq7M
IImBU1SeAc/9Rtr4oU8jgZGKRHBnDpDFhi6h+HMOWvojlaxjFwSCPM2GCIC+EKDjEw0zsu9Po4ud
0ae+IlJelOc2ld3yi1U0Ah02jGwhgP39QgAKDqoiJbQ8q0ngpMM9vMZ+HGyPiO7cdXETYCmXqnDx
VYiiAyZ3UmzI/IkoEZBPWwd4I05WN7uZ3oFGYp+07U7LokNnJ05aC4YEN5bSssBRA552hlDIT1hV
hJo9jQZ61ubiLoKynSx4+WzYN2t4twAeiP5RYGMv19LMS4VMdVSexzE49AljtB1mpwczjpM3JHBo
kwokbujEht3fCfHQ6WFya2pJVhglASQWkoob+scoir63BID4QQNqLRs+5sf8zB6FmIQQeu7a71NU
eb0tQqTaMEAbkFeARQEjKBrfuUVr076lGG6mZ4Lnrvzi7JT47fq1xe5v7iqBBBtj5iBaW8OVZQQQ
/COV6TkGO51eDY4R/yxI89Bmo6sMhqtY3iiihdrW6q9MzjWkY6tlGPzCVTli+FN/beVTrBQuGQ/X
dduUw5AnYHGg+uOp4fO+7ICs0MGo0fo0jHPthQla44bS7N0cYJa3XxQ2pmtZtzLmPlc8lFHTZRmQ
A9PzPFQot2TegI6kSr4ZoBCgYYg5GdU5hiFRCF0eJKlLC8kO7IRxWU07KhpS3DLqy89zm6OG0dwB
pD85l1ldfKqJXt6bhjC9t75U35uuQS3DmvlXCFH1lKsSuv2jcztEeykqPDCgeLWQgnwdKGFc1MAc
rg6cfyDXcXd3rY0U5D9je8b81y7RjlP63YzuCXmQ7X2R/bhubuuVgzMgaLZl0BeApeD8TWPk3WyE
iACnKXQ79FzfzBBigSoKIP9IW1joJudb1XuTdt0wSyX6XPQ9Gd5o9pjowBqav5vDt5t1WYhiR+vi
5huHuGzr0izPueHYuVOJ5jk21kpBXyKo9dBzDeguzrGFWgY8NXTDnpM8GBxLMjKnqYubr29YDSBV
4JotBAg8LjvMKgERddudwZ0jl3ujxjy7a4ng7zZUwZgCi3ox2YuohnshNWgtVOJhjs5BMKjP9Vjk
HrHiUjA/t5ZiIpWEZm4EOwAM4LvhCB5hcx1UwSmsW7IDp0Ld6Ltb93wpgnMslhxJgwKwnhOJXvPR
b47/7vOcYwmkdKpa4DieynerzdKbZ5zwfsS4iM0quKxizB12vSB5P7aVdQr6ypuew0b3btZgIYA7
FIYGZNI6rK3TbMFcLVAI3lqz5TTgPEgNvksdrw3rNNJmh24d56cNhmtkpAU7vfa+LJzAWwMMMgrI
qLnsRZwO8lSUVn4upoepiFJHm5DvVm+32aUYzqCmcaAT8I7ys3qoonGnyyJAkPWhQJccxnaQYMWD
E5mSpZfSJlWe68FOzxj+daxjL4saEDYWCgJYJhInHIEev+MkCFKtk9IzyT5haCtRvsedf92o1kEK
7gtAagO5kg1p8Nd50Sg0T60+xV60GH91qe62kVfaIprsjbVayOGOX6IE2QQ2mvQcENsp/4kTEeKo
SAC3GVZqNmUzQUA54p086q4S31qTBZSkjpwHY67SEA5zu5GGlTYpvTGcgCSGp/LOmkVYYqv9hgQi
s1lxdmGsaIhyy6ajlQ3jSe92bbgLTW+oBUHpapmWIvizh5dWUhgJRCgozH2yReADK3PiPs+duaQN
zNAa8PlAue/+BAkmAcp7evMMBZMCD4tIFBjHK2K9jKS5AWKL8RTfSzIIZDFdf+OpgAD2DEVlE55q
NZU3ynPTxNrcn6aX3rjrg3MwfelE9IzrcVzcFHBRmCtlI5+r+agC4gPDGlQAEODGGMhD3lcuKGs/
z13rGcA3lqRgr0/6Hwoie1kSXbjr2u27fIJ8GXBHGK7U0n8V1RwmVpWrQOvInJIoO007ZtPkooTn
Dvp9GT3102PchmDmPQTA5Bzjo9G+diI/vbYZtgxYbfLOjMDXqrIqwgMw6VXfpKHbAtK5ibKdiXm7
Yrw1BmAKK3hwgqkXy823iFaYSZCjalJ98kXujzK5NYvBfZ6dvYuodR4UfchKfF4bRg9t9VErYgLc
NhnYC5D0ZKR7eYxoUkmNZVUEGgx44A3UoRjjDmJPtzGb4KFVuDT2xWA6pXAeYu2bsHYXktlb50K5
YB5SLZt11W/k+3p+GsIHK365furWvgki8E6GeiqD7uPsEcOWVUcjVfXjxulNN51317+/YWiqjCON
2w4ghHjHLlUAaEkQlgjZUdTw2uqYPTQVmA8EUf/GOgGnGblNqMBA8zgl9EDSolgrdF+qh7tY6h9j
bXyqqnl/XZdV4oQh7GPO2sLbAtxIfNif1pHcKnKto0nsW6ffEe1Pi3GYwP7UqPusQkOSLBok3tgd
9DwpmFPGMcWUEadY1c5FYRca8WkcubX6MlaCfOrG9iCXpcIV4J2JCgZnYXNt1mMVRIbfRC9DPzv0
e42WzpKcrq/chh7wtwzpWAeKoqJzehBtNk2aScTv7b0quZpAC9HnOS1S1a6QtMXnG/mFIPuSzoJm
ui0BoBhHgRpoIkBn5a7YurLjWg4C4hs1dX6ZaS64+zYMmGX8ZDCms2IKv8+pHfR10WWGn47nOg6A
16DsbPPmWArEAQpMGLzHmOjnyQPsfEadio6GL6OT3qZuFv66eZdNRAcwKBncx8DqXJ71SS1iZRwq
09eVfRftdBEg8sYuIAeC1ZdtRg3A10sKVR60CKk8P8csDsqKXuLdqgCQvjErBCcCIdiNpQJGZ1fZ
CARQXwt2TeFW2c2X1eL7q0AwwEWVIZ3gy8pD+zujAv+0PszgzELzCTvH4JPVuPUv7KExW0MJ/CGP
ncqen+2xeTb776aI2GZtrktB7O8X95JeW1EPdPbAT0KP3kujJ6Kr3dKEgburAHvV1oiro2pGfVhl
aDqxC1dJvhn6OewdpZEFF8faopCKggw8MQBusYLsaTE8rSR6GZ5m3S2Ch0gXvPS2v4+KmwpWFuBK
cguVlaNaNV0bnpAYTPtjIgIF2/o+oiokcZAHwcHmDNYasEhUi8OTNBSvpB3vUwBLCnyTQAZvtAUw
csIGhHanCfO0g7y3TZHdriWgMx3vecskONUIi5fmZOeJLRW2YvntDr3Xrchamfdf1DuQJbj8PDO2
C2vV1LiIkBSx/Cn1BnV0tVx2te651Uw30BQ3vP25B3mIRsChjnh3Bb7ZhnFZ9WpsA3LZ2hutvRf4
8fXpW36f08ew56wpygD6zKDL2QXdk3z7fbcUwd/XU5ZrSgoRqrGXWqdU7647Wvbf81vCYKkZEJlm
rO7TYB6bcDZTyVfnEZQDiDvp0QqPQ/BsB+HNES7yRBeyuCzIGKdZPU6QZTWvyArbhahbYMN8MUOi
ooyPxyN4+LjgIDB70y4lEvjWWwJ4fjm6GRsRMef7aw2tnBvwnnKog+/EbAO/uae67c3a4F3fjo0T
shDANLw4ITWaKpo6aAJfSdJD2Jn34Iwh+a5Wd4baHgPN2l+Xt2HBC3ncgTekMcuMFAplRP4Vpd0x
jvLjlGW/r4vZ2hgdPQcKI+YG/hx3ULqxKuo4h1pJ9gL0DUOQut38PHhI8K6BJa8AopNcj9ErUAZg
TvhWYPi+uLnsh31HcxGQl0BWiqiKM6whVprKsIrAr3s0Su0r9eaoFoziINpEHQOwO6vUV6x3U2c0
NvG1etcrbpbtrq//1jbjpcQSzsC6X+U5e4q+g7A0dD8Li+dUzx5VrTuElX1r0Z89yS7E8Ac8qunQ
4XkInJ2d/FMWDSUyK+F81eLzXJKTAGQcPCa27heAZKzi1J3NxA0JLioRgODmegHvAd7KQoGUL/a1
QItKaJIQzCTOP+TUfmowGNQmyeH6tmzZLcqKeHTjJYuuDM6592XbmcC6Nnylb92G7ofM/MjG28hw
scIMaw9b+hPgVsQl4JVgWPMMUp4KWKLeJHIim2pcCOHU0OU804ceQoDHjNLMSx7fWn9jdnUhgHtV
lklhpWEIAd2UY5oicT4QKCwEcNGb3FAMb7BlApLYzn4y7dvfMwx/DLjUrDqNrC3nZ2WaJXoUmJqv
0fluiCVvLgUv7w2TXUjgdlrV+y5gBEp+IH2ZGq/OjrebEpyrBi8FmD4FbUScKdGsVOU2NvwwGO8k
kAnQsXLUfn/zkQDbgo4hCvQxAiuIsyW1iRmmd2D4ZfSofwLX3O2fRwYUlA5A5EK1gSu+5UYTjL1a
GP6QvFmfJO3LBz6PFkLkcVjzMH9PRFShxdDBjpAu1r7H04/rn99wgKaC1k6btQvZqx7PULPzbC4l
yTe+G6R3lcxwSzK51BaV1ddDs2gSUxVc1wyCH/1b3DpRxczmmXSSL8ezJw9eUTzI1XM8HmIldU1t
JyMhblHB9bFhwu+o6UhS2yAQMTmhs1rLUpXOtj+EXyqDeHpZHrPw5ocgGsYQu/1XCHeVh5oM6jUm
pCCf6D67uTUWWMFYOHREMkz2lf1OmixFM9B2fTMFF15XP6WR7DV9/gRAV8GTmR0F7jpE7wNaedBi
Y2JMmzsq6VCnc9wFtj9jXt60fxjGa5DdaW+JImqI39gYZs5AVlIIqnN8qUQ24rbG5YLAvZ8ONd5R
So0xtkY9XDfv9T2C1JsCdmt0pqBzkM8qjRIhM+3z9lRov/IDKX/e/nnGDQr3CxptoFIvHVgH1ppx
LKzmZI+frchV6L/8Pucgg3KmWt3g+6HlmuebqVltA0Qu4D9kvx9vG86/D/Y8zmNgh+dJvqvJvrn5
igUmPpYez3PWKMqvvZ0H6Dgy4/rUH00j9+xaBIi03tz38BlRtK4g68mX2iV1CpCOzqsTOuDtyJOD
mzN6y+9zsWcrh0agk6wCpE76lDtxUQkErA8BVh6AB0inIfus8uUzK1XC2Sra8kTt8p+2m1y7Z738
+vfrVrr28XC4zIGgBosSB991GqHLXy76rDk1w7dU19wJPboBCvp5JSoIrXfk3bUbJtDbbHRosb9f
vDXtuo4GUrbtKeoPle1UIsRC0ffZgl58P256KdZafF8Ld6PpxL+uL5To89yBGIkFMsWhaU8SarTk
O1i2nJsFoKFQx2uMIJW+4tIyhqasAktuTzmAves7BczxtwvA5YrBm/cTwdcyaNHr8Tw12SnJv7Ze
cTNvKiIEnDaUSjFjwGh1l+s/G9Zk5GWZnDpr14ANQeCtN87D4vPc+sehBPkUn99l5Ht1V3Tfbl6d
xfe56y3LGy2QBnxfBVDLP6UV7a9/f+v3ExuBgMFIq5B8Xi7PNCnqPEtpcsoiT58OSuCNqiA/uM7m
oKdMQW8i637FO4+7ETo7t8JZThK0lJ2smLptHbltAhxiy0STTuEMosHXjTOBvk60QcNLgbGFf7fq
Pc3q2YqSkzzIThHd1f3p+qKtBdgAg0FlF08JFA/5rs6hCTA9KhEMoKYvgaO3Nz9ilp9n4i9cxhSn
CRIx+PycjHsyTg5VWlCpGIKtF2nBnQyc+Ibi4V+cKocmO5ADXV8kZvnLwGypBXcyZuAN4qGBz2f6
5BD9TfKm7it6cW92H8hyogKOtwyiZdQql4uF3jxATMTZeKpp6ZhZ7NSCq2hjmVgNDiOWyNit+4Bo
BhbATh27k+Hq3Uum3hyJM4YZlCjBPIuIn38TNxLY4PtcHk5K/Ehz243C4vZ9ZsE+OipkRljIx62o
NtTT1NjTKY7vw0Nk35y1Y8H+389zAWWUjGEU9vi8anzp8pPhXTejtYNCHAYADMxQgPQOEfFyf+ty
qiRiUPkEcHnpnspK7iAVZaFLqK2FOJz8XqPICk5ivPgMAme4Yv3RM7yL8kqbT5Vy9zlTjtdV4U/E
+9cR3oHAG1k1RDdLVQxlGuakrOaTlU/WJwDLl6+KlDUHo5JBspylQeVeF7hWB6pYwEFh9W+01XBr
11nmjDmKeHiNvlLLCyvBS3Wtz/Lz3N0RobM9SWp8XptA9dR+VXUMBO8jUXFGpAW3bKkc1UpIIKbX
3dJyZltgYaLvs79fuFs8OEK7ifH9wkaZenpoMsGrgjdhRJZorcXZQ5cwptv4qqgS4PXbj0P/qlQn
xd5ZMg75y807fSmCz1SEWiSlNdKPr4rq1JUbCaKcjSVS0eGAcRibHUN+ViKxta5Ktbx/7eSDVTza
opLo1vfRZ4CiAivko+tyuQWdVCu0jaP+FRlIILklzu3Lgw4KlPd0jGkygLXl91VAHVkaQPxf2dBf
jFnd/Of19Wdh2OVlhy1G2QWPdVz8OhqkOBtt/4+0K1tuW1e2X8QqzsMrBw22Y0d0Eid5YWUkCYAD
OJNffxd86p4tQSyxtE8ekgdV0AQaaDS6V6/Ohza3AG+IrfqoJKjS9BP3iLuOKp9uC1pZKVT5CZ44
eLOin9DlTADcZTjRSRfntp+kobbhemwNL34/OwvUcdH1rMbwI3tTxu/mvaQF7+t09vniqJyPP+dD
OY4YX1W/aU1M4turs2KRAD9AzBQRalFdLHnLim217kzLPgaxyndetztnVHyld3boEbDhd6wc6gtR
0rVXGIWBYH/RxznfacNvxqKqTzdkbE1H2raVNVS2PWE6WhYmJFRY5HFfyTcOt+yfv+vkn0WTbQe6
aOQNCtn7eGpGP68UH6w6/mK1Acn/avzY5VvTWjsscPSEolB1cFV5N9s1mimmDYnr1Em+a+6Eho1Z
Tc1jxpL5cSJ8fmDayLboEa6wzpiooLMAaO4/DHHScio1AT6idkjcNNR8QddxO8FtUjogthjRd8Xx
/o5d1u8SZvOnGkuf+aXSza0/ufa4U5oefe4SspRoNNIWu8Zy0o174lrd2LMAJzuiJBElJeL388Mx
GHnecayLxw/tFHXDB9siYVNtddG5VjjkICqLkhJhReTnS9MtrkVbQmK7eyJTdiyVOhxBbZmDJ6GI
gc3d2Mar8lAAi1JR5EVRS3w5r3ZABedk5CTmReYDy/7g0Dd9+qjYUVIf9THbEHdtw6BkHe8/2GPE
kOTpkZkW1rRkUDPZJb661WL4+uDDuqAZKKJfSP8gMnI5m1RTh2IaGInReCQs3ce2PC1bj4K1neDh
mlWRDsfrQH7UtG1tNhmyZXHtdEENXr5k+ATjFlCqhLct5juUU7q58EZSkeCAINQ5SD6ix3jBSFbQ
mHc13zuoH859u9Psh7ocjWjWwdvbuSaILvnUH7iLEm2maekOzXe+AV+r/hnYgjZlSq18KBEm8gnz
KJC7Bf9z+zuvVx144LPP1C9XXUOpWMJRphS3c/bcm+UfBU1S9ME53hZzvXdE3y14CuAtQ888VxJD
SDd5s46bST85WnR3jzJYIAc9fkTZNABNnvyYWfLOsqdGb+JupySfvDq+/+uRSQe+DLUk1wn7TNcK
bra8idkQWCy0xuD+8ZFFhxcLRw1vbekgF+PgqHygbWzmj+TQF/9i8c+Hl67UhLRWZbQYfrY+WcUb
34hDrehWMPCIXBHAK1dVsnORK12uqG3cGKFLotTZCI1vjC8n7nirlHmWYPyRhmbijxs+7MoJOP98
RzqoZZfX1Qh6n9hs2yPr0b/S64J5cQ63dXxtejS8UGB4ABIFWOI9J3p2CRHezF2lWk1cWoclt/yl
iXOrCTzy87ac98iiZHhQwGKbIICxUVUq57hLI7F5qnVljK8xArdzjUArbRp4FdN3mZJ7QQ2KrojB
cj1mXtmENpsG2CbwGP9G5UPz6mTTNyOZi7/LnJMX9B8ZP1U8y/fakLovnDjTriXwYtR0KnR/agxn
y6FY0QgyaIIFQcRWgCq4tEmjUphq6pYsHvrxaKI3/IGzfAmbxPh6e63WBKFOFtl6gK6MqwvbLKrC
8fKWxW1dDh9Rg6E+OugMcFq0equmZEX90DqwryZQwtdkHIY7sbyolTKm06Gnx7R+GvLTXG9EDlaO
igDiiAsUYVRH5kVBBgkdTwunjOv8SXN3dKvQe23BzseXLAlHK03brTA+4Sfd+8DJs0s3juPWFCRn
0uD9hIpliFC1/fxiN+FtlV/7yKggwlNV+EwWUi+Sl+EVvZ51tjHFuenr5jdkm+HIpNnP5fdtOdfT
EJVKqmjvaxgion25h7slLxwLND9xRQ55RJsNa7IyPHB2ot84gLVIHEqKaHWeu63ZLvHU/80Ozb0V
HuhTIlwWXKTAzWMvSRfSNFgDVVNviFv0qzDeyruxtP8RgKABYMGICV75AwMoJm2LjfHY/tad3+zu
CxVVEYj8IigBXwlh1MvVb+YFuWBlRoAuTQK6Rw+CDQHXBwECxDMLID7kkQxpl44OTQEH5lNsUctP
m9hVX5Pi3rJrLJIJqkEguwD7x70qIVYYauqIw3Mr7tATFfav24jAX9skNEQEQRBCsqC2QRLycpWW
nmWo1Srs2Hpq1S9uzSLqVZGlvd0+CldwHzEPBA1wGrBkwsOR5CRm0mU8d+Imi7VfYN1WzF3zd5h/
g7npkFYbr72VowFpIiSFKM41zmMsMwTOZ0jrM/DLxlX5L9SCyQArgeQtLlk56LWknlupU9nFTLP9
Dx6/l28Zy4XxkWkTr0gBxLpcrgF9Ypos67oYOPRAj9DEamPzCuNw6SGIxC02lauDlQCI5ksB4IRy
cpSSd7GdjUC6vnT5S1s9up+VLzVdotvKX9HGhSxpj5WFknl9AllKhQBqHij8XtyuWC5wguAx54kw
hNziwZwU057bpYst9blvjYNLB39yNJDObHVxWpsLEiZgNQKqXZSgSuvWsAJPmAbR1B+dvU+d/f1L
hecRDJeHujckZy6HTxEkUVJCRVTK753Ibu/20wHkOhtfUkWlZcDcJaSPy+VRIQFzNtCPa9sK7i2q
rPASuA5m17WBVmEDHWJi/qnmb232u25+MvV7Mf21tK0GUVdEmULtqIZAt2I4JGBOEhb6zJ+2BmVc
EEXoY2/y/NKMVHJoTzO4Pzv1zWaBx44le6h/ch7UczAmISleUVqN9xsqbG/r7apwXP4UaV9Ulef1
umL08ezU6JD+PCjf5/w7UZ4pE/05rC5eshc9/3Rb7MoVhAMMZhGgfuFWyjSyINA3moJmMENf2+9A
wACnclvAmj5BIYmcGjaNSHJervBUq4Zigpowdpwu4vmh8ZrjsDSBbh4KL99V7rfb8lYnZIkyAvB0
iJKhS3mqy3PWal4bJ5b10ihJONXz5+FuthShLTwvEI1ADEtYwUsx40RKrtd4foH4Qan3yhYYW/x/
2bqi7BaeGTxMBDsk18BcwCahpEkTq81Tm9nhOH/s3Se7ful4t7t/xQCc9GyRvxWI0MuplLWZ9Kmu
42GfcSNazEr3s3nk6AnqbBHTCmVLswKJpKghR6gFDqckykqsys6nsY9H8Ht9LenURlr2ViWjEeo8
3aJwX1lDAUTUkVwF1gROw+XEbABznAKka7HCAXHNweH+4OqHbAHB390vJqwdtsN7YQ+uQ8mRzoiT
mcMigvRpxLouGFzLv62klVvDfYc4IK6Jl4dMwdFqSV5ks9PFSZXgYgqzZqswTewoWTfAPGIfYENf
d2/3CCNTpZRj3KXFDiyFvkOmZ3Ugh2H2XqhTfbANzn01Ve/ffnjKosE6HiGoPlClk6Sr6YxWJMsQ
T4nhO/1XtFoO0lm7f/3EGwShQ+DqRQ3W5V5opi4ZjBqxvfyL9nP5ca9yEK1H6THMKOr6riD1olLV
rZGfjoeBPsIpekQga+NavDZrlyKka72vWjdpYTDBhTkGS+Ue0JP8A9pGbcBFdGEeL3cB5OC1gFOD
9+YVBLbnkzkbrM1jlrQVep1NAwjwEzNwlv7Z8aqjqX1NeRu2ehq5jZ0+8YTOP9KclD9ddJXYedQe
/Qk0K/vGNlNQQ2iDX1WlGfalm+48Zm4h5K6vF3CoQp0CZY7Iv3yBpzobzXlJ8zgnxT41m8DV9uUy
Hwd3Otpwe4FMva3rlTwVJMJKCrY9EYiTdlI/cOaBoJTElKlaYGrUr/QnP+xqLyRqPUYOS0dfVzwj
JK4NdFhq/Gq4OeEOp0M0dnm/ccGuOA74IEEM5gBEidJx6apYWo58NMrMYkI+zwzJOjXi9LFKHtzx
Q9YZPtPUqGt+evZWkvXavqL6GsbinTnTvqonzxZ9XLhDaWyBnneppzcQj3Z+NrqNTzvjVBptuLH2
K9pG6AvBL/RiW3HXdL2uC/SNJjFaC/pz+7jUNMi8w5BZoTm99e7OVD6gX1Zo6A8MBNyl9tXzQLVq
hUhf5nOgF19vf9C1VRaVBmjpjPcVqtfkKCktQNOxJANFv+Vdmx7SrUfiyqm/GF+6Vzj4KT2V9jTu
+Im2pd/23KebvLRbs5A2UE0tj6Jon8ZpbkU1/6FtEr9vzMOUnLKpmO3Umlsaz27QVMdJ3ztbgMbV
SYApT7h8uPTlsqbUwGutaGYaD7+Ju/O0jWfP6gzOhpfsbwtn02NgWIrxJhyAigVF3hZ9zxXHN3hI
RdIdGWZsKVg1SQ+jZbPUVkwa5/PD6NV+Z+2K4Ql/O+ahLGhIy8DpT+bydUq2yP9WjjLIUkQlKYw+
3neSUSstfbIat6ax7j1ZdJcvReDAVVJfUM2xcd+vihJXsHgOIJYtiTL1AckAk0NRdZgmYU/9JDnQ
xK+HuzM+Bnjh/hEknNGzt12vW7w0awgytZNbf2iP9599Gxc7grMIrjlyQmkam4HrHXs/+z3djRsb
bnWZbAPqAFE0HgDi97Ovb8YO9bJWQ2PFCNCzWnk2fqCLXbnVlW9tX+PthyCn9p7MlvacnZu8ZiYu
j3kKHQ85Wx/V/LcXanUm/4i4yllVWqEPtk3itIyg7Uo/uXkwJBHbdGGFRiXnBRzo/53M+015tmYk
mZMxsz1ANDS/Izs27GY07Ly3G6g4pudSJFPQ1C13y8ElcZf74+hXW4mr1VngmYQHBUB9ABpcap6q
7qiodkbjZAkMRKAmvyyOVhXf1sqq4gHDQpgFsOwroAR4lyvkFy1oBX2Y7fSLMx1Bh3ZbxppNBpeb
IDwHhAGiLmcC36g3ZqsuY7Sb0vLdsIUNXVup8/HF72f6LhvwVi1aW8aL99kCO2qOoF0KRD71tjoG
vT+Cpa3lvYcIEZcCCEjGldRFkeSOm1YxYVnrO6P5jWUueovogVoDo99XBxvYLGpk+7Lu/I6bfmuQ
qHXuLSHD5kPpIToew+QgpiKHU3JmUtcmSGzpSdQ4O5dseJMr28KDRwOHBp4tnmXSklI69ZxbRRHr
rH6uk+QX9bpjMeUbz5mVnSEqlhy8ZEXGVH6a60UL3DBpISb79cPayl5vjS5+P9sX+dI0qENsijjT
P1In3gK9bw0vbWtjAlShQdgs9pY3L7LZ59unZk0F50Az6etH9L5K564lsdXD1fikWJ/urdMUm+hc
gjSBBYVKesuFBDMqzGh8u3cCgpwOWRpRBSrQNJfLP5iNB5cSpkWnzV4vP/e6BrL7v7eFXCvhUoh0
P85206G9KG4VYDADZnwyq62QwbUeLiVIzncyJUprTpDAhhGN7F48L7Cr+u7zdilEMvZ225Z2meL+
Rc/6rD4u1aO6xcW7Og+kR1VB5I0sqZQ40+Z0AXcE1OEou2XR/BF18Z5+90sI8zgTIl2KU+rViPhB
yEje8ux3k2wEJtYnAR9VAAeNK/aZhZgWVyesk6LToCk4KvuRCuq27t6Vx7SYx3/lyHBb+Iw9OMPh
QnRfSe+bNCz5fup27m50gvYNbVP1LbztSmLzUqSkH0sflhxVzyTOy9YncwaI/XEonhTiBcgOVdqO
gUWWdq+3z484hJcX2qVUSWHGNC7dOEHqIEjBwno+OMw37092ASSBskIwtaHr2VWLnbnpnLSrFCzn
CDb85FnLft2expoZQIs9D46+AI/JwWvFbKo+yxUGNznzteRjkoX/QoCFmKugiwUmRtLOkoxoWUR4
ESv1Q+IpoVv2+9sSrv1jEzYS16EG3gxElCQJkzPrCxoNs7jvQmaywCVPdfewkDzw8vsnI+KTrghf
Id8pYwGKArhtux7TONWqyMgencXemMyKPi4kSJPx0mVmnQIJ1XNjRLWzu71WK8Mjki8ag5i4Ya7C
4ArhZK4HNYvL9lgFNb3bYTVdRHERQ0PZOfJ+0sVYmkuuqRmrYz7+YOCy+3n761eM2MXw0sWIzpZ1
1tYYnuZBguNN7DG07+1Jhhw2SDBBRQTHXhDMSRcjgqRD4rZD9aqaYVXWIfo3hBY5dPrdLtylHOl6
NCdaF0oPOU7zOta4IH/fXqxrVSMYgRSRh4A0cCVyhs2zCwaYFc1fu1+2/YjM/O3hr+0fImsCe4HD
ILgqpI3aE2dUB1QFAVrlfrPVeUc+KlmzR5Lj221B10qHILx9wOqJHYuG8ZfeUMqpO+dFn8St8rHs
d+mys7ec9pWlQo8k+O2AQMHeynPRK8ObaqT9X9Mpqn9WW5WEW8NLV4VZmrzSPQyv8Df3Z91tQG2u
7R8SJADZIM8pGuTIsOuyaUu90Vv2ipZVhvGaFV899mrnYXK/8QBnC141AvKGs2FK87CAYHZGqyte
a6XwLVvxHSe6reuVlQJjE2pEcGEgJm9JB3wwjdzuTbd8fQF/tT+hzdP/Nr50tmtvMBVWJ+WruUTm
eCjHDVVsfb90poHwHhF+x/fr04FOO3djeVaOArLZuHYMFFOjO6nk7HKNq7hJK/ZK3B9caXyLAFCc
b3VNWJnEuRQ5MNeWU9kUWs1eFc+vftlvd6vgYnTJblCzdavCLtkrGCuWKWrNu68g0HKBKklw4SEA
I4NvBz5Cv17OXtGnlJNw3mJUWdXB2fiSig0t6SizMvbqoJ/agAdBUGwFk7dESGqeFgVpLuSTX3Vz
52Vh7u61rU5nK9b7fJVklAcZ2FQ5AB6+UtcZfs9oBB6bHI0xrLZOIrhYy+G21sWqXHrLou0lCFZQ
D4feFLKbOYFQQllQPPNqTRN6K5MwnfaV9ae1qF8aX5vlXhJXwD5A4g+MGITBbZYvDaonBUE3dfba
KD/ydtxmsbg+JJcCxO9nIZK+z5ih1xzbrDnZ/MjH3e0F2xpf7JGz8S1rSqt5wlFPlgM6hm7C3K73
2OX3S5a2Sglfeg8LlBZhbYSD98zubdIOHcCGCx/BMuCb65KxLRNrNGZUGMQIwgKAVRV3G3OMjxgv
MtcoH4C/eblETpZWRVqkdqw3z/XB3qprv75WL4aXff2lrhuzpIoVV0397JrKH88hD6CMChHS2LsD
CW8r/PpE4g0GHg6wsOOdD/t+ORvGWT9pfTLHLMx+1tluKIPZ25CxsqlQjSJqOpDnw3NPusALkDN7
rTWoMa0/TlNkbMGTtsaXXDWOtvM6UzB+ZsR191E3NjQu1uDSinh4CAt6CdR/wU8T8s8PBRFPMmYP
cVmdDDVtjlPePINS9w8qxv7yqXnozS578LLXO1WDyhRwMQIHha0GFhZJNZk2KPOS6X2sdsSvTN9q
Ml91vqTD738hB1g4RGdEv0N5eo3RT4qroiA6RyF0O4QFD2uz9k+3pVydfMwCNMq6cHZBViq/0ZKp
d3hBqj6m5R4pxMwJjfpe4wURoj5dsAcJaIV0R6JSr880sFzHaEu9BHkfzpk3b+yFq70mZCCUD34Z
NBRA9e3lXiCDy9BZygTwMtkX3eHL7UVaGR0VhugDKgBJ12zTbgtOLWUu5hjF2sMu5dH/NLwhfbwy
DEPLFgw/uk/avif3uqGoxDz7ehnqT8rEsJsBw3fKLo0s8371Ynik8MDELepfpK9nrAaW3NbneHjS
qsOQHm8vzsoGvRhe8hCZbidD4mB4dBBw3Q8m+ZDfy6EFpDKe9qD1AVwPdUFypwhbyVFUV3E1ztvE
Lx5mbwuNvDIHCADOCacZB0EGanbVpNfjnKmoM0z8VDH8qeDBMG7FKla2KdpM4rIA/M8UlKSXh8Dy
EEDAeVbjwg7rKXS3iiDWpnE+vpB/ZnCnQfXqbML4rfpS5B/LarfkG57hO/vJhVGHLpAPFnpAKuuq
FgwU3C4KS40lpmm/HBW1rnd6q7MwaYc0g61tT1nr7k23/4q7ZfzN9YXAmRhVTn1KdS3OlbwMTJNq
ZgT2zwyV3i71vbYlR5KlLABmsXzO2iz/jVerN/nUVEdlp4NrM+yd0X5wF2fYDZle7hHbQ7uKuWLf
UcTMXvJyrCcgeZfu2Zm81tcUJw2oO1oxNfS2eyisOvQcHnbGzK3AVke3CJ1ybndJq84RmVPlhLey
seuZlu3RxJyFtTpmmW8AirJD7+L0pz5l4ymZrO9KO0y+BeCbT9ShX6K6dQCy1dNA1SZ2WLxmIb6h
E+0JdYWK3zVLVweNYjpvWZWxyMzy7LGhpAuajLWnupqX36lpDI/oNw/QS7H0gZtrWeAqrbprwAEa
AAPJXwuXpEHDqtZ3C23YgWC/9TuUVvxSRweUIpVtxpNRL6MPeqIkmOfKfkEzDO0Xdd2JBDWb+Qm2
X00Be7AGy1eSxPs4konsuJP+7MzE3QLYXm9GXPo4uYjKYcPjMXG5GZuFmV095GZsmOCuQN/APErs
X7dtz/WBupQhb/ix500DUEes5aH3nPG7LSeGF0EmBDlA7yrX1LpGbVTV5BixPSkPbVABZ/gvvh8Y
KFF0jF5msmFTzKopuxSqS+E4uHrck40Z2Fjky9OKGZwJEL+fWYQBhT6pNllmvFh/wDrkNyT1OUW9
x1YoaFUQYpco18Vz8QpRNZhox8ASbsbUfR2nvZGg6/dXV9/qfbS2qdChFxAOYUavEun2wPRxxPsX
FWqtnzUPBIBP0ny+rZWrp4SggRH9SlAMB7dLRodxiq4bTTMZ8TIZ4eIUfjU9c/Oo9Z8J/XNb1NoG
BoQP4E7gKYFzkO7mtlLHTu1HLTb4p0n5OOxvD/+eTJH1jy478OwQ38eDRXrUMX3KNS0ZtLhnk+/N
fykf98ghBRl98NzfevtA+NOopoHSOlFdP07dZ5Qq+NxuoqWMtfJ57J5L/stY0LB4w+lZ0+Q/Xwb+
98udubS9a6QeZp6Tj3zxZyDwhg3XeW1xRUEjijRx3YKp6lIEsydSkLHRURV9UOfH5ePtxX1/48mL
C3cBB8y2URcoU8moaq/quNKw5w01cCrXL3UWTKBVIwfG2kCfWciVD44LFro0HMYdq92dlv9JwCaQ
Vt+r8qA3B2XLHbueNOpfwaYNDlXRG10OpTj24totHmMnlTSBTzfbu18f9MvxJZNba0NOWoLxZ/53
NJzI1LtoZke3G+5+MVwKkrXHE8OsRwgycDWB15nmi39bgatTwToBDgb4xhUVUCby+ynq5U6mWX0E
0dNrV9fHkXffm2kL97AmSpSbwTqC7OiKGLTH4yvJ+8oGG834bHfpvm2QwG09Fuh6+vn2tK5Pli4o
jP8rSwobNFXaeYxBVq+8GTjN6IzKt9Lpa7sMEVvA5tBbRrBIXh4t6o2jmeSJdeIO2iV2nb/VWG1t
EqDaRhYdBwiZN8l7KDOCvgq4b06ZOfkqrHydjBEOz+2lWp0GkIeihxCcWhn+pSjTvFCw25480ACr
voJmKbcFrE5DXCPo8IPeFnJUyiZmm1jdgmn0DD0H1JCS9lOvTBtn5RrHgY41iH/9V470CHP0wQU8
ULVOuZsEhYAzF1pk8NceFYgsGoY+mNXKb4uvhvvl9gxXllDUr2K7IXaAaiNJUZ5GMlS92OqJp3g5
+Z62uz3+ygpejC/ZmyztJptPGF/pA8MLTRrkb7clrJzNCwniC858JCenXp52kDA2O839lgNU+Yts
AerXlskAYyVuC4CSEGS5FDIkYI11+1E9Oc4Ly17uripDvNZAeToSrqhthbd6ObyS2jzrjUE9eQb6
MA0RSVyfbOWzrrICkhApsJaMtdKpCeaQLyUeED/ZXAWO/VHjO5IfWr6hljXFn01JPjpN4wyaWk1Q
S85fnNL+4Y78wW2y6Lb2r8W8E42J0nFIu7oEUGOTcpUmC+DNUT4eU8PnxQYyf1UE8im4aUCt7Mqp
/cwqM1PjywLE0x6vxIEe8n7DzlzvYWROUMQmGukg9Cm7rCnq72uDWgsgjnagNTuqPFv6qZzu7bom
IjHncsR3nJ2VBtt4odReYg0USL+XrTb316dE9NwyQK4GvjNAnaVTklcErINKAwIKHiwsRE3TbWVv
jS9djXxyO0RIWiemRWRZIGJi5pYlXtEE3EGkxQUtqkAgXq7Q1GV6Rm2SxJO2pD9amiSnwnV+MNS6
vxUDWnhSo9LBsQGwqF/0yrITlbS+R/THJCuPg64GA1f+NBbaP87up9vTFz71pcN6YSVkCua5Abvf
OOMAL8OjkezzNlbzD7qXAV24FepaFQUkHIqRgcACX/nlMiy6oqVGR9WTTf/OxduiF+E4Dfs8jcua
bcSkrpcc07KBlUTxAGp55Vsc5XAtiPhK9YS6/LBUfyTCBYd3pf24vXzrcuBZA1OBKkBPMrJOAaYo
1e7UE0v3mpMHFYky89Ugv2+LuTYXYjr/iJHM7GzOeq93rXrq0ywolLz1S0vxRy3dmM6aHAHFswUt
NxBg4rCcnWXcUsROea6dHPeQ6mG9+N7GftuSIJ0FC5W0GmJ52qlzgMEtD20C4OXGLMRXynv6fBaS
RUIL+KUsFsigpu/MYbFFALI6B5g9JEgQ7bx6oaczIqpawrTTYv5Al0Z47N6wsX9XpwAiQ2HzEGeS
8y9FOlbekJXaqWaDPxxcRPZu76gtAdKO0kuVWkXXaqfReut3XbtBiXRdRQ3HAEUv/z+B99/PdpLJ
7IbrPYee2/KRI3/c9bjnDGf86vDhYLuoSV3KfTJ1b0XvhERBo1nTiVSQitQ2jaiJyiJaotsAmcIM
TXu7Ng8ZrTcg1auLgHCAIMvAGsv5Z9Dd541Ve9ppyCI3DcH++i8W+Z/xZX8lRQfMOaG2dsq1PcmP
fMuirn4/MDIgrUXo/aqjKrISLB0SHd9vf3a7T59vf/2abTNdXFz4A09IvrbsxWNzU6a6cCCPy+QF
s73vxywaxyG8LWnNi0RJ8ztbD2q45ZCX3reWkbYqrPVMjo5XRFppHWfTDUZN6f15QkGuu0Xpvjq7
M5nSbWQVbpvPFDKRIPMV77iUj7rBfaf5c3tuq8biTI7kX5DELmbGF/U0l1/AiWBZ39P0X0QtQA71
z/pJD65BaztsNMhA9OlDP84feg1JsRo5l2QLP31dBiYO9pkssSfPDnZBeyeZh1k9qVMeiu589Mnh
UW6jb8BcRwuanKQgGyybr9X0pVbxBni9vZ5rekNHSPgPCMMgeinduJ1aLgZYWrCeFpylF3Dlo4Pt
sNU2aW1HomELnBUk8fGPJMWsWgtZKcxyzD5Q8tJ0H5ThU5t9AkFIpLYbz5prjmOs6bk0yRgTbiTT
NEIaqggfLDSQyEE4Mpk8gA8TaWp95NZwqPI6dJsmUN3l+zSxsOPpQTW0sC+Wb2njBh3nG+bxui7j
8rtkIz7XaZcZQtcOrXzP+2MkR+ogytf7Kjtk1PNVjUTJVt3vqob/WXvZT8xcPc8TjpOpm3NYZ+YX
e1TCOm+jlGw1Z9wSJR3ODoBYm1EcnG7elePHegwrfjC2SidXL8Mz/coklmM5LxxddNRTgq53RJt2
ic38uqietCbx5xQVrim4s/M5tkq261j5sZ3sh5mDUYEUO5I2hwalECSjoZEyn5CpCXiRHm6fq7V4
EXp+4zkKhmYU4cuMnmNeey3xxJZnD1WF/oLKTjOPffM0N6i6LpKnjMP3LLk/IQV6W/baPXYuWrwc
zmyKS/vcxvZXT00b0QeiRLeHXz3MIKt6j8oDNSOZehv5WgXPAZgs9teDk14UvZ8TZPS778b0I8u2
sCEr8kS7J9CW4lEAbILYdWfToXTwWsUjCIokEa126t962s/GztI+pVsgQ2EZJFcXjynB2WeAWAz8
VZeiMkZVz84KrJw9/23cxSfgOCndPHYTFZVaQxECqrmblHl3e0lXbjXIxfRgIZDHlftEooIma5Ii
U09DurdJaGWBsdXde2VTXIiQziYCp4PVm5iaMpaBxt+ArLt/211IkK7NXB0ahxbQkwOWGrCMgKdn
+B9FSLclK5Vx1GeISOhr2z7kd6Nk0X9S9O3BrsYBcmSckJ6mKSsIw5ua6OGwRMDEhPdrGsxeAICK
YuWrfHQ3WFlPPWM5ldz8TkcWAh34p9xE6K1tKFfDcx1ZCrSnkWPGpMlIV1BnOSneg2fvuZL7C4r+
bs9lxdyDjfcfIZI2lBJWGEnR5eQ6ta9UaJeBDtDaE803DM7WZMTvZwaAlWNJPGpiMmaUtYFXoIZx
Q8RKMEW0KEHOGwhpkfe+FDEhAVN1precUu04Tw9wuYYvo3V3lBLsxYBrIk8hABtXUcqmszNnUJfT
rO2bZt+Ue0B7bqtkzZ8EPTKIth1AGcEKKq0VUY0W19E8n4iuHxI19XPav/RA6wzEiYYKeHNN3xdt
/7cz2keHmMHQFEFnbKlsxdrgM4BTQFwKbMQyNEX1BsU1uTGf7IAwGphLFdye6MreuxAg7b1MMwdA
jp35ZAKDzKLa/Nky1S+ae3n4sL2BHURpCQo2Ab2QljNp03pAJg7c6+Dg8z26YQ3WvASwNePNaaII
WZS0Xu47JJI7kMwpM1yZAdSn5MCNIqicR2ooO5S6+rP2bCfMb6yPqvPr/hVEjStQMQBg4F6Vtnyf
6BRBC9U4tfauc385dYa4/M7YSOGvHCxkzZBfRGsTpExl1pkByMWFU804EfZUdE3YzDkISP6WlRcg
a/ovZiRos9C7zEaUR/L7dfDgGnNvmCd3fFmSH3b/wjSgw8gWRGZt7wHlCdwPUCUrcYJGNzPGJsgh
bWRaD23lG72PYo6NPb52iM7kyKDYdtaZM6CA6jS6z07O/f5uUnvs7nMBkieHZBPwUQYEqPQBFbZs
C8J/TUAlBIDUTqCGTWCJJE80HzMQulWqeap0pu5bq2/8WutzHxnv4slIESdKlpbvuV390NtR8/F0
rIMWWALfy4atDI44q5Jzh2OM/vRgCEFUxJScu8JKjCpTRutUdU8czRvKJ63beOKti8CdK5L2KO2W
rFLfdSlQB7V1stv6BzPTJ9erQFBrRbc3+urGAJb2/8VIVmmkabZ0KsTkJvhO3TGc/kU8E2v1jwRx
BM6u3CJ3u9y2K+vE0Mc3mvTX2xNYcelBuSe4wZDYvn4c5dqS5WWtmSe7C63k0czhpOwIfUSvxE04
zapOzmRJe3BuJ1wVuKROZa/7TA/cGjjXrZDRqkbOhEh7q++bmbTvQrrgj3o/OhvHCJUeFtjN4JzK
joNNkNwe8gwGB7o2KuVJd+bjbY2s2rQzEdIEnFFXS4XnOKlZ5T6itrYNbAVUxC26hfm1WU67++U5
CPnbgDjj9lOl2wd4rdbu1RLyOjNEgzXfMPsArfzC9n7sPxZMQ481kbhH4wLJyDlzPSleXZsnhR9q
cjjcnsea4nG14SbA2wcM0dJRpIbNikJLYUKZr/wotuhD1jbv+fDSOSyr3p5zoZbBjCyKXtpPrrkB
E1x588JZ/GcG0vlw0yJBAy/MIC33wMtXJTIEh1KJUJhd+dNWM7qtCUn77P9IO68muY0lC/8iRMCb
V7Qd2wOaITkvCIoU4b3Hr98PlFbqRmMbMdq4V3xhENlVlVWVlXnyHHQdEg+FM9VRcpMM+HMnSQD7
DrcXZfrI/KRHf0QxpnIlnTCzQAAaKrVOlVB1guhjKyD/SWuwp/0hK6+5+RJxDNw2t7R3qKmDmOUF
P4k8XB6W9PuXFqRdKsgTGQj+q94K26ALERLc3TY0feh6XP8amk2eC793XMgYGujFu6/C/tT4MJNF
fvyakM3YmoWyFuss+jcUADBVStP/Zvs0s6ouj/pIdfr+xfR3QbMSsy1/X+WNSvKDJq/Z7syifpLe
G1VH8w95bFvdypQt+RvUd5wA8uTj8/1J8bww4zyXHaXbN+mekkQUrzzrlpb/3MRsj8Z+18W0AMmO
D43/uO3l+8ynL2LFyZYmCsYHCU4DBHMpsl06WTN60CPLsuxEdVHagaSMG6su1kCBSx42EbXBG0Pc
xvvt0ooY5IrSVwGMipKyC0b9zoqtrTIIvBH9cq8Y75SspuMSgnhg2b9F0a+BO7peNyGtvdaJlJqo
vgymc3vH/I64zrbMbwMsDvh/ohlum/mAcimvZb+yTmmyKaVNByWRelcMm0j9qCrb4puY7XPFroMN
ekvjGhHFbM2ujE9/fxZFmfUwlLlSW6cwG4s/rKKO90Vorglmz067Kyszz0hUM1NQPrNOmq/azWjY
UvNijcc0fpZCnUD648qUTm/SqykldANCRFoEVPblqDoQXkVRduZJd2VARCroFrBfMLJpcPCWUSnZ
ZlxVD8AGqoMkF+ZdIkblp9s/Yuanf4357DfM91ygV2bQNuZJAxUthyNvV9Xa0LVE74XsxFqxvW1v
doz8bQ/UFAyW9PjN82kt2jSIXsbmSS2qXRoWduC629JbS6HOS0R/2aEXmW2BeOpVIrgmFSG3LnZ6
L32G4RhB0zJ7qC1Axq3ivzSZ8Z1+mbfa1TZqlaxM6uSOVwt7Zly+XFixpmydWYF5UkbzKSzDOytM
VvIp8xfh7wECIcJrqLJfJ9qiQhXSqDT0kya+WGm2Hd37rnfk8RRlo90lO7npdq5sbSTdO9TSGt3J
7Kj+y7rOq2MCpEP7NLttLBPQT9FjPWk5zcbkl2GV+1Fzt0lcrCQ+FpeSx+8/tmazGekwbWetpZ9K
nrg2acdD7amf5HT8VNdgp7w+u8vzZm/04mEkGfe+6+KvkSIgSZZiGuucA8f3XbeWQ0E/+f1D9VlZ
e+guuYp19vnZ4EQ3pgXP5/PwLtt7jT/eu9+4rTleePawTLAcXbpiwdc7t++MU5b/TOtu0ydHTfjz
to3rMUwRAaAaYOP0f8+TE+Wg1YNhtPopskPtDvmY25+/9rXLz8+CNX2QMy+y+LziC99SuX72iuxR
kKuHQs9XHm+LI0HEgwWZul/ndE2hMsqonQz6abRqJHl9O/p5eyzXxy1jgWWH1ImhUxiZ/v7sIhPg
ctdStaHhEU0E6pUFNXOuzTZ/UMy1o3ZxMGe2ZvNWZGMQtqDFT3Lq7bOk2mprLL/XF+blaGbO5Vdl
3fs6owlppTW2KfoqlfXUQJSoN3+aawLSS+OBgp3EP0HIRPdyOXdjbNS+0Yf6qaVftXCtw9h9ur06
fzWYX57ccG1Df8v18JceyaUNTxjMvlYH7wUMfGGgWK6kx0TOm23NbV1teq3RwF2b4y6Ru/JTZ7T+
NuwL7y6vlN5u4dh76YVCuxOLOHlJU8g2PDNSv4RB2H/M0no4cIJ1XxoT7o8UnZ1jC1zvmCs6Uh6j
5W4KsUK3PIj83HapfewiUSp2kVEPH6u0Yg1dXwWa5ruPRV20B2h22mNMI9fW1JF4Uyrf3KWVEe6V
NursUYz8+yiO6BYx+obqtdF+owH1l4H1h0qKxZdaL6N9IkfWToqtb2Mh1ocyDlsEbAC0CY067mGz
Vx8aGEpb2y1aors2G05xr3snLamizQgZ0qZAVXmv+eEfPSoCtpH50sbLlWarFq7wbA1p90jPQrQr
6bp6kPIIIZIO+rsx6LKtTjUDTKpKF18sZpusb1xbDnx/Z7mhsh8MOf/gNn6y8dvIeHUFPdu7FOOO
aqsJh6zy4oe8CCmLjL18Vxjq11zr/Q2Nw6o9ZKPnGKLbbgRPrjdSFcS2WUrJg1CIf3id5G/TSvhI
YnT8EzL/2z60tMOn1gYKNrQTc+xeepBR0+OrgoB9cVsNWZXoQdMVO5LVz+ZQHVKpfV+ilOtpoisB
ggsMHTqJeb2tNipJ6yTNezF8f58IKT3i3kNs9Cujug7bMDMV9HRUtWgQmu09r4b2XBx170WFSobU
hv/I4p+6Rt/fnr2lPU4r1RQPT1qS8+GEbuhVg8b+Qyyld0ljr3U5LV0m0L9NHJL0Q5JjuFweWBFd
+K0r7yV0azsTRxvq8E1uQOOqHW4PZV6S+r00dDqRO6FaSbfDbM6szO2HXqm9F/rrj1bYH9i5DzlZ
U95wthCK2yrpwEeo36M6eXJjcSUdtbRk5+ZnkUXjNU3QBz1H2WB+GzX5VfPrQ9eu5WyWVgw9aig5
f4uUzU/lNvQTxchc95SZ2Q8VXgK7ltyVYHfJBklbrIAB4nSe7amylhOR0qtwkgfBlknNlPFK9mQh
yJR/y5f+beL3359dzFKTqMQxjXBq9Vy3Pfj8oJWKjvQnfpaLxtFLY9tUw53ec7wJ2or1JackvzbF
A9TOr5IFUTiaWmDk7qk34n0Yf8/raBcP38NxZR4X7ZBgI1uMHtFVA1xQ90ojJqN7KlKo+KvPUB7Z
jfFBTb/edv3F9TLgglUmojwSRpebLB/ivNLpJzm58U6JnqI13uyF73N1T60aHEgTceTl99nXAV38
lntqkg+0Micfbv/8pZ3L98FxAizhdJ3nOgJhtMzUDYQTh7mMR7TKJhUU734EdvzUKFG7FavEtBFx
rY4gHqRt2vXmkRr+Gqp1caAQUvCOZS6v6EO7kd7zVI7wymprPGlrvZi/YVizcAdgHcgCsnqgAOZZ
qkwtO6VXFPc01H6+kwN93GSaRfYthRckjKX469Cl6VZOC/NAYyXcIK0bHvJA1LhjXf9nTZCx7yMv
3xhVAXWH1MQHmD2+maVnbiPJJTKIosFOMgH1vbz5FVjaQ9BqfzZRoz6Nldxs2zCgA1QbuvdfWIxM
m3IMNM1dKUSrhZQGoWi6JwHybDdQdl5sOGKaHW+7yuICcZlwAtKdggLWpScSpcqjUeMpiunaWRxu
ihUDc4zmdItM2Mf/tTAHNnReHnex4Asn1+22aQTMUZWJlRTjJRm1jVmnD00l2KWcbqNROqhG89Jq
5sPQWUdPT+90rdlM5Llm3z1RitpFSXCUkjXOx4WrBvIUwoJJScTkz8tZkLSiCD3JxE3zJ93cZhLM
HcNKoLMQV02dLaIFRwuv8TnDXFxq3ZCLknAamg+u+DmN460sFvZoIcU0rBwAC+8a2mgU6NJI4PKy
nQUJeqR2WhrE3kuQs6rFD8HUt350aILDIMgbvb57vxNhz2SHk/ID23E5fWGTFhXcrMKpH55DkCs/
b39+0YV4nE9IDp624C0uv0+CL6tauRNOXa9JD4KrixtfU6pNmMN3FI709CW1JTtjVoaPrmHWB3U0
4q1Xu195xXrbsVHcXUJ7/kcQNO6PPjakTZ6ord0ZQk0hoDUe1LLwVrKjSz4lTWz/JtK0Ew7r8kcX
xJZyFzMptfnZ02nRkUHvuGsQ3IUbEW73f6zMGWm1QYiiPNCEkyjhWJvwrekewnAlg7VoBLYuyL+n
/Pl8fWtTK/Q+TTkkKs3a8sRMtnWAZDE6KNLOLMo1+M7SVuFhzqFOzmcK2i+nbkTmkFdQJpwEPbRz
Urqd9SuOnusC3WlxZass2yIDqUyKu7xALm0pip9YVcbYhOmh1ni2lDTbbNS5C2BxbtfKKks7E7TQ
P+amvz8L02IkcHMtZmhjqNmedLCG2jas11p2glK2y3Rze+ssmgO+Ckh+QkLNi2pKJ1lhlU+BZwqt
DCcoAkb2QdVgaVzDsy5MJCc9OqtTtm5K112OTGtavywkYrPG76BaCd5aVzl0QrArq4CC3rhynC5c
XOfm5o5fdkGS+WbPzT/a8JA179RfnK6ti+/PfDA2qsQYdL4/ZsRJdrJWTp0z2vxlAE51SwZqTJVt
HgPWE0AzbRhApf6Uja2X2eNBawlOdhzTfmQHHVdfp+/ExPooh8WbmLS2JsUEG8Zr33WPRZ6D6wxW
9vqCxzBwGhY4ZynsGNO8nzmoPvSyGGREVKO7b9HcjIt7AQBW5PvH3ksA5azhABb95szgbB6kIWwj
xRTdkym0T1pk3acp47aIrIZhOwrSyo74HRLOQkbIPUmEQw6B3Nr8LQa6xU2jsWPeW43e8LR5UsZ0
L1Zvevwxswto7jootdpjPqqHSGbdvXxN5WlxjqGiQqMQvrOrJOog1D6sudMzJnBtVXhueuhG93qN
DtCXOF25h6Z9dzXeSc+LdzycoPMQucwB5UbT2wyQzVaNtZ0pPXr9z0wNbJdzIDE3rr7yTPstBHFl
c+rKR5oNMOvvvqwzJ5JaUxyarHRPvv4h6yM716VtALHMqILsqx2j/2oOBwGuOv7trm0su0WBNB+C
TSVlGyGtNlHi2ZnPG298igxxa6F7W0rqM7K3h6w/1nRrJaOyqSZaAfcodPImVB+M4iEQB+4K3xZq
WPITW3QPpvYc8ub2uucg+K65Ry1Cu/e7YH0ZtLuxuPP7bnv7xP3dwTYfO+7FkUu9hQmY+XPldzw2
2sA9ef1b1e6S4URLsG34oy2NP/QhtRvpKOvti6A9p0BDssgnjzLsZAgY8060dTGEMc483v5Vvxml
r34VPwncAMQDPDwvt7WrxoMuJZJ10r2nXq63ffPFIuKPJFqekGYfRgGE8T4fH7L8TZG5kwYkiopv
gjhuNA1FgPAPryo2apBvxt5pa3OrohdZDfuh/uWGj1ambt1iLTPzW6/z+kcTw+K1ENnOw/LaLYwm
DDU0wvk1aZhDAUDFwfuVduNWlu6F7jVVax58X+r8KUuMXaTsWvI3sn9QxH2ihqQvFYh43jQ9RQn0
QRLiQ1w+j8anvD206qnKnMp67dTj2L+1dXynpz+Toie1ax5zfyVEXih3ylPy0QIuMdELa7Pr0TTH
tPYrV6VOjcyr/yxU90n0MJSOhsuH+Wtd/KkGdxQ63i3CO900Kkc6mDdaWgx4ay7XviqHrmw94GK6
+9LkT7lz27cWAl0Y3wjNYeIgNTN3eLWKWr/JC+0EU9mT1cPoqZOnG99Jh/LXKJRpAFNC8qqRxahQ
ic6LUjvBdLit3cdaKlae3AshBQP518Ls6ushWW2rqtFOwJQ9DcEs5cvtmVoyAOUzHUVYAYYyPxpU
Pe37WtNO9I/ZtlHF/2EAJp02LARvgqv0mJJCKFORnT4l8JUekx//4deffX02PWVZWUpT8/W8+JTK
z2a1VpNfuBbJbJNwmzpFcNrZ9FjNoLReWuinvFWf1L45hb35OezzT6HsbgfDO/ZatcaUv+S8pD6A
OSGTBQmOcrk3QLt2UhvivG1YcSlWKA5lbe/tUgRXVlbnyhQbf1Ir48bn5qfecWkq1EmCBEUTO6Jy
X6ZgA/djswJAWzMhX5qQEQptW6QXHD8d2rtGpnewRI7hlMnmGqzgKmxjNKQvp/wCLFjUhC9NjV6W
hp6PKbHztkVXH8QwNGxLz3z6LJSfDRjS2+539QidDMKHhEoMfXno7FwalLpCU1wrj5wo+OLr95L/
vWQDBWv5qqVxARiF/Jor51pWDtUEOWkaK3JAbZT72k/2uVk9mHn3g2fbUauNX7eHtbRkCjTtZM1J
Pl1hqIpR6TzX0iOnGnSo/fzoU+Wpp1xeA/cu2kHbjLcZHQn0NF5OXywnvLbHMXLoTrHLioDzR1Gv
nG9XG5glUs5szNwv9ECmh64YObwQf6qq92VU9HuQD9TW6x+ylz1Dzaut7KplmyoCevgElC5zP6Tu
MWS9GnGP0k/kf9S7HN7pNwohavsAWf2KueVp/MfcnHlEiIeWrg4lglwSXhPehmJboKX4H5wChjkC
ds4mlmxy0rP4GaSyFzVxGTsxkpRpbzjaYDljt5b2XNpSQGrodeQ6Uq72cGcOrqSEee5EFezgqjdq
X8LCP7TNp8DlyL3t6IvGDBSbgazSwjAHzg1a6sWkBzJnKMttplKayoI7q0vsQVjDyi+Zmrq/wFmg
PU4V53L6YjVXgiapcqepOI261wFBz2r8wVPh9pCWfG/qEJ+oBkGvznNHiZY1kaIImVPEnrQXoonc
d9RQTpZ+6nL4kaj1UazVemUir6IIdhnIXO5JkNK0Mc0OQl8IK9EIsVrLj5LwaK0kANY+P03ume/l
UdCkQeHlTmF34RYg5+05W9pA579+5tp6mFWCnPHrzbes4N3W9ht9pXC8NoJp2c5GEGpl3OjTCMZg
J1SrjYxrn5+dOF2olklJ7wKkMEfhmSba2xM0/fOLRw/LS1caCHiUC4ApzyZIBN3RGrqaO7UwHrLk
vu/2efI1zD6k/VGTD8WwZnBht3Dh8ToBf030bk3jPZuuBvbttAnL1EnFArBu7QmPRlTSuJ/JwtYb
6H+/PcBFe1MjIJcRJfF55NCXY+YWTY89ax9+pPz5Z7rWHvGbCWI2idxDxCY6MInrZlNtkAJdgOfL
SXS6+G1o+YVNx57aAFKiR/2l9IVdmHUbIbY+14mwK7XgFEcDdAuAgLriRdaoGuaBFNoc082nbBz7
h8b0Iw/qBy//yBJK8GibsXKHHUTucxqk8jYRH3NFC7Z5oYu7PA1KW+ef3Lmp2tl61QQPnh+6m77s
opeq0PlWLoTpJhdKOqtErwhhnyt9Vjvb6J66jcmb6uO4S8mgtDZtpugZhJ519EVxfORBJ9yBvHO3
LFN4gqwglfZKp5C/BoJiU45wQ1sukrfObKSTWEhvZuZ+ywMBFYYwqcEgBpG46wQD0WEDTU8IEg01
tZXQ/CUprfuqCKJsW72nSzse/p/0vIo+xLkaOqLkW/E21NErdke/vAslZbB9yZPu6S91v1uRLLd2
4yFBKkSBvInVVLtPYmNSI5VKW0Jp4jnpB2XbZVH3XCaJwfR05YqLLWxR4ImUXqZUJkW3+QlgtH2s
8L7i3mwe/0wqaSX5vODCNLGCJ6J+Dz3InNxRq02UKjQ1cTw1s4PxTYqegu6+ZQJvb5WFw5JEJWcA
xXMCgfmLKOzGpnTrIHXiAUr56DEvTVAcK+CNhckiBuBFwlXJo0uZRW2+pMAzm5eJk/h37kdjWEsG
Xp9ntJaDl5/Y9niVzi7jbNDGSiqE2DG8z13k2gg97G7P0tIAoIWhC5u0wHV+g5Y+MRD8NHWCYqM1
r/paNXXl+/MKdp4EQ+K2fF+1dtaOFOT/6+drs8jcsyJXEwc+bzwA/q7XWq+n+2J2FMI8RAccWj4k
gOb3STXEXulHeeyMerOp8uZOUU6E6Jx4d+IqOfbSVJ0bm208s4u1JLKyGGKLB5PjRP54e66WNt6E
qiNNAO0QuY7Lu0qNkl43QRQ4tbfLospuwsxOpG22v21mYd/BR0+zEDG4CD/LbElav1ao/iRsidHb
KlJ6Ukvt6Pby238xA0aHpjeIjeZLQ5xYCJoaJI6vNA61Brvr5GOurXEKLUQUE2EFD3Wc4Bpi6dF+
k0yacM4gdLZsNTu9C3eq9OSPJz2Eq6XtbHetFW7BEaYlItQnbQvZ2yxICtUUn5Oy0vFfhCTdlVn2
/k0/6bJPVC3wTyEac+kJiRGWppFlhaPk5Otsba1ssrBtNIXs/UQCxaaZEwAFmaVEUS3njiZvkw8f
+tey366JKy94swbCDKpquomA783GUKiNFIexmzsQQn5s8x3KW0BSBdMe38n5xB1CNnAinMSr+XP+
IjJSSS1ChLecPsk3Df85tz15abknBuKJKgDhvHnFfqhYohQVDGfw482w7Ye1qVo0gM4gwmQExuTr
LpdbFDjhgUeXDvWgYhvz3/sHwH3Oe5Hji3t9tuNjKbOMLimZIEM+NrW/V6S72xaWFvvcwuyarY1C
Kk2v5VUC15xnyFuCpp3Q/oGWyW1DS1NFK71l8agn2TOHIPvBOJQDJIeO973wj9YasdDi5wnfKclM
cGpx9j4xhNYTB10vnCp7HYqNbKx1/KwZmC112EV54ysYUJODJB7c94nLT1uBsivpIjp9UAOa5yHU
pkhUvRBypwrKX0pFcC+n7w95eAAgVTNVQzg/Zs5Em/EIWqnLHaUBmg3gbWWFF1zp4vszV6oksfHr
mO93fnUXCd1ncjh73Q2OZPlWbsKFxbgwNYveaAEmR+RjaihtEcGzz7d9deGivfj8ZP7s7Zk1o5yV
ApvCQJ7HtF2qU2t934sjoHVchCSFRP98vYWgTPzaszJH1TOq7SB7BGt4p+bM5FSkPoGh0sFs8u6Y
XXeJ0QiZ7masiFrsxqp6q1R139TJzs3XFA4WxzPByPEsqonzpJPUGz6gXjN3wuhxPDbRytNmcUXO
Pj/bfbpYIOeq63y+iu4McVdJu66MVs7CtTHMpkvSk7YnF547abI34313vO1VK5+fS3jzGuiKODRy
R083EKwKa/iNpf1HykShC84ggTFPz8punUd+hksVaRs895X8pxC4wUsdeeKdqnTjyuU6Tfksgif+
EIGNTSQ5VydWVg1tr/DShEA0lZ7G2vA3ctRadjI0xkbistq6UWC+xUogr8HVZjNJIQ6adCoh5Gkk
AMLz0nHnenQtSVBVa4DjvrRrrGezifz78xPqFk58Gkxmd4lcltY4SPRpG4PnvhpJrxAplklga4Mq
bCyt097nGX8ZnF7UEC+aQP4m7z87b7pRyCRVqcCKqo9G/qytobpmu+fv73PDkHeaUFTTfJ59v0QU
NK0TkcZzKdkW/ovr/zm13t9278VZo2AEoI8ExJXsWGk0spB2OrOWazZNTVvFFfdqBDpz5SxYMkTw
zvORo4aYaDaaqtWtwQxY/aYFdxZp0We5kytbllC8USKp3twe1yzk/j155+Zmi0NhXA+TZjKnffPN
z3Gyd+N92n5WrK+3DS2tEuUBwnv0weBqmt3PEtRckWIJ0Ls3X43uzR33ZbASZSxP3b8mZld0ISN3
MraYMMq7wNrl451a3UnB4fZApnPy7GT4e8b+tTK7naW0MsMkY8aQuRv7vfdA42VnHECVKb+gJfgP
xnBq+iHhrCeCuvTtPBfkWhHYrElRD3eiHmsfQ7EyoO1KpDuYO2AwLopO38I2GorgbXpj5QcszilJ
Wo5e8LNXyKrCNCPXNxPZkbzmqSijP/rKpZ0ALk27ddeccdFHzoxNP+ZsJ3sFNbNBiDn5yl35Mw2P
2Vpyb9o9V4vHiwk+HqhZ0fe9tJBo8ZhZ09naah+C4FnPVi7Z5RH8+/3ZCGISClkihrIDDtKu5J9l
ehz+g+oIraL/2pj5RDKEY2W12Kjcsae7ePyC58t2kLVfbjvf2mCmO/JsOVq6AUNJZz+B4T5Angps
st0GwoqHrS3JLC4p/B64iYoVzveAKrlxdFPzvxyq4AsgCeMP+iUuR5K0g5K3qJTiWFvvSRA35VPf
rIxjcbbObMxmy0DJWBDA8qNf8eb3+1o6Nu2v/7Ag2qTYC1xHvmqoja3Ui6SMqZLj+9T9NsFJxc5d
uekWx3FmZHaKQtgTS7XiMg5AWaVlh/1ODfSVa2dx0c+MzA7RsCmCRNEwIgsvBhyy7+fso7TO+4N0
FRWvqywPmtdt2HeawoOZDpDvHQDP20txPQCF4BA5FBLssFrOC3ijKEO2L0iK0z+M9H6m9TuTL1wz
HLkIlsCOQZxmWrNt4UpDXwrUOxwtFHdmH23IHN4ewvXRThmF17g4JdygyRcvN0XR9yNUDODulHzw
Hulw/0wmC0WUOPtglcFKEDjtsMuDl8cgSUNam4lv6Uy8NOa5XaRH4Eacot6O0bdy5CDZiN6boqxs
w6WFYSdjA2jKNbYH4KVvBWWtOu4TugNuunLAL3+eHkFy1MBu5i/bvparVgthTBOjBwCFQfXx9qIs
fp9kIahBJCfha7icpzJtXU0IUIWthk3cHuhRuf39693NvAA+mRDiSJfPk4a+EfdmaPmaUxhwQx8D
HWWi928N+uCQ5yURQyF4/n7RMjToCjjHHCnppU95YHVvQu+vEbz8RgnOPIroGH4ampVIRc/BvVZK
5auuB8kRegtBJlIlovK97w3iktdCU6k/J4cyuK96ulXgX89/xs3KBlpYK8Au6FLyJNXgV55tUakV
ck9TBdHZu6p4yIJ3ggSmI+D8+/Ma2AghRSPKSH8N0rD3qmrXp74tl8IOXPVtr1gaCQyaKmo4sEKQ
uLn0Oi0fSyFLubvUatg9N0W/e/f3ZfBvXL/keelXnN0pkpqGWdBFiiOY31qnWZPRWfj54Dtp8aQf
EvlJebYQjSEmkgq40DFR3Ope1fdHXID3//3+FRW0F6eGXpoKub9fQ/aIbg5l+sP7p4gLhc5FXskQ
ycyWoKR31NekTgFqqdsBuay1F+z1zgeTASk8yQXOFbb/5RqL9PHXdR62jhDvE+QhAjvwtu8dAyZg
yZ0SZTLNTLMwy/PduM1Vv4O3+LPrh5uqXgmArq8sDDBD0KQBZqMCdTkGo4Fkrycb7ihxtueS2hTZ
thL2sbmyH9bsTH9/FvnmqMlJUY8djzC+FLaKku9d7Zis1m4XFwVpQtr8QTRc1Q1qSU7iPpNbpB3T
bVmLP9rGsBXd/3F7YdbMTBvobDwyHKKDFkqtk9bqXiG1GOfZH6YSf79tZmna0JilSIyUoHhVwpVS
3v5j3jROGDqGEiBBkkDuNWyr8v0iaxN8EjgT6ClyJXNGFiSna702lNrR9EOqvbTWUfdq24w+dd73
IXx36mIyBnySVlwo5ebMEZVWR2DZhdopxqNvOFAwKdXKVbK0QOx5qtIWxdUrokwykHLcFFHj+KFq
5+KHiTrfzHe3l2fZCI0KJFCnVrzZKQwYKotEVa0dEktqv6UvTDNXToAlExOFB6E3T1QyWJeOJvoA
wAQVf47zTzX4rFQ8qWuU0kteZpL55wGkTe32MxthSQWX0kDHaRzdG7n6bGXaPm/Lba6Zd7dn7Dpq
JYKkOQVeL/IFV7nSgB4+UjNx75hjYxvJXRfsNEveKt0nKuErYdPS1J3bmr0f3dKqO9SPekftPpvm
KzL3dhF8uj2e5ambnIzEL2JO0284OwfApMg9DV6dQ5+cFOz78D4fN+ZaAnvNyvT3Z1Y0yUulsMaK
KvQHyYMcDNFLQ34Wq/fBZgmQWB78jOo3vc88Yy4NdV5j+aVS9Q5cvPZIXioeVm7lxUU5szBbFK3P
rSi0yt4plR99du+GqNetdXUsRLIqyGlg+OwbtqU+m6/UrUszHlKM9F/84TWR78dI36lWjJxaaNNl
XSdfaf3YCPJ9KT+WTbEyyDl1ze95BDZCIwR9JfCGzEID0zP9sDXkzqn0/GtrKPdhKn2M8uI0mspO
oXo3FMqDNmUYdfTeRr38dtst/48fABJOhCfevEoO5xqSNZ2Mx5jlh1T+JbXttkz2hXAnNl/McNfk
x1p6VJV3Z4WYdzRv/9fq7DxMh3qoEh2rg5bbBYFRsR2CPzxt5RBZ2g7nZmaRXRHGjRYOeucU5lc9
/ZbDeYzgh7G/PYfTFX75HLoczPyKHzLNByPQOZYR2n4e2P4KcGrpLESvROcmBJtzlYouabzwwqHD
Scow34h9tfXG+CBY5i4QvW+C4X25PaBpa10NiMfddI9QQp6fVQrn1OC7Y+e48JvKxZ2UZHbT30md
vIV+0I7fCW76axNMjGs6vEaUXmbeYCXgcBXP6538a+h+VvWVEGy6la6Gc/b5mRfEdHeYbcbnxfwl
bfwtHCk+hPWUlOwaILAFPZSw0pl27XiTpigPrumYvH51KaUfkL71qMJnn61OttVwF3jKJg9eb6/U
tetN6RCoyMhTTdDZmesJTZs2UGulTmbrg7ex+O+2gWvX4+PUwoAiEVkAmr0850dfTvtwHFLH31vS
Tv9lDdTDdvHKMXh91k9WSO2Q5uL/87gC/WF/DFqsQH9p2wrEJ+8E6OFiFxbmD/osamPNnCxI5j72
CI1X5mlhIXjZgdia+JTIT80Wwq+UqsnRCyeK/JBsFM/5D8vAPatOfV/wKc2XIdHGzlc6Pm9AzxVI
dtR+E4StZG3Bk2xv21paDIWe+UmzDfGD+e7vuxiCFT9KEUz8aPCaSHeoY9w2cX3AwG1MGQV9McrS
aJNfelXZakbkt13miEG0lZr7avyqGTmPiGYXpHsBbvrb9pa8+MzePIsQ6k2f9zEN8AVofdhT7UwL
PqqJJdlinhy9lAbi2waX5hCVe5Jx0ykgz1MKtR5a8AaLqROKwRe5DwmTws0QWyvjWvK6KQM26ToB
NldnB6capmbSBAbbf0ztu8FfyycuDoP3xNQkDqZ9/qYQ2iExk05IHWBASFQYf0opFFS9263yv09n
8OUZTTYRgCtspYAqmbVLj1B6mSPAD6EoKGO7zu+E4i4dB1vU+50iHHX9DtL3sZH4EZkt96c43d1e
sCUPObc/jzbVoGkg0cscPcq/l6r0mMBdawP+3Htl+qKm1gpmbmlmqSyjQUdVfqK0uhyvDHOqWQ0e
PMzxJgUNVkvDsQj/g3ucG5lN6ghtXwWjaEWr01YobPfD7Tlb8D58AmAhORROvPmZVw1KQyE6KR3N
DqhUrZ1Di5/n4/KU1ALONk3h2VuGvptydNMhR2HIs6v2S7YS+i5+f6KLo5QAXNyabZ5ScMM+LPm+
m78m9HN/vj07Cys8Md9BewN5A61ts5/vupLhNUkI2rnx97pY7iKYsNcOtqUxTAy/PGCmS3quJgUo
sipIlgFf877XbWDX/Uogs2Zg+vuzRRDbSmuJnnJH1r8U6i9L+nh7liY/n+376Ub7ZwCzWQqr1u+0
egJcJq7daoeeDi/tQcy/3jazsL1BwIJSAhRJ/nUOEs66pM3qUcucRCzRai3VwpZTnyZq5Yvbml8F
r17ZG4urT8MGMDI45AikL+eN7qAsrk0pczQ4uElZU+opPONBsMp34oenyAbJJ6DclCxhKJir+w0Z
rNppLxdO0GyHT+kaMeeSA6gKriXSzETj72yBLDeKE1Nnl3goytz3Q9J/yBr/nYD934M4tzI7DlN/
aF10TXInE4X7qFOf8mYNH7IwEMgAKIUQxaKHMwdyqzrA3taTa0d866v7Pn13QoTawdnnZxfIWHDA
+AGfb+CefBnFw20HXvz1E5MGEPQpWz3bh5DektYp+Lz3pjbfFMG3b39/wV+5wwnF4GoBaTc/DMPc
FAp/iBtHRDJMpGYfZ1tjDb+1NAg0V2ln4EikAj4rexuBKLRFlzROouWbaOcG1UoUvnCaUL+dGqZ4
r0wkrJe7LsuC/6Hsy5ob5aFtfxFVQsyvgIckzmA784sqSSfMIAmBgF9/Ft+teyqxXfHJQ/dLV0tG
w9Ye1l6rSjuHqe3oXg38MhuuRmjH2fHf1wq4m5l2BvIGqB78nCVQrUhyA2s1goozqT8BiKUQW/t9
klNr9W0Sf3aYvhneHoCWxu2xVq3zLKKuPvP4ndhvqAIi5Ib21HyvD87TAEVQ2RGz3RpsldNIngPx
nhv/wGyYnPhV42B8ri6N4F5b0cTPmNgTNh1BvQsOxlmy/mgbKJgszcEv1LbFDktzjG363Na7od4l
3dOfNyMAYYkP9CkkrI+ynaSVJjq4udw+mwGaU88Ed8dbDbABeleAlQEu4CgF17WBo2hG7C2kedo1
U2dczRPDwz3DEwRENRpG7QPbak7U4Wk9WLDgSShlHp7Dh5+cAE+DC5pyRFmH3VYdMSDz4YwAmCSf
l336769r//+kMgFhQZX5iPGk7IUyzbx3tuN12d4wfsYBOfHjZ5wSGogQ6iKGOjiotoVmbfCuUTSl
0aVVT4+md46L5tgqgQkc0e5/CPpj2HdeO21m1yZQgzJMnUgGYJJdO38kQ4ItQvw3k6cAnwiYyWF3
5ZililSdNrc+mkVLd5F7ZFm7/p8tLGbBA4qlIjBPh5xewhaDzwxBAWLRYeNdGOOCj1tin8l4nloy
ULjBiINmBJ7tgfVrEtcboc5Ct41Zr4mDSBBtZDfIsULq3P+7Zjsyq+jcBBQeBh0tcT9Nre8naWmw
1th6ICR4Stnj7wf42BSC0Q9cE3MuAPz0/2Xgv1lyaEH7whTc32a9eujQEl5LKwxM4+H3aU4c5B/T
0J9fkZWOPVae8LcVbcC9GPbDmT05MYGLKglygDMF1lHxr3MV9GNMXERbftB7Wpz5/fMq/4wEcEMA
6vsvi4ZY5uAiMiunbt1QZ1uVH4la8mfSbAa6JNMyG77+vFTYb6CQKUH1+KiqDGL1NiuEBSTWgiSX
+R/7ceabCEOIWuwsXIyM/YGbMzlWOvXEcLc1DXPUT85lS09txPfxD5KBfkbykZiZtzX3khWhn5wT
DD9x++DWIHkFDNnM532wFX3QBrXXJOa2RjuRbhTocPNQ8Ar8Ies/7wTAW/BpIduAPPl/VOjf7kZe
GFU7ckG27WXe37FzJPQnVurH8Acr1VORZ0bRki0YSVmYyzPG8NzwB1cOtEuSVAOGz5w4T6PsHFXF
vM4HVwKEsgANgOUB4JvDIqvIO2fKk3zaVt2uc+/s4nXI/26c0I6ErDI8/znJf7DVo8F7YTQSkOPc
D1vInIIQwx7OVPtOfgdiCniboMpGOPzTNKU2KSa3zE1QOCVhMWyH1gLX+P3vR+nkJOh1xfsHsAiK
Ij8n4ZbfGblkZMur28n5BIMF2DH+jBVB8xYKl3CaUTAGqO7nHF3eIkXoABbo0sukUKEz3Wp6jvnz
xO2b8xSg2UIpBBfj4EOGSrCcFTmB/MVXQzcMNCUGEFcPvy/XibP7Y5b5V3y7eWT0bNmIlGwt57Mh
dwVb/j7+CXMO5oqZ/XOm4kCS/+f4aZkDHF7WBCDqnZ0/Gu1FUF1YYC9Xjgjrc/1Hp77GhuMDqCPC
yqMyuobgoAcKObKFitfC0+A77s4d4hOVcohcz71AkHxApfywSMV6lHdFJcmWkvFdarroKhBKT4yv
SxSxU0es/cFeuI27oOhOk3jNzoSEJ044mhiA7wNsHP7kYS1O6DEnhh1MW2k8OOO1lV6U/cXvu3Zq
HVFNQLofjWLz3v3cNZUxbtQJnbZu7m2sXt2woD8TS5063gBBz/kkeJJHMGuTQeFUlvMU4p1WVsiD
OtSjgxLpmct6ciLkj4FTmj3vQ6ujsAsOFxrGn0BildeeHZJxiN3MyiLOh8ffV+7U5qA0j1h67hHx
DhXX/AycEz6IsND2kEVOjwRKtmdZGv8+y3HMC4fi2ywHL47fZIYjIeu5rQznumq6UIE93unfjEyt
XHLGRBx/0n+uN1CfYFdA88B8WL6ZCNCOJzIb0mmbdxyVcjMybejUGs+/f9LJWWZKk9nZBwfcwePA
UhdFrNIbtyYzEqg2T3eTriG41iRnXqFDzbA5WwNV2P+d6agGTLKRo1sPM5k0rKo9856C6svJ7tsW
5Okd+vnS/0Oa4vgYos0D7GwwGfj76Lx3hUHsUtMR7cxhVyxEB2arEFJAf1/FuXdhNrWIMQ6DfEbd
Ab1vA24VaNjKcUSgfxfkH79Pcmwd8CnfJjmwDk4nWhBnjdPW6AjEtfTGsdozB/zUafjvcUVCB2D1
w9OQ6byb3NYZt16wqiaoo992/erPXzGzYcwaFABMo17/81hPBbqs2rxtdre+tEMEImfM9IlV8hBY
ICsFvDcM6cEqQfcOeOMgbXYOq0PfhMjumb0+NcGscIJEJ/KP3mH7BZVOXiEKrnddGY/1Mj1z7c8M
f5ilLZiANfUwfEofkmnppvd/X38IfQHVO5OwHkGVs0GCaNA3q92kwM+Emm5zBkJ+6gMQgf3Xv4V0
mndgUWhSlXJMqmpXhC17bpo/x8EAeIAMBlJz6NxCOv7g/JCae/5AxI7WdoT+cFKf62c89p0wg4d8
PFJGiLUPX+HaHkxlNqbYQQ0sJWETXOVmSKpNnQMGe+aVPF4szAXc31zaAbvG4btl9ZnmDVESuOcN
H6/EJP98HdA1AKo61MJswLsOHUGaAuqXTo7YpWMRg58yTM8huI8fxXkG4K1sWPc5+fVzQzpl1BNk
EsUuboObIIi7LnJD85yk6qmFQhIVThFAr8dEJBXxsjbRAd/ZFYnZFER4NP56MfAd32aYj8W393bw
S1R5BsxQdnWkMxLrc3DT47cIM6Bc+J8oA+Qx5m/8NkNQeU7RBITvRHFZNYCkrdvuUv2RggbvLFJE
c4oQ+Wak1MiBgU1GYFknXPNdq/gSGky1cy64OLEXmASqPQC+zEC7AxPrpXk6BIkvdlb2UDd37Z+9
YEg7QIUjAKkREueHFtxgzWSWWVbtRnY35FH9dwOF8VGDnNXxkHI8DlWV8oKSlTuVipg5EGo21r8f
pRMbDSkx5FUAqZt34iD6Mp1sckfllrvOXnLj2pWXQRGX4sxDdGKWGbvi4N7NOLFgfsy/HSfmmmXp
677eGWEhPz+L4OOc8Tg5Axi0kZ4AZQCs4c8Z3I43gvABO2Fdcv8tze7R44+WwzPLdcLgzvmPGYPo
A390iGQpkIUeHBCP7gyn2OTaiQ1tx0IFy4GgCTsU7fPv23Pi/P6Y72DhylSwXuaYr0/HhWurBTnX
CHDsRwHBh4uOzNosIHDIzNKTfBqKwat3TCx9BuUhPxT2nx0pFIyBnplZzgFA+08D5tv2J40JFlJm
NrtufKX0ExKkv6/SqW8AMieAuYKUG3IuPzffLD2vK31a77y9pcJAXmXlmcrbyRlAL45MJ1wa8HT/
nKEE4+zQ2gKuDnp//CyLAgeyZPm5Wu6pUwzc9v+f5pByVhToppIOpmmqhV3fGfkeDUDnlL5OnSnU
7lFdRx0fiWf681vAy8b9ShX1TgSf1b4714l1cniUxxCj4c7jlfo5vCx7DxgHggMVwCPR5QJUjmf2
+0SAhgOFfnsc3TlsP8x8ESoMv83NeucTIzS7teOzOOGfeZ4vKgO0y6j+aE5CPpzjMzt1DuYeWdiA
UzxJfpnWsp2casenTyt4MMUjHb9+P8wnnBTYezhzgA0A5XjYvW6nWZdUGl6vWwWR2VivXlKsJqf+
5wswTyd/53OBCjHuJWSRIcICR/vndtkKAU7bsmrXo5vV4mAFE+bCCs48AKfWbW4Hm9NFSCEfOo9N
nvblKDCL6De+t+qHmJ7rjz51d0BKikZvoPRwLg6cuyEpjdwTeGO66grIjkUmqrDVN60+B045sUHI
EyFGh2gVHn37YMU0tWugHcd0p6rhua/NGK4gaMqN0FX9YtDe05/PA9KIAH7CxUDUfihgHghlgXu9
LndBtSU4b/kDp1Y44g9h979PdeLqAoMMfTrYhlkfYv73b3a6GCo4yL0DZ8B7csOe/v0xQ6sIOMDQ
zQMv4PAQsHFiUmFbduV91kWQFP3915/IuyJTiMMF3B7UxJxDbylpJuyMhFucu++JF1VDvvJVFRX9
UpFVEixZmy+a+obRcx7/iaP3Y+L537+tm3S9dvIsxneDoa+Vq2NvsDZNxS5A0XLmIh3qpc0+M+aC
auHcwA3X9sBhI01agoIJnrkFnrEkv/Hptd1f5/yl6oKF67+5wb2V8Zi5KurOXbET3g9SsQRnA3Yd
ikMHVwwdnYkpXZ/vuP1PyavA2qANY+GNKybWiZ7OfeqJ4wh/YbYYCM2dI+VUKYKBJ4NGmDPdoQgR
cX9AYpZHSVFFpfPpJmuQSrboc6Cg9+LiLrAWTfBy5lCduO3Io8Lgz8l0qEEc+BYZF15hUy13/WTc
mgynFhWqmKXZkibWvVXRZddazyiNof8UessWWfTQ1kgQEFQjNPcU9BLMDMx90mrefv9pR78MIfLc
8TzvBrqSD5WLksrv04kRsdfDLZAxIXQKpVzY6Yokf85UYQK8ScFM0zOjqA4MgzVw3UnZ8b1VVdGK
J8WZrT71KYhx5jIW8rowQT8vkDsaI019hfHNsKHgSa5l3H604i1t3n9ftKMzNS8VQbzmzs84Purn
TGWRK2uobbl3o2lYVOny9+GPbgjCNRv5qhkEhgrgYQ7DqeloTtLt9471VdT7bFgRCbHfHXPAP2Sf
eRlOfAsIIh20Y4Iu4ljNnHaGlpbbyH0Nklhyad79/i2nhkfgDG58ZHsAYjy47W1VsN4uU7mX1ley
sOqvvw+P0hEwVahTQQ31wGjOuXu/cKnco1n7Q51zOE79+O+jzyfum0nmXeV2XmbJvajeItc6k9k7
cmeQT/g++oGPa+cq6W0fv/01H3fGq+4e/742yB/B4NhgfDmq7BqtLnsUqsS+rF8UZF870/7zQZ3b
mBEFILGKzqPDmlcDOhnDzLC5aXA9DHCb3Y22/1ne1TitjfbPcQ28JDzKwIMhykSa5ODRMmw8jH6T
y71OkXCrVFTVS8d7YOe6KY93HfOA0x9ACBtpk0PfGViXoOmTTu7NbNFkC/3XfPH8Gd+Gn6f/dqgG
Qsq2LjF8124y/lD+mYBrHt9FrzxoMwLci8NDawd5mjCMTyAkOzTJrRBVZJpVRHwQ9lr+/e+n7PgU
A7QDDwLpaUx6pDxWBq3ykmnQe+AaQ1N/Jt6jq8/wfZ7YkZkUE64/FNvAhnfwSXpKCriV+bDXkLpx
GhnTPxtBlIjhjGPJMP5R/0TC2hK8z53GQYbM3XVq/H18lIVBRjmHLSDLOPgALJ0YfVI4e7VsAw68
3J8xVBA5xBs+33YoEB91nExVUY7US519ULw6+T6rlhDpPdfTcGKrcfdw0RGTo0Pq0HMD1H2Ef5PZ
+3ZnWUOs2mqR/pkvEB/yfY6DvEKvPIXThjmyjMaZfhTWubz38euKGQAoRFVuzukehnh203VoacUM
PI0r6wYPy7KsP8l4YdiLgpyDOJxYM0RbaDialUnn5NjP2066vgEsxaJ7fyLrgkD/GPrZyer3Owhn
7cQVmbFnczsFCOuOGCOF7CammWvt20HZ+zoh5XrIoGgFJBrdobmwuWW5riPKPGsl6Qg+VI1GrjCY
qqGKgoGMUIsLXLEanKrcCKXeW997JwVwbNwpA7Uwq8R7m8w0e5iggyohuY2yV2RbjF3Y2vpwbbS4
AEtkXYii9rIwCIY8ziG9tdBdbawC6Q67dOiGnTEG7puN4FGEXekZS2VyEx0gyRcX6bLzcpBVZYAz
CGEUGB0C2n3iIUkWDOZFxvL33Cig4aVcGQZ2UUJHIhWfxWB2mwF0gFe1r5B4lDR7TWs0HITpOFKc
UQVbWCb2cpJobI5E6rzKSjkoDXnZsxTKLUL0zu9NXz+Wum3iyZuKpyrwmrjLzH6Jz7cgG1YPUW+y
aZ2VBQkh+1UsODPwzKniAcQhyaYdDbKwOuN9Gm1fhr2aaBp6iV99GeOQhp3bZwu74O4NH80HaEIV
DxKkv2uTSxr5TueVUVJOUHJP0dBjLboQ8jVPXaGCZ40qVrvwq5ysTN69FaJ/MoN6CM1mpFd+gEUP
6wDiiFLx4SXnjYfNaZwJDZhV9TDyBvEONQJ2MVpWG1U0t++8TENZy5d1VcZ1bflbu6MaVYG0ipio
gEwoTJnceVYzfmSk/+QyaZeCt6/1hFxYmFpGYoY2SVFJKHv/UfPycWj9JzpNYxqiZYtslVfwEAg8
0FobYxKTqfZ5WPUJ+PvcYGhk1BlG/c/1gcMpE5ZEfcvqXYa8zNoO5D2w5a+OOWyTOk9prNthkbXk
U5lahqxxh9ugnbSKW79zmuvWaLqVlvVXqW2PLQHeR0t/2zv3btaLLmIcnd+xqSyQpya93/qRP4zZ
HviI59pVNd4Swx2QBtG7QmavpvC2Y654G0I57lmb/GNIhRGKIrUjFgzo5Ks7HTE788KMp/6y5a68
CIzOtRZZxutFyfO0igl6y67UlGYi5JYAv0RiQYAuY/3CdfNs1eRTEvaO4rGJ5t8vXgz8oiiqB4iQ
JSFpChuSdMlT1xrWo1vT5mIc23/CVW0fujypL3k5GlGnnNcusSYvNjyr9ddVNpn/egfM1ECfDpCg
ydSCgsdXbokqwJ0mQNBU6U6DHLFo4NNkWVwmCEBRs3msTADf1+A/TVK0dBedfcsIUARTK6dQOKqJ
B2YV0dAHbuyV2Zebizr22rxTi8Z3ytBRXVMu/aGfcJQcGlJNNvlokTq0R1uIi3as7BB0bmbk5lpE
dSLAElY2IIg3Qa9F0CQSIY2kYjIWW5qCAETZwzsoY8XKLask0sx2ooAKiy51itpW1I7+P2sy2mqj
C3ldgM/+utZ1TnE05AOtqs2YG9vSa7ixmnpeV1Frkx5Mkdk9G8oX089heHTm2FPsZPqZg4lJX0o/
yzdOL2HWurrozdDg1mM7UCwd8jHQC7YIOoqKoNAPNakSfaEcI1lrhyf7EQwJBtqBOg5Xy6nDwkis
lT+x5EKoqs4WueF1bIWTeltIslIMwn4dLZ49gp52PIMydvEDotbjTZQWRteFSUKza+oP6Z0cWBHr
vu/FYnT0lSYCl6/OOOExhM79D4qHcjmkjHwwuezKZQ909oIwjfOPLuzbIbcpAy4HSoi1Iv6NzGiV
xUXjyCdfWuM9ioHvYH0mV5Xq7+oSm2FAN/wZwCQfSiRZm0YBxICSkNvo9U3Ttg4nXQ5RCezPJnGg
K1E6ZHjrlGQrq/erB8idPUx1/oLmGX7hU+FsaOlaG1/geOA2G1Hv9CwEIkuFuUGyGNlRhkbuelxO
AEltjIIZ9ZXl9v0QltX0Dqag3FhZSGLTf6L1fBDnKZvGhR503MHYh2VquzEKhXbcuUIAgqSciUSl
2wSh1nYQWn750QtLR6XRw7bW6PCApGNqVtfFzKmx6SrAcUbUqNtYlobdgILcSYNFU4HWQFGCd4i6
Gm/1ADK4jINxvV1b3fjSjKUfQ2EjCzmdqqtkkptWpypUfQkQnlm+B34KG8nTW+VNNIb2o7VwHBDu
Ew3D6ujeDlubGy94N75GO8tIpJqmi306SqxwDycvrDvCOT6dZebKw/NXxBP0KYvVONYVjmmaNBBa
UVYaqS4rw7QO0H/oNA9kFJxDbhLJNEuxIQZmZJ17RjSV6HE16xoskPiJxKpwqkptrRrDoosspX6U
dX5+bQ1FFZZdueIOC5mJfVE9fhhe6m4PIDK5ozKpIzTn4o7avQB/Rg5e5lCUqn4EoWi55COhCycr
GA4ta/fuMIDokHGx1Sh9ry2wf2+AkUxW5TCloa/014iljPDg8shHEezORYP/as4cxlVg6UXS5wz3
0VAvgpcFdoPpF1GCy4yY+R3QKmxRG7l6gT3ULxAXHWOY6uay8dN250PkE0bCs0XEPF3cKMrMBWjc
ujYCIWKtmnWWlo11bXSmfgVVMQ0nKa0ImErcQmWyFymrD7N1naULSxGSWWqzHyiDmGhXXEBrtFwF
XvfPttSOaPORclsAC2L4e5/n1tLvUldG2YD6t4ViBTI2LlublmxjxtMmAtFkFtksoJsxdfMwcev2
Ara5DuvcbxZFJr17PHDiRltFd+kUYNooKO5MRxsvjyrEYStd2N2K0UJfBQFLQj8dfArPVU1h7dfi
Gp3H9ovV50+K+umjVhDxcwZfXJWwLCHNc/RptfCmuCdwnwa4eHf+JAIOtazBCpPcqv+1ingxfite
+bYtoSHNyL+kRLEv7jm5t9XQDmvD7Qt129tm+tFS+De9JS9lQLfKrrKNmMayurC7vChCE0oNMpoa
uSGZtytcXeCAm2XoOvIl8dUdz0WzNoIqg+xKuoIT5zsDCDKHZZ6ylWy7/qJwDTs2jcG9AHeaioBK
FqEkPe2XWQPaMmlOM1AJ77g1Vm1EazSOd051k0xWsmB2KheDYfb4H20cJG+y9aqoE4Zc4LyA/8W1
4ozzPBwCf1rhDf6yRvNdc70En0INEDkqAEWwsnM/Fsz5l1g1gX4cAxYfnXyhJzO0euQVEnVZGgY5
NMSpy1UEWi2sMqhLI9uEqi3X6Sc6IcvlwKGq2NP2ySpEFpXUfZlGJ7sslHOrLQqqKJ9/VU3t3+QJ
6f6hVYVsMp9195PP2Mosa/T3Gzp/qBPVLCpGxnXCXR0sRrsk+TU4/EVoVEFyRUQwgSoVXcm+p5sg
prJzVGg1BryyAp0Ai0CPgKD6eOmcumteUeXMnBCKq9UzH/EMhkRY6d4GkewYGZmw3jrtyRdatK9g
ZH3TicuiakpbeHQ5pET0PYNG/E5IBYcwhenZkFb1PC4LtyRRnutBRj4eq3+DP/krkFL3b/AmZIxs
jhNWdoZCSq6kWKSJIRYOK8cFZG7zK/S3y1taaXLXKjdbCpc72Aq3KKI8aasg5NnIHgrFgehjtC29
jeq8hoaJ3U9TnHgGXRqUfLFU9bclrR+k61YLmGTEEiQTa7N2GahQGuCFeqNK3rK2VnBepSuxOm2Q
rqChDu8DoIBX25DNFeIJcHhNRjroTW1Xgt6X3K3rNdg8M6iDwekFiTfLl0UpirjI0nsU3P41Bdy/
xskjy+lG2MIOgUYwfQVBr2DeHVgcD78eQojOoir84gmALH8zcZovhhw46BF3eq/cCa59I9RrRh11
b9jGrZA9UE6BpxAbjV1EnA5XIWcIfXidmvfYTV+tzDHPchY2NaSMr+hY1Sno8Xsj6OC1opqgOiHg
S071MtEE7TGd4b702KAXVgZOcu0opJo9ANDWJBsa+4L35g0qmT14CXuriSob6txl7ljdIvUl8j7J
iAIKANz2jXAzH91J5QfNHfi5oN67MYNMg+FSp5dQd25EaCJB9Wh0TXKRWSzRMafgrDBqFzxJaAZo
LgNRwejA6KdPg5v4oeGVWAcAc0ClxRt0IZhWs0D7z5vrTAUBHh2+sT34d1y1PGxlCtm8dsqiIsnv
iTlmEdS39xVRDw2y+pd2wOH6JZPC2++3EUur6rYhVR0NqCs+1W59N/EUThqB+pPbEdzqtEkvTArC
yczk/gqUDhSX2fJjgJPrS9AZErlDbwsNfZuJ+jrRqahuwFmxUy55hX5Q221Yomx/ywgB2dBEujJk
ovyonO6eWOUDFdLBebX7p5Q4/MEvW5OHBh2nJ253w00v5MavEjfGI1rg1Af+a59NT7b/Xqd1hzjE
IOvEdYzXvM5JCN4ZwL0zT9B0mUFyccfACvPkJvj1dtN47/3U4Rm0rS1Im53FOPLHJu+yqM5xLyq/
/Wx7P8Eta55sPdSROSFMTAfRhB6kVFfCLeuotdDy0g0BuYdP/JD6dvYE5nLvDRxe6eXkmALPaOuV
YTmw5oY1dOiipkRwW6IRY1Gifr/pwL1EluaUsF3j10EdQ5yg5uvJ7nZt7RZ6kxUzK2XpIt5LA7Rw
dZp9mv34Wajuqhc5iKDd6m30pn3jUvBb9w60wa+71P+woAUeVgJwyoVIOzxKmpgdqOp8QGx8rwbP
mw/mJ5RvVYMNB+s6vQhU46F5xhYXTkPeyeC820GXR00NA+lU5J226EmkMEXhlGExUH2qUAceUqyZ
YOpxAkQlGn2T4QaV/ZewJyMsHS+JRulNJVIRabJRdd9dcsvorLDQfMOmxEDvngOUSU57x4yLxH0a
OGD0ZjbeDaXrxYj6EQXqLIdhCe4lYU8GtMVDzynt1ZSVPBonq1xP2k+XTc46/LRMbF1d9wjv+dxs
wHL5iiZ0FWcTvO+64DDY6djcDL6Fb9DovSumsr839FS+FRDVekbvX92vkSaStznQxiHF09NH2rP3
E5ijHgSYCtaellke0ZQUG1CLOQ+8SDLccFcqINYgWBTCl7ReOOBuFxMddBezxvDEsm4qd9V3Yunw
mjwhVtZxBQzUTQ+2zEVbNS2Q95b5VjaqG9d9goZlxFVA+CWwFHgFgzBQREStH0wrPvjPWHoWwitB
+4QPJ3acyH1T2npdZEgMeP0aQeIyyFRwSaSnIXzAsu5GqULamwB6iIvOyehl1voyQqlZxrZWj8ia
WmvXoC9BKoZwaIKHtMeHWYUDgXlnw3Ky10zBOS+SD6/lL3DMvMWUWsGFlogNA1TqB6/Qe56kSi2k
JGUkiZZlZBBSx8JiWSx9xDpqZO8eKKwixyjB2WeX66qkayrcdWOMlYzgPovQc6eFgHsVuOXaks++
tVZuG5qj80mHRC5bwc0rK02BSkQ29tNBUuQt9RRC85okXeyWM5VsWd8iDH2kbVIsir6v4He2+VIH
XhsWXVtubI3s6ijIy2hk/Aoi8V4Va8bfglpZl2bZtwuZTu4Ns2291TJhCDfBMkO8/L5S00eeNM6q
B231GLZWiriZIM3TpzzAyW+d4d4vg4faIGUKSJWLbFyZ9XGBexEVygwuRGlUcQ6WoiZkeFg+GF6R
B0AxenM95fkHh4twlQwWuc4SV8SDHvqQwMhcTT6nt8qsbORxKoOEvc3AUesbzwHVd/Y0mStZ23rR
5CrbaAoyXYY2rDDr6i8/NT6l09hh4Od7rwC5F4fDHKOt+Z2xGvSiDDgiNmXeReJUrns5gLzr0Z6Q
CzM7I3geOukWcZ9I34+cxFQQq84n0AM4HH5AYEAskFVe2Jk9B1d4zh+yOsFUqffUB7SP+9I3d1pb
/DPrBFREGCwneuWn6ZnjOVgpC+HuckB4uJUuRUzpupx/tFYButBW7KSpKEh4QdgbqTzVKjJpfV8X
7nCJVxYFvTEoh01fZt5y6Pn7kBQwRm6vu23XUvEM1pgJHIeyWiTSCG7SWhDYGjRx5Ggs9ELJqgHp
w+AVyYE8SlTVPk1Adt26A02SyPfZhM+Cq3LpUpERiIcwb6nZqCPS5aCWp/7j2MrsM0Am9A50Sk9A
HrnriY5WhMzwBOORjvZiYu6TiVReOcGoumByB6VeWnx0kir8+rwtkV7o8yxO2s56NRvmPo4jkkgZ
0zCAQWK9KgShV8bki3+sm3ec2Hf43W08SDaqSCBxFkNzu18AFiTuWYAA1+yDHe1TFvV244XUanAR
60qHpZ3Z0QCDs1R2k7zlwDzsQGCgdmbbTks6qeve1dYdkGx5F2qazeGFUdg4SdYwwMQiOha9NFd1
NiEXAtQuUAYciarLyXKHlU2q8Q7tcv61rSGcNVZOvZoNxU5JHUxxTmo/LAOjD1MChZzQVJOBCKOw
3UiYVnGmLHuq5gCGEXOubqCj4xDsxbltwq8arb3XP03eorfWjf57QQvsJYAmgMcCjSP2QZmm8Hx4
FlVhoSIXm/k6OdeVfKqcAaDIfzAs8xiz7iCXZSHnZO0rY9E6kXmOaPbE+HMJGSAO4PmhJnkAyKkK
woKiDfy9ct5hQnEQf6/InNiC7+MfAiLd1tNIwGH8/yHtvHbjxpot/EQEmMNtR2WJluyx54YYJ+ac
+fTnowaYv3s30YR87EsBrN6pdu2qVWslRUfu6EbPbn0ycdeNrAxCVFEnST/apH9sCtUPXCPSSlVp
6fMgKqCQB25HA9j895NCtUrWBykR0wI+fPfLX2Pcv/w6dHeguQG6oE4KN9T51+3R0SQtbLVXMGDS
rZ3eXJ+bGfhxRmZAf9Hp5wXcCc83Xa0DPi8XD4512023/Xi0yEdcN7M2CuEckKmk/CE12ms2/ZiG
t/D7/+/zAuRBLerCp1isvRbNDYlubWWFFyeJ8iTsApRC6WA7XwMIvzIzLAx+vXyw481YbPRf+Rr3
6NIUARCf+Yp5Il5w+HiFEsRFRO07RarbGfMNUpYfn6WZsWKmvwTrLLZYhlGdpSEUuK86uclQ36f5
R7vW2EynBixhnqJ8igp4s15brdv09s6T1wDUS5MEkh7pCY2eXWydW5DKTiPXpOqvXwq0EU1vrblh
6fvweswSVjPWXSx6944dh1rRmq899yERu9VLK4swz4Fw4GZ8Bj8frOWlgGkb65RT9cZ67fqnyd9B
v9Afq09O9vETcWZGAE1JaRT7jo2ZghLCzk9WMIQLJ0IFn2jQxAJo/kLWpMxJdwRBbhEgG4/xsDPS
o07luCIJc33PXl4QcGYBUwQfTdcujQjnC96YitalhcPbQp/Ch9HIXqlVGM9F2+krlhaGRPcX7UY0
ncw8RIIlP6B2rca2/Koov6hpbfvBo5wX0uPQftwSeLMZWDwDp6HqPR9TH8JIweYbX5tR5TlQ9lV3
D+BA/TvuQ7KQge19GFxIQgPiCIC9bDsI6c8NUmcbQb81+mtQ7+tu36zxar+3ygibGiCpCvCV3uEZ
WHNuoNIsXik5YYjikKTzJSPZpmFiAxmu6scpnfyBzv4CNWqKPv5OGpQeNIRubZpJKe8nxY5vKUGG
nxRQBhuf9/ORJJP1ROg6PmjpKEvH0TTbZ4Uq7ZM2/I3iGKRd5k2sGM0hkf1+n1V0CYVyYWUbz4jq
Z3my/P1gyNL3OomVT1FE6Hl9Xy7sFhpOabxBMRzAtEiD7CDFIJtTpb3a+FIneRtVdTNMR9J41+1c
QtDnzlZMUfEjBmDfnE/tENOL1Ya69krdeqP1Ly10DGS1xpoEFZVwf3ho26Oa3vIMJM+84qwue3/A
rLFJTS4mGjBw7ufWtTnxlNmy96o815YBO6/PBP8o9M9OmG+lgrcfqbYVRohLH8xWBZ1DAwuGVbHB
zGvN3LaGwnsNfP/oSdLBvT6lC9+nrZrehVmSC3o5YUatUe4T0yvCtzLvnzIlvdOUj9Iz86NPLcyb
5yQizNPGqaF3DN9ayq3NXjI/DI3k+2DLZowZ1JS2sCqxgSxSq8XhWxQRJWxXW/wWZwi+d5MdB15O
bFpz2qKVEzjxXhUVkEx6hOD2D5bgxIDgkGpv0IuxxEAhH+o3WV1xsJe/nwcLxSPwtrSgX/AUyl3j
aTnZsVc6++ICYuEPxzl8nxWAMnd+OorNALHiS03ee9Jrat1nyrG3V47d5aUHIPX92M1csPDWnO8f
VWrQgFCM+M2ebjPnLTIP2Xj30RU4NyHEB9lQGjLwmPjNkHZ0N6VrtC4LS/DegkqbGzHtxSHzIS6O
jQz9OV2+Te9y/8MnwIHObyZVmYUcLi6crg+SPp2k6C37EQBw7j6+gWgzB/iIg8D3WcLsxGWqpuXo
xG8ayXF1k//18ck//bzwqla7ymysjs+n2b3dPlbWys+f98f5dTx3yf/380UhY50qYtzpfF9pt4UF
XEHdkJ6nZr4N7TWuwIW9SuYE/DeYSjqaRRT4EJlmkDhp9maZn/O22wwonK01J11etjPL7P9szJvt
xJ+WaQ2vCuHZm7Qv+nDT7ZU5c7n/8KKcGRGuBdvM6P33MJJraKdF91P24XuNUUBDRa8uLXOEmsIo
SsMb6ijL3nDo+0kf77ykPf7BGE5MCH61rz0z87wke/tSj49D9OFrDeEpGIAguDG4fES3FCddNfgU
eF/T+HuTbzV1JdZZ8Bl0oAHPdpgoWtiFZU5ysEEDyc3XQd6Ft6BkPjw5Z58XFjiWaGYF8W++duFw
gAcsj8eVc7c4ANhSYSIhbiG+P1/hRA3NqZt6JqgC+mihZ9OvWJh/o3CyQRJxryEsRTpRfJ9GXq2Q
kLWt1746AHgz44PXHa5P08JhQ9eDNzZpv/dTfT6IHCiPmlPgfIXXdqtHT7l0X/jVNvmwhAGMkGQs
EfKEuHFurjy3U/BACGGHtF/9qLj37tLVKGnBC54ZEJx4oAZBNVKsf41/AyoKnIMRbq2EdtGVQycG
ybRcAAaBuor80Pz4ERvkO0X36mKwpLfGIh5T93mi3kntF4vuhba9nZxxB+6LokRwc32l3hsJTnbD
3EvCG5LHAXRYvFrFHtysCTXF9wbtbRyAltCZGesbH/zDZ2catWOIxjTli/xL2Bj9Ly9V2199bjr3
WdF7v1PHTO8yT/5SoIlxSFXP2UjapFLN7UCmaRJPi6asoagYk8D+FDQlMmatGjxD0tuj8g7b/ja9
67QtjSZ96QNDGD5LdgY8oaj3yM07R0AQxVFpNbBpABJva7AqqHvEA8j11ImTB5CnwafeMd7o7JR3
1ydG2ML/zotGwpQ2R/hcRJ5qX3W6NLA67S007r8e8+wh/nrdgHDQ/zWgwzWKYMVC+JHUdePIcqu9
yZ2/A3dfderKENYsCJdFjd6yqgcMAV0J6ej9wQBUKGxJ1xG/zjTr54cvyEij5bXC53XpGEbBzUp8
pi0sAW179Gbq9ErKF62fWh+SR7NL7Q0ZL7g/vTh+8i2l+Kw0uf8iGzAdScaEck3uRTsP5qCtERfG
IwVp39h0vVUfLK017go1Nj+ldd4cSRmov82+f/SAzN3Iam+TnJGiXRlJxa0z1coxMiTaBKyWcFCp
QdLZdXHoGkBVHV0IR0UPhu0Y0hm3pdhfb4q4lX+WEBFvWo/2imkctHuQSWv0pAvLiHtgEhTSiWwV
8c6JaCUNzEF/09Tfzj++9uX6PhSug3kfsoAQC9I0pV326BSNZzup7Wlv5BQ3OrCDYbgDIH7dyDvT
uuBm5qYcOnzgbaNSJgwinaxmiB1ff7NGa5cnR6/+6hw7sjf634DxQINr+S7+NQPfzV06/jQV17T+
7kiUS91KCCWyDvw7YBiU4IKwiAjFl5fq1B40irn+prb5Y1Um+14PXhQ0ezsffaJgetI8kE4QHmi5
slfzfOVULuzqmZDtP/PCqQRZ1LZRiPmuBkoZ0+jwIhX3vj6tPAAvxknqee6oVKE9mumCxEb4qW4d
w+P0PpErfJYgCzELnHlfxActKaN9H8XPpR1+HaS9Uscvsh6uDFSdSxqnaw496798G6QMyVSKDiLu
Nd7o5Nae1ZaSb946ylaVZBCDefGWlnLyiO5RfhtEsT6n89Rb9k4DUpMTGJPRNuSb1k78rd85v6cm
goc79QsAgwOsCVXX3wB5X4u9hKNAUpOJ4tFPvoImXpJm5x6tTuMsSocyc0cdwoLmpkpufMAJ14/C
khGe4zAazxc+/XHnRpIU9TNEw2dFzF9p8bfXo3zx13UT8ydOJv59HKcmhHHYMVhKx8REEf5jauFt
4hxtz9kyc6nqH9pgLcG+aI9cvkYjAS8TUeU1SCc7U6UwczsJib9J3+ow6EkpesPdcxH8kKLb6+MT
POL7+IjtNXrp0Xy64Gkc9VGieyFAWoympqLeWeMHdWv/tfAu7PFO7CPGyJJn96YWlICAvYMv/eqt
j6VOLr4vOIGo0OMmI93t6rG2UYdf8bRy+JamSCffqlAfIn0iEri1TaTmrSwh8qltK2ZprRi7tIuB
tdFUz2nRoDc538VhLCtSBme6Gztbr7uVpH2p3Vxf5TUTYkHA9zLZ8VHY7Ptyb7e9q7Tlc1haK6H3
khneQ7BDKTP/g8g4GBZmKFt5G7uIqzjJoW+O6VpZaM2EcOSD1lEHJ+hjN+mm4mhD33QklPX2cb0a
tq6ZEo5+OYO8hpL7m3V7sfrgyRxup+7T9ZURrrD33Tu/3mnonddeZIIoOxCCVSfHbp3tI+1mMjdy
tfW+XzeytINPjcxPs5OETUF9y/YdNabjxvlJF9pIp0y/svZLNsjwAorg8aNSBzy3AauyQj9NlLhQ
Bc9o3DVC4oXV4EYBWQO91TsLz/n3K247+kbCwpXqr9LQEOZ/amgj+fBEnRkRfMlQBXbkKxFylM0e
/LAqrVxYC5N09n1hkgJpqnrbYBCmFu2M7lNcmSsjWJymmaaIaMSGaEpY6jBNuzT1bTQcp834jZ7Q
eGUvLRsAtsBjjny7IwzB0mhdSrspd9vOfDDG4s5u8ofSy16vr8TCPWhRcfrPzDyTJ1s27sjzw56A
+LEGbLI7TqZKNN1uRv9JV76Fwbfr5hYXBi6FWSWNV5KYDMy4GnNZYVR9SB+MZW/U+k8GdGJBmDcv
N+SyruXcVTL7xoEZVzGfa7/YDtaLbkebMP16fUSL68STGJEPndBVhHLVvkE3jlnk7qRG9HtMv8e+
pDblSSsBxLyhhADJIlT5z45wtYTg7AujbHPXmvshErUziYFHWmYHkOOd1UifABulK+/Z5cEhVQpM
15qBXue7g6RI2fkmu6Mn+1EeW+/Ob1fCijUTwkUTlrlS0EaZuw4YdvPOf4uKPzqrM96OJylAJrFo
bQxmpzUV7FmR8SnrfjnlU1jsr++CxdU5MTFfPyfHqEgn8BIF4V2eT9vYcMMGNKr5M4h/KtHu46ZA
MkGng1AiulHzhJ6YyiC61ZPKy9w2cLZqnjx6aU77h1Jvkkn/S0lpSbxucGmFiJv0OdiAiVh8fGoz
XFsf0fVWeVyGAV3LOU3E8ZqY25oZ8U7AZSuBxbgk9WeU9xut/GGoK5xKS8t0OhTBOaRTPpaVbmMD
Ru5aLXZGghBauWlkf29On67P20LIgRD6/+ZNcK2SP6W5nzAgh7XRqy/GCOJbzfdesXKElpyqDm06
/pKa44UooaymqMHKfu6qmXEvaf4DLQArJpYWhwQAoAv+w+AsTJzlm2Pkz9rusZPTSPk8SV/aD+rH
zyHaLE/8nw1hviqllzzahzI3HXZFtYFF4vp6rI1h/vvJwTFGU6cBju/z7NvUE/2eXUe39YqfXlp1
6FxI72s89UCZnlvpNIWeDXNIXWVQj5L+DO/GTkt/5B8s6/w7W3BREwGaULqIbqCGKwAi7Dh1PelT
aNx6a7mYxXGYeBjojt795vk4tLSvnZBWKleejk1SbNqAfG9y/Hl9TZbCD3ihgKIDsyZVKFwwZCf9
AXaD3JWmbBsUN+30t1Yi29ntLM3f6fVa4PleixKvUbYYcFML4tuLHHmuWQmkB0nuIhI63VtkY7eR
VGk7eVCkY2SX+o3ZdZ8pNuX7QjXGva+Z0Z6mCXlT0Yi/UUoyOKNGel8NpXwbqk5+58Ectbs+LUtb
FaUFMGvzG++CdtGi16AfGweXm32J1QI6yK9q+wd3+6kNwd/CZi5Liixlrqy6UvlMEwzEFofr41hc
3pNxCIeBGlDm03Kcu9Ba3Vlq/8nSprnR8q6Mih1Z1xKhpXglWbo2d4IbSRW1S3qbuau+ptZTle66
8k8sABDjjTSjM0VnSNpwspTSIeTL023Z3Qbd92zs/sBb4Wn/MyIMY0jtyRpHL3e7rNjqUgjbSrWp
o7frC7Q4WUR34HIpGRGRn59yi9Z32CpMFogm5n46Tqq1VXjSXLeydO0SfGk6+XSaKizB80ZFqbX9
aBHjdfAnwbWSH1On2ozlW5D8vG5qnhbxfJ+amt3aiZOPZrprsyXWG4YvffekrXx+ab5w7eSpKXnO
4lrnn7cyI7FiUFZkXpIH31YPSu/fSoH9MeTqu3OHfgyKl7kl90I+0PJKcjzdxNnUIR9Ahv5Fsu3v
12dqYSikwlgOCNRJiLzn4k9mqsr9zJM0K3bj5kcS7UvlEFsrszXvHmExgG4Sl9B4xfNIfD44eSQZ
liHFrln87j16FZ2tI9E3n91CkLRTnOdyTWNz4dY6syi8JuKYN1rM2rD8wybWHks/2KSTuTXlcWVP
L00fyvEmvNkUKy6cQBB2qRxC+uM2UroZokMFoVNqr4Rdi8PR36UL6VhnX59vN5hwg8mqApI9/lcj
LY6xeRPVzU7J11RSFkcD4tGcxbkBns/H6mQztFWZQefCZtClv2gy3Sj216ZcCb4XbcBaDnyToj1k
dOc2fLgv/ClgbVCinaSdFjzL/a/re3ppvuZ3OAjOuZdBTJqYeRna6GglZDOMLWrsG1kZdjK8Fu24
cnrMBUfjIAZho4BIoYhg73w0kMt0U9VWievoYf1Smu3fZepl+dbQohSUViq9eJn3DNjjILkRPQJS
Yhxy4hI4BeB1AwGefqXUF++dZqo3ZRGZPBun7GvqjeFNP6nx74Rk/sGZVOcxNivtroPNAeoomEmM
wqB+IKnNDYIrgwsII9tUfT8cY0mPdrzhOrdCTOKx6yV6i2UYkvKkke7NQpGgt6g154dctPoAFYrd
7rS2VXfTVPa/Gx1JWq0Y+18VHBif/dSIfvh57tzkMA3dGXkq7Wy62I8gdD5HXdZtcn/yb0LJnI4Q
husHCA2gnJCCiUdph+izp8c3SRxmv1oNpisJZjDYbEDuwPC41oq2uOycQ+RlHN5A4rLXEWR/KI5z
FssjYg1Pg7QpouP1rbW43lA/kVrSDbBAQqSaT4mlwWYUuylQjyc5q/bXv385BnhrGTuiDLN4lNiH
YZqllOk1JxC6lF8wJeybKvmrD5SHVLVWXNflUMDsIGIzN1DK4CAEJ2nk9Hd0RYypo9dSB1l5AYnY
fW6vGRNEJXRGWfB2EA56nisTVEyUJ1KKhhCm1gQv5URRJ+8OcPPd+flwP1Ty36NnPyTxdKQL96sc
xSs/Y2lCqY3QmQHo0HZEJQA5ztBDtkjG08bjDmF0I3e8w428voFPcXt98S7j3HnE/7OlnjsDA/ie
ZoRa7LZTdcjhqzOn23hCN7z6ZFf2Y7TmrhdXkIQMSAAVoLF4sUKUbunE78xw5x3oAXzoVPPD+50h
kbxgV9LrcSGMp8SV09gkABEsxVX4v+p0TedkcRCzlCepRcYh5pW6QMrCptcidzo45l21BvVeWn+Q
SgpuAQAHRcXzNfGlSs2NjlpcGrTPSeLslQj2iBCegsq2VuK1RVszFG2+OqnKCLZ6aO1jB6VkN5qi
/hbquOFQWfWw6yxYzgKnLFawKfP3zgMruhl59/MAAVNL69b52OJu9BwHNISrq8fYhpuL7NXh+pZe
Wh16b+YMBu8CugrOTZhtaUa5lWNi8K2Db6nFvoVkbeUROn/lfCBz+ASVNn1UOFcR8JGoaVbD50TF
bHyLum0DG2Ecrbi7SxtMFnGmQX4WZQuRlzhPFD2G6oFSJiBFOf1ilN/t6aBQEvLNtcb0RVuzIB9l
QLyfIWTp6waIu9EEManmtHszSTduDR7BlLigwj3CrmZ9n7zAWHF1i9vhxKrgfhwCD8Wj9dFtguFm
jiC2ptYqWyit85W5XLQEGgr1jxm7KmadYAqK4zryY9fIv2VDDdHBJ9VcwVsv2GBLQxWus15sc2Fz
99DQjFXghG7I82rqdk6m7vS1hP3C9j4zMv/9JOD1Z7BEFGEk/Qel5F1EPuL6+VkcBRValsVgNGLo
Lo+5nBRtGblFX+6aRv6rGJNH1W9XchFL46AnBiSsSar5AtEIEritQxDYbgqjy2cpfL0+isXPq/hQ
APBkLkXkj612DUE1n/cgXDZvVDimrhtYChZ4fc6FbED2cxv1+UJACFxPqjyErgbh7wNQqldg+Omh
Iv6EmZbw3Rry75VkGI9wl3Sw3zbZnZ0n5kPRRcoaRGRxuAC8AVXo1PLEJ0omjdAGDXroDqq064bu
Mei9z9cHvBAqKPMDaG5tBAUunqCxr5RylNh4ifaFHpJdIuvHoH4oI2enwGdcaCsruLQPeYADEYMV
nHK1ML9BYSZdZqVcTV71KTWqJ6cMb5re/3p9WAs34Nx4QyxFAWKhSOQNY9sUWuhWXnXjd/LfQe4B
UB3csNW/XTe1OCJnfnPhwKiCCSOy6zAz8tAOXavcWTIAhae+3l43sbgPTkzMfz/xDuUc68u02rtd
r+S7GboFP3GytvfXrMwDPbFSDZUv+6WFo4tvVO3J6G/+f6OY1+zk+2nTVXlt8/0JCidNHl4MQMgf
N8GqA9sCLKLSHXhuoja0Dk5wD/eT7dNqF63EOQvXKUqbJFkAa4NuFHtifa3Gv+o26a/mRjXvVfvV
gVBuuLe0j0c7ODlyEyitzrorwjjIXUbN0MSBiwLToXOcvaYlH+uenF9FmCDjxuuRHIh4IYD9bmgA
CAM3eIOE+INUIBdfF9Y6ccbQ9EO+7jTQ0z3Uyv76QovQ3AsD81KdbKaqqMfEqOefr5S7HNnAuFa2
UjTS9oE0VADfV9oOv8auefT14XNRrKUrly4KEElIu4Leg8VDVLrG5yfN2Ja+68fqs9HB5/g9o91E
TaCMbcJkG2nGMWvQFVQgxvOV11j5g/N6+gtE4iQa671Sz/gFtam/yLn3uQudj0dyINQo+7BH6AkT
YWq+qZd9X6m+KzsPg/SYVu7orJypBfeJCVqcFXJ9uGvBtwW2WVqJZvpuaBzqFH6qO2mtp3B5rdQZ
nQ8gBroAAWoJL3LcQp/huxDOZt9Uq4OsbVS6G8lupAdg3/5Rh+Rtk1uetO0d0lJBCSe3NfrSbawh
MHZ97y6OeFY1tOBqmLPd51u3L3K1grsxcBvlJUm/GuUvP19J1IrNUPPxQCaUFDe8WvTBiXgwhIA7
IuMsdPG3P6kl/gh8HU67X03ZHhQzvW+z6jPEbYhONHQXXR/fwj1CcpiYxXYYHJHF+fgaGzy6FtuB
a3fhdvhrCoOV63BxAk8MzDHNydmXqpG+TdpV3GJ6UGJkiagWfqwJ8t/5g6oDxARgt4twuZV7T5Hr
gkBzKvc9RHBp+fYHs2TDdELbHTUCMdC04zZraqkLXT/qPZSOUFPOE9QH/n9WhNPVRLpGoxlWok7d
6EBL2lJdMbEQQdL6TacCyUgq2eJ71ins3LGqNCTJDRfkJoSn8TWCRft+moL4ZiyU8RnBD3WnWcNa
5nAhyuOSh2Wepx95AbFcD4Fp5PQ6wbpUtnfm0Nwl9vSm9t1nf9RXNsTinjsxJew5bwCGChM5IZjV
eJuuDYonNZ/6rS1Ha9t78fxQZoNYCbnLC2zwZOQaih5E/VZ7zF7jZiUMW5o0Gj5RJqMTimhFcD9e
GPuF006hS3Nikg9PtvagJO22rM2VIGbNkHp+TDV5gmnYxlCVfPZa/V6qP4HYp5ViDUWxNGH0sKok
qy2Td6fg3r0haqIslwLXS46VejOuJIUWP0/yhBgJ8pULzbDRT+J0ok8S1MBT/9kr/+ACBLT73r4K
akoUj6ZsVCjRWAQusiO0MU5+8Xnwjf7BrGgDue4NFi9C9M7hB+KokgcQ3irFCLdqMaiBO9ZSs/Uy
IHtDHFdPltcMxUaLlE0QBsfBRHojbLudESF4UsSy+Uvr2zWCmTmGPc+10fkIUmguWpKg0oQTNQRm
0bfIjrhtAmKQMkezDbSpOCh2Zu8sq0tn+ZUEjRPnM+JYw4rXWjrPWCWkAQIwo1rONydtSrAZe7bv
moN9ryQh4kDeLkiO1yd88QhYrOl8D5KAE+L4IIXjfOqywJXz5ocd5TAAO7/ikoJbU69kXhYHZIMm
1RXaHGlYOR9Qzo1s9HYUuErsdPu+HIvnFln1u77s1+Tbljz+nMcmusDts3jnpkap7coxZBcFZjs8
1wnYGaN8MWpz3Pl0oT1WfqnvtKocV54si9sXUVpoCSgLz7Wpc8OOFJqlHA0BaKnspQicXUJjTpOM
cAEWu4YyZGKhnmLVDh01arODM/ngjdrH8bs29F2WNbduyGTThEWNgtwupiJJefCjUAA3if+tXHvx
L22cExtic1AB8Zan2tgY2mPedxvDLDbmeKv10YpLWHJu4EZoYSWhZUD4dD6lKl1BSpyplKjjG0vf
Wunrx0/AzCQBCon7GR6g8++TYh6r0YxSNwm6Y11+pSwKn+wXdY2ha2n7wx5rQhsIF55uCN7EV9Hu
6rwxdbVg2syMh2CqJUA9Hx8NjxQ8qMLD/EK40ND8zHfiLnUrhIBUeFxuYXHT1zT/lhb/1Mq8Zifx
LewbVaZpfer2KAdVRrVLhn+iINhk0s8/GA65ErC6iD1a4turk/UsSxHfcyNtZ1XbxkGX6p+x+RNf
S8ZkfkeSIbtIm3ggICqzrBO3VdCMcioUB7Tm79aIV149S3sAG+98ZQSiYhkyCgfNGaC2d7Op5jWn
+eVGc/LjlNafr8/boiM6tSTsNuASXeUoQ+IqGpzxQ4y6kP3QS84mTozbMDR3pi8fpsl+nUwDbYgQ
YQ1l5WAtHdw5vcnRmnlIxBqfX0e1IiVT4lp28zds1i853Borw5zDAfGKpuAB6R2QLOBywiWpFAaK
V2GWuk5pvOnltIunEKIJhhfnWy4b8Op6DTvn8KABA4oH5y7No9uhXqNhWFxY3haUfekcuMy1RFBi
QGeRurlaoqUnlTuUIYJdDQb4+ogXDRGKvOPpiJAEbxWncRjSW87JG2JYrYzQP9ClCbGG19reiq3F
BQSMCnhvDg3EWzSeKr9B1Q9kdn10nprkD6JWyoz/fV7YoqlneUY7cIN0irnpESZp/7o+V/Mtf7E5
Zg1uklDU5sXKQRW1Zpepfur6xfTTKu4ccyul2Z02Gfu+bvbXjS0uDHRrULyAE7lATyiO3wyKAwLR
sp/pN9nI9XMCE+J1I8qyFYI1IhtEgsV2+7oNnQSaqwxdKDnZOPn0bHj2Eb29g+53Bz1ERXMzblDP
Q4tKnaTHPFCevTy4qVvo7q//lqXZpYyGJBzZRZq55p96cgekntf7mUIjvU0XvTMq38oc/a2Rx8J+
KK3fbZBIfzDFFGSsd5AngKLZGZxYjOQezhmKGe4oPcygIif8qqv/XB/V0s1mcIaBPZrgEkSHUiAP
1HQDMb9mH9V4rwQH1TlqH1SxfU/ezBlZJO/JnkPwez4Sy0fpICn11KWAeETZ8IiyytOUrLEzLIXB
Biku0kNzQGqp52ZCTyHUdpzUTZVvjhlsPf+XjLhPYH1tzXTTKuPK9lxyGKf2hAXSUUlD/87GYSBQ
Y/xWkaK6vjpLBuaCAHrcNsVVcQfkHeevNOL5nr4N/Xvj5Q8+P/M1Ej7DnCk+htLU7ma+i5i4ud+Y
EJYU5RpF3eII/mdCTImTa0f3xAbhmwVNejsOZfKkBv4a/ddidpVoiY43CgA4I+EBxGkfK7kCJmKE
qfVt9IbwRgqldGvosGoMsRcfYT5SENVMPGA+oX7I2hEhnOvTueSsSJtTup050WlaOd9+fle2SWN2
RDvStAXY8zWehpsM0cvrZpamdOY3VYmrAF+JKQMLaVhlSufGNM/bjuQD+rWsxJqF+e8njqelCiXp
IRYKbWsnmyG++ZMRQEVBDAPeRha+b3i1HVi5lLiT/Zggx7mSGVzKY1DQntuHqdFf0H8lWt5FdUF0
2+kPdtRsTMvYIju24W4IpAcnUreGshKYLbnRU5OCg/MJtcPcAezbEJrY+bBNq1uVKp7WrUzdO8JA
vORPLQmbbNIb4Hxpw/MwtG6yKr5BH3LfptGhDY27HoKUTWL5dzbUAo7U/JVl5i6zpbfWi1ae/ot7
hBCUQJYrkbv5fI9YPtKieU9orw/1Zyfp70Cir4x1yQQdDpSHCPz4J5gwSsnMixSYKB1ZwZvtpR6C
hN3w5fpmXLo0aNCfwyZa6Wl4Oh9Il4OZGe0pdgdz2AX+Zz0i+/qYGw+N0W0s6dN1a/PXxOWbWZxB
4oBngcD63JovT349pKDmNDODHa5zUHFyboM4efRj7d6BSnLlClmqy87Ml/9ZFA6bI9XUzyPQbWNU
P3ZFGmwzubobu4muhLS9H0r/IHXmZqw6tEDRPN1YTb+7PujFhTz5CULopKbjNIVTCrdGtRm0XZCu
PDOXv08kqlD3MEAJnU+q0WlQASkl95j/SU1+TFKxMolLnp0+lf8MqIKBJm6kqGLVwnREYCzPbiGC
/qHpa2QL4ukGWDATWMK+PZdu7Atom1x1MbleOh/qRjL24aCUn8JqGHdd5EBsCdn7E+WbbFdXmbWJ
AhMpCa0/FGiUykX3M8zaeGXlBL9GqweY5TkdDE4WpKwY9GqRnFRJmoRu76vZbdHHzaOlhMY2aaH8
mEJzTexj0R54ESyCy74ohThy3aaVn0duEOwKZVOZrobcsHb7of3476hOrAjLGanFOOUtVhTlpzM1
Gx5K1w0I++XCgHDKqy4ZKPVioPJmRPFnpftUdfvrNsSD/W5kxtzNCgPEuxf55VoJKicbqNP3430c
5k+6pB0tCf3Vom2fByTPFcPbeaH3QuS0qTP78/UfsDTId24sKJn4MSIWrmnsEFE4avhJ0O78UDvW
1nMxfr1uZGlDnBqZj/5JKGJFUqwpaMy76khPdhhtghGNFsmVurfrhhZHQwnb4d3MyRODt9boHeRM
ncCtSut7EOY/aUWBXaxzr5sRbpt/F40iM9xMZKovusKUbOjzMNMCNwpDniRBx1MVwcNQeS2SHsUQ
7XepfPBZ9G5TJ0NKNplI/6LdguXJiSgoRDjmd8e4icK3NLzTK2dTOvWmt+KVjbk0k5SeSXQQ3sHX
N//9ZMnqXKttvy8Dt0f4tHqLqi9wSF6fRcHh/zuimTEalhib+p9wZ8dKX8LUTq0I6Xpbec2ijz2M
5u9bPIuYLsBlMxnv+RAyJZhGB4XRlzLyUaB+U9uVEHVhAHPTozr3PXJhibstybJWUmvdeUn7vXyw
1nzD0ud509O8OcfXqph7V+zCGhXfcF6S7umh+yAU4312QHEij6U6AGZE8s5B1jJFzi3nRQqgcv6L
tPj11V048zadToCPuADoEBK8Z2RKkTYGPTAqY+NFP8BWqs6m8j8WNMyjOLMyz+HJNvWdIcx6v8N9
JdkRcet/rCpeAaovLAMmqOvDlQ8kXuQQ7GSPVyfUIa450pqnefdU4HZ/Mlf/MyHMVerXTTENmPDV
O40GPGMbZMdmrTK8cKSpFryzQEFNyME+nytH64qyA5XzMpf3Ru2TV96Wr9cHsjBXQJDxvjC3ciLE
FJFie81UUeF8aZqtXt2gFnn9+wubypmvfKoQNJIwivMh0Itrx2Mjc+LyX7LUb2TnrujUbS9/LFRk
W7HkIL3AcNMyD9b53M6Q2IavVr7zMv1o4ufkS9t92HVgwCAlyvuBNdEE9+obdlYZvm2/ZP5DeFuu
NVdcrsPcqTaLodFYzvNZ2FAKz4WCfgH7Bfbf8dFYo7m82ElkLKg5vgsEIUAiJnQHQ7K9JCzVlza/
13+p/b1i768v9MUAsKDw9J9J16AAF2UHK2nwKmms9ZeiCiAIQS93+tjTV2MfscRzQxrbCQ8rTJFk
dnZQRYr+kiabLr1N7ZWtevkKYIU5ZtrcWkWBTrzejM7v6swrppcgaXcpYjZRcIRqeCOFd1k5bmL7
KRxfe/mbb+wr78YrV9zWZWQ521fRFiOXCtemCEjqjAkSpDScXhTjk16pu8AzttNwP6GADYH5c1Xt
oK/1PxqUs+9mKCgJb6hxLkGYikQXvacOL2a2z6T7uFlxMAs7j6+C6mFTL0iOtkkk6WlbjC9ysvPa
R72+k4KPhg0MgUsRHCmpSMreQljiZb2jeTo4+kT9qWjhTpF+Xd/bYplz3npYACTDUDTjgqlM9VHv
9ct+YHNXG5ojkRPb8oDpm2dpetF+mN+MyNwbQ7oZa//muu3F+eNtDeEEAn1EFueODX7hXM7DYnjR
WudLN5LdHM1XrVrjqF84vppK0GVDwqMTrQpzmI7IPf4faV+2HCkObftFRDCJ4ZUhJw+J7bJdrhei
JguJGSFAfP1Z1Il7uhJnZIbrvlRHR3WzU0JIW3uvARg8lYhWH/CiWLcv8uKaxe2qDPNnHrG0URXB
UliQV6eDYX6piYFrKvnjaN5jL9J/61yFRIdgi3q8PHNnh/RXsOVo+ivTcCgcxitIGySZgMtzGcE9
9tqOsZxef5WV/nc8SzkYRw8ID+vxGB2uHL5GsLj9J6+Au7xTbGX71hhj0JlZWCoalGKjiyt5+Nlp
XHCLINtA52AtKTyMqAigGamSTAoeOIPzZYJ3WO7UIVqdW1Ho13Ym1ADWI3WXxA1JORygcJivPfuG
BhbRJJ/nRJt7thFprt6hbO1S2CMbHVQ2c6i2ephjNhX3c161kcaLIqoJaA85vIihlCSHcGqAi+2d
dI5RgVOQSYW/91zJCj0iZGyL/nK7G8BeDwqrkk9UWrCglkW3Y6XpxXQU9r2tRuPBgrRi1BeDd1dP
3rArDPpiNWJ8LW1r+pWT0t8RyrSXXNm/NHcsYhgc8Ucny8tYTABkudjlQ4OMeDde9aORBmymgdFs
ykjWsmJBPpXpbvabcqPRvt63bHJ21O6GoJfOHPUO1Bx9plTc6qR+dkXOQrvlNhT4rOHBKicSWGZp
ReOgYOCcNc2dnGsfAj6OvxGFdA/pAKN4o66aCNak0Lf2uR4YpT7GbruY9w29Zm7MVIPAuUHVo8s4
exz1jh19W5WBbdP32tNRLSRdcSwmAlYJClJhqkOJiOZQM6uBNb0rrdyOmzL3o8kiY9TCTz6WXf8d
XAwe2qQ0os5TRoQ9FfCQrExvISSn35dmpT+K0r6lKP00cyxVNR1sPy1j5udOkFUd3Tu0VzsLKTva
McaGOu4i6eD9IqScI8Y7FkA+h0YFZ3rMdYIpHbkW+1LkX+HUU99OpNJRtIDZSmA7k2vc9ow9glBm
hYUzpQ9gfv6w6nzcqXxoBky98OEkj/rATrNlFvQke/NVh212Gpuvxsy8Mexrm8qw6+Y31XEiwsrw
yqPmaWMEWL75A7q8wo5Gz/S/MY/qbyYAh7E2dhoPNeW6z6Yyqx+pWxpffE/Ut3qJ1dia/u9Or/rX
2ZqzAFPzhIWh4rTsf5fapD2leTrfllTl37yytr29xUgfEVdOTmQT5gVYi2a9Qx3qPRtm53EUaIoz
6o9R6Sm6Q29gCB02OFuUcbLHSudeE/gtly+oGYsfrGFDqGsZ6i6dOX5PBfqqcKDQohR3expyN9PC
YSrcO6sdn1xtym46BkWiY2NLumWNBtnbCcIO8Buh+6ksO2hq9nZs9Nhls2WRKOLW0TSqpLHrAfPM
fuaW4t8q6snjAjsNQEo0njmaos4+BRB/M1qN86RSzH3goIcI4IHM7jWjol+Ktvlmuk35KhrzLU+B
8FGjasLBnmEpP2pik+MtzdpENnhJ0xFz679aqjdDGLEZEbPrPoKdZr2Bv5kX1bn+RmbwSSPVC3ic
MdmEyInxRweNU1r0/gsU2VhgyLKKdDDQYnfSxTeKL7MJfbekd3bbSwwUnbPeG8Fr+eHyHwN2YYh/
B4P1mxZkDgjkNSJjLCVecoP/kMgicITLt0bJReiN/hDNTlpHpPf5pld2EVbQbQlxjTE21tC1e6v2
7SinmfssbK4fBpbSsKCKhpWwbCjQeX4wzmkRNHTSw7kVEB9ibnfo5KiFvHB4jp1QwMuXjWwLwfb2
VQy29sNB/zKYbc6i0m2G0GQFdGEyNm7nwivR1KrsAN+wHjLCy9AUEi6LLbPFEwhDIjRT5m3LoqvD
TrrT+4Dk4KbDJeaHrFmxt8yMBH5f5xR2N2UfKtiP77Dx6GFNshE018F44VYl6hDdJHlbsjb7QTSc
PQHDdSq0eDdv/c4ZDhZvybYZNTceC2N4NWUu+3DyGiPShqHfUjV6u4ZkdtTWfHiC6YUX8LzLv5hl
z7YdQ5t7gND+zQAE18OUygbbuDbt0Fr2Qm5I/V7mnGwKDeD40nHUAy+EjGTvwYG1mp1IenmdDFrv
HDTIoe56qc0xbZz8q6BjueNKGeEkSAUQrO7eKFbXB0ekepCigwCgSjvXv4VVYLNTBY80vX8gxlSF
PPUfqGakEUzTf8FsjQVsrIBjLIpX1HhLKOlocIpNnT4aSpttdM3FruFX830+9izQvNoI8rbFwSBm
didaT4S4Fw2BWYDgUfc5tAnttIpFUTfoggrCD11r4jfhR90OvJcb1ufybjaFD6Uer4stmOPF0LJR
IVwJ6igjyt5RqhubFGDLGJg+JEnUkN9w+haxyjiL5wl3IVdr7HBiGo+bHGt6qG1n3wEYGk6ODTsk
DYL9GTBDd+0gi9DpKj8Uvv1e+M781Hm0e2x4U26FhbCu7MjGS/Uq8Gk+vVR94Ubt2M8BJCL0+zQD
LtKSXN/nftpvG000cYZd7+D3bIyLcnA2HVD1G4GNf98t8iRalzt7GyZLT7KUY6gJILBQuQY9uMHa
Eblrxm42ONFcwhJHU2C4hGMDF53JEjQC0AkwwrS3bwvlaaC44w+SulWoMuCQ/Bq+EOWITUNpeXdw
/MmIeVvlj4KDxWaJtnns6qKB5scsn9sO7S9DefZDJwz86Kor4kEb+u+5VFkweaoNfANutZz047aS
JgVjFpMVmD6tYlKIKsgbv9oXZgp4qFW3N02FO5mlfLbrsIjxSbP+yQY//Sd3JI+Gzh12JvPHIDUh
QsZn+asmlgjgx8UD08Aym/LauMEnm4YoGJqbxs2zLfTEsHf33rwDAh8fGTD5Ea96K5zKdg6subD3
faUN90jiHfuAHpAag4ynfGMJ5ynntDlMg2zjutexZp0ZDPa0hlim1J1DQ61h05bEDbzBLO9msAxD
RzRupNWkhAEXsiso/OqhNTVIIWn1llc6wMP2bO9RnUo3LfAwm9GzZaDrhReoyhEA3khgwBrix83k
+PB9dX568/CzA7npbRhSA6kow5YnTX3bDTVHTwkmdIo1kJvrGvuGq4zeCS1jWyuX9Us+a2loEtlv
86KywlL4XdRSxiMdzlkbotfdtoLV0i2yAqxBBY7iJDN9A+UiP4YLz4OkmU8C6PKwsGg7smVpDd+w
GrTNSC2HDVTB8E7VhBxiyu3HyUbD3s41eA0ATKeF9gCiamsOY5Q6+RSnQrBdJTKZzLxId7WQ4r6c
YSukdb1zj+9IxROn9FiLXL/vqjqDZK2pbbihjQCpo2+o4APlBmWh8wjljGbD8z7tIyld+aSg2VOQ
OiwscmyRX8aGzMZXx2ODCmvIiH2zXCUSo5X5L7vp86/+7NCYcH+ORj37mRu5EaTaWITIQaywan0r
FANSWQDozB10dfxN36V6jJ57FrSDcCMye1PcSzaFaQkG59DYdMM1CKxAW8ze+Ybs40IzsOhwZQuM
oX5TtQ/2y+SXRw+0ssiqMjTM7VlBlaXxggn1k5jatRZnhmKxQ2imh6PRmGRrV2oeNhD4b6DmPaWB
ndFXOtugBfR994Y0IiOxjTZjktl8uCVwuyoO3OdNg2QWtl9ocsqI25BUI50v7n3q/hq7fAyaGove
TptsM8kJSSkgnLvUH3HslDgGWVE7seJDvwfJSz6NNaB0Lq2rN8ss3Fu0Mvovbq8VByHqOXE0ypwg
h8ZwfdPRmehoz6VtyIWYjRBIOX4UEzaEzJynUKIsgiMF7kbQVunBpiZ5IiCZ9IjMDHJtaVNsMhRU
b6tp8J6lUaRNyMdGHqaJQimnT/WxDaD+wn5D5kEmtgZCQUHd/KZvBxAc+UBZMHr5FPag/4QtMrxt
Wvfaxu8UtgfCnBDKXF40m8a4K+o229X+KCI7d7/1WAt3adP0kK9Ky5cJekC3Q1bDULVc6kVqYM8Z
l2ozWU4dydmzoNjd6l88s2GJSTUGPTuW4TrUyq2lKi826VA/D0WLW/hcVqHf5EvSI124JRH/kPVz
Fde0edVEJ+KKO+VtxWVzA2/J/g43Hooz32qPpOimJ9dp6V7vOJaKsPJ9S/g7/i8eZaMlYUSIb5Nk
atj6MPHe47rVJm3TIrPvDA9eUvaYxllOh6RQtRZoo8tjy+yLoLRxxSiBXXu2UmJunI7oRx8f9pde
d+o4y9IyqviYRUwvIX03tcONns/VRjmDemR22T/awGpj+7SNoBql2HR5Gnrc24PD+JKnthZJDjMp
ao55yMtquDcn3JUEtsMQpACxMc3C3iw28qEl9HGbkcGI0r76neadxGYxtIe6Y8Z9bXo8LHQRTQ4U
Lbt5HGD75fW3lpH134tKAKjLWusOErsegEKVEeVAj+OonvJDptd5SPusAahc32aGFkAktwm02ZwP
Ixp+cZ/y9qD5km4skkJ/G9DRR7QGAKcCXD2a+q68WYAYm6LhNPTm0bs1Gp5HDff9zeAwHOuQm/hi
G9UvznrvqFvY5hy/QdoythqaulaxV5R5383OKNHQTmVk9l1/dMrKvjEqvz+4Uv/tuDU2aNkZBz5Z
0GifuB2gIFdsZgLLzwydltCvejsgXa1iR0oGPUXPibVpMraU6DJghcffbVOi9m9R7dg6OT+wWpab
nI56iH5gFouRzwG2cC0WHQ4GRkQFxGqPJNSHhSXIZV1SG2Teacr2gixvvAhKn1qY+1mxhx09uZm8
rAnSsckCANabt76FDAIIzOl+NsGim/ViPvimyr/Dmc3ZeJ0x3ULc/l3xvHi2LQ1zSfKX0Rfappbp
TylE+dRZvEmAXoSb5WSaSW26Q4B0lMaD6VRbJOI0XHRcI9RHxgiEKCsw8H72kmlwl3Ra7SApJP0C
VE70ex1VylD2Yx8VRnWfGaOxT8Ffi6mvtKPdoyjhcLu+QQW6vhtsPj6UTJueSW88zX0JK89GL/2n
1LeP1qBrz5CqMWAbWNQQ8eN+lmT5+OZn2XRXg+oRcjt996tc3oD5Nx3Moa32No6skGXTGNQwPbPg
SDgukp+lCGtMjobwUnf3TkrHKOccthIVb8KK6V4wio6GKSPNjdUa+naodC9sG2/YlFmah61FXiw0
f3YzK6p3SKCRYFb9cuXKijgndMBVrGuPTg9VoN70ZxLUjTE/OjCU2zvS4CEyXn3ruuV7V+T+bjDb
PJqog7yMCeumhabzptSM26wZy9CjjZ601rBMoav2va/5EeT9vpfgK2wLXL42vCskigpWHhYGClBV
pSHjxg2MHIBpmJ5roM026azjRjnx8muuad0rUKvOwcG3sUVPrw3q1h+OGvKpgOUpjby2RXlrKI0d
LNbnexypbTCw0nloGczmcHNNb3LPM+OymbSd3btFG4ymyJBduNlGp12NNKDoA9aUflyh+BlQ2f72
mGyDAp/4TkOdKYYJBlQWpk6L56ZpHpAwz4EGRFLQ6lhR1CdjYHaTceeBx3CblR17+WSldCnu+X8I
/oaxAP5PK6XdNDpk9r05Ad7ZMW/n+kqd9FzxcHFBwJPBToZu3enzK0GFA8jMnPTyfuL7zLzSY7jy
fHvVZBxhmekZDM/3j0UaTtdgzh9K8JgeH30niKuBX/SBoDK5Hs64KZ2TsS5QKTxY+kbxa1i3c2P4
O8iqgSlISUZnQJA8C3MtuCa2d+3xq1fgAzQmph6Pd1FyrB9a+vb5JeQvDR4g2o0FJH36ipXbKidH
9SkpxbdEWN8//XTQGEDygmKot9AaT5+edmOvdYOjJxCP/GaiPIQK2Ge7i+DwLmV8NFnQS0aU0xCw
mB7zRjQkSfXyiBYQ6urKer88jDMLCTGASUB/BXeRNccUHQTfAlqQJJDYNkTSVahUfLkcwsHPPOlI
LMOwQDGFphhQVd7y9381PaRd2zB5rUkicUZCpemJFANq9MU3F9zWKz33j6CqRRBkoX2AzIji22rb
UCg0tnNTERyQ0y4vh8OcygcwRr+Ygv7UlUQ58rMGtgvTegFGQhAbMcGdOR2e3miTx+2WJDXlQXHI
6K/L07d8BuvpQ3sc3zhgQoArrFZBYebIZ6rUTczq1wz7PqYC1FKDCR++bqAKdE0iZs2gAG5hcZeH
nOvSlV/Ef04HRBrfL6pMd5JqcI24NVPwuJ3uQFKUh+ssztmAkm31ZbK0eKyaNLw83DO7AqBEuL1j
UoH/WDftUdXtNQffcwKIRqjGA3c+aYfyv+P7K8JqXxhwpmcjN52EArVUYkm6/7DgoUO2dKdggwr0
xOkE1kiWPVSTsCJg7Iwey2ijgwNxfio/aV63NPtA+8B0/TFeQc/8NJIykPePrrQSgRJapgINddzL
r+McAgEcQrSwgUZ2wVhcrQbQOzu9bzszmdEyo3JbVknVjQFIhXPTbkgpXrW+/Kqn9lb41TZDPc+e
fl/+DR+WBFrd2MaBvgPE1SLrXCDXW4JrrK8SMGnCPCtvZ0tcaSeeDQH7GrDtwYQHlvB0IhvcxVBL
sFQyiuZd79KDW3rby6P4sA0uo/grxKqdDaQRp0VnqiTvvxsVVIuq41QVQUY2l+NcG8rq1Mb9w/Pq
FHFAH8fVmSHxvrLJnouA9HlxlTTQpVpL+2QAPkDogSHCUgqk4NiD2X2VrXCmkQ3NYnxGi5Ibztn1
vqpau21Lc0w64dIKWDN4WbdT5+HG7wsRVFnW7gpeFzdqMtlz7TBvY43Vj8uTeaatDWmyRUgCfDIT
Siin66LUaMXBWgfUATUQFyxPz0Tia/PAMkQ45J90P1m+Z9tClIWz+IfXdRoOtHHTlY41JgT6w5A6
nySs2lDDF/LVvqZD9uFcWWIBPAaahIeFuf6w3Q7WCEY9jck06S8moZvOcbqAoFGFNEPxgIxVxJzi
pzFfs287GxnceGCykL1+gAWPttV0IGiOiYRB+ChdmHoaoVPtU6gdDQ9irMJUa+PLL/JDYoDRgkSx
AIpggfWBTpANxEFbyRsTG9JQUaXKewcq5VkNgUKvB+cFmxnso81Pqr3/eaEEMlHYpaG+jWV0+kJt
ISSULnzoaeIMKJ1tZtKAaybutUaEf60/6e/2J94CzFmI30h/1rlW4U+4SbsW1ivYZyWqgtcwdR/y
RcwjUP5oti3wRnTUTweEhhWp5FDj28el2vMhfNGjcNx/OgtYwqDPhvMf+F+I5Z2GwScAuIUppmS2
3WiayREi8/vLK+LMLoYQ2L8AGl9Itav9OFMaehzdMCV5U8sH5aGSjPsIfboc5dy6g+gyeptQ3wca
ZxWl9NOOEK2eEixJtEB3pFv6aYdGylCS3TS8XQ535pCx/w632vx7qQbF0nZKjAwQjum3Z35RvrOZ
+c/LcZb5P0lK8X4gkQjgKXJs4wN5TeqNn1FSTQlKW48kbbAJqzfe2C+uMOB3xkJ/cO9LYKrDy3E/
JqdLYBsq2TgWQOBef1B1MRQFHIFVwuAsaaQaKkFtTIhApe5X6z/XyE2p9cO+xhM6t+zBBECqBTrA
RxykpvmkF8wAJHF+NnBrId17c03x5VyqBVsALEUgLbHk14hYR2foX47zlFD9SLADm4KFWnGUqRMy
VwTG/OBUO0u/y8x3bdx/nguFrRi7Mv60cVmG/NzpN2ePdVdYTDeTtoJCK4q+lGW7y6/vzDd3EmKZ
5r+ugl7fLnXr2Uy8UoBzuNXMh8sBzpzXJwFWeVxnW4UkGcZgcLSOrE0m9yN40Zy/SfNKanB2LJYB
XW4cY7ierbYoKOiZFkdnMHGdn076/Rou8crjzVUBacr92VNVgccHjcmDubhWfjmzpEFyxd1h2f9w
jVgl9myw0cYCfzzxO0CHWyWN5xYooUM+GuQKwcJYnrXaLlw4OSOHh34HNMJWsVQtqtmo9RmQfj8w
2Jtt3c4a22T1i5398ualZ9buPADb7CsllDPb70lg83TBcZJbdCJyTjpOnwArjjPrNR2T3hQwl9vJ
4so14tz2hHigL2BhABG+ZuI1GsSh2kLMSWPSH06u/2hghoFOFloPGQ0Yr7Yga/+c0/bWGoB3ubz4
zyyZxSEFFSMwieDVs1qR0m+IV0pgME2wZSB/duVsufL4tVzYUOVMZSYej6oBStJx773/w+9Hyo/7
JhC5uGyeviwqmODeKFVSUnjGTjoybupdE5JZHrJeiiBM/L8g1uq76ged6/7YAqiaIgCAzI9VTp5R
tf81ZWh36Pqb5s88qLxpe3l05743CMagjufgHX1Q8Og6NA+MlANKL746yLH7LZqpl0OcOf0XTZr/
C7G8wb+2V1s4zjSIck6YG9nfOwM66ztBrqzxs8sARHxsHBB8QpZ5GkQYpWmJGUGsOSIKpuJX5un8
IP57/uqTTZWmNwS6RcnYbAZ/S43NCEX3a1W782/jvyjWahS9p2Q1IIrVxroVsK/WtXGcjfAngV2s
dz5UVmtHgSue/bnvA75eeNm3whT3Rkfiyy/9Spy1LpaXZcKeW6USgnvcBPE+ij52QDKR/Esc3NkA
tXY/CquklQC+TwKOT+q7CsBpkQCgcjnE2aXl/Rdilb36tHMhK4oQFEgnkdcBuWbNdnZxIW0Eod70
kcGuFq8G4EMtuIMiDNLHajSB2XEiuGyPZvcPY8FGjFKqCQdDbGinCywHJ1opzUbzBOVTQO+uPP7c
W//78at7RYFLq18C1gq8vRuZvwcAcu1/2E0WkSvMEtIbNCFORwAZWospXutJ1kasCekeEBTn2r38
3CtfWgMoZMKgGvzX0yDuoM28FuiTeTMwSnrfBNwjz5eX1bmXjsobmJcox6LcsJorr0hTRg2qJ547
xj7vdjytA+Ybscc3lyOdGw1OfmTxqFv5uB6djgboWRQgNIWWVucNWwOeVRFFvfGKnOy5KFBbAZ3X
hb3sB781HVbUjsaQTY1io8UAIF0exLnpwrswCBjV6L2ulR6cEuCIdCZzoiwAR2kbFq4by3rn9FfS
wnNrGEUZGIniGumh03Q6W6aoiA3XnClBSz8Y8u8VED5VeeXKcSXIensE/lhYslmC1NBLbl8HG0WR
a+WKs0FwbVrYWLCvXa8w5OrVgFRlwhvpwlJ7R6ygvUZbO/vakeCh8IrS6wfalYl6HQdTb0o8gIQP
Ym7MbUrl++WXv3wL6/QIb+P/gqxWcNq6qewcXHTLHKXH9q0C6KCx3vBm/PpfQqF/CgFL9M8+XEBG
eyj92QXsn08Krmd6d+NrxsNQz3ewOH3ugIG+PLSz8+eDMQaFH+iQrbeapujsLm9tMKNIE3gGLobW
lU357JfzX4S1MnCOKqAAGV8lvrvlWjRDygfAwGsJmHF2taG2t4i2Itdeq3OnsPluehsTV2UKusre
3eiooCjEK+2K/iaVLZA0aJigclx6XzUJG/oSEIignCZvK30Jes0QcbeUVxK3c3ctSGwteATUZqDI
cPo5D3DPyzWJtkBTdj9Kg92RRmah5vYs7NEOC3wYX2zbqvz8PRyyeP+FXa1YRZsRKJtMJR0ZQ8AS
46usvT9au+uPgiw0S6wbtPT+3Pr+yqtdn0k/A88GI0tHVDwBVKuUV26QbDs3ujLEDcwi/Hsg30G1
YMDHTJVWxrzMQY6Ho+OWmnUbatLmb5dX9LmFsLBk0VVf7vHrRgyZIXAJMwJ8QeNN9lW2kZ7F/xAB
yg4QKYGmNip9p++UZaC0MajKJAZAqLnXAej7XItraJZz3w2MQwnqXiDzget8GqX1gCQffOzRxWRE
1dwfUOwVPfgWnzSlWMrjqHX8F2i1VqhXVf3AEShVAG7odQRs1HEqJwjK+Pbr5ak79zksQseoUaI8
BFn/00GNjM7Yr9FSrDTtzhzhfuRrW2jDPbQG+kbFyF91nX27HPPcRC7vCTRWMBM+lM1pO2Sp14ES
WaTH2oY+qR5AlRw+6pfDnCMfI235vzjrQ1X3FTc7hawth2lpDSKSACLNh5eynr+4xY1Vo8KCD54f
hkLfN/01zeFzU/t3+FUWX6o2TQGimxOgVoUKu/m1FgeDRKUZ6O6V/OHcqYHzEJOJsx3c1tXaZPnU
MkeauCh20B5p7D7AzZFdmdCzA0InDqr1APoAr3S6VjzO3NqneG+4ew1bS9PmW6ulaZhaPcpHeeHG
3B7zJ1Fm11RDzkZG4oJUz8cf6yTfKsCyswmmshO7zuzDDn2D2fzCDBtOu4nhXkldz6QXyPRd9DfR
DluuFacD7RahKJkC80W0B1zuS7VpuhvMq/Np8Q1vMSJGJgY+8iKss/r67N6ZBPQS9ASsh3DufoEG
0Wcvlz+DM0sDNGssC0gJADOwduASuqFyBSRyUs9f0nlDxv0/PB/89yXVx01yreLc1LQ0hqk1EgEr
EBW0XvD/9/xlN/nrWNO7mVbSKozE9HmYG1MAz4R/iADFRmyDSPNxQq0ioP5RFsrSEz3LA5jHf9Ze
ZtnQPejDQRkDVnxL0+Q0QOOJsSwt10i8O8WtQAPz6fIIlgesjn4s1eXROPsXK9vTAL0+FCK1BzOx
i9yNpF/uU07A1pU31kR2HenzsBv9GVzI/OvlyGf2cugeAVW2dNjQsl4NDS7EeqUt8MgZVIQxdF40
Px6qx38JAlwZXJXRcVo3Qa08Nbg7ZXpS6BI+K0rtZaqnYebPz45VXkkQz44Ios/w58Bn+eGWZI++
qelAliVSOI+Qcn9amISBVvKj8q4pLZzZ19AE/y/W8vd/rW1NgNlqTjnu/MO3ovhmdA8wzgFOBIoV
JbTOLs/imTwMVoMoWEOVCOfuWinHcivP7VwgTYcWkBvTDKBRHgzZJ82n/ix2tOaAZoVg3GIhfzom
E9wQN53RXKisPvR9EMs/X9pFUQEGvoCDLPvZarF31AYXHkLgycIVIDd8uuZOc27H/DvAasexnBmw
gt6aE7vdOOOh//3594CLHXYaTJELvbDTCZq60e1VipYWf1P6wbOS9Jr3y9kBQBXQwBpGC3pd/Pbd
MYOvGfpJXvmrqQJSXPPL+nhAQswFjtaLYDH+ud7zDTMtOCSF3CNhoArQA/W/MlC5rWyKpk9r2wFk
hGBQ7rWht/Nhd64rcCUNppxjbRzYDUs/vZpOH7/6BNkIlY25wuOrWw9U7ms505l2+aJUjyobEGho
tq0PF79RDljfPTmC3pN10I+Yj5JSMKv3Btk3ph45/S9j4U5rNwaIpcb05bOr7TT+any+UjXocyM5
av5zC25zxw6yND69tSAIEDdLXw/4pTWgefDHqp1zDNJgj60EPbMMcvfh8kD+QL1OD7kFVQluFvBY
yDTWULB6BtiCIwU+ojbfbrqhdEbg+izylEnGXzHLoL/W5aOvRP8iG9NCItqwLNAKIw3nogERv/fF
zWS63T2Ateg+zilnr1KT3ra3J3ljs4wmfSXL/cxpuSW0y7eNBYibroA4AFHc7HdIRYSKSKWmw4Tc
cUdx4w8E8BB7GMUW34eW0Qd0nib08j3jFXrq2itVBIqJKmuSIYNkpuzmIkidAmQFOudBBc9veCYp
NxpzaVRbHDwD6G1zc8/BdQSU2baeJ+4/9XX/zkbNDLRML8CYm1k/b1AHy/adUvSthiL0Tac8uYcb
KgPWaWid9wlYst+FqbTo8pv4eJAsNQYdmzwqfND/XZ35bgW2lV4SvO32WIA1CjL3pwUh8dH/FWJ9
dbNE2lVZgxD+RuagS20uj+Dc/oV6xGJ2BrvtDwlFXWMmJ0mdo66PG6bt5vZ3U/aBnR4oWIiXY33c
jJeh/Bdr9QFObW8XtEMsNXhbCtkmx7xyLzsTAQgJSK+hzoYkcN0uMmpaWS1O/qMxbJqYXBPS+pgQ
ISvGLr+EQPqwVoV0aYNyITVgmzI9SVyBWrKgfHb2tSrOuWFAfxUZLCQoF2XF03NRcEZbzRi8I9O/
DTeV9/Xyezg3DIwD7GNkyh+tPlHe15qM+s7RgN7rw+TNkO+AZPuXubDGezLoxRWtKdPE7z3dr+B3
hMMRUE6g64G3OB1PKiUd5qKrgJJq24exUXvDA0M67lg+Q73I06HeVL15epPH45yLe7eHhhKvqixI
e8iU6QzlAuEJ/6nGFuXFnlO0G9XZFSbfc0OrMfPvcFwwHxbpg7DWavnl8oR9/MyXHR0yWUAhLF2W
1e+nhdEPWjmXR4gG6Iu2vLCC7tPNFZjwYVNHPQHZIiAHp3OUIde2QejkR1dvwxlAOeFMUJOILo/k
48paoqAWg3zoTLpSdVltcunyozbcGH4WjvPnt0REQEqKxh0oCB8YPRmlarL1Kj9apR4QF8R/XQbj
9P75cVgEUovAti53ynXmWCuC5l1dHBUL6wd1TXd5eaGrBYsP5L/HL9P4122EG/2YjQSPT8nbzGKt
v4WYxkPbb3m/NdpPb4s27GOR0WHXQuFq/ebRTXGVPmF1mVVx54LcDSG2z84WNGxd1JvRtoVQ/ZqY
9j+kfWlvpMjS9S9CIlkS+ArUYrtsU2673e4vqLdhSSDZt1//nuz7vHeqslCh8tVoZqRpDVG5RUZG
nDgHVJtWare8eS41KH7tON9f/77wR+fThe/jCeIAigiIrnw+EkONE0dPm2eiNeljr9rxq6r08T0z
aX0wwn640xXVcsd4WOsfu9zPwrIo11MICFxwDsZGqTVZWzXP7e8+c9O36+Na+7rkh9WJgZ0jrZvn
Kk082t71n8iHoBSCPhOEDxDhxD/PN5rDMnBYwOU9j+ArmNxUX4tHl4YAl4VVQbYQMyUdFD0iRkEM
LP1UPynhQdVXV0C8YqXFh/aTifwAFH2xjaUhkE4D54Idac8tbG2iYjC9sAYbk6dmueXso7lLXvHO
4x76dw2vVPDK8Jy2r/DqDqF8Ct9gKj946EAzUQ1rDyf7DTuGQEQ26lW0jdBuq6COemS9Zvsxj+1t
5WQKyCCmzEfFIfVGXfsSDa35ZIemsk/jAsg9cLXPb6NDJ+oSrkX7Bn0hJZjkLFAp8nR+GLRqeMtb
3OEDTQZASxrFUrymVie/qEvr5peVcLoUXh23oHVBkKrhLEAzJNaeY82vdHDH3+xBzr8v7t8Td5XU
5dA0VCzB9CU33g3zx/VzcBkknn9f2kRtT9IiNxTyPGSJGgx12zwSICZAuqj2OprVYy15ArF4dbPb
woaCYBtuEajwXPTTqlWsdVM7VUE331npq12tXLmXZ+P8+9K0VXbdhWWH7/do1yVwH+OKX1yAl8IC
jjViGJFtkrMDTRyNwwgGbsCbXzKgM8wRxHmgccjA+KY8VnEGBciPqcj96+v1F2x8ciaRIIDsHgxD
EdoBEb58JksW5REBScgxJDH4B3IIUZcTSAF5QifFHcNpeCKM25uqUz/SnuWeEdKjGqf4PXoPIDY4
D+4qqFT4eWF/wRuU+XoXgfUsn9uHPurerAy8Zdd/s1yjuvjNImo92cQENBImyc3iWBolGLSUd6eN
H8KKvEOqeFvrvVdAwdUxxr2dmwcggrxu1u6u/wZpQ1z8BCkGm5yQQagC06bOH4pyr4OY738zIF0o
Zh+PaizG2H0Fk1bFVj4vxan/+f0IIvEgFRtArsviEsjbEiwtR14VYG16LPOXDnY+MYYTI2IST9ap
TqGimKgwAh7BiaKLdWXzrg1Cuk8SMN01mRiEYPWb/QlshWtCzZI/u5gnaauBidO200EtjvnwPe3u
DFJtuupgxHyrKWu4QjntdWFM2lQ2YBSaU+sYz/S9UR5CswQ5w9cCudq8fePOMyhgt43xT69a24R/
S6Pt9eUSY7lwBSfLJW25UeNGpoYwP5iupaMD8z5j/jysuNJFKyIpiWYBcBnLEeaQ8bDKBrs4zpkH
lTZS7liH6H9zfSyLWwOAVtygyBlftIDRUImQrMDxafKNRrZOteVrvMiLLuDEhDRd88zBUWfT4gh6
TtZ/ONbKW3hpomwB+saNJqJ96SkJyqGmiknDIXf4bIw7IH/GXZ2uXJxL+xtULDqqG3jMQ5Hp/IiC
zChCBQmDKO3nfn4INXTU8K9Z9DqCpuf6koj5kLcXaigoD9ki6SI/XoxO0wuDOfxogWox4hGut9do
uG+mX7zd5+YKXuLvL78wR9EvgWoHCOhkfv1qRsYgMrCbs7DtXTqUYFZNC7Pe47eVbjaCczA2O+bN
SB6AvsxufAAZh10+gAknVJRs74DmBZyHuFLsIY/vqd5lW2bamQe8W+YpcQmyuU6tytemNIcvBCKr
GzAKW0+NWRUvalO9mmnFNkbT/jSnrHuFwJb1WlCa+oVmj3cjSSwwrDZF5VbcBncaKHt/1UnaQrmt
CncTDdFG1SKLUJdz8Ypm6WatHnG5f22BfMAWAz0nitBSqKaD+jOaatS4i/FrmH8AG7ri/i/P4LkB
yf0DPGKXcwID9rQD24wPhka1XRMvWzaCiwy4XKQQqBSZgQktn2nrqMFkFH41t96svBjNykVzeRSB
ZwAOS0ikof9WrgJC4om2mtJVR6yKp9PHqXhrnLfQ4CtH5HJJNIKMJPjHAAsACFAM9uTCVLU27hVs
giO3vZx6U7/y/cvJOv++GOfJ9+fSauOxwPdFIt/eOuPGKVZgIItDwAMGjguq86g8nJsYTagQKk6Y
HOPW8hv0hMV8xS8uDQLSH6JsgrN9AY3LaanGRlUkx8p+SNJdUfgsX3mFrZmQXHsfKQzUUnly7DtP
4+AwxGN15XAszdPpKCTvPlmF2uoxRkGbbZuD0Mu/7m1Xvm9LFWUOfUGdU4j6Gdk/UZ6DY3clAl6Z
I/keH62J1mCsTZBSe6flP31de+pakn7NhnS47ao0NSuDja7y1Amca/fGWgxJFs427lYcuf+Qrchn
bgI3bKlUSny0ONjfSelBCReCOynkH8O3XNe8Vr8Dn3sX/+nob8X5UyT7uNuyutleX7Dlsf77O6Sz
6eh9E4LCMz7Omt9pWzv2af8JE2hoxTsP/AGXkE8FyZKpbNPkCMZyne768Eu91oWzNIpTE9Lxt+q+
txiLE7wrPBXUhO1+VadzacFOTYifcOLEwthoagWUjcfE+kbyjVLsrcqj5u76ciydn1Mr0nLgNiCR
kkeYqxAN6PtqTc1jcaKA9ECVAxooF7dvYs5TCjXY+MjVO9C+luB3JJtPDOHEhLQWOhK5fZNp2Nkt
+BU9u9h/4vuQpzIQNwJDbEgBRKMQVrUJjY8RdRUVDNsrt9XiQp98X/r9jl52HOmw+Ng5TyiOp8WT
DXqq5DOH4sSKtJ0gCGImdWjGRzPbaukDg8e316rw2JHnoSii3RMT0l4aJpBs1bmFhfgG7Tbb9gCf
LYYVI+LCuGZEejwOdgZ4dYHZGuJiW7UqeKlA7mr+6IxNZx3BZpfxl/9t/aVb0hxjEgPvEh/HaQsO
8XTNNS8ewZNpk67IXkdjIh3F96FQrgf0RuU+PLfPlkWulytJ4diJhe+DNrP5k60x/qz8fFN6Wult
atV1igWZNbf6Rn/+T5NvSlejxlrdhq+Nj217b1bbVTqOxcMHziy0vKFcA1jfuZdth8a2Jig0HlF3
NStw0z0loFXW3z8xihMr0hYah9gatBpekNmemYNp27/+/UUve/J9aQs14HLjkaXGx2a+64M0vxuH
FSe7Mk9ynNVxLTSaASMYAEtDSRmaOsOfMvx28zhQFkA/CFK1ROQczlejahmg5WMUHVvuVqNXlrux
XeFTWNiuEL/WkQ9ELgDPQmkpAMVJjDLuFHTPh65j/a7UccXTLkyVZkPrA3/BzoVErWqEKsP7JAzG
Qfcn9uCkX6xhn4Oc9vpkiV8qecIzO2KkJwEC0RW7RxEiDDLlO8qcENE4ag73KfRcxuq7xlcmTpyE
a+akC0SzoxHSDTCn6t/yNAjj3ZR/MOMAfdOVC/FyNwsMJ0po6MMCx7EMsQ9BmjZPLFQDk+4hqmAV
TyCxvz53l7tAmEDaDDmBhaQTjfBqAEETCQrNsyJj08ZrEeKKBRm+P9tZ2uR/LSQfQoJjLS23NElA
qgC0ApErZBil5SAt1F+KYiTBFFHgoMyXMp/2Cu931yfqctXRaG4IzC4yjMAjSyeyTNFZAfQeCTiY
eyDWtFPq8jcJq80AWGTVdCtnZ3FUYH9w0K0F8ja5TDOX45RPDUaVK/29mYSuXajQx/h1fVCXJwcZ
GxVwIjRXQAJQfguBWx8A4hixQh2PD2k1vDRWnSFDNv8aQvOhmOcvdnx7mhM2UZQXa4WHidyFE8e9
U6dDhkaCHFTqM8t/TPA+0Jva1zpLVlzD0uYDFvK/2SIpZGW6Xpspj0ngNHft/IwI6foELn4fiHvA
00GvetGbYtIesFskvgJmfEmSXxkKE9cNLO0DMKhqOJvoArugGgG1SgUklonO/QTiEnYY0x10ZEF1
1+t0ZcstjkXkhsEFAtiHHAFUw1CSXsFcGbTxUYD3TP0zs3ViQbpyoP2tRXNlY7up5Zc45V9QWl3L
csodnrhssL8gMQVCE5TVLzoQdXUYmNJamDEKnW8jxQ0QqwfwrL8pse5aZDa8qG7+8BktMnGcQBKQ
78OSuE2quLQqN9fX7/IORM8VAYBDQzMYOvkkt6ElXa92I5pOTN2rvipoACJBNX9i5UzB3olGKQP0
VdIuV6fJ6rvQJEGqx/neHqGMV5XWWmvE0v4wAckXXAXIoMg9C8yBsLaKTqkggc5Y9Ior9xPb49SA
NFd2GfY93BUJrPSQjA83Ykz/bozTz2vnYUJtmBGrp5kEcwhcgs9vDm2x0ifTIy1CNfdmD14sEijW
vi/vuLry/cWdBJQhJA5B8q3LwUBXjgXLO4NAWs9rq13jPDvkAGGc6/t1cZFPrEiTFFY5WmALHQ6z
Sn3SJf4/17+/UMsHRQSaFBH4gQH1ssqlmCliDmBFkvzdJF8KyiB7EsTak5bwQw3ZW7MN/T4bIVf0
3A8red6l0YH5D3SlAPABkybFCrydoR+NHuXAtsGIGhX+/vroloIEC04HbZYWQP5yjhQSmbzMCJo/
2cjDxDVVu/ZMhXVfRwQo215TizsT+lIrAenSzoC7Rr+1A+DxBQa1SEnXdIBVBUMBFFrHs/nRbFD9
4q3Z3aPY163UEJfsiZ5M1A9Bv3rB9pBMLNbrqFHhy+gub+19A/Uyuk3DldlcWq1TO9JenCbg5/lU
iXGF32ZW76H+8vX2BROtM1gsyEBdBEAVdCVnh4DlJZz4zozTR/ClQAe1Hx8zzXyAHtntOS5M2YlB
Mbcnb5UsJmlsqzBYNN/M/p7Tyi+n194YPuFL0a4ObDO4ctBWKXsjTQmrwVJVEMiVXud46sz961O3
tDoA8yK6QmUf4FHx5ycj0eepRMFvQp4pgQRNCW2h26tXCGwgQIy3KfTFQBh+bgFapUlkzmJfDyX6
p4OSEog+/rw+jIUA69SIfKtNWVtbaQwjfEDbLGJkKNtaACho2vYzhkTHnwDbXrRnp1CgZbkovzrt
vlF+h+1DPbxeN7GwJLiZkesHngx0VaoUXzGWJ4mlMD3IjW+R8wdQsuvfXzj4eGSBJBOPLbQYyVcQ
J+1cKwoa6FP+WDff+mrHYhM61C/XzSwsCcIlUEsKtmVcd9Le7auK8AmN80ECbRxIRX2DbsYnLKAT
WEP/nyYCp/OdBcUhc0KuCEwAY7lJ8uGxHcNNVa/1/S4NRIDdwWMKjCcuhXMzJakNe7Jx183KozpD
v3NOvbpcKY8uLDoaiwHsQokCKHH5/cvHYtbbGXdayJ/U6Sn7c/tU6aDAQs0CGljo/j4fA1Uc6NHa
6L7PoJEHmZQgL523OVRXfP3iVOH6Am8ByFlg7NzMBA1ie+wGbK1e201Kv2Vl+y2J2Uq1ein8APGC
aRMN3fhQxJFiTEBTWU2LCP7XcUKhoDl5epbcAbWxZVApdds03hcRhIrK+VDU/BeYIhq3A+Po9Vld
CBTwM7ADMaN4Ocqw+JHGEDx3UrB79ON2yCB5bOZfu5S+62GM9P307bo5mbVVxL7A+uDsonYDAhi5
wbJH30WY9S3IGtDVt51Lkv7uaqeH9rmj+nE19pvJAT5rpEr2re4s6vPQGGqXQ/n4Ez4EWRRBqYZ2
losGxai2azQA4JdE8eiiLc+dQseLcvT3rfXEyhDb/wxa13VwNcHQBTn9ZOZx1UCXOdAo7x7jiL0z
ZYwgr8i6eJdRzp8yRaf3am00XhtS2+8U6xNPXhx8PKkB6wKUX/ZlNMwgu9uhj3ls4o1ul8dWt24G
2GFtT0xIF3ExoB2q0dGJjZSAS8dHw1H8OoLgYLQGWFxyNeL5AY4vdAkBRnx+SOPZgbQyyeYAuqDR
6GY3st7+XTAER1gtHAywNEmHkw0zElUz+C8Hr4+eLHUlThbX33niFkrCgtMNzG5oNZSfyU6KN3Kv
gWOJZCVQYd+TTN1U5EseRWiRfYFewfVDt3RbwpuJeUJfIFB157MFabnYKcJ6Ch40630L6p7327+P
bl4TDgQ1WTShnX+/qwzU/1g7Bei4bX0aP83aU7LWBLqw5NhdGm4YeBCRtDs3gkfcaFX9ZAYgzAlf
0/rt+hiWPy9IK3DVIw6T58iIOqqgJxoKJ98L8y5Byv66gYU1x+//14D485MotdAbpc4KGIAr2NVa
jVH0vmO/ama/GUGI2GuRf93i4pDQzY4mOluU07RzizGzh0lNMhM51U0S7fKV637hokQGzYR4lDj1
eGeef74d+rpo6taCRhX0xL3+WKSfGMCpBWnKWF/2tDEbKyjm3wzFmkS3VhZlbQzSZd8lEQgjm9oK
unBDyEat/WblbCxbAPoUlO74yxKLdLLseqibHFl1K4ibe6RmOTtoa0SRC8cbC/GvCfETTkwoRaVO
DTJvgFM6bq4Ib2iw78Xb7bvp1Ir4FSdWzMzW5nrGQBJ1b2U7bQ0NIbaL5BMhnAiFAAKic6BTpO87
lBdAnWZWYMY/KL8HVXaZ/DA+6vl2fBqqGagmIFEhyg1yAwIpQLhjF9wK5uyjUf445e1JibPvSyte
Vh2h8LdWENq9N6ibBmDK0PhdTiu37fKE/TsOadnbBhJFfY9xDGTXG/swhmzyNvzpdJvrC7+4vXB3
EB1NmcYFbB5aJ8qEhA8NFPNnhv4z+5kZ3o1djOLCxaT9a0TyVVXYaYVhhzRQW/s9zrU9KEN/XB+H
mI/LDfavCekxl06amuiDQsFMZX1UPdtGRT+hz2itoWrJ7eI2BBe0UNyAuNj5QRl5BHUlsAcECnen
yo/WKEcXxgG+T+S8QGyMiFJ+oFQzFHHHqQeRmrMz87vut7VGIbAwApTDBBU7CmNoMZauWs1o+nYA
HWDQQVD8V5KsbKilAYAzmdj4WwOiQLo4aKU6UIg1cROWAManlRfXUC54vb7al2NwYAE3H3yJoLKU
xkDBC6VCClgLmtGbdNfp765//3IQgoFRSDMK7scLXMQMRXjIgyE93aC7E9CCDdfYLorpzYccZiAH
IuhzEenKNUobOH1eE0ULphH4C2VLrWNODi3baerb9QFdHvNzS2JCT/x73FKV8RqWlPGLU93nAGoT
gCmh83vdzmUcdG5HTOyJnZKmSs4zB2oqIIQx9OeuytyyDUa98Ov60N6OkkF/CerlCLN17Gb5tNhO
bURgWdMCy4qwCyCZHT1CgtLV5pfr41racCeG5BQLn8rMVoWhECrJY/e9BhDuuoVLhw94DFiV0FMk
EDnylh7QnwuS3MoEY2zlzwaDmE86/Cxbtk169lObh2/X7S2MCLgfpG7FK+VSzE0BWWTfkXEMrMH6
nVG4Giu9uQwifAyUK1AiRQJfJgcjOjdAqmaMQWq+xFsjXlmThUNKEBhR8fBBkKpLe62F0K0WR/i8
9c66Qx0/ZmxlTRbn6MSCFLWYVpePeQj+7JAxt2u/TGvB3ZIBaDELP49/wZ+dHxc1tq1E1wrQ8ULh
vmyp20c36lDh7kVS4MSEFATnkU1HNGNCgwWRYzv7A/KD2bCSbVlI/MAKhLEp8oPgUZOXOuKTrvUd
dlPf3EEgvtDdotrRaBcpHo6jOW0gmkDXihwLs4f6GqRGAfvCo1GTrpqor3NWty1S3drg2U2H1uHb
7wFYQCIdZW+Ay2R8XGhMDel0CBoU0U87LoDz8nu2u34QF/JHEO5C8hbCciL/aWvnmyDL9DDretRq
yvJxMqctQ4uWWlBXze6i7jHi91mf35X85kAWVlHvQPpeMMvI+Vwkeu141JBkbxiEYOf+11AZG7Uw
voOI5uY0OEyhJwwROSpEyIafD1BLzJyoHUfS1dkX/Z+BPCk3EquKXX5mQjqpKSvRW9NVyLe2is+G
6bFp2MpeWNptYAHA78eNjQe3FHNUSk4qpiTIbaZ9BFqw9klT1/hbF65PBJZgxkHdBvGNXIqKi0Gf
hR51oAzONney57yyPZqDkLIK/ZBABTtpqhU3ujguFA+QFkG7ysXRZUqKZ36B1dHbyDWRofx9fX8v
uGlsJiSOBPEEnhKSj+PU7hNahlPAk0e1YpChTt0+uf2qAe8HPo6wFhBG2ZFCEsJmTYSUXgY6obSe
vXztobQwTWcWJD86NbOS9gQWsCL2R7fWxSr+9/P3i+A+c9C3gZQOZM+kDVyivUarTaUNYrO653li
uCnhII6fnqpUe7KjirqMGNAgWUv0LI0L3YfIhaJTCUSkkhOtxrjmcVd0CKEGr4lDb7gdm4Sh4UEB
8CziADiB8+Ovh3QyuinuAqUdXLM5TMpuHFzd2VzfZ0t3kOD0FSzmqBPD15zb4aoCUIQCOzooADu+
VRv6qCr7ur2n9rwnbeyzothF9owGxZWu4IXwWhcpB1y0mMeLjDLqVbMS6ayDLsmbMjMv6+6nDsi2
7HZwFObyxJB0V0x6KxLmWRfMVAcDM3fTDASy1ydyaUfo4BpDw6iKl4ncII7yUGKlZTYEefauMEDZ
Vs7q0mQh5ATnE0IegFwlR5pp3RiVDCW+Kre3LXwp6eidHtlQv1hxbWJnyYdKXN3QYEAp7oIVCmTB
Jsieiz4Ympc5Gjas/BEpKF6E0TYpP67P2pKbwyME+Fa8fgWO4Hz3GUZOjaLF7tNia09HsA3lKf+t
qOpKuLBwRaB08a8daQfMTU8G6EJ0QfIPjZrH+pf+vR34Y/XrE7sAiToL1zYB7oJKbrvlaZ7p5dgG
rPfBxrim4rQ0XYKPCJUSiKTqcn/DwJK8L5qmC7opC0b0w4VV/WLZa9D2pb0MVAe2mQrfg7zN+apQ
ABW0Iac4Lyz2/0RkrU18yW0jqQnuLGxmFFjlVedJRoYk7AK1CHj6j9G/I4An3aFEP1b63Sq21zfZ
0tHBVkadHOlNIaN7Phxb0esiy+BnwgaCg/FHXf7KZxSO19IFC5Qhf1ky/2tIzOvJO94ZUNvWGmEo
f9Kb1DeK8TDP4V6n5Vuld64atc8G49scXDWekf1OI+pjkVf24EIZHT+DIq+Oh6pok5eujkYt7blV
cTkVWvVotu3jkBSo4qpebVI0/bd+m+cQxWCHpi8cF7DRfWLrr5+Yc/gqFEMQwlw8zMuBODXvcOC0
znDzbG/3R8v6xsM1Kca/HkL2VrYjcAmAbiEfK+2lnmbmqITwIOYABeuoeODT+FoOPTog68FVJ+rn
qeEnxbvdRj/HDhJxZg4l9LnwatX+palQdePjU2ejpEkEW272bOVk06hrbAJLRxe4H7QLGJAnxwvi
fG90RYSSe4IJyeieVweGLnCb3Q4sE9SjInEA0kuk4KSVRxbXMQHanAJDfSzIjvy4vqgLfgFpI5Rt
ACoDdbYcL3Koqndg7hshCt245bs53Q4yxoMR7g2XKCCa1BKTeHKAZjCShWaB389Z4lXIh60S9y24
HgM6wgh4/qZY5KaKXGVRqVbDGCiZ7ll2jnT0sZ1+6eZrrP4Mpwe7+vKJOTsxKJzTyZCikjvMDvHG
r5SD0miunX/7jAEkdeHhsO6yd0ONE/SKkToGprGpHX/8xMbFKxSoZkS6QDBZ0gCyyjTG2aF9UI6h
+2Rrb1W4UjVdCDhgATvX0gCSx2NHmiKttblVqT2kX9Jvyuxs27lNXAfASMab2O3NNXnshQvh1ODf
3MLJmhhGwtqkJn1gQbgnG7cgvfbK5Iva3v6EP7Mj+aaRM6upwZ0eMNt5VCf7vo6719ipt9d3wNpw
pOCmJoNWFMPcB9GAhJv2ROvXov8Y11iclk6/CTEZ3CtCblPOHGoUBEhdgwgU2u+zeQiblStjwUOi
hwZ8oKizoJYjg9n4PKRlFXdjYEy922iAsAD60Xxcn6ulQQj5HVAfIY5SZSpoakz/dxyLOYH06Qvn
K9WJJQNI6SEfjfgGzUGSC3bislazoR6CLkZ42cS723//6eelALO29S7lczME1ejPlsfWIsyls3j6
feksqglwdvOA79sG9IDdsNgRcl+Wm2Gt5LxiyJHgSkPNKUnRrBvojV9n0NA7OpOXmciArrwylw2h
98bB4/ayRFDYranYMR8CCgZox0i8CCp+zHpRwWI/divba2kPQ3MFLycQXV0y6g5cwX9PRqz+/FGy
L7Z6KI0VpyJWQAp48L74rwl54tC10IyO3Q/B3CQ7UJ2NLRoDvZo/ZOWB0sQd1rbEkns5NSh5sbow
SMNmGKT9jzx7GJIDrz4ysnIJLM+c0MZBDfGSEViZLANYWXUIFAeXMtqXjBhc2mg5+cT5wWXz/81I
5wc17jADFhjbjvuziRAp6e6uW1hcH/R5IB+F3nA0cZ/fZlBsIGMdwQFUtTo8AI5QPSLNm3mhVhcP
1mgRZNnUfm81k7OP2WTur5tfmkcE/0hNAp19SSFqTgz5/RFtyTz8QtR7ffT7tb7KNRNiw5xcnw1H
By4AumpA+MfEIp84Xxy0Slwfx5If/YtmBKBRu8SZ07EqaN5oKCJYH43fqSuh7FL9AMhetLqKWbpk
PrTDYQrLuUNvNRB6ZuVCcqPoDlP2azJTl9MfBmhyreR2cJWD9kcUe9DNAtJlOW/I9RhiKtqsBi0Y
5jzcRtnTSI3+eS6VNUJ3mb1fZPdFqyWEK0EjAEoYsYyny6QAcqyOKMPY/bRtGogSHJHu3yK17Jm1
35LZy+B49aFxaySXFUh8qPcUShLDpshD1yA/y+HQFr/UDt1D7K6q1hQyyNJJQROMKA8gGr9IPdql
MxW1jlal2diFreXxkDzrHfXwbAZp7MFIduh1RWQKBsAfpnHHqiMOr2eMCAv0Y9/fISDxy2wtZa2J
Ayo7WJCtIzuhA82Ai1yaN6sIGRQdVfGKN/KDk9huq+5VZTjm/KdSpEfabSqTu7l1GKvHhP+c4xzQ
3t4t53oX6s5915WuUkeQvX4euvRoN8SLmmHFXy4vL6ZPwCDQuiqnzhpWQKCWYHmr9Ktjx+40P6nt
y1xVW6gBeSWkgPJwUxt3YfPLKA65fl8WQTzGeIwXvkbqTZ1Rz7Sg88JDF1n6I02P10/wgpsQLQ8i
Ly/EU//2Ap/sv7C2hzHM0fvQN830MoHO+yBkPja0mNYQDcJrS0uGfAfafkRoCiy9tGRp1Ctm3WDJ
SqUpD6yB3uGY9tO9OfWNZ89l82qzrnypFUdZ8faLlv9SaCJ5iehC7PGTQZoaM0mKGksw2GAKo6pP
pqdmeirqaDuA7GKub3WLyJMj+wewE3D61kUBsiAsNco0b4PEftCmh3+uL9nFVY+vQ2RC7HtUhHC0
zkczzYoxqIygnsJNxys6FrvA53YeFHCTPfhCo5WOj4stItmTb5KhUprBGdpgAB3lmMWaW6hAJCA7
tzJtF0GgMCQqRchGCcUD6VIWQE3WDmMXkKqnHjjX7Qd0P+iurSRvWh9PO8z3Gk5pcTIFjx1aWlDB
ufD1TtblOjXagIyHxoAAX/ow87fm5geHGNqJGSmiQUTR9toIM3ph+qrB3Hj8uL4rFlYJRTycLpGW
weaQ9nhD9awkZK4Da46/dnOVvRTlTDzdCcm365YWpgwtWVDxRWekwL5I59jOKbCOSQFLIf0Bvqln
JXfuwiHb9Fm3xvm4MCoDwH+g7RCuAIQujapIZmJFlVmhH+/Iu2OW3anW6/XhrJiQ8wzoJ7XSnMME
Ue4bSKZV5GlY6/ddtKGBwYfi4Ir8z/mRzVHfjJMqLIMmsQbkSvJ+U5Ise8rD2Vo5RAurA5dg2UKk
F43F8j7QompyWl7WKOZuZvvOnPdNvx+zn9cnbeGoAiyA7mUBDUcgK+2BPCyRoKNpHTh9buYub8m4
7xTIThCkUh54G2d72s3JCrDjMmn+944SlLKoJCNPKnmIcMq7RI8wuKy/R9tGGT6U1rNFcF6fDdRb
2m8seQ6ru9xeOVyGfHUJuyDfRjkEz4CLrMfcZcOkaLwOaMvYHVR0Z8+27LWQ/TLcBc8FjjDqyaIT
EVHN+TapLKjSD3TmQdS1rxnR3nuNeL0e+SFoxQF3YX7clT6pzMlzoBx6fUkv96gGsBY4gZE0MvG8
k44aCUFDOapDHkRp7zM1AseH6t7OloRu5BMr8mkz9JxXkTrngVOobwPyYOFsb64PRPzQszhDMiEd
ttik4PIbSB7Q/J+Jv3SoVIPvZWd0j130vYwD62aEjmRQSu3Fpa4peDDkQax7DrFc5VYVI9xNmDUc
N2wLtNxCFP58Y8xOWTV2Cwv8n/ohWzlVl5v7/OPSz09bu7DZhI8z7WEifh++XF+PS490/n3p0IIg
f4TyA9ZDse+r14nu83RvlPvrRhZ3L0UCCdLd+CeRLtiIOkpkNnoepNZ9VB+m+IGaK8X9hXkSeVX0
XgiFL9MW4zyJIpvCKRhN4zxQwdzo9unKtl3+POq5gPoA6yMjpuuUG1RXWB6MUO/ULHeO19Iql04b
fkWwav6fBfELTgaQa30PxF+eB5lGt2MG15LH+zK1doSGh2nKV9Z9aUAA/aIYBfg3AmLJm8VJR3mD
8lPQctsddAZVbe/6ol/WcuEkkcYV71JQl11EjGrI7SEdR4yIhQ+jk3yL5vwQmh34rdUHpVW8lmY7
g3T3MVE2ZB69seKPCW1XHlFic0ke5+xnSBMLyePG4UzNg9nsmZck4zNQo5uGtzsLTHqA3P9J6nnl
SrpkYf47drR6IqYAlcgFlQBIfW2l6fPA7K1gdLJ93CQHCAVsa3CyTnO+gSDK4xhPLnFKX29mj40p
asjpcwzmWbVmmwr9yu71BVk4hQQCkdBwNAFcv7hDus5p6KypWUCmGsCKAET8flauFSAXHDysOKil
mUTwpksbq7U45LwsKwMk6TDZUGB4jtOXuKBeWTO3HV5q9vX6sBYN4kUC5ibRhyxDIdB+o8x5n+YB
VBatvnHjaVtZjpvEj7VhuU2pIpPAbndoILaH2DnUZha6ZRSFz33awh3o1b7LNhOJ0Oe9kp5YXK5/
bcjQ/4jj8dNSjCtGOs2OYSH5nsxrAloLVgQFI5Cf6AEQCZtzt2PPyMLS3CqCqHgfq3eWvzHt7foC
LbiaMxPSAUxmw2JkMIugU/d/NGd3/etrAxB/fuI3WxymUK0xgFg7UAB9IQGmpN2KL1u4Jc+GIN0u
vNdSolcw0pL3Vs13es7AsTV50RqH75oh6fRUdV2PuOOKwOzcWPcjwAjZXa6vbV+xqpJPPBuPdCEb
CdVnVsAMnTuPsd9WBrVKE6Kj8Rbp742V/bQq5A6hWmcP1a6gmUvzXTFAQ5k/O53iZYh+1YOazy5V
DtUMOTr+gceNN/SW6zhsP7FhY2uVO4KHuLjT8q2WtK8zmbazs4GciOtof0Ac4hbsPYOUcqEVSGn5
lUX8aFL9FJpdtvlb7b+yInJZ+jKpP0ckNlquAdHw5sSPKlm7fRf2KI4aMhuihH4pV5b0I+TM86IU
GAOq8U1jpitzvmxBsGtqolleTjZycypKarIy0MjoDTZ6BNeAqAsnAWP414IUKkbo9564lZQBJ699
uEvGd1PZXD9sa4OQvEXX9pZj11kZEPunph3qwr/+/YXtfzYEYf/kMPdtrZYqw/cH9TEbgJm9m+Zt
1K6cZrG7pd1/ZkVyGSo1u9HQsBSWTh+Q2HKjcIdYyKXlVlGGjdP9vD6qRXtgR4SOHzIlF+r1hKmZ
omoaB4I/98oocy0eqHRbDqGvKQ/RzR36JiDVuJ3Q2gNKG6DHzifRRMbEaIeQB+OsPxjNR5bfXEIX
FlD7/3+kXdeS47iS/SJE0JtXUqZUjqqurnYvjGozIOg9CX79HtTdvSNBDCHU+zA9E9ETTAFIZCbS
nAPQTrBNoyXwXAI3TDxDaV3jUf+YukGvaklbVbOT70sr6LnWYwq2wm20v1n5zypTBL+raiYgKwVG
C97Tkjk382GZm9aAAoBgpxo+MeNL3qDYoGquV8mRrLk1IQBmsQ45sHDMHfbN8BB7z4uK9WpVwRyA
WOC4EdrJHegk7TIA4Dj1MXMCVH+65a7Ugzr9SqpwUY3xrlqZE1nSFdULZvq0wt7F3NvVxbIZxuww
dt7twapAm/zvkqQ7Wi514TEDSyLx3qvtYC43faqCtJfOBzUzG63G6PdDNwsmeuXGrzLlDR1734ps
c+Sb3mzMZ8NifA8a3/IxmYfmRric/wgEuAwWBjdzAQ6MIWuyNChIRUa+cTQDs/U3WugPCYKyW0AP
4aEt1x8y3dMpQGitqE7MF52jnEVKhfmUBx7+IwPhPSQgBEYn4/n1H0FQFTe9bUZJbS8AhrDmX1VR
2nsg9QyhPvb2g51NoJVJGgPA4WiAtmOYOurZjeKXyIVG/BIPTHIA90ZtDOUcGWcKVUZu5n7bHRlK
9JVRoohYBk2cbpP5axs/LHSvx99G50dcp2gdvps8TFWnr974tvRJoLtFmKPxY7L+mfP5UAAQqm6e
rFGRuhOX/MTbiN0yRCeTD9YBcDzJs8JJZrl5TW094hWIfpOg9YdNRbedv7G029zz/4oSfVkuLDME
nx9M11p4SpoWasAOECtfdFVz7EeiRloLGqIx9Iyr6aM1SxKAqlmV1GWrR62WFfdaajU7exjHl9jp
9S0aiU0eDF3B2gB0rxpy25Nzn3JP33UVNQKLcPvRXvx+1yKafp4L3m4rO6GfqeOyXd0glL/NiMjq
ITf6dF419s7Qd8e629ZkU7l3fabYcrHi8x0500AZQCjJzaJG5boDqsHXiuE9mAadqiteJUO6by5v
raQ1sQzwPxrVj8Lsg1HV4S+5kP/dKoCkIwpG8cAWf38SeRHO03Fo0g6w5cn0zAuNRCnS+cHgT+C1
XCpzM4/kjRd5e3c9OLpcHHIEYkgbg4cfA8nnguOOd2Ybm2Zk2bulvke8p6TEkcIJcRHE+xYlfhQJ
BBTMuYiFoVCbowYXpeO+SjZc9YaWKx9CAGYFRPOtqGMj6joXAP5P3ta6O0bgmujA2Bs3b6AjTPLA
r+rsk5klxueldn5xHle7sZj1PTAq+ufUKYCrU/mxCkVizUBjhAqjlUCiwaLlvhWtd8nUNWSKUisb
NvWg5dvSG70WbSqzd2g5uL5BzJpsvMQfXjFURIKp72yEwW5/Y41QbM3ZT5FCLRt8zEajZXO0tAfi
76j5aKpKCivHC9uKWA7IH+iulefGUt4lfGohgpfPJmcBGX9eV9GVMOFUgBzuZktKda2EAPsVoIq9
dYcKkz8p7oFiFa4U8xr2QKY5gxDiB2kLINibbaHwQP/dJVcyIg7HERtZOUee9qNgRyfZlyoCJSkT
93HWQgIw4cRNkHNJSdwDbHjS+qjN+WSBsKkopgCteuXvxvHpL6djFPSf/hLObmUsASItFZX2pTHB
o0Q0J4MBD0UAuUxmYvwhYb05RPNkDKFPaaS3LqpYcXXzbp4JkitlfFkWO4uNISL6Rq83PN/NjiK4
uYwbEAGiHoBUARZ0UW+0rWLGAwIAsRMPkLguC0zI7nrrZVDlPlbMxbkkyfbX09JXi8n6yDe+6MvW
Th66+c0odzbyMFm3aZw96+9zjNtcv1aXGn8uVrKawH8aQHwOsalpL4cicex7lJBVzaQrUsDQC4Q8
dMWLUpdQmRPHpukJs0a9GSLQmwZL+rVQPbcvrQNwRk4ESBauoO28tHk3RDwjTZjVZAwZyAPeSJFN
wFQwVayHl7cM4b2OtzcuGnCWZYpjzwNPXZb1WNBb/KYXIdhoMzT8hWa5b28ElMeNFt0daOUT0+1A
O5E2j80gn1nczIgqPPSbfaLis1rZO9S8UH/CYwIuVC6r1VNWVK5VG9HUPabpzndDvdvxn9f1bMUo
YCobhVmggWF6TPYPpNLpUsJPRly7a9KHwtgosVgVImQP0VENxTQHzZdZjndGyNBqYSlui0qE5B94
V/SlX4j+zvkh+zGmh1Y1U7oiAZNpBvriLfxxgeUKwj1SmU25RJnWWZsyzw6lgfZWx1ahYq4KAhsK
YK4EkplcIsqMnPhpxpfIa+vDYhgPIy1YkHJHFXysmFAB64wcFfovcGvM87s/2B0FQmmHFbF56y1v
nRaHBiufrKRWp1+FlTx/CeDRJejAQP+AgPbinRcn3VSZfnV00jSg5j92/DL335zhwKo4dJsbEyS4
mmfi5PLQOLClKhqIG5YfTn6owPYKgPdbb865DEnnFl7OuW2Q6liSp7y8s6bX5EbGvItlGOdHNIMP
sUwSJCuJfRBZ8W5W3P5L+3++BkkHUkdvekNP6iMf0z1gsGOQVFzfpUsjBgsmkg+i+QO9T/Lzwhid
1Crw+HPnSQs4Zu0oNaeA1u4utlBYuS5tZT1n0iRnbfXx3I1tw47Mmbaulz4ntnLEc0WVMeeDJJV4
kaFXVvLM4zCCmoC5yZEXm8pD9/GLnYaDFjTdC6dv19dzaQzQeomoXQBBYlZY7vEcxDB+k7gMjRta
4Dr3bU0DV2Xa1jZNmACARAGiA5HAuZZZYzJ0VjuyI8iPX20VkcfqEk6+LumwhuGeLtXxdcD3vHCP
P+sVeY61+EaQO3FX0DqKHhdMIljoeZPS7iXjXTVPOjvqyX5OH2h+SMs0yMhDyzetq2gsXtOBU2HS
liXNaA5up+GlYH2f7EhbSGDkLMwocGDtP3GXKMLd9U38d3HSJmLIF6NfDhaXjc4mjmmQIj3HVO3S
64qAqBrFbjS6y9pWAFeRIuRhmCFvs7c6bdp7lwy6QqfXpKAtAMMj6PzAs1Ss9STmZPVgJJYds6M9
vw5z6Lvfrt8Z1felkHMx474oGUuPhaG9GMX3Pje+XJewdhqnK5BsmlaZs+nqWAEtDlp6V2t7Vik6
ti6dM/A3BDMngg7YGrlo4Y6smYsRB972n/vyQUDdFZYROKBbsbob8Ws+rs6pMLGjJyfi2QQveAZt
1pxpwysv5L+ub9jadTkVIB05IPbciTKDHWPyOtsbms4ohJdBUYNmKmEBI4rukDUVAEQBepYRSAG8
SZJnxFwv8f5MjvE9/66E01R9XVIwQ+srluVjcjSJFTzXjSqYXTv7018vqVe/FHzSffx6NiBWGrbI
amba+0ij27MeKPCcbJM4tpNzX6yywJAUBEUT+eXtSP5+/dhVGyV5ypSULkstfB/Ig80YOtvrn1+7
hkjhgVkBHEGXAaxblTY3vTzBpKq7weTbpuzQe2iqOEzXjgOPWOQZMGWBUEZSpolT6tExSY6pt/f9
e137ZOrTnhhmOKe/r69o5Z6gboCRJmguYBvl0KJKwZEcm5weSxT1knja8d641+buTa9BfG9qB0Ar
poqQaWUXQYkGCEAkREXFSlqeHpda0/g+PRK6IT+9bm+riqIraiBYR1BBRNESQYbkLLPC64HQ16K1
zqZvBZB4tEVRRVqRgI56MeiHDjc0iUo30jTJRJhV0WPM7um9PyuM8eUWIS76APiBrgE8WbqQxsw8
4lhkONa6ExA6N6HnjZ+poUJ9Ez/z/JEEOY5otRHjw778IrOKwpkMFwgIVeaZz8VcjhvksZsgnit3
3xqjasbvIxF3KVAg+egCL0kGubQXbdTamY5H5npBbFZBom+9/hdzH/s6aum8Jf0S9vruupZfnhYe
gBpUDdUyVPzkFox8gAO17GnE6O0CWrcySpJie13EStZOyABRFV4eaK6VZ0k8g7uMs3k85uUYUAKE
xirU67uqqsTEWTiUVcCoF8yYwLUKoojWPmom8r7isSvwwFwwqstdl6BS6huMzfRHr3eeZgaMu9bb
6E4J1OD03kmGKgB6UdCY5paX2hzQFmlLpyBbCxy4bl3/qZmF/13bYChWYWHWVBnTYhi0EqVKvMXP
TT7peFEtdtMfqWaSsLBT+yFJPC/o4tZX7MKaNovSMzJkePcjnDwXlXpm3gGGpwMx6aZKgByy7HL0
6Kvojda0CZYLUFCi4n4B0JR4Q85IanTHwpkPVa5/0kmuiPbXNs0xPsrpGIhFr9L5ShJ3bDUnwVAk
sbcYuQrGLgvySqGya+s4FSJZSXAtt8hh5f3Rzx9H40nVpHmZGBVlRJyDi0wloHPlg9d6HcVpA9hh
thcMyR9MQwYLe68sd99oL3p+bD2q8CyrKzoRKYUXxeL6vNZ0Af2oAw9M/1yYKqZslQgpwkCTcQyw
N6xKW550+768kfQIkfHZrjnSydfxYMVOiu/T8k9h/qpVvICrvx9ZV9xGzOxjLuxcs3pc0s7SMmDe
eFOYYlSqVE3Br0rAeSO9i3gYkADnEvJcsxuHu8MxbV/8MK5uo1X62CCg/WPEUfS0o0f6/PN617pW
0pgD8nrsrrAwdtViCDYZH4s8fkvM9D3TzY3CtotNl62rGPYS4BeYp5MNC6OWk3SFD5nZ3p+/gUAN
IxxBRq1gYnTL+u9Z095Z7f662LWNFBifgF3EzAZyMecrnRw30bVUAxBcHiXvM3/5/31eiD+JxROO
Oe/BX3A/0S/cv2edYlRqzYYhNrKA8Il878U4fy/gOM0Fl9FovzAMuw72HCj5UVYDilMpUp4CPYWD
znVsUuzx/D0nlnUoYmp/bpqWPFeLXoYOqDADdOp/Z36XRIbJi9sAkj40UsCKwsUhir5g17NKsPf1
C8AlM2sM8p1NVH0+6zv5XwFy34w3upVLcwxtVs4mNTaGt/8rXTtZg9w3Q1zKtHnGrbJ6tjU6sqn/
3K5tpwKkc0KyD/SKDdbQuz/tn7H5N5/HwB+8JfI7F7jJbcp6stgYh6d3ugHP76nyvGuxhYheTN0F
ijWQCs5vi2tnTCc+x2VMvlNOt4WX7R3jYLYKcKe1S++BbgTtwh94HZJ/cSYw+zUDrKcWP7N7rf4L
63nyeZl/1gRN3H+sp+YV98OU7zvDj5zM2Go1f6Y2poMAUvcXJ2+iPQ3D9gKvVPJofl6iQ62E8fTv
WFcgKFN5fbH1knUG8gz4NYHzgLE/+T0JruEY0B8+2m1dDSMPL2l7GJrmoA2AASn/podN+yiV4b2E
5Uh60NXLRMa4a45+ZQFDbNxrxvxY1qqMzJpdQxb+3wYwSQ+M2ie207Pu6BZp2FgYAn32y36b5EaQ
WkcX/KH1cUm+3XxUGBBE0AYEoQ+Uk3MlT/KmLXUbQq0SjZEPev37+vdXLhHQFlzBkebhRWBLLmca
4XKMAc3Kad6FrPnRmU4wk93I/p9yhEE9cW091b2J6mZ9tKyd5gSF88h8AGMpcn4rZhmjdWBqEf1m
iA6k+Lk27bhomqk+tkPY14d82cYqpLLL9IyHDAOaTgBOioFdubWXGJbZdjFUOwfEm61/8qoIOMxz
+yWpDkzVc7hies6ESfFGnGq5tngQZvGg1sPMUBiCtXt6uhjp9C3OMsoGfF+vX/ziO2/uaPe7MxIU
MBTPpzU9Q/cCoCrxEBRh4vn5gw6oNmJf645m8u6yLixRL0vtjdn+uq7PazsGny9CdnR3X+izUc8z
IIG67hj3JAiG7EYIdhFZoDACBQPIM4p/MuAQBnOtpfJTfhy/GfoDqw43/3xk4dCwLd4Cl4wjGRRv
Kp0KbAmPifPDtb7+xec/UuJos75k22Q94to69ecjZV8blgLP6W8EwE1iYgR9EhcIFzMyMZ6+AL13
BBodIdu5U5phYWYl3wJOBACGA4oWozWmZIY9PXfmogNWbDX4+o5Z7WsTd1/NpHmeRzd0GXA9h/Yx
5iRAwfFBK73fHIktb8bLoFruUnCqGLlzz4r2d205gAZXsb6uaODp77Mk55pQTSdjYo5HC7k0ra4D
VUvQmgBUnYVjhY1Dzu78Klm968xzzcejS9wgQ89qnylOccUsoLr9ET+jrekinZI2VTENLRkx/AgM
Hm43r95Q3DVNH7hJhl6+bt5c18sV6wCBAP/VfTEQLcdAnWGUuT+y6Ri3oCPqhuXn5DVuyDDaOXfT
P9eFre3fR24VAEAgUfiAjDtxRdSokwyks+DVAP30o18pLN2KD8I6BDsDsPGAmCzEn3zejO0amKMe
gO3rbZnuJrKxVBmPte0SM5JILgrwGtnNmWbdewU4Z46c65GbFC9DOoUzSBrmSpVEXRUF3DO0hmvG
5eBU2hEPM/HFeEyt9FuzMMwY5Z+92bvrB9XM7eq5wG+jBw00axdYbhRpyZhrgBju6jzY1vjj+rmv
BXACeQfpYNH0jazB+cn4FgxAPEzTMasAlaUN09OsNU+6Se+axFgOmMjYjXr2bKfmnufF7W97kGFB
txHLachGS4mwrMonVHsF8rDx4tifUoUnX9M61AFQyUMEbAL8/XxtuZtqbTHx6Qi646BK3jUrim9k
jfvwfYJjCXYHbhCtGucyxrYrOd7wwIDunc1PgnT29QNa07XT70sP0npB7soHNzzSE+lh6QvAZmbv
UzZ+9lErvi5qTdcwzq9/QLSLoaPzpVT1kNNlSaejTd7H7M5QzX+uHgcS0aJihMEN2UlhpHHWvM7H
DR0ejfbBZNHQ/YVCiVz3/4qQ/QxJ2tbnGUSUfgogW0D9K1Rq7TgEPQdwuPECgU5Je8SJTube4Uc7
3nnFMzcALHan3V0/iLWNwkQmaiToBjHRt3UuhGYOuOn6gR8H48VoXgA33Kqaj9bOGlZeFwAOuP0f
ZuHEIOstbyrwefIjcPhIOMyv11ewVmbC8wn2+D+jdnL6cwa66LjkDSBG3ab4NqEFdZNbLhj2WGMG
Wr+UW+S9+X2/ZM5mGst6U5Rt89LOvq64PysLBQorGrh8QVkH1pPzvSxrk2Mo2VgAX4Icm98HRbu9
vtaV2OtMgmTE5qGbQFoICU2769qQktdYf8wQ4gxBkT1OmmJBK9N06LQ9WZGkgglBP1yc2oD3pF3Y
869aYe5c+9nL4sBOdnGShBX/RHu+A/VF2JhblnSA3o4Dzd7Tcd6X+bHSVB0HK9cCrxjEzx6KpRiZ
knbZBYe1xbQaHtGoHgu3uuudb01coi8z/3J9t9fOE1G6gOLE8Dtw68/PE3ql2YUFCpu+HUO72Fps
UJjBldv3wSIErH2wMV10GCU+UBepi1iFEg/IEU85edbaSnGKK8sA/pxAdcCLBsBQ0jIms0Ow1KG+
MafveVCN327epbPPSzqZzqWbujkb0VdEw25f5SrXuvb7EWzZKHAg5L7o/WjncbZZ5ffHjofpTr+R
CEl4VcCj/ft5oW8n5slNucmaGp+nADvSIhA0Kw5Z9ful/c9rsIbVeQw418UL+PclVRXIVrQIhW6B
ZOyhZ1CXD1izkKKa5gTg7Uk4e0FaPvSzIqG/KgLoX8jmAzIJL9fzTeKzWU08w6Ovrdm+hF0FgnT1
FxlrVOsRH4Lt10HfvfRy46CkYjajoFGxwyQoVVPha+dw+nkpfKK9lfPFJ9NRp5uqDP/mmqF2bIBA
BUV9DKScb1E+uoM2GRkCzB4gi/hHEW+sHQES7eCiFxiPF5PNblItaBSz52M5huCj7IpwuX34HxUb
ZNVcAwMJouh6voQxmePMnRakJ2w92PoI0m82FQ4ezmBOE6YIfTbS9z1qDaPTz0djDgcSpIlCS4Wp
kVITGHpDvQlU0UAWcIUGnFxlPAmddM5xwjF9Wsw+qM02NNmTVz2kGKrKZkU5b8UTnYmTtgv5YlCS
xvGEix3+1N47oIM7f7NjAEKDE0aG/WKUKh/bUQMw83Ts891S7JO36weyEk9gwg23TQCl4F0k6Ww/
lhh8LRsc+KyTByQO3bss8bo/xlJbIcAbSBIQXtAHulTOdsmaRNHUdXklkWbDe0bAtAiQeOnAMp+Y
8SxyNRP7o+nBDIz+6wtUCZCOqBj63o6JgWTQCzcekvnwF58HJZnI3sM5yTXCUtcRfWZ4xrgTKivW
V8NWaLT4fecajQ06EWCca/QAeNwp9pCYsdrdPG7bNJqN/d+swUGELvoDNbkpZWJJ4/WtBwKj5pmS
yN5c//zaCpCmxzsJ2O3oq5OMOrHsfirGagQEM3ucR4y2I1xnyJvNN+d9kFMQqgzuL9CNyq/jtkWD
KgDih2OhVVu3YHsN/8xclZBZ0SigE9o4cYCYCPq98xPxecdKKwF8eh85AMgyNFVySSVAChf61ADX
dG5CAMjuJi8GyppCqT4edZJWIU5AghuBD2iB5YBhpH3SDj5EpFWy5fZLbX/Ou3/s6VvB7zRrCGjf
BLzPwrrLg4G3Gx632/z2thtELOhW0ZGtFd0QkjNAAqok3Ku9iDRT4HlN6NiKyu6K6uFFawvkRWHf
5KDFcIduHobejYzaDMyh3ZaV8ckGNcJ1DV85MKS10PuMuAVzifJCtGnwrTpv3Kiw7VAvmjCf+9vN
GJ7OJhjJMfSENJMUulixB/5hP/WiwqmDqjDDXFNU7tYWgcQczBgGnAA5JUkwmT9pRGe+mOUWYyHj
7ZYeofu/35cMmUuq2PbH1I8sHvb5pvt6+xmcfl5SJqa548R7fH6qw7koQ+apqtyrG+QC21qwdQuQ
tPN739B+qnNgw0RtUYRFgf491SyoSoLkq9qWV1NjQEJSvixf8My+vkWXwRF8LPgcgYeE8hmeCdIC
jLorvTjB59v0iVvgL26YPwIe0fnFvOGuBW2Gbv3Nmk6FSruGHmPMHbeZH81NGgJjLixVkwFrl/xU
grRrfWa03LchYcl3NA1Zd2C3h62owYgxQ4Bno49WvhtzkmZdhxJ+xE0tsDU0Dt+caMC5wBgDMk63
4e9ln2JWiI6G2I2msJo/9/T1+slfxqnnn5c8Sm1Pi22M+HwJ7JF0vktsYBkdMtW874r+YjgOI/8C
XQPQftIVZ9Q088kq4gi8qgZ7tsv368tQfV9S4Gop0ceK7F60ACe92Zm3vw/xokGHMVI9SOxcdOeB
mgyeaGnjyJ0/pUGR3vx+O/+8tD0pRRajHPF5ILQMQ+AtG/P2aPRsAdIG5aOdW8sACZiNGLb57SMD
WADCBuQaoKyYFzs3ICMyZWnp9jH8nBYcrExTOLkVNRXQgIhJ8C9AFUkuyGNEi8u5JbB/ZRuU1N4U
VXnsejNAdUgRLK7KQg+B8KaoRcqPdd1hOZDIJoS7/s9u+G6br6PxnajaYdY0Fk77/6TICQ0DTA9T
V0DK4hUbZ/RRjv6LI4c/wqWDbcdDQbKvM+YmmDlMcbRxiiH0ehUQ6foK/v2+ZF15ndha4o0xEFCS
gD6Yy184CEtAnWIwCQ1x6Fg4VyqME5FsxJREVJJ3L3lnm+s2Y8U7nH5eJlO3OquLpwymW58fcvsn
tX8aRBFNr22RoE5EJySw6tF7cb6CLu/rzhzrOMqTCrRc2hMFuu31VQgDLcXrqFwCswEd5NgqR/yE
k7yGkbuNUSa+HzUZpoIWl4aFo2/tyt+7Bt0BXfBGWFDkRAV2HkpP8M+omsp5gdkebDrqWJNOrLAD
46wH/H2zPDaJIuxcXdm/guTa0FLM+TDOEETYJ2N6SapuY/ZgVpv8iMQqA7926QUT4AeiBybIJF0z
HFJxS4cym/3W2Y53+fLA3d/Xj2pNGwQnJLrghFmRn7tNTAcAxiGIW/IUGRvwxdH9dQkrW4bBeoQj
Ik16Oa4wxGaqkbxyItN7S5u7BghtSfItJSywK4WolcVAFMi0BCSdC/z6c72rhsyjbTk60fDkGa+2
ikh15TxQPcVWoS3NueQ56xqP0LRNXYCb6htW/CrK6t6bwAlUKzzLhxpJF8gR5kUgmn7Mop0vxHB7
M/fqyYnmseJBuaQPWVLeD46zSbL55zxN2gH7+mbY02Zyyu31A1tbJoY6kcMDIMol/D8tcw5w8cSN
xrm8T6y75NmvdrTwb7dD4GxC+lmEX5f5YfRIW+1QQcyg7+l2GBS6sLqHp9+XlMGeZmRYYpxWC6jg
bN7b3WHSjhq/r5o6oEUdjMNdrEIuWbHfZ4sSl+HE8i2dU6Vxi0WRyPG/oI1s+nL9cFZu05kAKahB
PmwmowkB88BDLUPbKpJTSc0CtDfivz9fl7ZyoUDDg7Y5wUWGQVwpxEmdNk50BxeKsMghPxqmyneu
LQfYERYKBSbQI+SUR1nOXoV5SgKgNCeo4zebToFtzzs9L3dZ1uyuL2ftdE6lSSqRpbHX41FJImro
A6i8MV5OswfAxyq2bU0OIkK0lALtS9CSnWtBUSaxlsc2iep2OQx198gwaJ7lqur62uahuxTjefCx
mNGRUpWNb04LbbEcg+VBjLnRCGkQEGRjAERhkFb0AN3eSHEhYMB7XO6EIs6U5Z1FAF9jNci2hZn/
/eaTASIaIGswkI1eaUvs6Mm9GfzcZZVV+BHNN7YflHyr8/11EWtrOBUhHb5bNobN6hIZnZfEAbKy
QrdWPg/AGjGBjzrRJQ6KtjTEGirPi4D8d2irelsUiSI/KPy95BVQrkOhC6GV4C2T3ksLQs95TPCg
8S0S+tZb7bxUzs70Mf71I+6eO+VYxtqaTgWKvz85FVYts2+ZENh/62gewgco9GrlooDoGKYJNW0A
7MvXn+KhX2t9CZgEQJSQOz8LiKlIJqytAUVC0CqjzoY+NymIGqd0KifTxJj//eKi7+Puulat3EEg
4CHORcSB6XR5wg+vvmKhvU6Pc1ua4dB7QZPMd/X4m5i1GJhbPl+Xt7YckcUXw0UALpBNS6PP3YyW
oQTcrg/gyTUOf/F5gCGISR9YShkzFUVhNltDC9Y498/cp4Gv+PlrB47v/vf7xrlG8bgo6BiDlS6r
Rx46vN6weNxqvdWF1xeiEiTdlaoEfkRTYCEoDPZ5WORhNypErIAUY3xIkDKjrVawUkmqZSyOx9wO
IB/VTHedWz8WGciLZnNTeMZjXrp5gHLYBqNITVCieJHoPjKxHEP815f6kQmV7cLJ75AfJSmlg7mM
MT1aLumizszsaguSvhfwoQOrOLezLYoO9YM1Iwj3evtbTp3+YQF6bVC33PitgTrz+i9aM1SnP0jy
f01Gl8ytsDFwXjutSYI+/wzsZEqPhgC7Qqv/tCgeZjJxt3gCopMVJXNdcNteYMZViCZL18HF8HHy
QL/4gfaiwNWb1xnD/oFVj93enao61L2G7obMrwOjYm64DMMYNG0xb7SubjaMDmyDB621SVOWP6Cw
1O58SzWkdXliQHAGiB4wVER3CqbQzq9BG/vUJC2Po7ivW/RF6PpLnLh/rIqU+463/o61eRvEOq02
mtv+M5LyOwbW6N3icjsCYfv8dv3AhO+70CA810WfMehu5Fx7n6aYugfS7xEEcy92Pn3KFxZRO9v4
fq3IZK1ezBNRwsCd+BR9pE5G+jQ5Nq6J8Os9QYdenCmu5pqVFEUD9AigPQdNjOdCXL5odOqWOOpK
I7Tzu6pUeS6VBCmaIPFsx+BqiKNxOI58m3pfrp+I6vvC75xsU99maZI7+L72p0g39qhwW6rPS88I
rjkAP23x+TJG/j60asXjbk2hTg9AUnCnSzWt8PQ4mpyHLuf73orDLH3JLRXMxpr/xUg/srtoYkXR
Qyz0ZJ/KOK0Lw4vjyI6fiH+Y9HTjDXrQZEAnVsFhrMqCRmHQBXlfdJqey2LmrCEhbhEsKnnyEwwO
1S91z4FJr28NV1GAXN1BAUoo+kYBtSztYN3kmg/bTSIAPG3Brr6trfhrUpHfE23213VtVRSed4A+
BjzxRUaQjc1QMktDorxjoUkfjY5vDfqYM1W/lkqQ+PuTw5psgGCaCwQZ+T0Dt0jeHyq7B3i5whms
2RgfLbBopkcH5sWztQZZk+WPyDIvJDnURfpEuX3Xcao4opVObjTCnsiRFGIa8GaK/UFUYPzPScbe
J4bxqsHwt2axPBFmhJXb7arO3PWatu/N4tv1g1tTSJwbGMLg8VCrlvwstUleovSBB0E2BmU9BaQG
ix55y5ErLF+vy/pIPcs+4lSYtNjKmUEXx504oqUz7HLLoogt3N916g33ZjyyfVP3Tmg2TAuJqWOO
rQQY1J3fCvMFjQqMsa+CCT03W5cb1W+WuF+JXjx4sYMQYekeY8coAp/nxqOto+IOBot01+fEDkYN
uJUVJo5CgsAlsJfe3xQIaACHX9JPTpbFh7pr/YeCgxPTL4DdBEoOPyyzLr5rtXhAFGbFz0mZAsqE
6/6DT4v3OpvbhwXdVhvgPqT7abY8EIZm06EpreqZO2O3jcveCMH+Hj+1Wf7PPLDdwIahCOypaEMt
dcZn0nd12GYcnJgGimS87PqDMaBqgl5zi89BkT+kiz+Gic/NsIpRxqROSreVRYu7bGTfOOmTDRjU
8YOd5SditzYoGCdRDFzF3bJYfjB2U7K3lgKzvOY8/WMzb9pcP9YLR4AeDQ0GFFUlhPsXCKi1kdjU
L4oMFOOBab+U1vH272PuDMwBeNXDHUueGMBRSblkfna0QNUVLZmiSeDCouDni9y142IQEGGZbCW7
pPFnagCJyH63qnDa+cbOiT9fX8PlPRdSxDAIhs0waiaDqufZFBsNhxSR/mhf53TjpA85Rci4IUQP
pn4JOMh3AVF8XfDa4QAIDM8wvGBF0+O5vUTjqw7epwVycT0+T+3h9s+j8wyNdOIdc9E+G+clyJ3a
KT+meL6mO8Z+3vx9WEdMluDg8Vvl/BSndr94JgOC5/DJ+t40inTIyu6cfV7anSzj5ZT6+Dywx1OL
bUAvtrm+gAs/glroyQJk+woKrl6fcqS9nNi671rtdZ6ARG63lSJcXZUDLgA0YiOV58k9egamKrrS
AoeI1rWbzvvTj49MVXlVyRC+5MT3FunolkteAbB5BlfxCGIvVofZqPC8q2eCFj0sBIj3mgwOWLcO
m3Q9ZcemWeCJPmuVInC9uPDQVR92BLBXyLJdgF814D5JU+Ih7h4Da3nZhaPx4+ZDF+2fwGzEy+Gy
78iM4UaGHmbYI8dp/AFkvWJQ+NKVXToTIf7+5CyIhyagTl9IlOdhtQS1ikxZ9X3J6FocxXVm4/tA
zn2obrfoCLNF/Rutd5cmt0/BOmb6MYk0lgzBkrtPxGsVGySzfeNoUTHEJKSDii7ydvJo2hJ3BurU
sEvWDMabxk3KHaqy8b03WChT0gmVd2/KAzQQ1GFVpHxXaka7z7Q0DW29Zr+0utc3JitAjrvAUASk
8VXDZhfBl/QTpSeUOYJkt+1yehz95hd4vvptM/AXl+hPS9OGrBwUD+fVQz3ZEsnVOdocL3rG6NFl
ydbykpBNv65r/uqKBOYG6o4YkZLdnFGnxKkTgtKV85X7WtgXDzZmT5b6ExDTrotaXYyLiACpDUEj
Iy2GThYrFiC8HOOUv+WF9Qpurd11ESsGT0Oz/v+JkCvbKZoF7MFBZtZOHv3yC3HCnP3Nhp2IkDwQ
i5s2nSoNKuABarv7H9KurDdunNn+IgLaKb1K6sV2HLedOInnRZhsErVRuyj9+nsY4E66aaEJ+8PM
5CUDVZMsksWqU+f8HLMxpqAPZd8YhNLfMRxcDyjT47n7KvlPIbuXGEOfQosYkov1rbX8HpLf121s
OsCZDeVcatCW6Np8THFHkLhaoH8xf+ddE/bTnbB1bWab6yPb6pE5xUGiBjcWevAQM2CLQ8QwTq1/
5srat0byjmmDGA64dyR/JYKRy6MW6mU+eL7wZvdNckjFjQvOL5sers/b1lDOjdiXRtaUZY48F4G1
TSNwzH7vmfjXEJkmXtOZUZaHsGltjFaWFf3npTjx9WP1jihB7kYoOkiNj1dk0hOyc1YjUI+dmimP
FjIeTTHlUDLXrf7WAQC1VgNlRdk7p6KQHBvwQuoAPOcdhPulNjWX+KswQeoEeMjNo4fbBFGm9PSz
G7aZCZi3Rhxl0xJ8tAPzmDL7li1ZbMxO9I7FBwgdNzoNAHFRFh+HKdQqEw/3ofniZT8TeszezCUt
R4PeYTzUUGV41RGbAQc0ZFaH27A4JCx2rF3a7N4xChTzTLTdonVYJYlpW9MRkMQkD32TZzcLJLgO
3iSSQ923uuSsvBgvEgmIqcFeivsaQRay8MqElT6k5AYOJhJzXD4VQeWGI0+/rTX7hBP7V7cisSZ8
U8f+t2kVlTP0cMjGBDWfVqMfHwJzg/nQjNkuNQ55LUK3/ZInu3a9W0E1fH0+N45S6HBJeXKQxsA7
FAd0/SQlEw+Mh4T/Tmswx7AknNH2btO7FmSW143J2/LVjIJ5R3Z0yC2l3KaJsUD5La8hllXPyR21
kcZb2FTuOxPiqQ7JwRhN3Z1TeSx0cqqTa9s4lgDhkQlRzOtrWBRIgbu5SHPzYTKHyLC+dd1TkhHN
EF/DeeRLDHzNf2oUr6na0rzJAtab5oNvPWarFY7zrcWNMJ32OY3TZIcgOii+X5/XP16vTCywnkhd
yNoxMgBy6GfHyJAgqVaWrfvg8KLdQWQRVO42yXasHYxjZfR2PFbmc7FW3RTSbu0P0zDU0boO/S+/
80XsMW5+DJqsC4OGjmFheMPB6rLuZbL74VPddWtot0txP7fokMUtZT1Z7VrvzRSRtbFUcNRWsMdu
8V7E0lZHQYUVGcY47ZEOqyIKUqcy5iXjO68zsj1ZC7HrW/SHh2BHSiOBo+QhWYn3aewoKAjNRgf0
3DhmL+ZH/v3Z/KSDbWS9M7gPkB+Oe3Of8cgD2SGyb9cXYsPF8JiUpIPIJeFlqeymcnQCLjrTf3D9
IzfvOF4D2f66iY2hXJhQwvkGIXFVcphAQscGMEjcZssN+fkOI9gkAKUD74Dpv5yvfG0K6HhP/oNf
fHLMY95GvIBrZJrNsnEeAAP714wSKAxtto5GCTOlW8XIlpr2r2yORfvQNEtYtS/gILw+rtelcBQ0
zy0qG6W0COE9H/yHpAyidfAjmgPwm7DdEPAwqe6sZW8jR22Z30W1G723B0agvMA/Ph6LAJEp7iFa
mjYWKf2Hlrl3ovXuEtZ/nn0dOHvrDHKgFAkWacAvXre1Zd3iFJSgBbBoeRQIkEX2IclwjxAeetm/
VnFbO26o1cPc8v5zs9al11SQy+2KufMfKP88dYc8iwJdY7POhOKYbGWEjWuLhr2U/7CX4vsk2E5U
ukfM1iY7H4nimFAn5dRMMYG2+MrLYyuT5cZhtnfX3XFrNGhOwsMSKCkwryj3IWXoHWsWiz6AhSds
rKeJfS59HbHg1lhs4H4McBBABlvdywaOcZoJIDGdyd7VSxDZqxU11b8904zG2bQExiOQySKYBOHd
5fq73B7r3EjRbgXJyr3IfRo16zo921WAdliPdd+ow8g+MY0lHASb9y7Uvo553QYHiFxmaYgBgP2G
EPt2ZnV7U6dNE402zXeNmxW3eVfWtx4DTGMmjhWt4Nd+cT0uIq9tjBBI4DkeRe/t89Z3oWNgzHUa
cjfvnoZp9X7lJW/vhFv6ezwRi33fOMhQUFB19mPif8gYWWLXZ90+51R8NNec3SxBjrupH9nHYUE7
ALqkeNj0HrnPu/HNFGEygwu0lFwktA6rPTopzZy0TGw0iLorooTfxdDuHci7oXBz3eU21gheACCY
jG0ljOJyjayOYpEg+Xuyze91ecvZj26K6aCDNW08m/5EeaaM0qHBquxTY+zSylkh8TVbS5wEGZpr
dXCizZFAbVp2XYK8Q61yr2bZGV6xQEkK5bXQM5qjn9fPNiVH0uiaVDc2Kobz15YyHGtpWdFVsFVO
VhAGbZpEzUKS2HKTVbOLNuL/P7Rh/7+JlAVy1o6shGC7tvMzuNed/kPn2eHY3zbr41zt3+wNEs8s
pQbAnooS7KU38ELMHiI872HKoRlTHSv+L1w9nM2n63Y23AG9Z0AHwBdQ51ZzKIDwdXneO97D6vIo
M/9BJU8TSmxZkD01Et8IHgHVGyp3zPNlTP2HLOrGLAy0D6UNF0DCEWxxgDj8Ub+5nKoqGYEN4Rnu
bqC0ijgvjob/jtU4NyE9/ixKtQNISDvSRG8+FtDCNKIk/5B+e/tSQDYOjZjgdnud0HDLfHHW3EC7
gftEklOucd+tdUArt0S64N9XEfBsMVx2Uw/3BUusV4D5YtGstLxFlLfOBSZNuWWmbqA5EDbJA3Sq
omaafuJAveG9H9oZHhRdM2hWRWdP2ZDDVBmQEAVIg5TjR7tzDnU6HlMLxfgkuOXDoKlMbfkZReCG
6xNRATz60glyI+9dMAcCKISme/JrGkHuocGD6EzINTzzs4z0E60MCZcO7m3zqRyeuK/BVW25gQR7
yLw5zmY1r+XkDBjnliUPTLT/5ATVSJ+y43VP3iq+ONBlAV8sAJVgVlLS2iDV6tfaC1Bj81cTUldQ
+DqiVOhloOrKj6Tjt30J12D5ITFBurEENx4ZdiNNvpalc7j+YzYHjJrEn/zta3W7ubaNyeYlQBGZ
CY6tvPza97o+u611k7S40P7CCYSr9XLdyNC1qVNb8ERXkqE27b4dHRGuxNQECZuG0HuJXDHAOnjL
XhrKBtH4DKRVDwOt7kfT3ptF+dFbdU9Zy5InmrqXIdj0nyF1BR3DTP/gH4PJZndtk3t7y2floZyT
r8jvrnsDiJKcdPa9sEm7Xxc7uRnGqdmtievt66zvdr7b9vFqTm04NgWexI77wwZo5lAubXpbr3SM
hwSAHWIl1Q5dc1BSqAQ/0NT35xBc0LDVeMGLO3MKObWgirOeA3GDgPpQUoPtmmXswm4ou7i1QO9e
tiakPUugeOpgmu5KJthNMASCh50PzAVNoJsCVGcXTWxx93XD69shtYO9w9ZlL1pRgi/FrUMi0EXe
g1/lUHAckGnez0cjy2mIivL67C8Ukes0FwfRMfeYm2YSeQbgO3M/GE8ORcZ7RSkR3IMhbYzlo5Gk
kAdx1+cK/9fHfgrq3UrX9dBXzgv1yu9r4dC9JYgH4eD8g2NUhxKP3B1p7eqB1X57mGdRRnY716Fo
bMgcrSkK+0tOwE9VLlEJerHQH9PlCWKKWdiUaRd1TZ7EHl3xF0hr7yDkPcaQvuXPbp118WhyIx49
Xh7QOedEEJcXETqrho9oqvYOEBv0dqNvpEcwE4uYdWik8abmc1D4sxmucPwdkiiVFc3D6EUoXgFB
1TfI8KcsvadFw+KWiTUU6NYKS3v91S50xaVvGruZWy06tLohrAu8H4DFHD9ONTd2jljKeLGzcmdV
znTXz8xEq+844Ucm/4ydZz0n+WTeBh2dg2gpyPTvUKemG9fERp8P1J6CoahDE8H7HtpMv6tpEiGo
mKvf6Uj+teauvl9LvF+GoGZP40JyULXPcwS4J424MxgRej6Kb36wz8zbOfkkaj84ZaTyDqs7JPit
C71raneM07RF9wqEkoaYj6v7oahZdV9lxhpNYxOES98MsVVXzXNm0fa0+iWcEa5U34CfnoXGLAzk
MBheKSb6VCjpLAC2JmruDWYA398VL045/KZdV330x9GOUJSwfjtt6u+dKk0PYNGYPwS57ccjVA32
wuFNXA71EoL1tX8oW7RZECtt9nXbT7esLguo/K19vfP6kcQUN/Fd787eLQpmGKioWFwa5a+5S8bD
NGfskeSMRdD8Tp8tbzaHMMgn1G7TdDJuKC+WQ9V0bWinZnZr5iQ4WsbgRnTNMogsmf6B96aIuTlP
u7bpHGB0+yRa6zm7YXbfHKb19zRaUQa/7VFii20QB2nCjo0DHsx96PxCo5FMzStnIl1p0llrn586
ZwfIiLO7fn9sHLkXn1dOQmMEt76RdDkeTAmQ/PnH3DduLNvQ3MsbB+6FGeUKSbKpH+Z0yE/9GvrJ
Pw3bZ80+STQxps6KEsOwBasVJG1+Wsmt29wQ5zPvd57x9lvqYixKGGM6GW2GACvCQJvbtAAaOB/6
QBP9bWUMYUUCwyBci+ydsu68B57UcMz8tDRmiR0A3QWLIYMGzqLlfuRIwWLDFGALqJwqysfKiB0R
5HGVFjr01bYH/v0liotAVZOkPMMvoUlsLztiaIaq+77iG0OWAbBEjfxkLTsvBj3ZdQ/fiKPREQgg
joFnIJLkynLNc0GsfMZyif6xKu6t8SkpTja7gYSOxjE2B3JmSe61s/gWhDNmv7ZTfnLIL4AD1jcT
5kgs6tn3pfuffb+riId+VmyioAOhSuI4RVTgwLw+XRu5cRhBuUpq8uLRqaz2MhEQHkxY7arE9SWi
jHxfx2Qnmwb6dArH6mevaw3dWCGJgHSlrKvxmmnVmCc6e5wnD9zjUsB8bMO+zvb4n3/zZPjgdTrB
VjlRavgnmyEkTSW2lpowFOlodylUhx5aERztFo1oXPRH3iUIfCxdvmjDKyRjneyJQEzySsKFL7bP
Qa+UPGRpjIun0TUMbX4fFVRgiC3JOq0kc8cut+qcoZWkciBr3pmP/VLrshwbt4QkSsOzEMUlFNkV
z6Y1ZFGCnnkPRXkwQBic78j89hrFhQnFudFjURB3gYmR7/3aCi0IDNdvbutBspPi5YYXAXhD8AK4
3EEl4mTTzhh2EKhdb7tc84beWAossOxHkd3HcOXLz08W3npL4WLv+JEXe2/uqcKvBzoGzbronQci
WTkoiWGuTeWvuHiqPpwpiqbL5+ubf2sAeHihJwzgEIxBmZ/KJJmXLUif9mnUZWCd0hwuuu8rfiTM
Zuhx8LAT/Zo7e0E0PrRxkAAfjDQ2HBWk1mr2t0k7UHYwYHgbN7hlwRdwgeSriAaK6vPw4x1TdWZL
mSrE824drD07if3ifDKMp+uf3xwKiie4/JH6e4X/ET7xfW/h+Wkq6SNaQPCnw/ge2a241h35OluK
27La9poZT7STjZ78SKT5t3UyANgbvDKyitoNIcDz9frwNg4UipIoAhuZT3gFCiLGktrDkuenrAax
a/JhYfyWJS/XjWx5m+whhdYOji04xeV2TKi9GBOCopMTfHSrsNS1Ucl5Ua4RELSjOQRXFxDRah7I
CpidIw+VQ2WJhgJvyMH4YSbzLgnejta6MKRsfH9ivl822Pi2+dP3v9XECZPus6tTWtrwgwszSvgM
GQ2zZjUCMbb+w9HE0/Q0RPEhdNPH3vr3+tpsOMCFLWX7EB+iUYVp5aexOdnJYWpObD68wwSQoH+6
EWWz2+XyO1k2OFaD5S/Yt8HZ5YguDY0bb3oAUFqBrKABpKkES+5SeTVeA9ilRbmA167Ks88QaM6e
2p5Bad5uDE0KdetZAGpdSRuL4MUDcfHloEiZp4ObTWAaQfgfIEoCCcUvvye3Vs1jN8t+W72xEyiF
hAkNdlNi/CqcRPMjNtbu4jco50UNHVow/aIqNZmTF3W1vwOH8iNe8O94+14Ykg57FvCu/Zr7CTfQ
X+J7H8oB0dPa+2R33U02Tgn0xKODCAUW5FHV3u66L6thHZzsBI1LiKLoVH90n1ccnXqLSNPEQ7nQ
j01cqd/f8esRyQCOCj+EIuTlFJnB2BlWCh6HCsJu6KxjH+Y0IJqHzYabS6Kt/4woYxihr2PO85id
jPZk2/9mnn2wrCoyrU/XB7PpWHgFyBqRTGopdni2VG4v7QT0ZhkOSK0gW6PDWGwtCFCVWGng8ZAC
VoxQ5kNlti3Q6GP/Ruk+NTQtd1uDQIJE8qkgYnZURPUM+c++zH0seL3jZRzwHWRTr8/T5hDOTCiL
ntXVWg4lTATtLk1jGl///PYIEMnKnjpgApRth0yc1aQLouTGA28qpCOWYVdxTa5GPkuUyzMA+OQ/
I8rpzI0SInseIgA8y93+ZLBbQj6Q5liU/47t92HSILB0Y5I/5+woGYq2T/MU5rjxOckYmC8Oro6H
fXtZ/huSGm/UXFSFgYIzpGxvCnogmmXRzJiK1ajIWvt8wrII14wXIo4LE8fWGHd+Od73TvXUzc4e
6XLN5pcLcWWh1OpP0wLr3IsCZsk/qT2GeXIKrFNezwfRtyEQvP+T81mKbwfzMnpGhUlMF3LgZM3A
TWIlaGAcNY81jUdYcjXPPGIeE4H7E4Y8/jPJHj0w89fieH0wWwfnmZOrKH6aWmbXmRmSt+mOsWPb
3Adt2Orq95t+Bxy9rH1Dg1zVAs5Txjwq8FYgUEhIijwe3tHTJiVL/rOg3PgmsZH9B8jqRHkTzi9o
4wivT5RuCMqR4y1d4fsETjYUD/Vx0jFmb661JKWEOAHuFVWXpKM1cs8eASzIcUImHtvla51o+s/k
T3y1T85syN9w5k9pWVWD8MG1bwY8qqdfq/u5H/fGikbo39cnS2dJWQ2b9uns8hRx+rwb1i5sQAJg
mVOUo0zTZ+v+urXtpfk7d8rSBPng2WmPuSP06EHThWnOF/lrr82bchEA3euWJvHxkDY/5Ml3P//C
QWU+FT+uD2PTDLQjkNOUVK6ecq604+i3dBXIMlfBac74HWdW2JI1ygtH87bZXB/Qv8v2c3D2qXka
PlVLOYwBO3VztaL+bw0fpgHFcqcYm7upS1EyQ2uXZho3l+mP1BOq56/TgAUfnNxA+fzkZyuUChcy
h06te/FuGsFbGmBBNBdDV/bSx0WJfngkuNjJab/n0OirJ004u7lRzwwozoC2Y+7lncVOLKVHyRZY
BN4nN0t3151hexxo4wJZo3y8Kc7AyrID3QmOm3zeGyhw6mhOdd+Xf392FnRsdfiS4G4pvkD7jOp4
YjY/D/UCkKpJjTg1R99ndGAgiUZtqPjqDAeEZ++YnrPvK/kGgaJjMRA8a4s1SqdHjON/+74y/Zbo
G8/P2vzkz3FQ7XRPrs2tDq5myXkExLsqh7O6E+Vg7EGWd/1puUskauCzvK/1amjmadNbEejjMeFA
Js6QP+RsmYPeThsE0LgWTS8EvAOd6mbkzjoOkq3xACGCXjAA0JCBV2LXZhRzUlQzsrIQXkeOqQJH
zOrGY29pbmFza0A2+JsMpH7RgqFK1Np501ipkCdXNh2ypP5MevRKTSSvQLYG7AOH6keRTXGdHeZy
jcdgCduK3heJOIBg7kB1RHBbju5AVBjQZOSkcS5cTnCaIi9Z+6ioLfPxZZg10Znu64qb23XbTVOC
K2H4Zi+xrWvJ2prM8x+veLmzkKZLiwVZu2xf9/FSg6f85fpG2vIMSeeHogxSnKB7uJyf1V+qeW4R
cwSFEzaf6d1YRaLTIR/loave0JKbHErywHC/4pQouCGGgWI/JWkRju7HAS2cxXHmT00QgOBAV2za
XJYzc8od0HmdWMDulp9M9owHqDk8XZ+0rXcUMs/AUkB9FPosct3Od23meQVL/PS0GvaDPc5LnCXL
Evb2fNsMThwgI5km48s46fxtKy4AgxgOJmxi5DgUwzMxSB6YoPbD7bqvZhHb3NoLix4ta/jUzcHu
+jh15pTTabUq4Tc1zGWAVjez2BceiVH1gfTt8gCcXXzd3JYvgncESGWQIKP8Ipf1bFqLqQFV6crA
vGrlL61dAD9aoF5BQnfUKXRt7SyUqSBpEADp+UrOgJFudoepB0uqF0/tAQRVQAJdH43GhMoZajSB
4w1U8qPWLyb/0qc/RPDzugk5Ieq2knxJko0fUFL1sB0Kt3KDFNWqpb0r+m+ZToVoawgoCCOFI1la
0HdxuSCCZVXqu6w41S3eB464c8ynxteBQ7dGgSILWFphC5Q2yiEKL0OWyC8KqJp/r9Nv4s201DLU
PPu+corWDcnhryDggmIiwENFp0lmb7nt+ffl+M7ctgRbdWK7+H4ffAK20Mh+G8YPr9A8DnWzJNfq
zAq6M32I9NXFae4flg/uoBnE1gl9Pghlq6djkVco3mEQw4cZyhFt/quEMEI63qE1pSG617puzhTP
IkszUWuAOTFGEBPhyZO7HLRpDZ0V5R6A7NliJoP0LKcP8/4lc/xwBYS2+PL2fXg+ecol6tEx61iP
0fjN7w6COLOOvP21PuOlD6uHSW1I7CAvi1NBg+Mw3RXBHUluSPLM2c/cENFUPw3dDzu4Gc29bZLb
SbeJNFP5h8DtzP1MytahzPEDkiZaRJxmx3RFF/XNOybSl/LqKIgC8KzUW7OSWmS2ONBV7sEBHEXz
+a37DPyb/31eCQarPuhaC5DNE7qFcndf/OqKXWIeWPby1mEAbQdeXOCRJAuV2h2ZLUFZTSvKunhT
hw4ynJMmzH69GmjFRWEYAnFg4MQr9PIwwHkjaOYP5Ql9mOHMvoEaqTNuRalTmXx9AUDnHmRgMATU
2KvokC856nQU9HhN8zItT519a7mag2fLBBTvwVOBVAdyj8rp6QAJORvdxE41GdAZADFLTTr49cGJ
J/qZAeXgnJ2ltnkNA7waQuARBm2P3YYFJEzAXgDMiwuaP2U1ctOfhjWrqtPd0jx38+frzrQxQYBw
oGICSApeiSpvCHKzc9ASgrUu+3AgNSgryzCodZXS1xcAHAqsNB7SMqDwUEs2Xtp6a+FmJQrRj1Wy
Axj7sWSPAoF61d86w5vf75fWlJOZ1F7ndj6sFUf3I9N1528siA2hCIkNARAcTZyX20NYQSXalDUn
kvuhePKHWbP/dAaUn48OB+ANBxjw8xiEgmLcXV/zjf19MQDlQqmJoMba4Pt18024t3MVDeI2dz+9
3Qr0h9BHCfQgWjeVncFyMbQBz9sT4pbmONk3XXosmuN1I1tThWc3DkP8gQBPWYumMxMzYLQ5uT/a
4ItjPV///MbuwM//+3llJcaZGVyYXnNqyinifVSNsZ+s0TuMeIiyIaIBWJt6+1JKVtY4eXOi422X
BeGIPk22aAK8zZGAtccCdhYPvD896mc3LKeMkYxb/ES7RRwLVk4vDsvHZ2dug/j6eLbWBMRNFpSx
DcBK1ebZqmldN2dFc+LF3ckiby6LAV5y9nXp3GcDqby19NwCXx/c2441oW00YTe/uR0ARkDoCd1d
4KfATH5ppDChrVc1WBKeCiAxb5blxNHBolOF3JgpFPgxRzh9gQFT1QJdsiSUglPh5BiPTX0q3r4Q
F59XAhKCi5f0JT6fYH80J90xteFSQBAgt4iGRkuquV9OEihrKG2FzU8TQTdOC7i6i2piHKzmoIms
Ni25INJFxlSaUq5A18gr185XfoLPhQVozc2JRTNIO647rlzVywevxNn8NSOX68y1EkShU2LDTNF8
aTsBpGEQWu5DYtwRcrLJEM3Lj+sWNwcWyGoFHtgO2o4vLbZ9XQ/p6mDpRRVCeGThD6TSnMObTnZm
Q5k86IsZvJI2WPcT7O3x4P+6PoiN60RmwwDwgQAhUMuKH/jEq4sSSlYnq/mwrk+kHg9s5Edj7jXr
szWSc0PK1qdV7hNgNUGjFrECvWxCF/huLAe0bSQVlodOcMQQl8sx0bJBl6mkjrVeDLof7BtHh4fa
mCwXWx6hO8q8r5kFwEwu8DSdoPkVfHJysKp73wfahuu8u74oG3N1YUeZK/RjBtXYw47jzSEvX1od
4dzr1w4iailehi5mSWmpXI11yhZAoSAJE1gtdoofNakV9r0ZAegX2t3b+TkuzSknMqqHSVE3YK0t
iq+dex8kuz471E58fdY2GILkOwE1K4kmAF2C4gED7x2jtTIwaJpg4u/QXlrtTQhRDM2zoN8oOMOL
+nPSiLd7NswimJQMWUBPKnu0APIH6d0mPaGxs3oR+f/4eeksZwfbao1V0AYFeE6LPmKW7FXVnNBy
tZWj82IAyhnQu0YRBB0YDtHPVsYePxD21cjQerxLoutLtLlHXXQxoN8QNQUV1IwopshLBq7OsjKe
TBJkN+Aj7G/M+h1FUvjCmSXlcLYpRw+plAvxO5BfRWWjiWQ2tygOGhdsE6DOUN9ENkgSR3cGgWr3
wxAH1mh8eWui8GREAhrqgq9JJ5e545lTgMpbpNPLMPBdYQd38HxNYLk1inMzyjkwVLMzrJNkDCfW
y8ScT8v4nt0BlJKBWxLBK6j8Lt03oW7fjfXATim/W7qjOFz3qK2TDDLsPojpQDaEubr8fD/aOee2
m51qKtkWrbjLgzjntzxjN6atuY03V+WvMZVT3zF4E9ScAqq6Frssdb9CiCOcZufX9TFtrQpS6lAe
NhEsU/V0BnmAyUsKM9Nw+ys3NLt9++uYL6BugVlSK1R+2thoOwYkefHifronb+ftl9Syf7+vXF6W
GGq8u4CrdoangHYHkGZEYBTQnIpbS3FuRXk7QvrPbx0Do3D55z3JvnpUY2DLscBNC/lV1J2AwFcc
ixlsmnqOrUEttGJ3YONOqqfBEDd5QHYZyXVJlq1lAbeMi0wO0mqIlC4dea6DxqYJ9gnCtfDjiKfk
dafaGg+0uPBlMApBn1kZj1EZpcPQOXASw6033ftgaEejRxCzn9ftbC0MDkUZiMtLRUXxuONaOqPV
wo5f5aE3ZkeLNPe+qyOy3ZwvaD1DKlnmKFTtKQJinE60mK/mQzH5IRs9zYRtG4BCHCgCcHSpJLI8
ANKqMQXYy7ps50MCPNeRF2+Fk0hQSK4v+YhQgUIr83O6+AJnV0fifE7C0Xkc5ywGP4BmLNuWEOtB
qQXBsYrpSXvT7/1hQbwHLRtahVNYgExBeJrrXWfGuvTh1SmL1Kcwk86oOwD71ALfzfv+4Isv171M
eqsaskDyEzVaycj2CoXTQN7PEusgA9hwsI/uvHfMD2gy80a8+KOk09z2GyI0CCbO7Cm3GE9AAg2y
iPS0IFCuAVSxuz0aVuuQ7UvwmMUMWD/+jgzDhVF1y3ptlmfAY57sMmrKmOiUzre2KgWdvSTE8ZDh
VY4cE8RctsmhAxAE92xa4rq9y3ydyLTOiPSZs/B1MhYvL0HPcFrbzxPtIMV0Qxfd439rryKNCIgy
2st9RAKXRuzAEnNB8bjk3sswPS3O8bq7bQ4ioGj6RI4ByhuKY4+BbfEAglGn0WYPo1huxno+TVAn
uW5mowELKQwoGEtedjzPPGWyyGK1PkQpYachPbSek9u0TfY2KU6rK6JlkdU8J+LTGEJoIxqTOfbK
t5OdXf4G5Wb1LObm3G2zEwn2vnG3TLoC79ZNdD5IZS9ljsuCzsYgp/ku5y/Eqfd09WLoh4SOoTn4
thzDNw08NuDfCBGVJ+EoGtrMCUWYPhzX4obeXF+wLb8ATSNELkEr8xrSJm9bH7mt9FSb1eMsvHti
zY89Oiaum9kcBV4C4McykOVS+/LaFWG5CdAhpCGWfl/khP62OpfpXppbhyoYzKTotCcBF8rKQ25E
gNcAsXTnIGTj5qFuboIyC1OQj2XuHLv80+jq4qytO+PcqOINZLCqwRrM7ORLVqs6A/zvpc2SKDN0
vrC1WMh0yQHimADA+PKQ6KukBtUIgD2zz+8zgpJZwFnEgvHH21frzE6gVKrRZ7+O9oRGMwitxKkw
40zHyrB5HUmtdqTSTVCZvV4pIhKrX7OTMLy7Zm0+JZX/UI8kNKb0hOb9zxCsBVbUOxXFGJO83V0f
4eZMIvON4AWbCqC9y5k0/GlJjCKRa5Z9RO3xBP3jQ+Lb77mgQKNJJQoRBRb1OERjsgAGdoaUcbOg
zPVbDL9oo0tMbgwGXg0+AmC+UDJX7w6ep5NjdSVaKyyIi7rkZu3nA8TeNUfFhp/DjAetaoR74PNU
NlcKcqrKtjBnTFAUswWIfbwoJY/p+PPNiwOiE7D3QLkOWuUqwmBqspnxAXpmVpffpJN9GEw3snpP
U2XZOJMQdAMDAG4QaC24ig9UpgO6BdBdnIh/TLODrjS/uSp/P6+y9VmZyAdrwfOrISCEWwZQLf6Y
LFNzPeisKNdDDXxrygqo2PVuj8gkCAkSYEuti4G2MpPgzgeDKPQoAJVQW7lJB6ozgazrKR+/BqTc
t1MSlU4T5+4aTqA9NItPptWGDnu87gsbV+2FXSVuSXkwu+6ARXLRTZfxDNRwzwm/qVcwzWW662PL
I2wMDqQI8PRXL8xlEitpp5k8oNzzT1nVUc/m57ePBwBXtFnhT3RTK5toHLzZ8hxoq5nDt27sdgYA
b8F34MpjUmo6bTf2K0VPmnwxIw9H1f3a0o4DG96m0GdElO9DjCvZrSPa7NZ3lJDlIeoB9IkmfzTZ
XZ6mTuogF8+RyqiWfles5nEEmCZo3d31ufuTh1beTBd2lJu29oax4akN1OlC7hPiRlBe3wujP7D2
CdwvB9ssIycZowldXig7HXu/iQTXtQHIc+Har1DOjSGHzhV4+nA7DnboDDyqClTMxV2xfg2SOSwM
UEGtT9eHLkd2xaaKHct7swLkCoEN9XpkCj6mfh6JcbgfO+vg8vnkDZpE4cZWoIgywAWEw/G1TN9c
5+1QN+ihhofFRdPHve4BrLGgDmlsc3uyhwDBDLsHiDn0hl/vmDPAGgBTAz0rXj6XXrkUdjMjy5Oe
zBo0ifECORQzDorP7XyY3wH0QjHgry052LM3YjMH0A60IeWWLLvUvqPlJ0doMt0bJyFMIJ0K4SME
E2ptSFgoPWSBi2fofGfm+7K4B7e680B1RajNdTmzo0wbGc3USWSZ0w4e1waSBN+vL4tuHMpUQRac
g+4M3+/YjlrHzovAyDv9Ct7OdiR7PvCfhJahqKXcjC3pCIShKrxsPJoe/SX50gjnmU3OEM7L4Nzk
oO3TXMZbQ8MTByqLuCKxWIrJ2aj9hgoEsIFbpx/9JUjjDGeW5KNto3xag30wF/z39fnciAAo7pMA
QrygdXoVLXW9Y/VQbIFRCMg13XeUFr8nqeYu2TSCBBJS+YjZ8celf/cm1FnA1pqejP77EJAwF88g
QtJM35bngS1I9qUh+YVr69KIW4vB6xc8b5K8D4XbhLr30+b64EErWaMQJqtBTO3TngBgmJ14SMUd
C+6cFpWWr2+PK5FlAdgQfNMAi/wfaVe2HKmubL+ICEYBr0CNnsp2d9vuF8I9MUmMkkB8/V10nLO7
CnOL2H12P+wHR1SiKZXKXLnW/G3hVmjLqPISbwv9LW+PafPvG46QDPhjYM55Cmdj96POkH4gPzJ3
k7DQKkB2E5g0HJzo+u5aXBM4TxTaMSKQdlyuiSho5wue4EWtHbWN5628KZb2FZrC4d9R//pY/OLQ
nxBl42kPDQE9jqrRDwPCoFvRx2ttU0vR0JmleeULQuIWTypU8KeWvbF7lIyHkKINqPPv0Z8uupvB
Q4fKFxTV5uGB0mMiFa4CL4E6E4j2vZt0NMqVuHgpIDizMr89mUN9waa8jevRN9OS95Vw9qbtPCeF
t0fsGfrFj+s7YWmpCIpJUxLKw5NpdjobkzetIpM8C9+xlAeJGVr2ytwtLRK66JA5tFAV+SApTsaq
ANAL+AdTjIGh3zMD8ZTbBZ6xuT6YJUOoIqAu8luxcB4bSI32+VDBUOzUx7hK4iC1tR0oZaOkGv+i
MIZre0p1YFNA12PmPBOfSNAfoG20MswQQm3uv2dWncqsfwxMoz2LPny0LzhSR3N774C6GYTM8i/c
ACyAV8sG2hwCArOM0FgnsVYlNjpfc3Bb62WwsrkW1gMwAaD5Jp0itPLORpA4I+eenHDsqaIBxxGt
TDd0E/mz7d6vL/3SUxagyullhO2MCvLsgLIxL0RMUEeMZXzrtdVPpxFhCgp6NDvuk2Q8yTY/+rW9
4ZVce65Pvz2L489tz70QoUNmJxVsjyi3WMMtA86v12+41m9K561ps9DqVzzFggeHSaSQp1a3KQN7
uTkociB+QpF6bTLQ16vdoOfh9Rld8AygYsTeQNodczo/TF3Z+4Mft+jUc50QQU9g905E/bV66aIZ
NGtMkpiIduY5ZNQEh0wvRqS5LHI0hBF6XrxPbX8lzl6aL1QvkHGfFDEhY3s5XwBokEqbSDgtd98l
YHxfiXIWPDfuOmCgfyeePjxLWCPrDrsSBZGChU6zi+UeZGGSeEEF9hjmrDFfLAQ9HpKCeJ/jPYdG
6NnRtVjT6V1pFXiuVqHKC1S0QcBi7t002bfu5vpWWDxc6BWZOtJRlvvAXFnxuG1yvylOepUEGoTC
UuoHqTTglvrABAm+L6Bv8pM5a8+j383u86OF0vCU7PBRU50fayQl3bQz0UMIrJl7A9ATDdK2tW84
HYYA6R4WEav2UI6qqjBGfhEKE6IIpNOro0cY2OdIeRtnbd4GPHXzJ/CSdGh2Jv6mqbyfqavqo+jt
YVMjfl0JGJc29gT1nijX4GXnEUNpesLxurrArVd8qmwFLJONa6JaAzIt5U/QIPaPoXnQQIqqVqD6
Kk4N8Yeg0rND12S3Ll6SFYR75R4Z0du2L6MBchlGUm01hx46aKxd3yNLBwwoKiTFJ3459KtdHjBS
NokEJw8DawHf9am2T/+iAAiS3j8WzEsL7lCLUbiwQKug02/EmqrM0oIhAkI46eE/vIouf99qG4vi
uLGTYOOxpZ880EEk5ve/mCY8H2ygysGdMSfHqg2zYJYXs5MjJyaeiK7hXJYcEfi2/zEwu3OzxrbS
uoABoFC2gopNr6COgdPyC3WbY9/qLFBMS6Prw1qqECO7gCbISUwJRbqZPxqAQW683Kegha1CK/fD
hIB0qvjpZGXA3SMUlX35QAjdus2PDFCf6+aXlu7c+mzzCSpLx4ldNJzVt3Hrb5iVbL1uDWwxxcJz
XwQWalQxkOSFuNr0FWcBGXCPHlQJEoYcShfYotxDYfQQpw14Qqh56JEXKKbKt+0dR1O+lMq88Yb8
rhLJz+ujXQqrPG/CSE+NoXCNl9/BITYsWFFiozZoErb9tt5oCa83IEQTQZpY1crRXphdkPBPVK+A
TuF+m70RtJJZvPOrEmXeMgR2L8zcJ0N++teDgntHxmOSVobjnp1uXy/ZoAZcoF0OwBFwegEnUIuF
gnUAFcjrthZ81YWt2YCgiOywOPaKk8G2th8UZnj99xfOIIYBlo0pxwohvlksagk02jkDWgVz6ykz
nE1c33L6q6F3gn2FDOaKNWMh/Dw3N48FYtECJB3DnGc+GtCxbA4GGF1TeufokJce7jIFkZP32hOB
Us88eVLDEJUQ3e3fZfyrJFvN/3V9/Ivz+2f88ySdJaxRotWXnga5HR8Nebj+8yvT+9sXnZ9DC2I8
rVZQUIpooT8+cg9iSY+yekriL1T/et3YAj0QIsazwcw2i1sanSR+BmsZ+sjH1za5qdVXXftZezdd
zAMtvqFVF8TcDKv8gfIDyjNBaa/E+0tn8Pwrpik/G3NjIHzB1U5PWvcs6oAmwbhGnbHgVjDQKSVE
ppKzO037mQnlEgjIdli1whEbZ9S2jk73hW8+AL23vz6py6P5Y2p2QATUpxydwZROb1jeQZj+wNdo
ghYiZCQbAJNE/QoF53lyExCyOisdeOvag9AY+er3XqRuadglb9cHs7TbEYfjB2003KGV7HLeisHF
hebh6qP5toZu1eb6zy8ty/nPzxxjanPemhbG0eT7jEa6B9pTgA52160srQjgQri+9anral7BxKbw
ucXN4lSnkU4PfQsd5pX7c83EbH9RvxvrqoKJKrMjmtxVUyz/F9qkyDGhQQEIcnRE6fPuN70hyu4N
Fw+GIHNvE/oXV8eEqcLNi8cQUj+Xi615uUAbqkKwXYtguAedzcpDcnGW8GYA9hGvyA8NkLbocqfR
ezwbEgapIz2k8tYmK95kKVxDjIi2RDy7UQmct9PqhilVmWCW6tq7FUZ2qHRgrx0QN4LVH3m00Gw0
yOEmRpA35XNLytCE9OP1Lbe0sUEPAJUjMBwSnJ/LqWzsvqr7nlHIIQh9C+0yZwNxAbYvGATKOJHl
81/YQ9QNICaeJ6DquLQnbb+025qyU4YZVcjM7GT6ikLVdSvG0u0EoME/ZqZhn7nRqU3D8gdQK+S9
e9szEngJu6dFuilt9yYFnYueFlGJ9FDqjkerNg+yBGe9Ld8dnr9xk96LrN7UFrkjjfdp5dsmVzSL
YNG5g25tNKKBp3Oe7Z1SZKauYnpC1vc7aThH5IrOVwH5kGNSgPNDFnYRNLqC3I2R35Ku2YEUW67s
vsWFP/uK2V1m6PFoQtIQDlNBePfLqFeQ1eyCzv78V8PF9p4aYbHqs8Oa4nqurcahJ0vld5pW7nRq
7KwUl3Ze1tC9TO/JYD+1rnooWPmZqLVAZXmg/9ifI+5oqsDdksC+Pzxbw1NiBXoLcZGVHbfkMVBY
wy3nTmdp7rqzijUNt4sSo2xCi9+X6GfWs+31uVwzMnPenQ21RJ1m5Uk630q+1+T30VxxrUsX9sTh
ijoxYC0f6qxNp3w3SQg7mSi3682t0vxQJ8Neo8emJSvjWYIqAkr6x9rsWgWT2mA3pctObvoVpR20
S6UhkuSBtNBtnqdh0oJjmB1t+w7NtSsrtuQizm1bly6ibuxaZyZs58IJmP0s/TQEwWxAcPi6/DNq
cyuXylIC72K0syPnIgegp63HThDn3Q4dSDv1Z2MoN0I8elOLeLMxbAgtijXV2aVt4xDTn6iFdLQn
z3Iqsq0Sl44cORs0dXjWUdF3Q6xBdZc2DhL+2DPI3EyMHZfT2dduV6sEHrcZ2+fR8W9YaRy5TlDN
GtxDFq9hKRb3zrnBadRnLr4DdXPVgx38JNpt1gQgjB2tqPN2WQEy1ECaj5Ts+RoedBrF3HdPV/VU
7kQ//LwAbZFR9OARANhaC4tdZW6uH/DFnwfWYLqeDPNDK45P7aQzCdqKKrCBsfqu6fbXDSxthQmZ
+Ts1hWT/bJUo4T4fM2AapfMkq4PWPcX5SkSxNIbfXhCEjgYSJJM/PlsXXvEh9yyoXJjlDZMvbrYS
wS6dWwQq013yW6RyFunHQ2ZWqcQQSpCJVZ4T1UJ7RIIG3Q7jyWrlho3s6fqs/W7hmC/7uc2Zn8op
WOeaDLBZsLlvaVmEYOHZJZPkb1dsClDwJshyC0YjdDhtqybdxiSLkBJGIhhvHa88NXQMwby99Xh1
y3h6CwqSQ+nUEUYTpjz9kdvFJjPFDQdNmsaayBMcCu/+jRW7h8YmG52N0fUxLe4EC96A4GWNvpjZ
MgGlPYJvd2oplAdRbdxqx/49FzWYI5BdxbMFHgGIocudgAg2d7ysRneviJDh0cjKaVl0AWcG5qVT
E51XiQRE90QcL3CsgwIBrcPplmiP1N103SPXvrcgN9O9tdlb3IR/hjbP/lmmatBEAASy0ECE3wSt
+ykZTnV3iise0jXW0cUjdWZttv1Y3BMzMYFCZ1w+81RFsijWnjyLKZbzyZzdh2QAMNFnKGbGpNiX
HQlk6wQFaYMssw8EnHpNOb4C/vDZNpttzrxH6qDTyLHCdAB3YE++XN+fa2Oe/n7mRmSBepE31Vbd
DKyVHHWlceU+XjwBZ7M6/f3MQjXEEt0YONQG9ItUvB/5k7UG7l7bJ7NTRriWma7AyuWVDGP7kwJR
XUIPqpDbovpu+CsxzdqkzW76ruBO7cY4EJq4sSCVkTcribilUiDONF7d4IP5XfW+nLQkB63vCNHv
UwKJedm+xvknJBP0+H4wHkt57zlP2tgFTfFZ1i+MNgGtNjaEq22LB1TuKvpqVN/4AEXtldKyMc3k
Bxd99mEzZ5MplyWNwocV5F5WeeQBMp+0J10dzE5FtQVQe3US5rex/qGX77LZpvGvvDuU8u36vv1/
ztF/ZwiEjpczhM7/0sgovB4djbDRyP0AeF+QGeXWQVwycj3owNWT2G2kDXw38i608bngnd4bsX4E
r9OP6x+0ODFQtXIAzkN1f/4ykQpaZrVCI3GnRGDxA1oN9r0WR52zcvEvnqczQ9NZODtPYy/s0RjQ
kGOb6liiLt2V7Y1YlQhYOlLASqKDHCRkAOfMju2Qa3GaUtz/ynFCdNZ1pA9rJwmg6ARKy2RH47UG
6cW9dW5ydopHlSbt2MLb006Gmdj63tcBeWjuPxaZHg46+jSKNBq61yHbolsoNLVhQ/r7rkK47a9J
MCw+I6Dw5YBaGTirDygKw9csWk89SeX4ouodZCYD1u9F/eDILJD1u81fh+J0fRMtOZZzm7MZIGZK
DTk5FsfP9nWQjun+uoHFVT0b1MxzlVUXG2OBQTl9vUG7V1jWbz7RgrHjkWE/i2R33d7ScwUhJMjl
LRQTPzCU8k7kg6uwi9o628lmiPrYQYGmvyNT20hhrgxvef7+MTePVCxT5sI2sYPANVYDWy5XhrN0
9lwQu+N8Ay0EfpDLs1cWYPx3dTgdE/heR+4cdAFn5fb6nC2fgzMrsxABe9kWAriGUy1R/VBPNrkp
WbEDA83QPpfyyc4fYvMWyqSBW3+qwWEbd08D3zJ2uP4hi5vl7Dum2T7zNODCMLWY4zvkeMu++Hko
u0C3Nq13S9y1Ma/N7MzddEI3+zyHrTR91+ijdH7Af2bZa6FqSAR+aZwTVzuSf/WanXTrYGq8tdeY
ERcDXchrYYWR7AbofjbxIy9HrQI50skqH3X+WVddmPN9njsBqIRDP4aqnGsHhDzma+dyCdiCR/3U
6ARAiYX68+Vce2M9ZiCyQwMS7ZsNtw3viUv1NXdqFqC1/ichDd3oqRFvHcJzAKXzX5ky22eRld/6
vFtLoiwuPXY5qgqTOPEc4eL2A2gVp6a11m43TaKfUqhbaniFZW2xpW0RCbn2+lsg0TYwBX9szg4X
vHDr1y4a9ADfvAfQaSMLc0PLduPpaqtxGdksf+hY9z7k8V6vsgiuMqp5distM/qLnX/2KbPVIJ40
y356CdjKDUCuHWaT4F8bkIxuem+v1y/X7S3u/jN7s5NmaLLUpAk3qXfw++gvh3rOL+XS9+tm1lZ1
dsg8mfZ6Lqa4td2Xlh9R8aXm8GBxEyY6Cm3Ya9cNTtHgPFo8X9LZfeaUDQezP/xxlpTPcVP+YMNw
SOMqKBVIf+3aDkUpNyicrNwDi3aRBNctdPsifJklLzzN6ikETZA/SsWdQbvbUq/fIHCwYbS40bXy
kBVj5Mq/6Ff08cQ3LeSWIAMyR1VVLnCXRon+YtMv9tlYHRpg9jiwMrXjrMzs4o45MzUt9ZlvrlKj
iu0Uh8WiaiMN7ckYRSRztgI2mhbowwKim8V1dHR6fqgjsYFndqPDTFHyoMtuTEAp2KZdQ/ks3ttn
Zmb7pFTCrDUfZsyYvxea/Suv3JWRLG+JPyOZIpXzCbOSmPUjPBqoFu9SK701a0EDTTkSADs0CNL2
ZSzUplLQDr1+CJYGh7GhuckEixVQd5eWE7B7yr6DTJDTFiFEO4K4WQlLliz49pT6ATgW0rczd9XX
IjekDcCvWx74fZ3/jz8/805+q+VITuDnNfZVZe/xGqhn8fMnsk3gMPDYmBdHea/h80dAytEIfp8l
7SOO0Ep8sXRcUOv/x8RsCOhro5YwAPC2vShzQibDdG2WljbYuYkPy1zxTDgCURuPb3ywerm1hEa3
emBKhIZd/MQ1+qAlbXh9dy2dUOhdTkVYUC2C4u9yd1XJmLRlOiKflCErN/KNZYkvNk3uAW5emcSP
ppArByYO3ROAlOHfpakSWh0gjoYqHbYgcI/Z1waRSBe7j1Xlkej6sBZisSkxjzDbssAja86r9lrG
Rj+ftJTAtx2O4w/AH4JR5YFW7br+RTdqHCPkeki2ybW1l+jiQMGXSBAI+pN6z+VAXcFH045rCCuR
Hv2jwDGHel9bO0RorREQ8NmsWfy4PzFaFOuhZwdAoDmvHQ098NK1iUd902ufQQoNOdwCiZ6V1MHi
uCaOdM8FdBWdPJfjivsxbiAZAbIzBQlT4bQbathHKvxbU60Rq308DhjRma3ZiSNEG32nxV1YuDm4
8bWbgpmRVP62buMoY2yj8+axZXKlzXNxiLh7px0DzaL5thkLUhMwPaBBUthRWw7oV036wM/4sWig
33d9ky6tGvTSiAMYMLLv85zPGA+1U5XgzTHrH74CihMn3dVWYpmP3hGUSUg//CZB1D/0pphtbDRp
h8SSo8YBSa0GhbdmjQ9qyYg5weonKQvswdnt6JpC9TZHwFR5z+i0CBy2xjmwNFfnFmYBS987RexO
XCUjaHHKCtV7RH9ZbG3+/ZJAogzgXQL+4Q8SbIkZox1CoHI4xsdGO5QkGPoVj7voms5tTHvwLJQA
OVeitxxRraryYPAhMfGFtSoi+S4WfdCbjzG/V0MXGPan64Ob5ugyGkMEcTa42SqB1tGgo4VnSW61
m5rZQaq/pWg4rccCZUwJAoK1fbG8an+mc7ZqGjeSVjqwWGfOJ8HaXSNplIMibeUkLeQ8Loc2u8ZS
twPOW8EQY7sm+aTnZehXe8P8labfWlpEDb3p7S9oIAxs68hAyW0LGVri4KbP1+d4yYGczfEcx1JB
Eg4yaChXuHqbBnrvPJmlOBYt3YrGPFy3tbKe/uyeyZrE81FbR5bfvzfULdL7vl4EMXKeZHxz19pf
1/atb17u26yTiV05eP6N/kOR/dTNFg1F2LD1dwEFsbgEB0g5Yfu/G/3j9YGump7dPBnkTUyzn2a1
ifTqBVjprP7Z+yfp4UaP36zxDsobAenp/+YO5nAJA61CRaphyD7fMPlYG4dBrIxtOnRXDuW8267J
/nsoERV9KWzzkLTpPk8hpC1oJFxt5aQse+p/TqQ/cz6jP1ix7WEmpfELvN2Bkq/X12rp4j4/ADMn
46Wak/stPKhmkSDVwIzEQVQrMw4aivSm07x7YfNTL/4Cpzm5ADygkYLD+OaAvaGtco1RRCeWl+4K
Iw1Gg+06KcO+rMKx3hbmkSZZxNk2t268fqWytbiMYAgwwUCBbP8c2TwaRucMDA7I1++HOCJxEVbq
mWifFICh12d42dRU3nOmHso5VK9M8lrKGi+FHsRxZsirqEp2KYmctRrGon8Bg+V/DM19me1m+pBP
yIAYhC7Gl7qSwQRAZMmtaf9yq6frw1qomGABz8zN3FnjsLxwyknv0n+mJXBtrIJE+WdSH3XrR+fe
sXzfNyvP+kV3fWZz5tOSCv3+FbJmIKF1d413azZO0PE7x1+JKxeP3ZmdmQNTVqqn0BNGFdtBBvBL
M/y4PnlrSzXZP4sp7Bxv48bEONqh3YjaDKzG3bjSjxRoZVqzitIWNe3rNhcv97MxTX8/s5ko3ytL
KI2fHLJPoZNOQ2ZF102s7omZuyobW+gZw7w54/hQelmUlM5jZ2VHkAhGDG/JWtd3KIHvjUGt2F50
ZKBOQgV9At7M31Ql2mR1cC/CkZVd6Ja3CXBBEIpJn+Ncbr34W/XvJaKw/1G+AxcySsBonLucT+Cf
zRTopQy8Gca2Yv57z/IIebqf1+d02gofLhzUCqY2WCgszYtQIOWzpVfCU9G8Dnv/vXZXoF9rBmbj
qI1KjiTBpck19jL0UD4nybfrY1jc7mdjmD7hbOt5Wt53rIQJx1GBlT15o7dLZBNU/NHIv9jDWny5
6CbO7M22el64Y9JVmLPGRHbpU9prQe9v1wXWF6cOqThQORPUguaZgzSWPKsHsEDkIoS8Uuztrs/b
4pE9+/2Zu9N0nivoVQIQ5YVJ/wRVqrWIf2kEyLpMAcbEhzBngOpSMGT6ysUIMrKpUGDRu+jfj+Hc
wmwMQmkiLZSHWwmsFT4GYlv1DmXN61aWLlm0rerojfH8CTF+ucNGUbs5LzVcsuD6MFuxUf2blnTB
aFth0a0E8suT9sfY9DFn27nCqz03OxhDG/62zR40b01ycNEC0gBoxUXm5gNgnDe131KPIOzL/YAJ
oPza4PqErVmYLUudUc6awclOn/zxc+5+uf7rSwcQGACQu6J47oPk4HKGYhecqAkwsacuqLS96kMU
VIe1HoQlrwKaSBMZGdRfPuTBR1sSSMuDtypjP2sG55hlIegWgwInvkwCK1+BayzuMQ8lJmQa0E42
P+1+k/SZ28OewsaKm6+1YYe591oZ9k6Rt+sTuLg8SI9PModTNWYWXFUARDtDiTRQY7xy4H1+XP/5
xfVBmzXS79BwgXDE5fo0saVRWuDnSe9sND5Eo+2C3DwLm37F0tIigTUBMb450fDOw/wGVWtT6IgI
TOmEXZ+HuXZXVjd1209FyPs0Lf5iY0MaCu3cug2dijmthlCebEB4idxWGcmA6uH1mTMXB4T03G9h
h0lm53Lq/IrGMavy4pQroaO9gKJqnYzIE1sOaptDP0Z1BqY5lF5fDIDav8oSvASpEzcbOkJcmyVy
DCF3b+z6Lu83GsjXAvTh1uAeUf1DRuo+GBP0wMa+8cOuVIVGubqOQI6MLiLNH1AqtvSIasJ7k3U8
ruzw2X1jIwWPLDj+hxS8CwDzzIs2vcVjjYn+XjRZWOr3rf3VHpuVGZwFar+NIFeL7PekQQp9ossJ
9AByEDSv1H3eajVuNghmq1ZvKdAWZn9MeaW9FLadPFmENTc2KFnWAuGls4XqL5mULCaY9iw6qHMu
HAIS4pOWQipFh/4aTsFaGXA2lRbY1PRzI7OprAaqNSPFNoH/a4o88JAw7q2/uIjOjcwuIuW2Gfgw
YEQLSm87rHXOLk4U3pMABOJN+aEwYpU+2PzTtgBtCOmOeuNAwGTU8pX4c8kX2R6otCZ5MhfZ6Mv9
YKvWTgCfRN+pnh91qgVMlhs0SgVjba/4hsVFAWEXmrBQmwWP1KUp1+uS3kmd/KTbtdoPhFZg4o3d
QHfrbH/dT/zONc3jdsAbcZbAP03AnHxpy6IuKahmoweUow3JGXHO2eBaD45dQlMi9Xov8KxyAMow
FptujJFAHjrvFVP9pitehrq0q6gD+9LB1aSNvSPHQHdqC1lgv73HndtGlq6B8oe3/SvNIB6bta06
ope7DVD4LrZ2iSee71XpLla6jEFy1doPDeVvulTpjT9IFiHFY288mqFz0xbenYeSVDimnntiiG9C
oqpXMGcMT61ejjvHEq9IRb0rXRVPRoKuzxywqhvlkWLD0YgEIig881TxTVdNsuNjPtHzANFWqhGp
PnN4lmmbQ9dYmLeD68QB1zMngHLRPQjByb6vXCfgfQUvQFkWcEnfdF99TUH5EgJNMm7T4gsbPnnj
YwW0JHhXdiBfU9uiFRCBKccgjfM+6oHWguBpJ0HgpMIqccK4glqYa3i72mcsajp0fVqVhR5tG+nP
yqJV2JncO3qAvYUNKnLbvK6av3EFQAMARIgu9I/sO6KioygkHr8jGD/MloWj/VLJFde9FJycG5mu
rfOYVFCzo0maA0Kuh1BN/mJSfzMySMz0yRYrvnKSFgDZk/obtGxN4D3RVzWzRznGyinPT7nJZVBm
cX/yU606VMSPbyps79BI1bBxNdO/MYSePncNqmphrQ/9HTpzydZqcnockCzY8YRaK3mipYOOojXB
mww5vg8HnVjowlF+k58GfwypXkWZjtai4vPKGceczo+4jwwi2tYgsPiBh4GWcZ3bLZ42mU3o1FrW
f0KQ+J16YxW03CYPCRNyZ+CuuSWkdFbu0dkYp3sUStuIQwF8ArHMvBEIh6/z4j7h94KUe+Gq59Z3
wx4ETCtLvXQLANU1jRPJWjwHL3dWTb3C5pzQk6Fe0J8Xr0ziUjx19vNzEC81UIAZU/y8yo7NcARg
2HW2st5Y2fcy+4tt4QGu76ARF6s2f5Z0Q6WDUAl9+ZTEp8RN7ghItgVdQ2st3WiohQMXBgg0Tv3s
WhZ5lRjC52jOnhD0JbqK7SitnK0mVi6Z34Xa+Q48tzQ7hQRKz6iAClgiyUMuej0QmnmIocTqqCwE
NjoqOhr4Xb+33HHT+/w+Na0Xkg6hpeo9pyzSejPq+7U7fbY3f0c/4F+YmgkRSyIav9wzqal3cR/3
9NS63237qy9+OmvKTUsO79zELMAqLUM1da4oOPzfefec+A9mvY2LpwT8fdeP+dpgZpNMQSOamg0G
49gq8NmBD1Mf88ppXt4zmLApBkIj0Cxc6MYMPK5lB94YJNDjQYYucj2Ze0CFcsXSLP7+z9r8sTSL
vzWit1lcwRJaS/QQ1CVtmGejdTTjPNvGFu6nrILmbVLjdtQV6q7XZ3Nh3QB6RvgNRhmkTucDBTtV
DVJwBjYsB6geU5LbMc4Pcensm5y8lLa2uW5vgUMKFF/IC4OuCgwV8JSXezG2QDfry2QA1gxCcsVw
Q9IXzTW2eXcPWIwWs02XvjZ+G7jNr97uw0w/1u13z3rG2yHANKLxOXswvDVyw49+DzEhpGnwKJ7e
xfMKFAT2tDRJYnVfGi+yqDekeVWZBQjZz7Gzj7X/dH0aPk47pnt62bm4ESe258tZGBpSaJqtq/s6
e+rZt4a9UTBwM6OIdOP9uqmPG+zClDN7IYM6u62IGtV9wWJgcbZ+vimANfbczyI5NSoCe991gx9v
KNz16BxHrgnsHyi8Xo7NoJqZQmtivGfWNpdRunJrLP48Al1wxaKC9yHPVFNlKeXQ8b5NaFQZv6z4
+fr3L9TLMQBvYnRCMRKJi9niUIi/ITurqXsxPNgc6jvmQVMvrXdf8G1nn5j9k/aPyuErjm1xYH/M
/q7mnMWM9Qh8QF3k4z0Qb8R/Sv8CWQdqbICzgFUErA8yfpcLIzOHpnUOHH/B29BubrJsalrcae2X
lQn8fXNfXoSXlmY+mhAl8ObJ0SpTol3ZAhJg6/T6Nytpvc8MWqBgMqjIa+u5+YHR2j4UNqkjAbrB
r2U8tt9ct0G7sYPP0we323K0vaEDxVJbpndf8GZ07oHaAhdCVpANAO7u5yROfhTCdUSYjU78ffR1
BUrmodt6tBGvVuZ+ykVlhnVHyl3i2PITM4Z82CS5nz20lWn+yvpEdnuC58AN2lCaz5psm7AWBAqA
fezdZqwenhrGWuSFNP6YetqX1C38R6hqsI1PK31H1YA0UVIW6X2fkHaH2q9TBFBXsDYuA/dRKDNP
HmRXgJaapBoemwI4RmomSSAByt1ZskCXg9AgLJHY1rbuYnHD0qE+5IbTBkkjx6NN+uRgV7gH8pGn
Ow0bBvTzaJzvQIawlbQxo4Sb8clAVI8CCzqSTFsh6uVdF5pWlviBcHTvtS+Z9pDmrWoCp3fkt97r
6VEft14rfsV++24Dg91n2n7MrcgF58tTmpP2ptPlY6pxe1cOjTjkpBo2aQUQFNpUdLzkGhXK2uah
C3Klh1jW7b1AWfDNMTPtR4WGlm025PLZ9jXtZvSbMVQWd782ZCrUZJw9OK1qdwVROVbYGFVoKCf9
2grDe6xwP4L8Kvsxgndz243IIHrEzrasbrqN6afudsycKvTduD+i/gONPovF+z71azxioW4A4AsQ
iJU5hIZR5Ae07hD8Si/DdjC/icorQT+gxmh0vDRCYMZDrQRuJPysZ0ZYaEPxpHOXfR6r1nsqzCq/
S8FmFVSoPd2UbmI8yJiCjSNuGRAhkGOqjaR+aZgQO+VRN6RgpN+5NHbuDCtBHwsaIkBLjyyDMjuo
V0JEG330Lg8Mh7pH6pTWu64s7ZfBEUf5OegQCNpdDy0rxEZWernLhI7J7hkENLw+3yBZB00FVfGt
qxkyMp1OHEhcGUfNEu3OTUBfm8V4jWvKaMKmi2Vo5rm5I3aDoIJ5zorf/xgzXR76mdu0Y61227bI
H9DgtTX91ybb+WCTj/3v192Lu3CjId0P3g30h9oT6fulH0OaLRmKcsgeBisl743j5gwCSk53jC0i
cAaQsBJ27G1cnY97XCQkGHvTj2rStEfXKPxgYIUG6e+vyDaGDvRI7oY2Z6Ep3mpbh7ityzciQyt+
P/LxlDK9/+Z12DEmybYd780Qkilm2Oi9/VDipbSDrvCwyXu06OaCdVHT0uqOx9x6QsWo2WnmGG9l
DKmQwRz7UyY0Lao7+qL8rt1nDjIjmp27kRQSjK4gjN7lrBbfBKfllhH/uyqh95c0yLq6Y+aH/0fa
dTW3rWvrX8QZ9vLKIlmySmzHdpIXjHfisIANBAmC/PX3o8/ceyyKI473PeUpM1oGiLKw1lcqjxjH
gaE81XjuRrc6/qgOYx+5nsuA6qS2eGIGze8MvFSjhrZ/C27Ap6SBhIExqN1W2EWDLEBpkqDIsSAk
BGCAeFDxEiGG8B2etn/bVDN9NRP9lnB4BCUUDqss5+m50Lo6KHnCHvpyWKvkz1bPf97P8OdGFop7
F4iBy4+qYPyON3TtiXlJ7XdVdY9ccFPqsD9RG2dFAWq2gj6CTTYuqDtO0sjzrNfLqFeM6OWfnMIK
paUcIVv9DU6VRUBcl4J0pm9gxvNHr5SVdHvhjseeVVE7B2kA7ZfZFaylVa5YQkvOOOUqCLSBW1dC
m2xlg2Cq5rcvaLg4G3QYE161k3QSAzU/jMlZ70NDQGUzGrMQrf6sC28HWhzNp0DTv3/KWEiaKSNO
TwQSZ2Kmflms5K5LqRhqdABaoMEDev9cW7NMtAGOpUpyZsZ4SobkOe96AcXv/u+Y9g8ksVC71Y8g
dxx40r/XTD6vjHDKjmdziSILZtKcjhz0Ni+HCDumzIQQIzk5YzWkfmIX3pZDhuDZ0gvDZ/AACe2W
53cis4aQdw47NEXOo77uYQoqWfYTRH7tCBNqEuWwcwxGu46fK80pQk9gBTSwnN0Qonp3DXHHDS6I
v+DRsCPzcr6L27hugNnR8g21mHgs89F+SMBwCTSeD4c+AQVVBwUvtFNHhihuo1Q7elT+HPBVHsgg
nAdIksZ/SeNW32MVmdTtyZnji/6zjfB+MeGDgafjvBZFNWK1g+7xk+k9qcodMjY/bcqQKBQekmGi
vDZ9jCNnpbY6e6r9J6oJTUwAfsDYvWopUpY7saty2LvUIZIOgccxBAlKBeWd3PK2lVMkW0nWsMkL
TzZ7Kq0CRz+pS80JOLxwuQCWKj3nhnOsSAIjE6K/DA7be2W+jRPysDK700t4tvRsCMFNZjagpqC+
eLn0qGRFWaoOzoraqQ522soDQ4Ur6q1Oj8bSyvaYBVXgrNS9s9Ha3n03JsoeDWayZq01rfJbf4o+
+1M6cJs0YSfnSRKiKvjeM+rH0ZBf7j3BPNNBQwhgDgcvu/np2FmZI6iVnB1NC3BT+dx+ZgNasP3K
83vp4PocaPY+YZQpAwxck3PnvWaQNsoBOr399ZYiWJOBOQz34Eg0b6MNzKvtyu1QqtCkr1gqDIJW
TvnZNkDhyANFChvPhGY0DqfZZHmjV/FMxXocFWSQ7gh9v9JvFMVHFyyEAH6gr3lkLEWEmiZAs+Dc
gNk7OwuLAVXplNf4PLnr3OPh7xxGSx0jrWTeKalt3JxqzpOnsdXXDISWLgLoNaoolUDXbapUXa7A
fBBUdclonHSNDdusN/TnAspfj44+FjuPAetlo98Cqyy73sQZrtSEpd5GH7X475c/LJqvwBShoPyh
H3n5h2juYPRxNxinOs/3aVHt16rICytnsnmaKGmQSEa59jKAzkpK4yF2TuVBs87lGk167efnH7FX
ZMoNSPa0Yp/nd+h+3p6fhaPi4s+f8rxPOUElzFwD3s85of5bij+QfOdr7tv6wqUMpAJWPTYYTrw5
6h8gPFMbitQ+1U5OCYQBFAd6TCms4KAV0DsscuBN8DDVH4ctSwHxRme23isEGEfexI8w9fRBezQ2
VDjVQ6ZoaiTQCHujrBx+shSJlY+0EwV7zVqDQs5m/z93F3aPB6i9CsbobPapl429wnB3iaHxE2o/
AZTxz+0PMAsxnQsXkzP7AJAYzXIKKt7JcR7prmm+hsXGCFQA+3AKqKhfoqc3G4FbAh5AzE47dRRO
YRk/4AH/ensEsyU0hbDApAZsCLU34wqkNBiVNnhD4ZzcRO98r1WSFzUhPR5golsJNZusKRQAnUgk
JvuzyaD6crVCSUDpkVYJlBhir/DzxOz+SRUUVr48IpxeIChbEL7Hg3V2VgsdDW+8DQWQPMAcVWnQ
iddE+/oT6uNJMeVEk7j6fHGlDEUHqxz6E5FGlEPErksiWz203Rr1clpCn9KBj1lDx87EA3yiCc/h
nVrTkl4d2/6kaV25q2GnHCUNFPW4m/zUsPXCr8/e53Cz2WOVA0qwjXCMZT4qAqEc48i0/tyOcv0m
xJzhcYbCKDqSVyxMvSudTlfd/iT6yYjc3rrDyTR7P8veODCfntkAKUc3t4MuLHWkdniBTt7osESY
JSIO1FVk2UgElY0v9W92w/zUWEmYlxa5A/QqhMTQgEdv+nKRY5u1BgeU7WSmjj++EP5FeunHevgc
YLaL7IF1JtZ4f1JfYFvvmxtTWzNBnL7xfMl9DjGN8dO1AsudIc9HhIjvVGiBKX+CkaAQt3J2Li1s
gBQhI4xuEizIZiWsUm1dUnWIMgpf8bYS1jAb+1/N1lS7ApYYcFJj9s1jx+l4n1BxSri3QS/DH/CW
MO332ytr4XEGPAgc6NypzACN2tmusVu3YVQDx7vk2JibFGRDgcJoAkjPPbUgqfYyrAmOLS20zyFn
I0sV4H6NuBKn4WhUUV/e3R7S2s/Pvk6PhzjTXUwcjx/a8Qzb9K//PtDqk/YxzmigBS7XWO1WugYi
bHeq3dZPpobEmrTy0nafLLNM4G/xZeaN+AbaRjFQ3t0pyZ712A5z8avIf/yLUUzttwmKiHU824wj
dQbTsmh34j7S9MCs12pYi4Ow0SBDBw5Nsvk10/aEQ1NcFadCR8l9R71NW27/xRg+hZjlMF1jO1rW
aeLU8r0Y7tqv5ag4r6auHioW+O+EHp9NUS1U6maN3Z28ttrXLT/a/BGYuq+OQYOhNuxlkMyjEzq/
8yXoD1rZSnmq2z1a+aju3P796xMRv/+hQ44M2IR0wOVq1fqBdh3QiycTSlzC/tuhR5KMe2KKKDfz
labrYjAH16MHchXKEdO/fzp+XdjbpmpcyJOnlbtiOHoAMw5q6qut5av8X8zc5JuB+xCJMsjJl8Fq
wFw9HPXDKX6rjTvXXZm4hZMRKGPAnSfLHmwTd/b7+miUOW0UeUI/7JuhdxBXcusAAiGP4GhDULbx
nk1KnxQR71ujf7792a53Dwqy2uRSiwYY+uOzQ0yKJjY7o+tOnaa/5LX6HVSZd4OTlUFen5UXYeY4
LtNuRjB9+u7UF85fdYC+EipFt0cybcLLKxkhYHyEejb44yjIXX4mqjHRwkKmO8Xjr9ZwN6h5QGOE
h5BTCf9FJJQ7kKujpnJlvB5zlyuaW3cnagz3DhNxICwWJA1SwVzyFS7yHMU1nQ4TVtFGj1/1cBdM
X/DTWiceqZnhSH6qq77aIFIfqAVrHnotdu69XpdRZ6uBSc9AA2d+45bxPrOtGt3Whj4NsOSNEj31
/Lq2x6jqbNMnQrS72zOysB8v/sbp23z6G82x0vJSCH5qcjWiCZR/877cj1DNMbXydSjq6Ha8pW8N
Th0KPFAEmsREL+Oh/OcKNGn5KWZ65euxcqczEYGeeGzzVfWh6eSaLyzoHKHePhnoQgL2MljTWaXK
qpqfNP197N9T5YdjPIvhmwap3RL15L1KlZ3VoHrO/khj5X27NLOfg08b69PMNrqieEnH+ImXHE0z
vX9jTv8sqeoFY2nfGWKNUTq3SPpYbw5sD1HrRWUJxsGXESWdXOYMzk+5WvKp/ajdMSOFBbKOGkEh
u+y+zo3s3OnQiUgbKw68BtApq9G6AHePtfKll84nlFaQa6vmVFqc7eqW5UUukrE9NT04ErxWzlTk
7zJZw70trajPcWa5IryYUfpS0Xgs2VHrslDJlSDLk6Atv6gs/5/5RT6PVGVqIs17SG6c1y4hDZC5
iRL/A9kY7lOaJX9u75DFeUNnABhLG0/9OYDMFnyU9qC1p9Zj34ZyuHNqGaU8WVGRmiO9P0bjohsw
XfrA0M35OrxpjSTXDfRcRjFGXl+OEdGARSKtYvglsv4wBhgiiI06/y7KvIgG0xlD4Fk0cAlqy2e6
Bg2jEklJ0alfhE1OfxwkjADAQE0ABnXzKwHgYdkOKeWnEoIi6JH4RrxX9L2wXm9P9sLtBiQTXjaQ
hzZU1KEutwy30AJPBeII9VUW71pTrtxtSznCRYRZjjCAIp31eQFQotzUYIE5MPIWaQHw7lOjgTHS
v+Dt7tv6GNwe2cLxcxF3dvYVBTr0hY24vH5hZhy4HGoYd5w+ZuTl65EggDHJ3SKvuz7SSVl6fDro
LPoGl49EnkT5zvGGHx9vB1r6WJ8CzSl6nU5M6GR2uKt0OGQf1gyj1n5+thY8lSeZSTAOCRiI6Qlg
IdbqXYur4fMQZqsBTY+iMJTpUqhPA+52pyJgDdJN0b6MehlipQRUyzaDszJ1C4cKCAXYTh5OrmsF
UN0iCry9Ew5F3mKIuspso0mn4hAb8FC5/ZWWQkH2xZogEbAcmrc3QZzPvUpDZdrz6MFJzLuEHBpr
5XJdCzKbx7Loddh39/xE2hF+Mq/ceUtBkLo9kqUt9Hkksy1kOxwkfRe5UeLu4gllYd+Z+rNlfDe9
8P8XaVqan3IFBv3Sts4xnDEJUyfAS5tbQcyPWbty6i+t8c9Dmub1UyBhjMDUqiNa3mS4V2Pr0aHG
P7fHsnAfQ0jvv99/+vdPIWQOp2JDwazZeAvF5T+poQU6QHlrOh2LQ3Ec1D9Q4kfAWX6ht8xJWI6t
RLPB2se2pYZSGavo9miW1gDKd6AwAok8tYMuR1NQEG/sdMpX88J7FA26OQ1VK6CxDDds05LtWzE2
r7eDLk3h56Cz1Z30WSJJiS2k5QcgVBIDoIuDUj7fjrIwNPCMHFSpgUmBweQsFW8S6sZweuxO6VCN
D/rI5J2aV+7OhXJUKNyhfci8bo3dtJSkOshrgIAA+RRzOttUQsVOGjQsj1F5sPlb49j3TdpH8IMK
wDjbMluEVnIkSXYkRIbNuPLeWTg4IMyOdgN0pXFZzVdN1XkABmdtc+JG6fexCcO1F32Nv7swswiC
/+FWNEGvmo0R7gwqK1jRnBLN26cxIHJ1c+gkrPryfS1WU4xpDc6eOZAU+ACZgweAfuPlGjXTvi1o
nDWnpsgerJyovp41sAqlbxafoO2Upn4szOdCNH5jJ4EsWLa5vZYWNuNUgwAHAb0v84qYJ/KENEPh
MTSzs18e+5n23Rrdcsrjr0b53xBz+gEeKJCJ4g47Ue0OddVjNtiw7HnSx8yv7fbRNP/FSoF3xvQJ
odIDe9vLWTVyMEpj02SntKzf7E4+i44/KRLp2+2pW9js2Hv4faThExBj9vU6aenN2NrspGUmXmnH
ovvetQ92+vN2mKUvhOoK0lygHlAxnh3LwgM7yIkbdiIPrXV011yGl0aBN96U/gFCcrXkh7Lr8SUY
ZkuJenYvxBt3AAtfOY0Xdi+ADADP4VUJhuS8ogLmeq0OgMWditzac4UHYwdXICpXwiwstUndZIJo
ARADv+HLTw8oNS1ZHqtopsn3OjF/ktb703buoSgU4g+o6/ga/im4/YWuo05tajSNAIRzrmFaqdN6
g6wH9WRBITkcu9ENma74dmzCKYLGwUBAhdaGterb9cKYwqIAj5qMBhT0hJH4dF/ncuyZUubqqdZC
81lo29uj+pisy317+fuzGxQPS9zfNX4fwqC5D0FheNLD0DbsZH6CK2BEC3Pb9e1vPa1+4EXz1jTj
plZQpNHGMlByTsJRszZycE9jp/heokN4zPyWEeMuc+VDLTzsFZ0f85GJUDW6Z2g8f5dxHOhxva1c
EWk6e6JlDeCUAC0ulhFBHa4Fjt/o7JcGCvV4a6fopbcvZWPf0d4KbMUItFa7p0JscXOuVMDnoBO8
bUEqmVS+URrESTnvq3il7WY27THhdULPI3W7fV9x/VhKTdzFia49wgA0FT6IBdXZM9XfitI2T0NM
Pdu3uy2xj+OvPunqPFRSlx49YpehXbu/m7pBzbTthpXdcL1APv7MSfPeQadmXlZSzK5yAAm1j4ML
ps2POLy9QKDefnWy22gBAZqImiy49M50nX5agQ6jQzJU3DqWrl0ELHUjKxt+8G4MDK2PYOaS+hqL
Q0bQQy2NDViGe6sxoCHJyh0ULd9AdfC5bAFNbsiD4rg7aWZ3Zdns8HNhBdsRlVYB5BCQug0tlBqh
jFS6tAsHiQd448ZntW3pHnRCOMTk5rs+uPdxpaPDrTffujo+FLn3wKomvpdVc+ySClXjlEV2Bd5I
lm4zY+j+xgYDop1kPGxgTe3XDiSLS9JvZe2+llmbAU4kT4kse59qPFK0/F6fko/UYIbfJzDR7byR
71gK17GiN3VfuHkfSZiLhymloe4of906CyToOW5agrZTwQhTYb4jIEIDTaPUp0PabgjqxcwnSf5T
uvZBlO1ranlhX7o7s2ZnS+NHK8tCw0ge2zbZSaLuzNa7J5DSTzO+h2TxKzjWu8S078AfglhvF458
DGmfbzRbPxaS32UV++6QZjda8WFM8k2F2tTY/qwqLey5FQlHOcJjBudy70VWX8MCdLirBue7ZpPH
PBHoG3uNGtLRPsSNiiok69+gZ/FaGX2IeunJLvSI9R4ILvmppH2yKxQB5LkrIz3BSnD1KEmtf2B+
tVfjtgtKL4uDcvRiXw55sqm0OAUlIT2NRoaKY589ppKHRmv+o5SWszHhQhQCqw/Blr78ZcROs2dp
trU72LuhnmXXYP8YQ0i73NxacbEznQLkDkhtBqBpAYzskrcsTZp93nha6DAVCBKnD13gvX3QzpKg
i+tfsoV0mE2sFTzrwhaEABqAytBBQ7FuTiQsykrrORXW0VS8X1pVvSZiZZN/tIsuj2n7c4iPysWn
TYiXTN5y2VlH1ePqiZh6DPHDXn8dlKocAnDUcDZZRqipG4IC9hCeRaPv1DRTo6b4a6jutoROrgLd
Y/nOWNhiUR2rjqMrajD7VKgN+Dt2WBqDiOD+PYbQjB9faKbxA4W3zMqdc52MoLBpAaBi4KzFY2NW
Ek5JogIaocmjbdcBlycOn6mmfnLjZGXWrk+uy0CzJxTw0pbTGiOStvGuUt7RGUu+Xun4HAIwqcvD
sbN6oeAJLY8pDBSy7zXbsPbLxZTLELMbui7BOayn6aJFNMJ3UvmlrqWH7gxpiUsPywslcxUP9om0
Mpsp0FVqAkiwdbQbpwROemy2uts9lcB0aokReKAkGV5Hw1Ed+42npfpGr8c2bFTlt86HqDa6kNCk
iGL4j49CQE/Gs6fLcScU+qjY5Y9ONiFIav1ulHmOEzZODlkLn+tBtiyqOdiNdGTPEi7YO1vJgoYo
P1VWP/SKChJ4/1iMxoMylNCAMw9p39Oj1EUBZ7bh0fbKSHTmVscF0NXmD0LzX16RvOZxYfngWGmB
1jRIGjz5Vmbil6W1B12tj4Ophamoj05e7+J+DGjiGb4LbZuhTX+heYNUxrIOKZp7myGOKzA49UML
vWnKze/qYOEuY4EpjEBtmo2ZCBS6gB1LhHaPrXmXZuOTlhuW32feAYXZp9tX8vX7FR8LQAB4pwEF
elV9T3IXNKZU2EerFTEuM1b7dTc8dnr6WKmKT2x75Q10nfpO0HP06Cy06UCanxU86ECrQtBRO3pj
CcWVJHHJfihl+9RTD86k4BdjZyVDeyz5UG1uD9aefvzy5MMZbYNFjwLPAqbS1dG+cDrSHxOIth2Y
0bBnp2iLXdcyIxCoLm3BqUue0dNUJmMP+58cwKs9AD4QIY1VYw/7g2ayInVfwN+1Dk3aUlhX17np
W04Cko9kae2DkZc+DWUuIxpb/1SNHj91Q1XTQK95/E1mqnjEC9+KrDyGSANaMOqLXhvqb06ggGiK
Ftcw9gF0i0cgMqH/95OoVrvxKsd7domOA2hQSpTZWH9wRk4OJq/FPXOT9KgoKQtRYm7vBg1ixKIj
LTQJtPS+4xK6Xzp1vnFBhu+E2P2zKGuc2MiD3zWdgy+NlRmk4MsSnyW2UkDM346DjIgGmqLS2EIn
eq3mOp0Ds4+BAwJ1IZzdEPiZdw1pZvZ4JbviaPD2R6MnEbNE4DIjLHFKFBbbjD15TFcVjhcWIMRe
p4erClmTq4elyx3FTfW0P1YA8XTp3yp9TtpdnqCNCBJEZb2trLnrUeKJjPWGiiIetPNOIt4rrnC7
YcC9EXXdWRQ7iKGba+f6ddaAVvDEgAHBFSfvHCTGHMHq2C2HY8YehvL8dfghIC8W7KpMWKJj98wK
Fz3MxFum4toovL6Ai7Gp+FoXv6o2jG++Pl24okBjQFMb8OrZBQVV1sKRsSGPmnxy9Q0WnXTu+zU4
2kLWADjdf6PMDiGsCq3up73kGKkPl8Rtbvxsp7K/9Xx7OAtZw0Wg2cQpDMK5lYpAavUXDwjIZqrq
6/8vxLQ0PmVzUnelRXWEoF4QyyM3A6Vfob5eXxL4/NMTdgK9XzNQW2oSrS2m6eI43uAlmbyxNuBA
GqRfT+dATrIQB6Vq/UreqdZkN7aVJo7UcsSftFDHLYVl1DnNDD2CDAvw9rdnb2ElTGwodKDxdsJN
OA390+zlVdWYXW2LIxQ7Qe+mdyaGVQK5QOSaCfnCLAI8Bty2jpK0pbnTn/IplGqN5lDgpjsKbuu7
sUvHbVnX7E+RePLJaNUscGQPvujtAS6cDOCOTNU6QJRwyM4GaBBJO6bk4miZDYuaQVU3whmUle+2
sM4tYC/hhDpROq/Uji2j6aDVWYuj1jfDNyYHinpOrEVDZ6xBMz5wQ7N7Ax3HyUgcBTugyWb5JVW1
GCQdKo7JKLKTKMzK1yCNc+5sxr8l9Wj8pkM7Hh3Hik/NOCpvWUJTWAvbPeBmRfmzHd10T3BrRzVJ
xoDrIPIV3I0fPeHhOV5pBIUk2LoY5Tj6dmHpXRC3RR7lcMLwZZ5AI0O20CJnFdtIkbth34zxARd+
F9Req/q4OPu7RPLfbW0KoB0V7JmuYtEgq61UJV6boobUsVFC/hH3tD/YMmoSaP31Lk2RhcjYB94v
qDMr3pjSQu8id7xdarQ4ecdED3WmWLuuhNmNnZn5KzjF75psrXdPjnbA67aNWlPr9rrWkyhNWrbN
SkbPatlBV65Dr+QdKHjlmLutnvuGlkFnxG54/9BmpC9X6pxLywJLAtLONjCgV/Wkuoj1UQW75Gi2
Kjn2VcV/Uci7HLS2GlZqbQvZBMrqKLEBuO6gjjtb52NDaiMRtD9ypSs3o225Z0oEOTMFJpFQajIi
0lb5wdFz8o5naPIvRjqJ0UJ7F9gIdJsuNzflVAHytumPrjb8bjrwvO0MLlNxvgY4XzhFLh68s3F2
Wp4Y0BqSx4T44Oy6ceiKhyE7izVX64WT0QboXMOceuhwzdMzqLUwT8kNcezHB7TtINh5X5qvmvLn
9vm0lI4hOYLUuAvpAZSnLyduyJTclQ4RR7tyAhKbhV8MxQ9H0t8qRAsnTZqXEcocK6fi0uBctLBc
G44MgKTOZjHJe7C4MjEe2wSojPg8Wr9ijQZjsaZlfRUIoF08chwsDPQX8MC6HB7A4p7NepadTe8A
axXS/igBAXF+3p7EpSg2OOaAW8IJB4fjZRSNgPlGbSs9CwGP+x7qFxqsDBwAt9KVdb4YycQ7EaMB
GHn+uTJam+iSkPScWcYea3Frisrv8mqf2+7d7UFd3VyYOtdCg2SiDYL3MPtGnbDG3obez3ko7p1N
Pa4kNVdnE37eg2YIUk2QK64KbYNe66QAbvPcKOWGOfT7gIqkzccVGMZHU+/iupriwAEeLT9HB0J9
9m2kp6IkIeEx4BlFaNQQ9UUJ+SmlR9I9gjGWtU811H3QlvEz+QjRoZWVfnVefIQH5n8CQl8DY922
okWrtumZ9c5Uu36qpfKrg0dERur9CKLa7Y+2OKt4tf1vuFk2CoGUOk8sCL9Q3YJQEQ0060fyZZrE
bEyzKVVN2RfWINJz2XPfMfYeX9lPC6PAqjMciMTD3hxf7nI/xQlwC2aPUYDZG3iFFhTmS1Htbk/V
wvpGEEgXA/zoXKNmFeokkC9zQffPfxL7ZQ0rsPDhgcsy0cUBaQyI9Nn2wbpTGdKW7FyrKAYo6EXe
l7Ep3iAyYIdZ7mSPHnTKwttjWpw42ASoYHxMhNzZl+kLNx57DccD+NaB7rJg8HZJkn/9EHJUwEUn
oD0upjnuzLaYUst4xPc3Er8zH0r5kvFJM27lC13dTbj8EGUCpuL/kIG9XAZmkcBS3nLouf1A6rlS
3bQ1jIIh4/QMA2nm92BQBmZWW9vb0ziXLgA6FZHB9nZ1VOqnP+EyssIYMJ0gZZ8NlkSaYm7Rw97A
aeCX1PlOVPV7Y1lHao+hycqD3v29Hf76K6KUAMsPgAih+wdk32V0CIrlLlygqrP6wGWQt378ZRAJ
YDmfIsw70aWuFmZtIwKautZjy1j5Jqku1hbK4kA+Cn444lEing2kyWJiJFpcnaXclH9k9267D7en
6noTg6w13U540sEPYQ7pEJ2Xs7Ep67OZeTzIerMJ1bpfo1IsrAeEmXyAIWGpoy4yL4tIPaON1tRn
Nc9PRNUhDJZElfdiZM9lZh7cUQsTzYaCDnqAbbGyqa/GCBgJ0CT4Dx53C4CP3nZHlmnjmXPh7Xim
8A062/yrCfwsyvRXfHoeK5PkcuFOpmNkmw7AP0CAqhjciBW7Kt+aY+vj8rz98a6SGYRElQk4FlSk
QVObLQ8Giyn45pbq2RGSHEo8+M6FJFmoA58ZekaTrSyWxXg6SlvIZ6CEMC+jeV7Jx6wh41k2RRr0
tRU5ZXHw6ux3B02x22O7WvrT2D7Fmk2nV5WGQbwEDub1eHYNvhWNfLRHLfo3YXBFwioDVPF5vU6p
Y7TncRCdc/jE+GPTBrl0S581/UpisTB3EFuA8BqEVIDXmXMl4DAG+TMyKGdDP4z1K21ORvvGs2Rl
2q5Bi+DYqrhXIAiPqhCA1JfL0GAtZcCoKGe10h8dQ/ojBWVivC8teCMWEFoWWhk2jbQOiUL4nUDr
PHIFTDdvz+vV1TP9Gbh5AK6F5eSVcpQihwpADKhujp3mq3EUV5FICeSjnkoq4Ce9uR1uYbUgHFIF
bbp0wMK4HDW1bAUaABh1mu8zF0LSz92aVO1KiDm70GOpYpmkU5CPnBT6Q7e3fA3HN63pi1T7Y9L+
bxTG7JTMwcNGlatXznm+6csNpSt5x9oQ9MtZctMKe7bBLAla+UDMQmck9/X+5fa3WPr0SGoArkQ9
A5Wm2ShMtSqUQnHJuTV+J24eaN63vt1pyr03jHjvr0ndL00a6naTi7gH2an5U7jMEt2IPZ2c+/Fn
Cr1s1qzphc+9osGCgC3dpxDTiD8d7YMi6k7PEKJGWfRgF8YLBfOwh+DzWcnr4o4P0vNpWzWNbxnj
N92LKcx4hzdDWiEEQgNCjMcqteEF53b1yoZf+qaoxbq67joqcrzZfm+MrDZjQsg5H+8riFNJtIK9
taLN9CPzhYnzfrpjgMu8MlODGbU58EF1zwNKDbvv5N5Yk9hBD/N2DG+GHhBJlZoc6IyzLl3tPOQo
wZYCmsZ1D9AMd1HsK2T9u84cbyNco/9R2ayKuDScnQB2ArKx7k/w56GGnMV/ONLCUONQm1GBxA0s
5mWhKCyxrxBir6MVfsdUvdvFpVBQsRSoRba6I7aKyqutVmCHx9De6nxX7WzfhMjWDsLMWYiGa+oP
EzaZ2poG84KaBbqZqj6x0l+OsLVIdqJEVdSyQw7UTQ63awgkukpopiYYpAHTwBBTH3t0pd1BVEHc
yARm6l5QqDkkf7NY8Ye4cvy2gSUU1Ej1k5Gatk91jfu1ZtQw4pPNoc+04qD3Tn+nglK4zTy7OqSt
VwSAjCtHpUx/sNIBprVyZfGDC4markzzKkRBewDve2iULRvrNhJGZkUtTepvWawZd+BfOq9FnBhb
tL2NcOjSdt83JN2XlZ2Dr6i0ewU+mr5apMM9d1R+ThIHkAJRA/AJGbstJKlekhROKqR3SDToTrk3
R57dUc9qtl2h1pGXgASRoLoTwpHVBmqH52dwi0iQEisPkEVjPgu7DUsFFzGhwoga2yg3Pcixm9ZR
YBLnQiFYyrg/VG1i7lMDqJm40+id1EkdoVWAxkQCBx7o/3iQ2ZY67GzNJBhqKUMJkq2fSGc41EPT
4QN1/YG4tPCl2dtbdVS7764yFbszh5wbJyObHnWpM3ec1LfSPvVzdDugkgO0hKkq7sa0yMkgbR5x
QoFWB04PhjOq+nz7NL16BgNqMHU+0AQB8hr5w+XZk9se46nb2JAhtIKEuCElw1ZxyEEQtDJzukol
WjhQEBB7HFqxuEjnmE9Na2PZjq19zmDKlCvjd1NRj9Kz/t4e12KYqYCFCi06L/MXgVoPGd4lxD7r
JlN8RdN/dLrRbivdqu9uR1o8vJAXGBCJmjDfs/soh7i3aIntnmGhGjgJ4Mm9VoRARb9knf56O9bS
3QchbLx5UTG7ZvqkrlUj04vJ2ZOl6+MovTdzelR0CfCfW4FZREMt91bY+4snJ9rbqDUCmH+VWtZ5
CnOnvCVn/ZcLt6vo9pDWfn2WNDSGN1ZKhV+3K/BeAMq0upVK5sISx3xBXBGEDIxgvsSBJcy90ZLk
rBX5PjaSbc6ysPSsb9C6rXwltVcWxNKI8BZF+QWdDhB7ZsUJ1+mzUaCddPbG4h2S9FGTpf9iSOgC
g8w/NQZAEb7ctQPKVZ0wenKGLVXQmurBqeCpoP1hVhslyppX+MJegg8N9FmBCsFbcN4jBQGLZEWl
ef9D2nntOI4lW/uJCNCbW1IuraQy2dV1Q5Sl955P/3+sc/4ZiSJEZJ2L7p5BAgxtFzt2xIq1YCGn
7Zk+9kgLd/G4hq5eMzMLg8Kwa+GkHK3jaBwDubCF7oGgaeXhsLQZLscyi+TrROmAm2BESo5Z95Dk
ttI/52BuqxWg6tJRvTD0BwZ4EdTlTTj2rYkhpdl3xrnLPugJ7Fq+gurf70pbSaOvzN3c3Y16LZRB
NWCttT4rQriv9eHJ5TK7f1gXzSA8CkuRBWpnns6hh4o4Ju6t4zA6WXgCfCQID/dNLLnTiZkOBkEo
aW9qovCr5Ko5TvS7nuu0omuDwzKz0KEZ4L6haaXnQSdVGhg4APYhUzON9WKBXOif09xAVUkAbtj9
DoizkHEv3a0VEAvSjQHg7/9mcRr6hUXZLcLG9bFoVcUuz+DHyc+99hUhLbvLDr6c09SyVt9Y3IYX
o5zOw4VNvSOWLQdsFmriRGlCePWmW6Ds82RXxYXT9erKK3BxAUmGAeYiJwdU/triQNVd9HzfRep1
N6K+42nAzN1/w+DH/dlctAOqeKpDsFnm0Oahrb2IAhWqWJUOfSE0DPlXz6p2br1ykpf8+XR7sBup
nYO9uR6QJLQRIETXOuYl/YTmNmjWBGNv85e8AOmzAu7HbUR9YLYXKdjHStn2+hH+nWNaqPvE1D8V
Xc8yaR+qcNgC7YntSScATlZ/b4XKz/uTuXCwKXgQB5o61bgbrSYh6jxNChL9KA3wviatlznDiOCk
WQjj9r6pBQ+MKboJwUEDgZ4XXqKoEpuMnNhRF/4Z+4PX8ZKI9EOAdsgq9cPisHBUwCdpx0QV6nrp
OrGIqmyQ9WMV1rbhKjuU4HddsZaNWjIDBd0E1ERSmHr5tRlgU1WemT4w7KY6VqLc2goNk7tW9dfo
AGFE5lszt8VGUYyJugDi0/lWmaDh6Ip22rGEV/E8CEYDK7Ur2YFX0sHzqrWtg7COQK3AL8ptoQfU
tpB0toUy/5WIbfYPbTR9Yct1KR1gq4BwX0tKUOCSei4ir3siqOx3QpEFGz1MkLCOu3y0iQ1rR0NM
acOv+jVEEjgSqWw/em3Wb+hZSh+6oskfAj/W7coqdQRRPOvZL1ySglpbOcCVYC4JhLR49QRLOcmu
T8+KlwyOHhgRabtR27ty7R/drI5Qtq+9rYwuL7Fg1m69ZGyR0ta0Dwht6A8FoFy7FNV2kyMVYOta
lqI32owvXth9TxN+gRkY3mMHptupuBIBa4vI16h99EibMpQC0qRD4pXWPi9E5aVuK8SIivaT14n9
vs+40zwtNJ9MEER733MzhyaN/smLo5rg16MPJPQOo7oLgRFkUvGkkZ0JcAtNug1o9udxahqPOQWx
A4iNdh+C73mS8lE8DoY6nJOysz5RcZGfKk8Tt4IgpnYoR6Kt9or4mOi98St1GVBUKuOjDzBpE6Ns
8ohAzZ/OE+tTVKKeRY9PtZ/EOXcmiC0HLXrpgf812krUeE6TB80mVuoUBL3i2TzmkIo3K3qkPIVG
4XoSFlJreROjZbsx3LFxODypI2VhvZHoHfzd9IawT91Ad0QlMB8TOG5e2kJTH9Fh6V71HnSQB53X
c1GiEeCqoXCI2k56i3yxZmMpfW8HrSl9TuPSXXHFC7cZFUdaPwC2gTKfVxw7zczVpNLRQ/LHbRp/
FppfbZ/TDwH/Tvc9r9aKxLcsJTyPLw3OrmzFR7RMMDWNHp9jmfzbK99T9zXwD5pyJt1pV+LotGtQ
rSVvcmlzdmUTtXlmI2CTVhqv3ZT04um7+z544UqDkJdTN1V2gAjOTARhAzOB5hrEPvWm5YHs5vv7
FpYGQZckrBToMU+rde0SI0+mGYjtfGyVn5KLYteYgORb6xj/w9w+94aod1Pzm/olb4gze7nhUgVz
doxSTdihkpUdyhySLaHJvvdNoz4h7qP8E6t66AzwnjtIppWbuAyBwEVGvmEE1TlMavP94TjEx/S7
mWxTvPTsQtC6SEb/gPnVTDsTW6fAS9ee8/4phhUKIDhUB4o5z2gKTSyEXtVqR6/43XqING2s4td9
E0v75NLE7J2Z53Gt9BYmtOfKjFGEWsN/Tdtgvn5UxuALJQ11223QhW6DVHKsUbjN/tU7d0TQuh9s
NxDftLIiIg/XmmwXNyYsaTL5ZurF85p3Hmlx2kfTjimM32DgvGdZ0cOtEkEhvjJ5S95q0mwksCL9
cAuTIZcc+eNoHj0zLDZ+Rz9X0xb/oNArO2Jg/KSDJ9m4IPq3ZtEp9HaE0b5Ow4kVC0bA0VK9V73R
EpsqByo3QRbsSmkUngMCRWpekCa2A0yxSRKJD4IZKsh7liTpEZIjhWn1ThYk0kOW0zNPtlJ/8vRK
31tB723psUnfAqjLtrogNDsV/uek1mAPIsu7adKM/8+Li7Ro1AN7BZFLMrUnKdmrW24VANIi9Gcq
raBcAy13cQXRtlnCInJ//lamb05zofeyMsSuZB6NToMPyv2na4tNoMueDWBoXw6tI6Vop9w3urg9
oJpTdFRwbmGdmZLpNf3IGG2H5yHP3oDYfULU0Fixs3SyJsLU/29nGvzFu8zyxKJPkcg7dmQFhiCw
1XFN1XfhgQTZ639NzFIdshXTIU0S9AjvmRw/VRq7XP3oE479n6bsT5f/xVAMeqNStWQoXvHW6BLR
yedV8fc/IfTcUVwMZl7fLlCniIk9zWOekSIM0k+xLtiyWr02VfAzSvWPjLaABUU9RErwEoairWX1
ZtDylQhkeX9wL4AfUACnTX+/GKxQpQgN6pV5bIXYEWh5TOh0h2Rke39OFwOPqSkK7452D6neazta
76dRLHTmUYzcjQu5EhKqdiupB3VQ/i019Wcd0k8+dg9o2K1kYJaGSFRAdDDBMm/odGsxVVqUWKb1
dARYWdmbH+6PbtkCeF94pEBFzMMPuczGJLNy86inr2KXMIcf0urrfRtLB4zYA64GghBasmYBiOjW
YktwaxwR5/PbXe2tzNItaySh4aWB2QnWBCsv0SkkV1m8hsK/idlAvXDQjGcxejXdbUOmr7MOXYOa
lPbS5C99VNtN9/P+KBf3yeWvmB3yIqGrsR8Zppi8IpBqh76J+uE2yiDqMZ3U/yW58B/9vm91ZW7V
WS016mXAVtwCRyPJjl2sv1WxueJUlgcGYJvwjffuDXKsSHz0D/zQOIZ9dCyK4cnMASyoWY6yqftF
C+JvPLs/1qX7I5TNlVn9g+eYe5upcgSn9JTBn59y3xDdSpMy4uNGKUSnRhPHMUa3ejAbtTnoRR44
uumln+NgcI+Vz5uVvqwUZRD4LdAKRMcsF35UrccKRG27CTzXP0itbEBZ3nebeDCSbW7J34ah1Kkj
W9a2sfQQfSVRfGt1DTgLsP9dNCDJ7aboldudDPj6/hoqi4eQwghAQ4A8kJ9de5jUrMAs+YZxlCMc
ZfNbr4T0ue10+WDIubTLwiRymgw2h2LMiN3r0tzliZzx1h4s9rOQnBEWE/aJ37TnDkYSCpijQSt5
FGjbsGqgJBrcxLIpVLgHj/AIR6KLj33vlnuJbIMDsFJwwDMUjzzS1WcL8SE0WDXr5LpNts2FQnku
NAqpsT4Ub1a54h7+XBjzJYZDHliiTvfNDaTHq2sI/eOKZGxKPqKwvpeD9GXUADLX2QejjqhPumfR
rI+kPs6SUAJKU6BqHz1bjkfSIMqXRIweaiVs7UItnn3zt98GANWVtZOweNhIpxKHT5Rm8mydoOmo
xpIA5BhA6adozVZXDve3wvJO+K+F6Rdc3GlBraaDJvFaEZtgk0TVRkhgFUjfX0a0dEg3mXRYqG9A
HprvQzhuysbRzItPMipfoyGvmFh2Gv+1MX8S5Z0kl2mjGcesER7jRidnqo+/TPQI7D5qj6oUbvte
eEyRsx39NV6xpXjrYoDW7LGk1qqVhBzyYw/jvad8MfRzRmYNLvP7y7VmZ5bUHAtwflLMIAsksNEe
qV+zYiOvUfovvcz+NIAga86y3FRNKx/66CI1j81bNoJ/obZd2IoGM+tKMLC4v6dOk/81NA33YveB
DkeDCmT8cVQdhXUyVxzd2vdngYBf6hXUSHz/CzQDE/5l5Zmy9P2J4ZVXPi/KG+FbNEbpbooy8yiV
LpxFFnTVQvQXUSdtS+BiQGBRg51tLUntfcWLOKFptRGTD96XOv2LVeBVPDG9TQVlffIRF6sg5L7n
661ikCmXbT2D8UNo5Xc32xIyTdQ98JDj3W+614HEVFz2Ekba9DAqsDasEd0vLgY01hOFNbWMOUmp
HPmBnEQWzwQv2ynVN9czV5Z76VxM8eQEm5me9rOASyxECIIy3zp64sGSvxNHb8PoUS3HQ+StuLMl
v3xh6o+3u1gTHzaviCoX1VbvRTJSu2rsWvl435ksThhVOlDeEw5xXrooLBHB9iyyjoY4nCi5noba
OP+FCQMuCQpbCtnG2ea1Kn3wJK01j75IYq60x2CtsLo4iAsL8vXmjcLRiEuPx1KeOFVg/wX615oy
mVT/KDfedN37Y9NFiUseh0RL3/4qA5Qa9vfnaHFXIS9E2we9QTcYFTeXOklPXEwUNLpHscW90cXi
Rkoy0SnLRt4bMmyf940u7i/TwPdO5W+wrdfT1mq1lyrx1AkMlWKrPWXtU2+uPBVuLiuFlmlKwRJv
5T8VsmsbcR+qii+E0dkTBcnWxuaDRCkDPfVvKnoM7xzPH1uU+SYE5O2z0kx9oxGFNDojQ/JiDOqn
QE02hpL+vG/mZq1mZmYPv6g3h0Svsuis6TwtPZnaFFx9nrCNohT/v7tv7WaRZtZm/kYSU6HXVAaV
6zSxQNmWUwQO9JVw+L6VW24t5J+TOEuis9A+md5OLI/ZmkD8momZG0AA939NGOVB7vbVT3mNrGKa
+KuQ/mqqaK+73mt5mZQ1L9LoHCvNc+9LvMkL6NW0syK5R8PrPlayvDJvy9t7woZPDGsEMdcmdR8h
jNDqo3OJOo2/j7KdTwVUX/EON/5tGhiK4AhrIZ9JEHBtRVH0TjALMTpbwpfoZGb/3N9ii4PA90Dw
Mbm5OZqMp25jZX4endtcjmwJATKqrYe+GfZmma6kTdZszdaoT2sz0YcqOhsKdesDYpCdti3GlZtz
8YhejGg2YYVv5kOcMCLDtUIYm/pNXarP7Wg+4Mif2mEcVqKCxWGhpEx8Jmu32aYElqtBLL347CMB
HJ2TfHBKQ0BKaSX2X9wJU48PcJGFTnaEQGtdLpL4bPYPUnB4d0PgtNEIYeFi4qlJZuB6o9EkPxax
b07b+ZsofFDyH2349hebjaoglDmqfJvXcfO8ouTDCOrEGbWHMLbb5AC/7X0ri/NEbzLIJ96aJFCv
B5J5Stx603rUifeLO3SbCdqP+yYWl5yOcYJlc9Kwn+1kwQ2sIDLC+BwNToZGAWQoEvjvlY214NMm
xkBq3QAvYGWbDSROZVcUGjc8S03xwGhlMjF1aRcduKDefDFS4W0ISUrcH9t0qcw86ZXVaewXkWeW
xbFueF50Br3xmoHRx3k4qtZ8rNLxt9wL34S82WV+995nDnqt6AhCNc1zit6u2WDTXAMCakbR2TSf
yjyyK+9J79ZKjtNHbsama0TwsIFNzCvXY/N6Ao/ElKNzoezH8RW0bLBG07Sw+2B/oEeO7UFpc55a
y+smTnPUe89x7FQABN6/ua8+PzulZprmkezy+ZF2Ee+xMN7vZED6Mv+UrkHEiJN3vVj9uvWHOFVh
0K8VeIKddAW8vDQ7l5+fxU9NDl15r/N5L9nG4efeyFd278LJVFXQAPAsQNtI8/H17/dM2ZWtUA3O
dGXaZkZ7j+wfBpSG+mL8G1PE63TJ4tNuWlYDeoYKmRLM2VB9u0jhyJJ/izAU9eCX7x/JJUdAN+7U
7g7W4UZbyI3CUkz9Jjg3WnZWYv0g1lBpDlZlq7nwP/TLXbXiq5eOCieboYmTv55HNyP0NtBM5cFZ
DuNTb8lPXVV+7pDXvT+0pQ3Bux9XjSEyaLPbWpKz3FSDMDiPxdkbX5X3HxcIJBD3QNmKRO8cG92O
gZynjdyf5XJn/hvU2/u//ha8SW/g5ffl6+2WmF1hAJPsz/BORZq2y9XXXob+zbSl5LG1Pnnll5F+
ZmVNwnEhyCFjw6saJjiLy3o2bQkSAF0YKd05gQRW637EylMiPCARnK/Vuhb2HuSGdFxCn0NOZZ5+
MpJWSUXP685jdhaapyEEbjV+hRO8GP4RszU07MKuwxqJeTw00dS82VZJqKq0gtKeE8t/EUL9VKXa
56Be43le2HXsaZJqvE2nTorZsvWFNmpCW7c46Ra96DerWQlC1wzM1seyankoWqojyCo22U59Nxgf
zoHLAUz2L9x0BU21pk7fN5PvnrDpxa3h/by/txcW/srEzJOGrpl4xthNQ/gkdsEGPBCu5lUX462Z
PuWpuLlvb2FLX9mbxR21W/udpvctDx2I3+SUktJg8wt2UX0qzRVj0/zMAgG4QCmvE3PQyjDvuA6s
poszKW/PYflR20vtp/tjWZq7y8/P3rtNI6puYvD5gXaCCCKjjYWAtOZU/r5Ivty3tXBkGAq0Mtx5
/GfuqD1Lg6GvyNqz0r1CRbkpxjeo5Vb86MK1agLZtghqUANB5OZ6v0GkR0d2KTdn6MvhWHG4gyHM
QwXE7Pb3h7O0MjxCdEIP3NsNhaFgRiHE0V5z9pFxD9Qf48q9tvL9+crnqdCqvRc35/pUSZso29z/
+UurcfHz5332HcpykVfz8xXtIQifxv6xKlZCtIW1ABsyVS5pSoB+ZBaiVVUv1gbdOOdAeuRuiRWw
IK/JGrLnD4nd7IhghrIdtXA6fuYZwiGKE0lKKICaamuH9CO4xZfU/e7Kb138ma7UN//Q6rZx8n8J
puPru0pyNO9wfzZvh8o7Do5E4IEyfD9/uucv3FxeWWhHjX59VvkNsfoQ+ugsfMuyd0el9PbDbEHC
HZEjTtP17uY3ZLFA/wjHFWK4jBzbGsPD7a67tjA7P72cZ1YxWfBzUNh2Hq1su8XvQ0RDSICm802a
WkiNIhNDuToHbzDw99m3++twu6v5+czNn71wGwTIRVy2uRjWBIMHNXDo1kza9557Hp0SeWJx0hHn
2TTb1W1YD64GHesJoGKLEg3VzftjuJmiyYDFA5PCDWiyuZ/MXU8UYzVyT/Ez2iXcL/c/fzNFs89P
W/liq9JgngytxufRGpOayg6Fn562kkBbG8JsjqomgMHcDd2T2ygoFkdgQ1b8/JIFINMcepKOt3TG
llJ5guI11ikbvrnmNvHjv5imSwPTzXkxTXpmGYls1SA9ykzclRUlWcqG6nMOH/rKbC2tCF7SoNmc
2hOLf20qVYQ+RF7bOqnSi4R+SSHFTjespC2WJmzqQWNDwQFFOeXayACLqeoVuXAKjMbfNlKbPcWp
kK4cjqWhkJ4FMacxEmnui9skipqO5u+z2fRn1fKejE7ZS1W8ef8envie4bnBGHzF14MJQLUlXSC7
J5KBJ6vtXkOxs610Tf3wxqtzVDCgaQBCJp7RabQXeyCXc0NA/9U9KX1JLNk5Wh28AhBH2SNduUCW
lgcQF+1SEuyfOMZrUzHsIm4bWd45TVPxYyx66mfNtd4N02FAl1amlNrFgJRRGpKu9f3zRq1+KNWP
+6uyOIY/3hdhKPAEs6+rXTEgVVB653AAIGG1hr4ZvdTd3reytCgWKTh6ABETJfK6HgNiI0NUwwt9
tuTf1fBtyL/m4tc+/f5uKyRN6djgSEK5PX/ux4PWhLUZ+2fTgJqa/vVapkss29ThWnZmWtmr8GXK
Jl5Ymmb1Yk2gEI96UQz9c4XyrlEm51YeQhuF2e+pFuxC2fiY5PLPvxgdZDkwIsp0A87bG7sg1OXB
ZbcNELIEpLcjbS8OL4Gx1l5wS8U1je7C0mxf57DaVXJpeOcabsCNYumxE0JYsq1UQfsYCHJnVwNS
WYGUjk4ogoTO8tG347hQtmTgyzWvvrB5GC41fuCoC7QHVkh3sS9W3jmzNKdIPwhjaivqv4r1+/4E
L/hBmiwVaAXpQodNenYBSvUgSz2l6zNKWp6j0OSwly3a3tIc3a/7pqZTdbN/LkzNZriOTd1q88E7
j0N7EoYhdbIxRoKwdu24HKFDtuxxBM/ZrtEVLW5c2MZg1sQ98ji93rhJmA9yR+fZKdJoDxiD/DdZ
8ymdSeOb9iYOzVfTLdX3X8sSswqshUIjJHwzH9MXIWLSau6d0WLbJ5A0ikmxcYGq3p/UxX1ikTDj
RUECY06cnWdKoha6753jfqAENFTSa4Qgy7YphsGJksBcuTeXFnEqbFJToOcHCNX1XGaS0ro6Km24
G6t6THh27nRvyF7b5kXot2GxTaWcGmHRt4f7A13aqFw5k44PoCYig2vDaTumsh9L3lmBstEfgsgu
9HGrqt7KhC7b4dX/xwxY1ms7cAx1hM14HFnbUa4pm+/12lCW1ozA/D8mpr9fONJJp0ZXI88/F4CR
C+9HZbxY2nNkfbo/Ywu3HPP1XzOzo12TdRD6XGCpfAEkYBx9g7HeuW9jcbYAh/xZEYBPs4gwNsVO
aU0Tr2nW29F4KUdtmzT+ipXFkVxYka8nrID2sBkk1kTJEHyIxjJ+SE11zeWujWW2tVFXHvN2cBmL
B6XDABStzXgk11QH7k/a8nBoZpxIHxUi3evhqG3rkS6d1r+3zp1Itsyv3iu9huOB8oM2TpnWq5vw
tqCUCplX555MYkNbqtJk63fD0ehl8S/WBqo5aujTWG5ImHUjRw3KSHkEev7HRNVROpNXfM7SwsiQ
9osQp0+y4rOF8Rv8jVBn7ikpB2tTqcPPThm8Jwvww3sTQUwbzwGaoUE9ggyZHZnILdSUVnn3VE1s
HopcanvEHx1i0dzRY3MNFbw0MCIJ5GCABHPRzwZW9nGrNCXOu+x3dVLYun5oqQbc321rRqbdeOFt
RlWolaGYbghoD/XXqHyJ2pWbfcnERKRFTWOqCc0vIaWHcmKQAnymu9W/udFO+/X+MVwamIUOA28r
JD8879xEqewkLup+aq/3ttakawDntbHMDidqNZHmZoxFxFkacAFrv8Q1MvZFG5xLqLahmL3BJyZd
qslZQUDic1sj2Vqdq79IbEzxzn9MzO6YvFW0ZMx14eTCjR42ZJjW8LRLt9ilhdlZ0b1Skr2eQYzR
ru8kJxjzbeqmjtKvuMulkOPS0GzxR2iaZblg8RPLyaLHvH214keoNlTThlsoWEPtLHlnCAMIASc+
PXR/rs9LqpiUmwXGldhZAUC/X8sJLBkAns/befJpCCVcG5BdoaTroMJA9lPKf6zVf5c2F17fooJB
xukmIuwarQU/rZELyIWNO8qvcf05C9aIXKdJnwfzKKFORK7IbN8QpzSseB0EKTF1miet7caivvcM
hTalAcbuvvOHfRy0XQmThJms8AEsTuAERUDxE36YOSBEi8S4lvRYOKnocI5SZmvhypZbnENe7tDi
Qw5zE2xGITddV0bCKTf05NxnovsYh5lySCo3XvGdS8doYjYjUrYmAp+Zv9HrIE/bfBROGvyznfhF
1elwi/7l/K7cA4uzZpKzAVlhgeifbbuqzkZ64tl2ir812o2/hhde+/7s3FTt6JeJVwsny3uG9cgo
Pt+/A9a+P/M3Sq4RAxjTsek2VhvaifnvfQPS4p6+mKGZoyndyqqryUJgOlJiS4Edvgk/0G/9If35
pxU2gmqXv5WcHnMboXj34/1fsLjtYO2lN41XKsmca8+A7PqgIEmK02626FggCietCS0tmCDdiXgA
7gG03U3ZcZR6SMZ88zQ0MuyDg+OOCtR9P+8PZFqLmXe4sjIL2LuUitqgCsYJhr63xEp2We+dAoiT
HC/pfqkIPP2FPeIOUJZwULC/ryeuEA23LvXMPLmau7Oa7KC1kZ2Sq3LoM3yQa2qr9w0ubEYewPBS
0n0D6d2cxFFD4iv1/dI8GWH3bbCSjTgU/9w3sbRSQERA7hFYT8QyszHhx2tzzIyT4b7I/kdlOLbF
ShFqaZm4iaageuLUmMeflduNQ5iG1kkXstBOY+lV8Cto0tTkHw2VLBJO4cP9Qd2yc9MXc2lymtiL
aLSSlcItggCW8abbCxAveVq29RPztQN2KfneTgjNvR/Wb01bHcWx33Z5/EEfEF2W4wfNLx+GfO11
edvnOP0m6AcQzkJ/54bEpOr9UbE83hdK533MheDcJdE2bJPH2oW/uM1/SR4/rki7jeKvUcUt+BxI
2yamOCSCubBnOxdtocgFU2GdlCau96ru1g5SefneL7182yRF9pz74fcwttqVHXwLtJpGzZfpUMM6
rXbXKxHGEVJBrmCdpLRRn0eSmIe+SsSXAMW/Zwiqwn0GN9VzU/b5h6QvxW0Ntu1BSupfK1ticRci
A8A+BDrEHXj9Q3rdCOqgpM6nB4rmlFGl2t6Yd88oJEsHCM3ar0kRRzZ8Ns2xrPzyOaWBd5MWpfrJ
reRs42Vh6rh5X+zhf/N62y+F4iUtvOjL/R+6uFQXv3N2IBspV5QucK0TeA7f8fN8sOnl1D/XQ+c6
ea37+64StY3lZ2trteQKtAvLs0MjFR0ZgyZwT/WgbEwf+bNhI6wVvBcCEfnSyPQjLk5m73euHvcY
mdqV5a1v7rLWGY33wrimXcfGmqABU45itusiQ2uEDtbOU6moO6std32wlhJdnq3/mJjjUTqgLimx
r3nqxugtAdJNQ+m561ZD4CU7OtA6ajx0q6ACeT1haWcKul771qn1PngVSc9e3XnNr/ubbumiwf8r
cIcQbN+gOUMoueJRwl+mIQUAVHd768N9C0vrfmlhtrn0sRJlN8JCNh5y81Do35MfyhpR8NLZ0aEP
mfhFYaGYo0YNK021MrbMk4jwYpkB2bC+Ss3PUU6gmc8cI9jeH9Ti2pAqom0JQTwYza7XBrZy1w07
0TrFtAlu9bjNCXZK5MFoMXDum/pTPpgHOyDg/2Nr5r8SslN5KXXWqVfNX5qP1Hulv6jW8JIlOfga
7Yy22zfdlaGlFQ+07G6GVj71hry7/zsW11EnmWDC80szyPT3i/Pb+pWA7MPATkEGt0QIQdF+RCVN
2vQiJT9GtFdX7vI1g5NfvzAYhiUsS9rIxvk8KrGdqd8C0S4O90f1J8y5mV003iaGU/aOOEMSpdBo
RWEQWaeqMboH+jbexlyWYMPo45c2irOtWEXDpix07bPuxspDnIy0KY5x7rT0JpwCH42HMTDbgz8m
zV7Ni3JXKU3raKnVORaYz10X+e4mawv5mcslQ5DD8lcGsXTDTTA/nWw8DFLzaDGsBQg/RsM9RUq4
V/SDph00EX1kujHidnN/wpZW5dLWdBIvVkXqgoKeAAvUTGbkH0wpdg/N4Pk/TT+rnbwt1sRNlxyU
QZIZuSTKUEBcru0JWSuFdIm7p77bSV/ztV79xc+TieGlD+QABvjrz2tCHqdZBUDHjJ70kxSd7s/W
UtlXBqRGnxbRC5X6maMwq15q80R1T0LgDR91CFOfB8MM6aMzIFAo/W/t6OovwqAZJ9NIze+DIIoe
hNZSezaS0FgJyhZHiwKfDBIdRUN9ttlrz00RPyNtr/gbUXMiYWVzLLlhgn160tSJjW2eSR8hoqu1
wifxKGRfC7d7S/N0W2e9XdEQbZdJ/jtw14D1izapLSNWTMXpBoButHJa5zUbshOeIaFt1H/yInGE
lnfht0L0VzL4S47fmBo7iOYhC5y/b3OqHJ7hctSU8TTKP0ISBXQnrUzj4jJdGJl5fDHThaDSTPck
Qh+b+Ym9lrNfMmACTdItskIT2Op616dhVytNQCw2bCXlwcxWJmnt89PfL3xEIzU5MRGHyu+V3/D7
Hqmobe4frKV1uBzB9PcLE0UHGWXiYWKQjpb26HV7tVk5u2ujmF14f+ggoR+mWPMqth9Lf+XzayOY
XW9eowShYXg4NlF89Cr365iKrwaSR/+3iZr5a99NK23wMBOke1fZuI0D79hfmMCjUKGRQP7NyzNW
hdig1xrWaTA3pnBoTWpoK7HA4lpcmJiNIqWLsq4qTPi8ghRQMitDWLrVKC1xwSAPDj/2zE0nkR72
fdviRMS965H935Xj1yJeQS0vWoF2hn5JcDdEUtebVgkTKzXEgsugcfxjotrVx6ReCxennzoPaEBP
/sfI7EZr8IUtuED3VKbpq6/mdhEpL23ffyR2ru3CJMZvJqmTsd94TeXE+ZpUw1I0cvED5pdMPyVS
65IfkKQkfbziqU+15y5VPsZejzKX9hd1dUgr0IuZCGIZ98wVhFHVR5Ps8akObLrghdFRhJXtsbj9
FBTsMET2z5r+fuFtIouGjczjaV76xi7W6EBCv+3+IVq6xugWJEHE9QKMaLYDRzkATMEL7VTCsEtG
IlQ+U9eVd6JRS49eE9UHsoUIlxU03N63PG2Imw0DjwCECCiuk1e9HpyCenLim/i5tA2/UHU7q6Gy
yXv6xaJsayEk7gjGiJxBuOKZFk8DqjvolU96sHPZ3KpWRsVoRir7MJocYgF5yoq4et8j3+iQLC93
98e5aI/WO7j/AcRTS74ep1QTi4UBabhA+eQFv33rNfY+lfnn+1aWdj/KslRBiBDoBJ8dP4NwNY47
2TyBettKhD4dpIvZ57Ag4S+tQJlXbM0zES3p91AIFdLSzffY+9zJdk6myEfBo/j3/qiWDsDFqOa7
U/bETm87LLXyRjKdcsVprX1evl6aqCt1oeZZfwrNb13x5d09pSSFrD9tBNxQRIgzvyvA0CPTgk3G
JrK9yG677d/MztSm8D/fn615WwvKKAt8X0q/uKi2BOFa8WspWPjvCEgHXU+QJ5le1+WmedKzV0Xf
a+5WdB/uD2IxYXtpY+YHyt5QeEdOORTRe8giaSOj+cez6XOVCR9Mq3uS1OSDFLX6JqvlL2K6Rp4w
zdLcD13an22CslIou3Jznlq0G2LzczLurdKw2/Y1L3zb787d8PP+kG9pJaeNQUZ+EjgB/iPO4mAX
bxDUaWyeBLEI2n2OYgXp3jH40JSu+tPi2XmUwpbkcB64/kttDOO+Kt2QeknU2F7uf2mHLjrQAlAc
dfLY2zYPUV323X7jx/4/mZdoeyHTSzI1Xf/+WIIaqwYpL7TG3BizPQ2BraoPrsqzsSPhlbxuM/5l
rOHvFg4mheOpJ2NqWb7Jq4lDqEitLxmnDvHML2b89f4CLGxrsvLUIi2GwumZxcBjqQ9QsVAtzL38
oxYE3wZNrNBpSA737SwM42qdp79f3N9lldGDN4bmSWseu9xu3JWrZdER06w+tVsC+J/jutrCKgvP
8KbvFztqk/vORTks26tJtoHWaiVUWBzNhbXZ0vOEBuLRRuYpSh7D6AEeq7+YLfgwJv29ieRsWrWL
2fIzpZDaODVPhaU8uGX1uVXMH/dNLN3FPDz/Y2L6+4WJSh7KsjAC86S6uS3GP0hsOar7VPef7ttZ
2GCyRd6FRjt9UoWaeWavCTNfgxfzRLE4dGJdE/bISfTw+Qrxiv9c3AM0EliTQAL/nc1aqHANUDgy
T3JeveRNsiMZ8tjG/of/R9qV9cipM9FfhATGZnml6W22MGuWF5TkJqwGs2N+/Xcc6bvpplGjmSvN
20hU2y7b5apT50wyP/bju1mm1NHl6CrnbaHdc/6EjzTNzGNoaSLTe6zTw+ozQh19F6cx0gOK+hHE
P3MqG6bVOkvaGvFoJ7NfEuXaTWlzN/dGfdD2RuuSmwllkAkAYzhghf7WQ5EBZ+JVqSG9uBEaWFVz
fSXiWVxPoIHRWMrw09hsI+da2Vi9hYryRCi0w8YdxH5r7em60yzuL1cJkaCbQNHYnzunZkdpkza5
G9hgCX9oxZoOysL3cYMrkAzSVmiTnTklp21f6TWCKf1bCszPGtPA0kUOYisHxX0UDZTo5PnvF2VB
GmNycTUY4yeWxv+YYNaz8tR3Eu0lzgFstnmzJXb/VBXmXTmtUSksFbwB3WIKZoJmZ3Sgn/8A0kOz
SpQW4BmW49nmvQlFjKZ9zriCPfc76F5u4sLe6Pbj9YVbOFXO7M4iiAnKqkLLHdi15Q+3lF+E4RzA
7zuBiTNd605dNIa6gYGmJcUnMwvJ0PswltIGBqWlrXWMUwmuzHgKfWoPb+6YWivHC1Gn+mxDAs0H
MlaI8QIOP29ViirS2Z3NcZShv/qFsTj6lJPOeLK5afxOJheMBSBb/NxWpuFPJSG1pyO6uUdRHNPe
N0Z9FF3i3DsJZKhTaG4dq1jvNkJrBk/UtIM6iD56bZ3Zm7iph7uYTcbjSOsIjF9ts7Hd0IWSNJ6+
yE3nuKITY3t98Ra2NjR5daSOla7eBSuCa04R1J5xqyW930H/Si+3mf3+6wA20DMO6DrASfOdUSIW
DCsH14HT2ZvIHXe8+sQaZ+X+XLgJlLowOiMU8OKCOLfWw26oKkQb5lR7Q0wPYUQf0MK5i7NE8wxb
W4luFje86tAD3h/pj4tO7MlJaEOiTlU/tW99Yj5bibgdM/4oJ9J4OY9xH4WeXmvbJKVPuftujihE
zqf2ZwFJVoR/VO5wF7XdTZ9Fty1bY7la2m1oP0SoCyyRfcHxP0TtVEMKDl3ITUFuNJfUz2PZOfvK
ypyjGY90ZU6XzmjEP6iJq07RC8h5QvqeGjGSSob+wAADTaO1kvWahdmk5aKnWoU7PjDHHbG2azfl
4ueVTDgAZCAJnN+U8QhVoSIugR4AfFaTnff7+nZdKktjJaBJBgIDpMbmaTepaXU5OCOQVsXeim66
33aBF+IWOuG13A4/QrkV5Sa3fe3rdcPqdpyfg0RJdaGzBTtsHpgQyM22ZYVnYq4/8PCNsBfal+CA
AFt4+WWYfnRrrqcW4sIg1BsVs4aqEc6uUyg0l/rIEXMUKd+h5HBHNH5Tcsg9mJA18tosZFsNuKrr
w1xaPyDZ/rWq/n8SIbt1EfMGFBfByI0XLrsvnUDx+LqNxakETzn05FEDush6F1ADTDg6VQIKWcEs
HLyEp542feXtY0efuib15fjzusmlUx4iIaCmQYP3ZW/SYCe9XcUMJ3BxS7O9VR/z/AMXyYmJeVas
apsBjcK6E0Rp+sPtjOdadycvDu2VAs7SMY/oBrVjbDBI2qr/n6wQ4wkVGdDdwZCInyYTx6KH1qJt
Wr+MFHC6UFB9f33yFj0RogsIq3A0IW16blEgiQH375Hvs8MRfeWt9N3QSbZmnPKN3rb6NkLg5Usa
VitzujRWVFeROlXaFmzehxfmVSjJSOPHcDrWZDPGfsv2dXa085UAf8nt0WqO1CnGd9khNfWtDl3A
On4kzmYwbyl7Pz4MAYYiR0PzBdRUZpu5cFhT5zKJH2l5q+W+a61sqYV7CsR4EGAA5ZJKKc1CX9Av
mFGPXEDQ9+M+6nVvNNi2gDLbGrfsoiEc7Mg4mDay2TNfUI9No+oHKwgFhMqN9KiP0xFAy3yt0rqw
ImhSQLiEdjXgV+czlrCK6qXesqBLLU+0nivXGv/VT50dsCgb2niwEMD2wPt37tY1ILrDlBIWUDYE
lZm9DFr90ubv5gwCFwNOVJRwlPzkRVpjpFnXTiC5CNLhVqG2+ftPbBWYgB6DKHD6HGeaVAYHLj1h
QW9CZXdfts/v3v1n35+5bhplgrAJ39eHbfmNN9m2qdOt49SgMe88p3n/TrRBXw1MjFLSvlDKaImV
TWDLpgFFRRRv+5Wz7FKRC8uBWhr6bIDZu4zFNegUCRENNDAmrj+M4eR+dYq88Vpa9TdRiSPGHqz6
zinwJDB5oaPoa7j7EtnZvdM5uPGhYbivXGu8c4dVarsll0QmB805aANSRCHnLglQX6VPdksD6BQ8
I0w7sKgsfVsL15hVFg5WlJtVDy2OJPQ5z7Yxz/VUhFZBAzPrPRjxGBpDazyBjAQiAql/3YWWDg1w
6WIro+AGGN/sdJpyVwouOQ2IFkB7xzdBt+rQ14l8wFUZ6iGAa6GgeKEa7jhFQ6O4YgFxn2Obe0S/
n/TXjN6V2m23FhAurRWSQfBVEMhe9oiLOCutys1ZwKKhhwYeeBBY0lm+VdkfaEZGPuyvqVmCwQlB
8gbefRwh4zMVT661FpEtugNo9P5UgS9jCiT7emeosekGCCRuqSMTSErr8pjaEEPqe+jVqa6Qla24
aBTiWniwgrXtonPL4nnnjEglBUg5+mEebTOE8dS5g2xNnP687oELIQzylQjcwViBS4UqDz0NmpAc
LbLGYUFBit80FpvCLo59bbxRp/0uh+IlrMDEct3mkoPgXQzCRXBwwroa/4lNqCbLweXwRnBgbyoe
GORg2sXK1lq6JpWGMNwdzyJgSc6NFCGH3HjFKPhPHwTo0CyxAqpaHAUF0yqQHQjA5ti6Dm1C5hjZ
NBDE18tdRbxkTb1i4T2Aet5fE7NTLzWS2oaoGg06DS1oXPO0xPb75ndvP/QFkIrR3h2/XF+bP3qj
88tf7ShVgkMQMOdKgvp503EX1wCQOe2naezjmyTOrD01KuozgQK6ZaHpYkonfTP1VnNbO13zUJeS
bOIs/SVsMQYZmJyteFcC+I2HemjvxdCAv4MTqCCDPQIM7Nd/9NKGwVZEftPF3XBR7qGsN2t7UL95
3Gp4AZoHKM7GKFWuYRsXnQqZoT91JeMiZKF9WgA9jPM6qiAWyVFJopa1BgZcHI0SrEC5B4+9eYBH
9JJodtXRYNI/S4JTx3a9vvpBaqDojQ+QBtpoRULACuE3pTFzvk1IjhymPkw00KdPjn2E+vz1pVma
MQAF8EpBvxmIymZ7vcljHmkEQZImktc6Gx5yfa1bZukSPTUxC1fjGGyeWhPSIKvJ5Lm9BhURHJYI
YbdRz/3r41nKpaOjAez6IC030dMymzDT1HLIYgEeHDWRtSll7ptaexunxXbozG9abt4nvNqSInnr
puL9CB1wiOi4E8DkCVzfbKRi4pox1Dpsl23t1/XYbAHTwDlKjWHHclmtXA5LRxzSpVBNQbsLDuvZ
4glG2zYXk41yvOF1kbkfJEEnx7i/PqdLPoJN5f7J3INLWv3/5D5IysI0GquxA6sKQu0+f/zA59EC
qxL1kOqaN0qMlWnHORgIAyr3lV+s0XsvdSwAIvb3+7NZMqbGzmiK7+ec5cyjdcqDapLWJyc1IB8O
qIK5rzS9KzdMp1+aUE/xzOWhN9ixtql0nu9zwuOdnQEtkKFd16f60H+x6jp9lN2I0kwZZjelLN1D
VCF3aEL692uZx2t4E/Uz5wc/SmCGSj7By+ZVsAjaPxGMOkHn8k02mV6dPwqwV45OdEPRgHd9UZY2
rZItxGMG4K9L6CVJdVBXSiANygN13+Rtkj8S83DdyIL/oiCE5ziSW7jP5hkhkDEahiAoL/D8OS8G
j/RYnjXY3JqR2abUo6zr8xSPIhLzPZ32skcZw10ZycIWAboazouoEAXKOYqNW4VDGoESoqv3r5At
8Fker8mWrNiY5+nCCL3i9YRq3ViEz1Er75xser2+IAurjmEAAKCw7iBCms2VlbCoozXmKo9fSfHW
QoK4eEtWHjuL4wCDtBKwQGQ2z8ppVt2lIPrAOHqPQCdphWpp6fN4h+K1DKAM8JmzCyBCXW5y+toK
5OgV0i+tlbhyIegDFdHf78/eNJVRDgKZCyvoRbkrbH7bN8PTWHC/N9GY4kzf0d/wFS2pK2bV1M+3
P1wLb188psFWon7WySFMooa4SVw5QTNseeHrR/5Fq7yh2YThSvi/4ASINP61NPczICSd2MgbJ3Ar
7TEOreeQiUMEWoKUrAHK1kzN1so2Qy3OuEDbPi/B3cj8yRFeMiGxLn9c9+wFrzgb1GzVjAK6PmWK
01MyPxEQMl6JoxZHgtc04kG8qy+qsbLoK3TS4yjrUnZTgfpTt7ddy+7HSPuII5xYUr/kxBFGdGXr
ozo0m/Z7URhe7/506OiDwcwzm3/SterA4sSdmJvdnk4Yl0lBAfnLLeLltnowrJydCwc0pDP/Tt3s
0GF6yKUrceiU2UFaOzJ8ztdigLVBzDZPlMq0xhMHF80A9esflK5ESCtDmEOzcSP0dhxjkoT7OrJv
ekI9O1+DsS31xp1O1BwmwqvaqRsJVg2zGfF4E6+UTl9Sp77rS+MZYt7P1Kl+iVDbmyzZUrAYlmRN
VmR5oKqmAU7ES4a0fIggcUdGGwBE9yGt7H3kRl/FoK/spjUzaj1PfDzKYpOifRZYEeiWZC75SQ0X
RV+yspUWzVDk3RTwwLzgHTbcURBH6+wgiT6XyTcR/c6Tlazw4rkAHImCGhguCijnI0lju7DiHkjH
WLtn4N23GBrg0heSv1w/35YwDcg6/zU020WZ6NoBWkl2EMrar5px4zjhpuk/VVriEfk54o9tZ3tN
WRzlu/U5cNciXtCRnULNC+W28zFasZF1IgE4sQjvJ35M6CZdY29d3MAnJmYOAXVYKylbmGhqj/X7
uHp/0IAhIJ2sMI9w7NlFZOYg5o4ixCRJaH8Vaf+ZmGv008srhJhEWVHSKbNpYk0sDDMnVhDpX6MI
WnqaqNpNU4A0zUoa0HlAb9WWn3ipHfup3Y1gS7juI4u+iIAb41NhxFwEIicJnhcstYOu8irmW19y
AA7KlehhITzC4+SvkdlMhkIvbI3CyACRE3TN9uJHq9Hic9naw5Pm6t33YoqGbSqbFrj/cFp5gi+W
SXA+KaIBKCBcAFFyALJIyoUdGKN1E5fZHh0mfos2PoPUL2hr3stY/hRR+o85NkdQnTymeX/j8B7s
2f0N79YUgpdebWheQ5cccDGq3/Z8bwxDNHV9GVrBpHWRl8ZtfxeVCQ/0tJFPTezSfUTEWlJn0Siw
OErtAyfjHMuigY1XH/UMgMb8JjFvoROLQjulhylfubqXFhtnmuJMBDjson8ZpNhFjh9hBQThFXR7
BZq9aOelRf809ZO+laTcRUZ3iMcPNM0hIYHWMjTwoz17XmCPXCfR6ynCDVF8a+lPQIgtQMkt9yDX
Au+lo+fU0ixyTKewsiqpWUCP780QDCz+9V25RMGEoQDYigsCbfvzyF4P82nKO8MK7Fxw4XHQjvmG
rMFHkDTi+xRXb7jzM49UerMdYj2/ERCtuBtYIx67oe+PbRrLQ5WYYiM1aW2r3Hq8/guXrsmTHzh/
EFhxqlmkwypLM71pS+RJisYT1geO4FMrs4MjzoxMA1UJCvQctWDfXEvbLo4ClzxOeLQ9QnTnfCfm
DdXD2MRlD92vbw0Nb0Kr/BJCTur6ZC3tPZzwwLW7kHm50JHKgZS0NAsRkgvSf94IEBPJh9oKfxrF
8MWsxVof5KJ7ntibuafduqzVRnScRJPuh7x8CKsPwGhsDAbJYWhaXBJk4pXdEtQjLGCQNmnoN9Vu
sLZZ6ZH61lx7Ry2u0omt2eumB+GeZAXOS5E5nlV+t4xqQ9bC9aWLEBoQ2GrIqCO9PnM1mjnohU+Q
0NTEsQxjbyzqQ5VqntmvNTksDgeoQswdsmkXrPN8agfJ2QCEtTn+FBIV5Ml+RjS6v+50K2bmNztU
jdKxqmHGoDKoaHJArn9rWmtB5qKvgRDsD5QQRJ/q/ydheVJkY52AXzwwwvFXlJd3JKcrbVqL2+fE
hBrpiYmqLdAmWikTSA6xjZNtNe2uHjdireS+4ANYfFTcAabA/eXO4OhQgR0HlMaswEqhM4u1b3Yo
GVf09frKLIwHZhSq38L1eIFCTwxwWDcCMo980I/IHlAPHG/3hux2ZtwezEmsgOyWbhPl1NDOBAcS
ZE7mExhneqc5pTpGyRMln0X8M7qz8smvbCt+CvUovmnzGN1WbgciYm4EnGe70ErB+kdz/XuX6fyI
Lqe15OWCh6LGC59BMhkTPu8IJ3VXCQhmI1KwbrXw66hB3AIVwA9MNrp7FHxXkXXMjvg4NaF60oLz
3EBvnGqn2U96/joV9htW4Yah7njd3kL4A4nl/9u74EISlVNOqcDBGGUIIX2nU7pnm9TeSDDWJP2m
no7XDS5sQLyvwOyOlh4gr+bIL44ketLaI2IR2zcbr3j6b5+fzd/YZnah6/g8676MN7r9kc+jcAFZ
E4BPUPw/39tOUfa1ruHz3L51y4eP9Pkhb/n3+2ovnpwdA8Il2YT4fn4kxq5KdtdnZ2m10X0PwIcq
/oKi7fzzsmJaiqCWBU3OW6+xHD+Zmq9octwWQ78toEpnOBkDk85aZLR0VJ0anh277gDRspFIYEAg
eDNk3aZn0KckPwcn9K8Pccm/AFwBkhSwPHJxXWXFQC2AWxhu+rdUf3RXrqmVz8+vqaHixUAqfD7V
M4C2LE9/P1oVby2V6MXBh6N9tkRWQ9pedoMZULt2Ng2QpXsG0acVK0vrgfNVdUErkrl5vqONI7w8
hGYGhO/zaTdUB9IcZLrykF60Atg+oNlKOno+FsPpBiPvSxIIJAZG0z46nEB6W2t8FLPWjmeVHZpV
F5C4RlsKbkJT3e/nvp0CED2imZ0EjTQjNAYMkJKxP1dd+RVK9aaXW27k1Xg4X3e3pR2FyiyYj0EU
rFRqz63yjEZAmY4mkOfitgJM0xHoGDDT71BIHjZdUn4xXWTqu9xdo+BZ8kSA7VQzmg0IyPyWRONZ
BkqSyAz0rnuJuXubTXzlJl668ZCQg/C3khcHevp8cEUyVnnsxGZQNAeoK3mh5nfx1+sTuLRsCmqK
0rkLnNb86QjeGsAC3BIYpwhZBc8Y+E/uglKOFFbxm0A565CD3NMPS4inXLe8ODpc5fAX3HsXpVtw
wDFT6NgDRjP234RTj2+OsHJfkGFNmXfR1B+cFerRYF6e3Ur5ZEliaxUNwqy8Txx+yIz4JizTlUzt
okv8NTPP4aOAP9YirmGG76tik4mV4GR5GPAD9OK4gKPNtpiR2k05Wvj+VN9X8qYLvzvG6wcWBVqu
eKeh6QBg4XOXc7QiaUrUVoO+rN8YHQ5uEv5Tdc5/M/MHgnNyz06oc4VDbZm4x83KL0ns7iRufCQt
YmvlObA4aX9H9CenemIqtvRuigvHDARwFixGiinxbGvlpFUzPz/8gJb7/7T9qbucGGmQvk50GQFZ
nVgV8fAC1Q7cLulWNl220TlgPIO5irxaGhpydHgWojUbUi2z82GCdIGCp9NA51uNHuLoPs1WUiqL
JgBFggVc6MBEnfuD6GRCR64DvjzlX4awejBzvmUQBXu/2wH4/q8ZdZOdzJ9lRDxmpUkDqfHqJUto
4jPOta/DZHRrptTTfL5W6OdFBgdHKvoTZk/30dC5acYRCyAlSr0+of2uSZNmU9ks77wkSss7Pkm5
K4uq9J0mtDZCaOOmgUYmNrYE3jlrs0MLec7tGBms8wZo5u6bbiw3pNSbGwdibV5qtYM32V1yY5XV
Y4rW7E96WmfQBGLhIUK30U4Hc6gvyw7a52gnkZaB4722flqJM0QoXrf6E2KR3HOHodsMMYl+aZwA
gFrq35ima1/wWCRbLZbNXSNHxMGoH6I9n6JHGLlzA6KKuvnMwsjw0iROfFr07bFmZbLT+3AtX7Vw
7AG3jxlFXQLAovmbXstIlEU2AIDC2EofJOfXfWMhisHn0bUAKi6Ko292JNWgiwf2bmRB1dzp8WNZ
3jb1IeFrLcSLo0DgAllfpHMuntmZqMDKFZksyM0NdIiEvvLSUztl5nbQClZIYsT+AN7OXLyvmjSr
hoYFXDzY7euEDvlkJTheNIHUDx7BgA9cNCXLSHAyhpwFbfyjGtgGXNa+Ma0YWVgOnHToMgBIEWOZ
xz1llYwNbYGXd3XXN01wbGk1ul3BPZG5H7jvTk3NpiyOYlq5Q8yCyAWRyH2NBMMaxfLSwY1cK5CD
4E1A1/HMufLUndLcxpVa9u2dSh2LMoygEsc+Fb1DdwVbI4dccDMlrYYCng5unwvOko62UdNp1AyA
aftu23IHlNfj9Q2z4AZnJmbT5iZR2Pe5ibDRMHxpsCd3NA51MR6vm1mKHBVVugMyJ2g4Xtw+ZTZq
RWeboAnmb60hbqZ62lucAogfC78FgZ6XZ2uQ/MXpw9mGZCh1FcXg+UUxaRHJ+gTxvsWfoNjCupW5
W/i+iyrbHxJ4PCnmxTZo77Kss4QZSAvdkE7i1WGy4tULGwivBlW/hZaTi1vvfAjlGHZaOSIggUL9
z4i0+nNncrHlQqNbOhjWylNzcUSoZAKkgMfZhdTe0Db92PXoq7LNdBsS5lf9yjNlcUAnFtQvOLm8
By2f3CGHhS4OnwrmHjotvq27aWN3xVoIvDgaqGqAKwZvWrSHn9tytbKbVGgc2L1X2do2ZMbuulsv
7B7c+/9amAfxkL1DjoTgWSLT8HtkAe47DuKzM+KU+4AhtGUDeI1o+6IvFipcQ52HoRkMrfilhUbs
OZMZe5zUa5bUpMyvHhzV/1qaLZBAr+lEJDxO+9KmW/qmlA3sTZf6oIqe5PsRMeAwUroGKFejsqpO
3BNvgGY1+mYmhMK0ad9omm0dXgBV7qxcp/aSJyihG6AtICx/QflByVS3iTWQoB313JM6B8CYcobu
zKYLkpYxvyg73XObyXwyk6Z7YfooPRMBeetZdTp6oWVXSGK3mnOnpVlySBMlSQKxph1h7fgld0YL
xL2Nc2eKujlajla+gOgy2xhRKJ6xeNktn3DAUvBGb6RZxYe2D8HTEkrOdySkxW2YoYjn2QK8O3ZM
rQOv2/oTWJ7yWzcKY19mh6ntjjUaMJ3Id3IfdAD7CNp0I5T3tM0YhX5hObdpVNF7RG3IQnNR+zq4
b55iSFBuSk2vbw2nZ4+scaLfCFSdLXPTZlenw7SrpZPsir5s0EepDxsxIDztrCrZIACyf8vSTjy3
TIlHRKf5lDbj1gydfAdoc/JkZ1p0yI0237a9Pq0s3NJpwWyFK0CCULeoulZO/INWU1qhvQgtDQCe
P1WRX6Rb//rOWjSBXgPHQKoVzFXq/ycmmrCOKVS3WGCFWxsinAluCp7+7MX363aW9hXoPv61M3N1
W9RRjN4JFsTpayy2cbOFYGKWDptkhEKraJHOX8uyLZ1OpyZnsweQhFmWoCkI3GEHiKA17aI16c/l
2XN0dK2CghB5p/PZqxjyTqPbI4rU8TBJKiSnY/MwDelXja7RMy9tYkX4hdow7nPA6M5taaKUfd+k
OGzJDal/RYVYeZivGZhdtvnAzTYTMKAPfnhjyd11D1j8PBL5yHqiy+GiU7+3qOARKU0gaavfndl/
6so1MoCFCFWJSkLJHZ4Mj1YeceLMU8WN0RUGwXM1PIDuW+j2oSxeZf2o6WugyaXWJxiDZgJYQVV7
6my6yl5CYiXnSJaQdovQ+AU8PzuQv+0BuzgYXf8phTo3tXi0ATbq5fpc/gkY59cUUFeWBQlVZLjm
rC9j22SA6CFuNaus3jQ1vW1jZ09wMaYQW5+ajHlGJtAm6WhfycgsL3ajPd7ro8cj0D6s/Brlehe/
Bl0/6CsBIyMCjvN5J3HXxRNuiMDKbmrgq0JWeSL64ZqtH0JEjBiZH4v7RP9x3e7SBqeqL1DFuCoH
d25WKzkzKkOSgDu3ZDpG7U3Tr9zQS057amJ2PIreEBMbRgLuqtf2Pk9WwsG1z88mbkLQV5kuLua4
+2LaX96fY0Xl8u/8zA5AVgmjR1cuCcgbG1vfikz/+gKs/fzZ8WfSLpeyhQE+Hiy98vDiWDmTlg5Y
ijc6wiTorTrz5mijzFyqAQsP3EBneUPC6b6VBvRrdA1cjk77AbZ2BRgFqyyeTAa4Ac5dquL2VBcT
ISgjMD+eJLaLvumz7fV5WxoV8BxKpQOZIJDwnFvhEa5cgbpakBiFVxtPjnPPi29Z9vLfzMyWJ5TV
NJoSZnoDOF7yZNoPI16aRhSvHABL5y74GpSIDJrmL65BEC4XdpwIEqQQ3ZUVEGWdATUtsPaVE06C
kO2vD2zJ79BshAchetnQ/TkbWBaV3HAF/G4kmyFJPYrj7j9Z+NMXfnKT8FqzOyl1ErD+eWxfASP/
yPdR3gZlnAsSk5mfOYwmCB5M7Jyi9UeWPDRpupLMX8Lm4nIi6C6j4Ea6oEAD/2jTdlVjBDKx2Es4
utHWLkv9NR/rwS+Flb0ZzLZ8XVDx0msyOhaCyE1KutDnHMnROk7q16LS3XuwOyav1ydgyWWQ2ENX
Gl6miJ1mE1BPvRkN6WQEsZntE5c7vk66exLWo5cKftvWq0XXJafBZYkLCl1D9KLajpRwJoEthdOg
ZWjXdofrA1r8vFKrAT8k5OrmfXYOBzOCVse4AwsA/+0fcbZ2Fi5NGZhT8fstpP8vlBC47bY0sUMS
aGOQlt+MyNkIwLonetMNH2DWRs/gX1vk/ISS3G6EpUcYTbyBRssh59nKfC3HTycmZhWZeihGCfA6
CWpn4siKluW9VpEQc8cI2MOkvmNtURzKVArAP9BFbpjlB7ikQVH+b/w+h0gAxJxKFAZYkOkGJNKS
7VCsnMHKj+ehEXYgxM/w8gZSSi3qyUFCDOzz0pzwCIGIKi2fFLIZ0srXfe9PuHdhBXh31NjBH4VE
47mVZrSrnDvgLTCGwvrUFvbgjSACYB7Rpk54bOh+Rr0oDlOoTx6XVrRJhvQmY/eDScEFPuQ03FgV
Zw+Rq4GTk/Qh3SBVVVdeKY0UhyA3PzWoQW/BaokaTyKbbQaWidYLDWQvcFhYP6Vux8cp7nFnSpkl
Ozla1hehg1s34q7cMCrLbW9W5En0ae9FRNSDZ5fhg4uzW3RiE0V7rd3ntt79iqVIH8mU/ENYHb3F
hVFsWT8Wm1KYpefkMr/FcZd5w1QOOzJOvediWxz0MM1/XJ/XpT2NNmPF9AZ8HwL982k1885uS5FZ
QdreOO4NsiHXv7/kHOieIKpCjYLH/PtpbwxjQfG+D/FYqRsNIFLrmEJG/rqZxWGcmFH/P/HB3CjN
NmHwQb3adNTvxcrLbm0Ys7N8InUWFQTfZ+QOegiMPHZrhKfKgc8d3ADuAY0duMbQCzfvGDK0sR3y
HFQjuRnZR7cDTiUGqlNOYA7IW2e8Tcah82sxsO31ubscGwyDCAQEE6oXeE5knrPRMUCmzEA/gmcN
tOOtdItD97qRywU6NzJboCnnQBDnMJLWe843kbOyQGvfny2Qkwhuhur7+u++fs6a5+s/f6HXSv1+
pJmRq0c+c54GYVZeYQJThpJ+vy91uhkqzQtrGyF6097xwdyTkeoe+Nih6d4XP7RprTZ1GVHDMprc
kbi1VYlqdsyCtEPr0sGigV6Lo4knAzTq+a4u+HNYtSsucTmbaFpD3I4UDJLfKOicbyeiA7k1CZsG
Ft2J6jlca3m/HMv598n59+1yGDNqg8Ellnf4Q36xIDs38a8v2tooZmdbTCdqtmoU3NoUT90aOPhy
36hB4HJFNgAIWns2iBHAVoA3MYip9ZD+aIvXuFrZNYsmmGK1QpALSNvMq3nauUMFxwrkFDEvJ2OO
Fjfp62a8vz5ViwsCZlSAy4DWxPvwfEE0gWcMA3YucMGa+mTmLNn1Q5h+n6Ioeqnq6QNkXYiLgQyF
JDt8bB6VQERgbLmscZ6GL+zeHL5eH87iyp98fua/Jmv13hnxecPwjFuyVole/DziEIAcVJrPmcUi
dJJuyWjJAkDwaX1I1zqLlr+P/i0o4jpgFp05LrEKgQoRLk15U2rASUa/PjA9YIz+//eV/ZPbsiGy
0LUW32foKr93y5Ua46LXnnx+5kyt3pKhVnd+/9mRHtP3+RqB0JIFkBvicEJaGuHL7CxEcNaE04St
J5yjMPamyPadECt7YmkVTo3MVjkNJYuYCSNWcVttsnEldbU4BkUwrYS/wbU7+zzqQGHsWIIFpvOJ
lHcN2Ui6ff86KwQLyJFRwoat83XWGwE+1MFheH8cEdOWHxmB0gqAzjuy9nMoTggiJIBehRXohS+T
16R8mMYPxHWKogCnrGoEn1fHIZ3ApEERnkIFqt/R1qm3w1CXh+vztHT6IfBRgGXQgF5gF/CG57h4
XXCWRRAM0Gh8Dxa8vR51d8Db+h+wBewckmPIbiPfd74m5iih7gd0XaD1Tr0BtzC/SYyw3k95D4wY
MWPz8brBSzcGFBryAEiTEsj80dleGZIM6h9TawZtc0ycw9ole+nGCmmt/AtDumSRAkV/THlc0mA0
hw2UHfw0MnbutFa5UfmueXR8YmbeXZVwHaSVk0DEoOWtva9YyANzMIq3MS5IECUkA2oub5PjVAoJ
Jvwxfv3ANKI0r0OKBxDluQBfw7UYPF8AAoTI4xTjpmjkimcsLtSJhVk80Wt9jIyRbQbxi0wOOTn+
twHMLpWw/f8A0in1RrHJizUaaeVJF2t0MgA1wJNrpRSAJOuTBQgQiTd5tTMaPKYP9DsUot99LMDp
EBQ5iqdORannloQss7jo8VZi7g/nGBvfrk/VQl4R30cSBll50M1eFvI4itJ/GG1D8tK1b2AuRV89
6Dc9K+IbLiX6sSYvQTk/RWm3N3adFXsP6fsztPgVf/DdoABSTBzno+SSyaqOUXqdfhYUweXT9VEu
+RvajlB3B5MI2nBnkxi5VcLDrmDBqAda+tl4PzgH1QXVsABgGy65+e2TDY2dNrg8ggF5VxCFrPiz
uh9n3gbSGOCdmaNipDlXYVkxCKfaUC9NkNnJzR/TQfuG7hovp5DE6tfy/wvHHIio0ZOMlxfyJPOL
SKsLlpOsckEEGvoi3BeO2A2h9n6/xlShvqDuU4Q2s8tBl4KC8AviDCYIQFFWGN6fDQSnCqCNOK5B
rYKH5LlLVbFhiq7U+COv3n7K6uW6Ry1MkkKCKrwPISDNnIU0LaCGZlbI4tFEx0jvF+Y3t18xseC0
ZybUPXF6xnCeRmyACbbTcAPUK2wfC0cYwPMKSgjPxetktgBOW4AT3en4o5P0RyhWbKgRgKgQ6f2N
Pu2uz9aardl5n48J5C/1nj9q8TYhGM5G+25D5NJ8vm5nKXdxNqj/kfZlXXLiWLd/pVe905d5uOvr
fgBiysGZkYPt9AsrbWeBAEkICQT8+rtxVX8VgWMl19UvVeVKZ5zQdHR0zj57Lzy/BaJcw1KKHjv+
DUcqluhldcQtGfMrH90veQ2cWT82M7wpln20Rql9YcnQrY5DMycZ0Rm1dGPDCBh/Lukx8O6aOOhW
luzy8E4+f7HrBrekvFEtPZpi62XPdnjjCVAj7WetPFUcGnfjkVs3X3nkXBwVejx+1FARFSw2Ih4n
QIShK+FY6KtmE4iVj7+4OWYYrQ1MGx6Z81E72eeRRZzOLhk9lsZt70+oUDyVHdrwIbc35L+MAECn
BR7hwBiCkBQc7ue2Wm6JJq9B6ESHxOzM2Cu6Fb92wTHgFkU+CeEnIPtLXHXbAvpKhhAHCSxFlrpt
kTIx3Jf39/klI3gWz+WBWQ7JXQyjNtteQ3urPhZ9UlpJRdJp7UpbMzFvipNVaYjXjiVIX49gAE1L
/QzNhxYliPfH8fNrBHoPJ+NYLH0lTEYFxTiyOvXCGMBMT24RXL9v5dIGO7Uyf4uToYiQDlU2ujVE
fbuEV9/lEKFk8Y2UOz9cWZiLJ/TU1sIDmGMkGoPAVjgJtLuYGwNISWi0xGPfvBXduFVh92rnIs2j
8d6o0aby34114SEC8NtEbunXx1GSpEK6plU3TbvLxd4tV5z6xcVz3TAIZ30H1KnOp7Um6NG0NRZv
cAHkdD60QaKtreevmLnkfcBF/R8zy9iNouBhoUKAjVjYcVSKWNkrtfWLW91DEAz61h910vOBENso
aCFszNnwRYE7Zwy/2mvd1Rcn68TG/POTPejQSFUKKNkjK1ISJCVKaqDVWrsgLowkMKE6g2cbAIw/
9c06UnDQgtf1sQeeMIAKLZueouKXcyEIoU+MLDwDGFtME+2xNRqSPlTk+2Bf8TVg/YVy8rmNhWNg
yGgCyIBwpFE7P7gxoxhxlrS2BWC80XUYvMg1quNLJxfDAgQPst9gWViyYrW1w9pKNNhnqISCxIFn
Vyq/ZihSdv5XP3hR5t4wU7PYvH9g51OyiO3PzC5Co7I2yiDLYVYC/jRhh6MUOiT2GOtuo2w0tq2F
9xd2Ip4SiFzn5ytukMXdUXlRZSHPXh3tOoWPAPS6nBJ/TWHzwpPlzMpik6iwITIb/eqI/L09HgL3
IPVrGzUpAVeQnL6+P4kX9z3Kuib41ECPsSzi9IHfCl4a1ZHZv1vms8U/aL4SOayZWKwT09yqPQ4T
vN125FtJN+aaXt3FrXAyisXKAKsjaR3gYOHJsbfYF7f8GEEco+m/e+xTXV6xbCXyWhvTYpGGMezR
oFnWR5MHm6Z5lfLATL1yI100ArktoGjm0s6S8cGw+n7MwgHe1btm2a5H6ZAFf2cgJzYWA6G1lJXq
JnjXOkHnjeIpNJx+fYvhqYrXBbg9MJDFbcesioQAYVTHoXioGbhqHvWv48+RkEVyAp1RSAT/BLwF
3ZUNXa+uOkYGCBwOttjz/i4b1pD082QsPQ4QR0iGIE06Nx6fX0VGlffAuPTV0esT0e+p+fA3Zurk
8xdXXRU1cyvZ/PnDp754MfhbqFaQtpf21OkQFlEWsan2dDlWeK2mZfeBkvRv8OtjMU5GsQikfAl5
CE51dZzkJo+s2KkOiqz54gvjQKp/VgpC0v3n2qDjjxYFmkQcWQgKrdFMm/Ba2GuAhEtWUHYJZ8IO
gMuXNxv1Oz/PPCmOlroS1t4Vh7FYOYAXLhUEaD+QFY6PHNXCdfVG1kCOQLbYun3quPsKLTQt+V6M
u/f31kU7ESqpgOnPMKzFwheGFgNnaAFwozZWYxSHpIPsxRhL4/P7li5NGtTiAIQA/1gIlcXzU4K6
Ki2zzmyPglVpU74SwO4Vs1ec46VAB4yvf5lZTJwYmB0WSmNAVpMWZYnWZQ6imj7JnU01dntahLEW
TjyKT//d+BYuc2wNPY3G1B7rqUq0/4G6dszWEvEXJxFEcWAnw638k+BSILzc5xOWq+2Hq57o3TQ8
Z+2vx6N4Z6M2N0t4gstl4ZldpZrQ9VV75B9NE1mXY4bOp/cn64LLhLID8rpz2gDhxWLbATfiREOA
7a2r8RB5dYq2t5X4Ys3Ewt8gWnI6EsGERUHZnQ/fbWDv3h/FhdVA1S9CKRxXGECni702EbujYVOI
41jW+1bSD/Yotm64li76kY5eXDBndhZbq65toA3xojrWdTVeAWj+ve0DkK5x6txUAbEOAKvYCVBs
wWb0dBZXWRDeKjd4c3rTO4rc9PZNofvnKQdRZmkw6AYKt9xoP3gzmrKDSgyECFqz6a/didaH1s3f
yg5Jvck1nnwh3EQ6JUvkEH4kfQ+fGriPk1k6O0ME0b6JjOxp4qZ9G+ZF/dG1GEl8Gdmx9kY0uIw2
SZwOHDaByLLYak2CBEsXJSya+L7wWbsVBdOgxwrd/UjFhE5Db0gQGOR722+cFEUGDlkBUjzxspKH
idpmUmjL/Ri5tdqA4yN4Ag5R4lFjdp96wbok8/1ukxdthJ9G5l0BZuvr0GpAQB5a+afIzH10KY66
il20WQFcPf9nXrr1hpNNwa8gOVZdoZ/GA8dU1N213GVXVS3ArgF5o3gISiS5BtvYdaYnN05rdMnI
bBD81QKkM50bbt7fYxccNE5gFKJkhdIBqBTP3aYl1MAbUfBjwF/66k5OQyzwaloLldfMLLzz0IAv
uaI5n29nSuOiui0Adufb9wfzI4+23Ml4xiBWAlJx1pA+H81Y5LmBXcKP1J2CfeZW0PRD2TphgpWx
5wzGbvKIkdqCAZzbCxKH9kDjgfjWlfJbdSwVJXtHdeSGQlkl6Qpzuh58VW0mSF48KOqUydA4bkJG
E3hHp2tTO1d1wkM5PA/Ki3aM6Cm2hcBKiua1UeSt71i500PUbQwTvIm5CPOkjTyRmh5U65oR1WBU
icK4pjZLLDyZYsvWRzdTY8xYG8aS9sVKWnqeheUsnfqV2e+c5Db8nJUT9N/FUZRvLN+UIG8xQT3b
6EMRrUVMF96VSKz+kKyEN/4JnJgH0jJFmTVHGygSfzwK45ODIi9IHw5ldGP9OrEVKMABKACliHOB
262J3Img4MePZYtI0yIfSrXGAHTB8cMEIBkgA0PE+RPwbaohOhhUzVGLqUdra2lsFSvDdGUrX1gj
PF5m4o0AZ3N5g5Ut4QRAcH5sD2V+g6n67z5+cXuNssibgRj4eO/1JmJf3//0S6cdZRWUIoGqnh8t
5xusIJbRmR04u3OpIEETcBqD7LaNeWbcIAe5MlWXtjME/dBeD24URA6L7eziiiGGLmCNl8jI7Ks2
j5WJqKJMDLVWMbpsDDR3qOsGgAku7mSXMEfWbd0cmYA6/bOH4D+P0EAh2liGqyooc517eVKBqf1f
a4ub2QiHPDR8WNPohy+yKc6NVIUvoTjm/qOgL7kp456+vr96l44suu/m98e8eMvkjFVoMA/oiB9d
BoWf/tB2NM5cI1HDngw76rfJ+/YuhTknV9AyHhwzO5isMWNHOeUbY7wZMqA01pqTV4wsYRkqb1Vn
DDBSSPPazcuDNqxbkU1/NoP8n2/D/83f+P0fiyP//T/48zfAdVqSF2rxx3/fkm8tl/x39T/zr/3v
Xzv/pX9/eWMtYcu/cvYb+OA/Daev6vXsDxumiBqP3Vs7PrzJrlY/Ph1fcf6b/78//Mfbj095Gpu3
f/32jXdMzZ+WQ+Twtz9/dPj+r99wl54s6Pz5f/7wwyvF7z3w8bWjb8YzIz/91turVP/6zfrnD6Rf
NNff8URHx91v/9Bv80+M8J9zkgklSngLNFahG++3fzDequJfv/nmP0O4EEiVzFwwoK3GUZS8m3/k
RvgRuKxxneDUg5/ht/+M/myB/lqwf7CO3kO7SUkMZz6yfx0yEMD+4JCen4zwIQBSLMAmaGLgbkiA
/N+Wj/S2iT8k++vjdfp7lO7Xcmt/HJ5zY0irgU91bnD9Mbhz1zhVqgBTnFUkeDSPogDtexuEWz3W
so9ZY0TGbqzq6Lo1csnTqi2sjxYFu29oNO6hNrOAfJh0Hv4Oekjr90EyfmUQPz+M9RhsBxqQpzBH
B/oged0+TtM07AImmnvTCP1rf7Tdz0yLdsejBg08nmogp8a90fxCBkW++IBIkUQ3hv/JUTXL0tBl
thnbwyD6VNRVO8aChL2z87XhPuoKAPC7KmK8TNVUKgYOuWHI0tzpm/4Q5dS3trQqw892B6rGFE2q
fbtBw/LUbf2MRm9gr/L1XuWQNd9kGWimNtFoWsOurcyZU1riiZq0ltRsA7WxRmwhNzl4ByNw+/DB
jgpJ4oxYw3BwMxoECeklrUDibNSYvg7VOrApDDtGdRg9Z65HZIomiXyvIn+EiWigLwWf6jsNfl43
HnVo9HsW1jKZ7HAEhiaESmxMm7G/pV6YgYd4yusqqWk9BDuKni2wE7VFkTCdBzclhwJaAtGOoE6G
rPftrde7skqi2h2/qxmFH9eNP3q7pudBe1/ozFKHsTSVBtddgKwIMcb6kevIv7Nt3MmbgfHq1h6N
bEC1ux6srS2QpAHfi8teeqhdNVdIy4MzbZwmayvl6Hy1FPXDYx3psd2qosQX9qRUG3cCudu2rE1A
dVRVNHfB5LIObym0kSU0apjYRAGN5EE1yvxqWt24g2oEA1fVCHq5hLVloK9b6Mi9FC4CHsgh5Hpn
TnLM96CBcJ4nqyUCtOpcHXvdOG3acZ88RSporTiwDfZNN57+3he++MxHbd66QU32yDAEkHmvICDd
5fMrU0c97s3C9KdDVDfGUxVJCh6wXnSpHiEx7eBheu12eQmGjzqwH5uatlsIgY/TRo0crcFS59VH
brXivuVO7cdZpOU+LPvQjGVe6jJmU5+9epQM37gwZJhEoZx2HXpxs9gJWtqn5RD5YtOVgSggAW5l
SWiM7JVOZbX3S8P5KPCg9NI6zPhbi7ycmzRl4PdxwSkieCgRvOaFZ0+JYyFcI63X7FpAz9AxWQTB
nYgYakNmZSLoBYWtheqUmQf5hlHoiyWdg0aG0LDsbgfhEbZt9aBv567r+8rvmN5qrxhK9KgTdhtK
L9Jx/YMVaDLzxjv43KtvjaFCrybDsf2K5CSQphUFa8LKDX0e8s7FXHhZpISAkoF8GLgAzp0WtSpl
ugrEj3WbctPc++2aLt5FC8hEzh1mM43vItBBOUC0XQULiKNaPN3MvNyfXEp/uv1TN79mYRElRk2n
QV4GC1QkBGMIlPw7FlwkIHGskCVegomsKZfYLh7UiYPU8FyobLQrFpaC6JDhRnJuLt8Ddw7U5bIx
Pm/MQjhlhn2guDvcFl1jPk6Shp9IDhzVtdkKtJkGKleJXYXslrkk29gNGiks9AuINHRk6W/F0NFP
g7DcAGkRc5w+t1Zv0j1Sm621yzxiDjemYZY0tcCKtwaPXXKnYGpQL0GiAUA/dPZhROd7acgK3wpp
x5IMnTtVhWOjtzLY+GPS+FdWBfgvDqGRSqSSuumaOCsPn0Uc+Id5B9oMM+4LgK9F8pFFXEwOuuCS
qLQ3llFtbLQ2WDZ/eH+3LZ4JSzPhIqbI3M6qjRpmctwTbvZFO+LRNXmqbGuPfMtKLvKiNRS50HSC
xyJym+dzCvbtwdDhhEG1TmKimcJ0vxLylvcyLWq5eX9o5wcJ9+68gDMUC0hEnNVlVtIypClkj6E5
hN0bSBEGYuUBcnGNTiwsnIEwxxZdy7AQlH3C8j6eLPXgVvVatgiz8lco9udAcIxQU8cr1Vr2TSrC
RtrjckTiLj+ip+nRWRNEvLzZkV0D9xsQ2yAsOl8YTvC/Kfew2YfsIeNTzPhTQKfUbeLwkbGN3R8D
9zZ4M4smYVTt3l+pxTP8x0rhJkaOHdQtSIktnuHMlSLzxhFCRuFdiWcb099It0ET+sr1sHgw/mEH
PTDzMGfp8cWRbj2qLRtkKknpBLdQtU0Hjmt4rOIoqnd9aMWEDivHeCn98odNVK7Ax4XCK6px5zNb
T5pBwMFlCVJBn5B+P/iEdl+C2rluoETLOukjvVw8+W3wQHCpxl5VWMg8a/MK1YaD57bOtlGCxrnl
PL8/67Pl5baCIAtobGYOLLTSnH+ztvEsTcaMIjJAFVIiWR3nYtvQN7jWeIyeumJlH19aZjyH8AyC
R8PEzN7hJJ2X151HcCOzhEEzIeu+BsGWNVNCqpVlvjiwEzvzNjixEwpoxIcAaCdZ/6yG+54dTG9I
KZL/0a3VbBu94tUuuQH05+PZOJ8eb5loI9i8RqYLloiwTFwNDLKhY9laK8NaMzNP78mwUI4qpRVi
+vzoXkPMWE3gOIye3t8Ul44IOkKwTPN+haT2uZGQSEqjjiDDO3zIilvaunEY7CMTqcNN8YvElj/O
xqmxxUIVJrITtEZJJQN2Q4hrm+xkvRYT/shALvc5yJNA6z5XDtBndz6kquYhCp3wbUJIvFTAY+GD
5q9vW+ChyoPNs62nXbSsobThlSCjZN+ox26rIdrOgO5eaOhy/u4JseL0Lu1StBBAHwLtN6gELJwR
3Hymy4LhNKggVQ3HCf+9auSOW89sSgx+26yxil/aQIAxAdYLesCZvup8IprAUGLCizmxBC33wqzd
pAIb3e38Gknf30YXTeH+tQAjhgTt8spCmkJmLMLgeDvdRmOGqTaf/EA/vm/GunTHQ6fRtk1cjCDo
XkwiMHc+NXXLkol5u6AqnntFbmX/NmbfHa0PqIAXgNyZ4BXRjxYZNp7dNqmBbEHvdb+IkP1pNy88
fSVzKQ1c1glet+CFSkBIgqfXjSLP9i8Cepam3EXU1k+uqescpnLrpQn3Q3Vs7SfRHN6f3Yv++i9f
sLyW/UhXg/RgJQoPUfNpbO56I+713zgHKFGgkAiUHUiLFrvSzeu+JLTCWJw8jbo3E4VSWIMwRwzA
8xYNjUk4rgWil/YnyolwCnijABG6MEpKbtM2gOdBFL+JaqgLtPkmDI7vT+APCPHS9ZyaWQSIyhJl
Z0QwY6CJ/7mrvL7ZZ5KAMrj3gvHRzQYr20IyCVU+5OA6mjZW1L/CV+l0jKwcUNuwr40EIYHFH0Lb
UB+HzgKTmZHJKEiF0WKrjYXm11HLg690nKKH3kfSP2bCCh+RYImOA97KSU8z+YLGJauMS/TLfa5F
OOxUwfNqmxtur8BZa9IuLkDs2R9bDZLZFIcWetVlKXiY4LVdbXUxOAydw9qV20Aif6GnyUllGzT3
TSbAzURK1BvirlEg5x28ZisU+vxytEzG0uUM1LR4BUbAm2jxIWqVNcW+P7DvUPomn0ezUiQmgTAJ
GCFdvKoGd0JILUXeJW7Z2P5VBY7C1A5y81GLfihvO3dERzNUggZQ6jYapGXIxd9VNmA7duPkoLKE
atbOrUFIFwvDzD4WDZAWtwW1A5qU2gnurJa2B8hGISFZ9ogORhRozJ3LIuUn0VgGz7oUuYo79Cns
rFbxLXXDhm3LSEnoUhBXX/e5HF4zsyihJzEYoKv17GatHnDpEJ5uoYWHayc9tT00fRNq81hmH7rs
IQBePVxjAVwChn74FHBcWaCfBys/8Cjnt4MsTbewPLjscbhjgCQEm9LcjuI5hMxtU15nwcEx9u+f
j4un8MTkIqIZwl4GzKAsaQuaNDayzP1cHWuml/ftXJxDtLkiJwSmS5z586FFEgVQVsOOGtq9Ltwd
F+Vz6fgPyLWsXHyXp/EvWz9+fhKlgaxME2uErcnfW+FXczyCjg29rq8uCFenjaxQ8e3i98d34ZGB
igXeusBczpHEsiG+MrscusQAl9QzC98917ft8C0vXkeelN52xIElTzjnIHtFlkXF3E5J9Vmt8WDN
03ju7c6/BaoxpwGqttowUwW+RV/1sZk9tmMFuOyQgJkbfO9A2BP5awgt7FlYdND9ML/w0TK5CO2Y
V5UDKRSEoTwvaYSxdUl40NmamSWE/w87iNRmQD2YMpYY3Uz3flNPHDeh9h/dqD+Svmj3qoiufIdw
EMwDv1E4eOQp0h4IF2IzI+RXttYcei+nFwENaj/I2kEdZhGaTyEAsCRDrEOkvEUsW+wyGnapGg0V
R9Poxq5X2E8rO2tR2P1z5D4m10LkDA6E8zXNrKFGVhVG0exKoreqAOF7i5U0Xgz62o8fRvtmRCPa
+1Z/9gtYVmAx/mN0cW2aNKvz1sVGGrxpX1r+Z1V0W96uKQ5fOKuwA0A0+hUgovxTjdx0QCTIXYl8
ANocKf3QRk8U0Qa9C2Xithsqb2m21j38sy+abaLZdR4d7t7FlqWi6iI0giCZQ99alF9KiENngNAY
b39jDk/sLA5jFkV8rAOMrZVXvP6q6MbSK+HNvAzLDXk6lMXeaMuo8yyKoQAiOZlAl4KC8f1BrE3W
YiOENlgeC4ZBgHAcU0QPwMofAxD72SCofd/URed1Ml+L6482IQSmOAbDwjsj+G5IP56Gg4OnS2bd
aAtNQmoNo3tpdDhR0P5BcxhiquW15IgOzDLIMNvKTQt6N5IPrCdbZ/jl/ARiur/sLCEFupDOaBaw
U1js2gdNooIm4FTn6fszeOnUnppZ7uyh7l2gaVjSAWUc6XBT0DZtqFwZzQ/lt+W2mxHnAB0FYJxZ
vue10A1BmwEDwaSeoIqjM3drAwo3xkOlHHpb2R1yZqEwPhCT9IAmjuxLqGl/bUvmkFi347Cydy6N
HPrJEHwE6wz6URZ7p+mjJiJmzZPcB7tYi66RJBc623SN9fY35vhk7ItTHTiti2cCxh5m/SPPrO8y
cNOAP75v5dJZOJ3hxcG2mJyaEbQWSaA/RQrCC9xKMnGcnA/AGSL0/DxMm/ctXppBCwoxAGJBtf6n
1ETekKpBzyfuNhJm21KY3hV3+iouZrWY901d8lrWnN9CMhYNjcsspJK1yvlsquucmzbj94StaRde
vFiAz8CxQzgNwYzFBBZZVaKijjoHSlhx3ibOuLdNqJlsHbWxonsbVCdqrUXzkjfB9IHFGTXQGY93
flMbRgTqiwHJbQ+NPYGlknoaD9R1Nz5bozb8OUkIVhKk6cG1DoQIACDnpoIqAp0dAQxU9zSejHTq
89jyX1r7lukr1j6/v2AXB3ZibZElDKhWE51Bp5Dsi0O2c0yFvIqMOVmBm170LLiREUmjggz/snDI
aFqoJZvHNXpmGnpq60Q0JZ2MlTSgIG6h0P8JukzJKIbbrA62WTkmvz5WfAGkkdGDMu+e85mlYGHI
B40Lr8ArO6PfOnBnUVMczIisnLhLZxy6dghCUO+JUHY5t2QwIK0jg3LUF53+M6qruo0zbQUyNqUb
vnJ/lHceybVKDJQn8RxEuPY3vgJaxRAJAaMIYaPFjiWTHzJKDJyS8a4P9RaiQ5G69yAPBNTbAE3R
YE226dLGndXIgazFTYWqzPmgQ6jkWLImPBnC12nWBLqn0o0l9DCCIc1lsbKaFyJ2rCXeJfOeQvlu
sZq24A0dlUC2oAvFtRjd8KoE+TdYl92SbBxkQXZKQQ9zxcNdfK5AnBp8FFDjBL/P4ib2SI+BQjY+
4QzQEUfviPUoonhgX7zxjlR3jXvn+7tJqO37u3eevuXNHKDBADML/2MuAa5WGHRurn0EhMar4drX
DNkRlq+8+S7kfNGCjvodlm/mUF/SIfttRm2gZHgS2EXcjjvO74fy6FPk1HaFvzflDdBE0HAF5//W
sV6ouRLnXCiW4nJEUhucdrNo2tJNQOOpqynFsrJxO7h32kNfRhcjx4CHb2x2t5GXdOHvIQoMqISl
FlROfnmaMQMIfxBqQBxiSZuSGcwxtOo5UkJXmnxzxbHIv79v4pIrPLGBru7zkzIGXub5LWzIyD3a
Nro+OjcZzG+lV90AkbBHTf2LyscX5Ddju7MOTaVWDs+Fs3r2DRabGGkchKkhvgHndRINCMDlh6ZQ
174aUvRogrm3XPFHFxcWXg8oZqArbdQuzgctaqfqJsvlCbhcJ39neLr93E15Bp84amiEIX17FKbh
QY3Ma3AtZF6Q5zfgNq/2QcN7Z9vVrnlVRqFWK3tueQeituFAETKAUBVCXnDaLL4ZlCHBphZYeOhb
N6b6HkbVlcvNDdfuyrQvz/BsaQ7B0NeJ6Br/cW4JSreyMGvDiu2xecrCtrzugwnkEgADvL/FLhuC
rBoaemy8wReGppr5lDCkMt3OTylBkKQ5Ugz68/tmfp65ABkxtHbgivNsDO58PIOP8t8I9Z/YxKMH
fWAcpH3hy8D8vaGrFVtLfw/OGdTS4f/wj5l6bGGLBJVyTQDv4y4cDqzcihKPYlS4bXldBCu+9icn
D2MYFDA06B7Cv5eSbJXPcE8PhRsP1IGW60fTSYFYhJwjBG9AF/jQ5lchvXHkWgIDEsQu5uzUz8M0
eD5RxZ9doAnVyPM51S5k2hrWOrGwve4psPrSj8c2qgM0GHX5HdPR4CRz+uG7DXDRVa7Y9ODonm+U
HISbupAM4XvATsldCeU1O6n8hhVJwbMCOGOvMz43mgKQ4aEokdgAaF6XVtc8j5GN3eJ1pXrKRmK9
ZJOMvmShX5IYHQ3oZLI9kZHU8usOGkO0y9mGOL4eUzdvWsRvKBDflM2kDjwE1jgWvu6/1qCH87dB
butnvwmHIGmF5W9qyP89eB3V8iFXAdJ6EAychitqZqZznTfa/KqahtzXVSan2HAygfy/b0xXZhMg
nHBIRB6cLn/D2xUNxIPJOtACQXEsjPNRNVMKMl7rUUuf2NddONc2oiEXjwIRGD8MjYeSTmPI76AW
QzDECn6gdsGgfZ7XG1dRKGEX5VjwVDa93e76znduHVdLtNwDKouewCDkZgy/abip8oPA3A7car6W
xKhJPHVTAxj0WNHhrpmEBAufLSiq/GP/moUdvxa5cNJCCPMYOTK8t1qbpxzqRDfhlBWJ0QPcC6GG
rixTNIDxOzviPd32vTK7R+gsQgGxRGLSjv1K8uFWGjLX17kvewPqZign+UkpVdXtJKTAPKh0Q6w3
dUquH0HkmxeJJGH1Ek3RFYpO1d6DrOu2CFvnCJhy9KjRB+bsoBS5rWkRJCbuHWw7J/ho+FZ2Y7SR
UAmoGPMbPCXxCsFi2lspENYNeCpfdTwfaWy2Od5GKPOwJ41TszEE9CS3DIIc7k0XVT2PbbsIvBvk
FOrdFPrGx8ae+iaOuk5uemhLudjVflvcA8oaJJCfFiGk3HzkphTh7W2neiT4DUhfxgpJ0oPdZAV/
6NRoNtshG6PummIq76IiFEhSR4AyMjbq8anC3nF2Gh/n53Fh0QoKErWAItATSgf1prPz6RoZQz8d
ZKPHvSc59nJMbB5u85FHCJRrAmyiMoP6Sui+KHee6HVt44WEa+5OV7mEVCOiNmsDeJcy9qMX1foR
YJbyVXIj4tfOgPIOyEzRkT5EvPaTkUbek1+hMeRGOQyl2IiMFEK3kPn8AgxBCSVGt5NRlvYIfHcu
OgSGRJWqnsWrQeh/YK3pdykH2vkTq6LW3RJb6tTJHLVl7hg9gu+22nqj28sY6W71atdusXWNTu+N
Ubdg04x8gLnd5nfb0u6+NKm9Bb9LuC/btnsNhak3Xk4kDteAECG13DpqU0JEp2PSZf1eQtDuWWal
jdZzTU1wjOZd8Z13UfiQZT2kQA3Npk8tQuM6DpDZf42K0uaJl5lsG+jeu5J2A6bSAV5328tMffad
InwdR4GSfjB06Pj1lbrvoSWw8QyPoJOyFeAg9lsL9IOycKwdk8TYdLkRoQSCMm+dNvaQGxs8ogqU
CuDk+l011fIGPOifOGuKV9pSdmOh4fFbSfws3GngcPgGqWsxJiAHNvVuMOyySNomI88jaXMnptJo
dx6FyH0KzmKXbMzapL9rJcK0ahyNWjA6WPydGTW1d43E3GDfFQGR1sZyoM2SVl6rphtITJk2KqT5
aCbUGyKxN0gLFQs/Y8MR/Q5a3LZWWXcfaYeWapbOsBFBUkUaFxy+pC3iDi4aT+EClR4y2MMTvjdL
wQ2pX81y6JsXBex+0kHF2k2Yrwt/q3rI6Vw7ZcDcfWEAGoyUWdnvULPWOxtvULEDwxT/7nO3HuOg
tNsrKsAqkHSgFdgEdQSVzt6UxkNhBjTfmhEjzxM02p9ZN3ibsWTNFdQdizzlXZ6nUH8bP4aN4083
liTmrTFOQwc6fhPCS4Qwdq+Msth1QK191Z0FeeouQiZq61dT42xMXoTOcx0qkrAhb67rFuXiPVcI
yw8is3S7qTiK7n5MprHRj+hEKKer2iSEbwM12e59oFxJP6sMRW/UpuyOHNFED4Yf2plXHToSrC91
h6xsGhJPgOQVaOYbYdX9Ef0AE+Qhhbazva3zIs17O/9gucx/YE1n/z/Kzmw5biPo0i80iMC+3ALo
jd3cRWq5qaAkC0thL6CwPP18/U9MjEU6pBgHLVk2zWoslZV58pyTLt3FbrWT0BJalHExGhx2PbN0
sjd/4LneBe60NjEyliXcl+S02XGZ+9V+HWWLx/vgz8s5GHR2bFUXZbertpzsKgoZTqtttM/1FdFk
54xFdc68ydNpaLbRQ5XNdrRb7LXubtalrrKESQhrGVtMJq+TSQwKgpWA71Ak2epX+1LhJ8j+Djd5
NryNWcCYAoknHbFbjloyUefI2TAcPWRA1+ZLqw6FmXmfmf+Z13GJBGbeC0uPTEq16s8ZvhJfNgJA
sM9QN+6VEa5lSrTVp77yLXaJ76k8lnZuHTJzmB7GrdDBpe5ypv+6esVSW6rlf2YVRc6TO24Nd3aZ
D51i92U07pjcsori2ZEI78xBODu/tMVum8KaWUVkFYegLhl7a5UL6Ug8eD4CFEoCFaMKbA/5thVL
XG2BcxpMbVkXGflMCgc7Fc2T27oBc2wnbT7XuWc0BxXx3GNlDlFw5zlr9mRkHbFn7jb3ZcvzJ8K0
Vaa5qaf+2ItlKr9ImUXzXW0wKYmuTn+HG6AbXopMYRzfDtUwnVsbTv/e9nHYxlDE4VNv5rBymFJL
IhIqjUSsJW4ZpkQIvpFaAZdX9TdjqSr2HQAMCiM1y2oHSt5V9IoXd0eLohm/G0Zv7ep5gxaSOZ15
dL1qkpca/pp3LELHkKk1lNZM5slgqC42on5FQGR5ao6FeENX0seV5c7l6zxaBcfYUEXhnW9tZX0e
ljACzQ5DGyU6YMGpFCY/YtCb92WLTOq8MBvbgwZgkcTaQVrHDIzOO2XbJJsbJWWZhv085junVjJ7
ssQ26RS9mewTBoYNaY3Nw56BbBsZVLd+ClWj9LNJu9gqivImzPohxYY8S+fMgRLn5XeMPJEHMUf5
HsV8nwjLz/YZux9p8GS6POFlOS4mOrAq9IYtbTM/vEirMtWv3tBBbGuFqqsvPKiMhtFw1oIFx4FA
Hv+o67mXO6FtyUR3Lxjv8qgxv9b90kkCydTtjE2v51p1C6zLEWOHBG3hsu5nX7nVlxk1Tx73bc3o
LcXArYs9qoGst3D1hWEzrX0bSdcGXJqi6nvJ4UpiYET4RktflnErZ/+86JkpVWKrH5Y1aMO3Weos
e43MpktttUUlRxqGdCITwz5nDM+uaueZZMIwvxoLQvMEXaR6XBy7kbRLlX+2aytEAhOW7S6K5tpI
+jIP7X0oDCfJ15wGWqdJF/dt2y3NjbsZ4ju9cpJB4FzjK2UUI+3doluN56DJwwAFVFG3Mfd+fRtL
IdefdtCI/ruFvWqxn4LamFKzKob6GZY0IWTsO0ZwD1FOroWoMG1laNUpyrNoZzvtOsVKL3my2Mr5
NK01dULdmesNVrriZFhFW8ehK5hVzomhk4rRt2UcuH3/q3ElGTQ6u3gp5WmV8jyhLMaT2XF3TeTn
Kl23wTgxJ1DugzbPjmVUivuFDtCnTu1HUnkFNTIuIs0GMBdnrO83b0Q3aclohfZEQN5SB1yBckNu
weNslz2s1E2Fd2FfNhDfHe9uMldqKLeefjGRqXphy4WHoJPhWUUdRsehMn5ZGTsrITSvp9mETXrj
ibw3zxvOD2SNa5P98N1uOvTb1hkvkyMdhia2obCTtrQa65qjmntrK9YlZXqbp18xJbCowqIyjOVy
9VnyDObaU2YN6TBKeVEVGOeORnpjJaCa9oExjGI7FdvGVMjKyOG5WKo2D/Xc9DqZKz2XJ8OfA/s0
wKRqLmHlt07s8dJ+KYYAR7WpWrp5N25T21xAXuZzm9vOeiIs5ieKKlEllXLMYmeV8/qD0wAindxq
enhLbto3WX+tuyAss2oz5nu/0sGxzMY5ac3OV8euzPL5KVxcYOTBt8sH3Gn6732g9C10Ye8g6GOk
oo2mJbZ7KdrLZBTzF1OPGuCuYVCYnTaTPxI2s3EJdvNWlf2lRdMZ3IyiK2umFYWI5UaeZ7DrmZ/y
xaEolgm5iH5adOU8ouNW30JlmcsuX/ztnOXmeNZe5b4ttU1bKHNrs7nd5tmUbONxyJ98Ydo+x6QL
q8SZjPVs6Gydd71rLncyGJujcvWA21HoywW2vu/FRaeHH11TTPcGBuvqBFtDfncztx9jLdLRa6Ju
v62WkLden29fYUNiOGGPg1NSqBqUhKsqP5ejZevE4ditEo1itIp7veWUMZw/TO9TdpQa/jCkfutj
MOuooAOjn2em0EXk8aPyyBmiCfeiSvLHKMJuQuqR4X5l9dRZS7YzTYaeT07oNPHcmOEh0nn2rUTr
9albO5pIDUZ+ST9WBS6Iynwd8Pz63mymvPfAonbV4iszBjQQX+HvBsjFLKxs7GK4y7eWZZcu67ud
i7XP58jvil9VW13dTZZoOURuvt75eqUuH/1hOdAXGNa08Yvxfm1d+yA931IvreutN7nKsTumS7nt
2XJellQ4Dyb17P/wlW3cSpSe5XXQb/NIStp+nbSFPW3Bxcf1pkiAXEdkE2Ei69ZYj9cuHBJl++R4
rnfw9aIuspDVhTeaPlKLaS4fvX907Nb6NLvVs2hIEzzQjbh0CjPi3agslS5mv/0i0FiginPk7oWf
z6eV/L2J5dY0n9UwdfmBn+beSUakdimsVhVTyTo/QjOQuxn7ytO8BdaMfaGaLXiu1CIicCO8GWrj
2C4dGJWxqClPHGVwZFSO2JZd4OYdfd+xVWlPPHg1DBntbSrJL34+uu3JVkaPhLP3m5vC7sI0qsQQ
xTrDl9MowuWrgTDqye+tLPGMbDlXSIcvM81WXjorsO7a0K+PenXk0yDGYGcib06aoGrvR1VER19G
GscbindUFJg6pP7oz9+myavTMbCVfywXnlfKS+BN+zw3JR6TphEdGHNkGTGdI96lom/ES+8v4WGz
bCOlaWChRV/Jv3u7POeF2o4ZktXTgOGNiNvrDPJm1uqmXt3lU4Sw+BG2LHrf2VuEvyuKuhvi2jO2
VKMKfZ6qmf6JVkybXHwN2a8vVnlsbQFi0bp90gt0PTHjjee9NRscPMHaiiLmX2uZ1nkFqXUwV2yN
V7D0uFUl19tU1vJoYNpGmdwPF3fSYxp2iNlFvhYHbyauedbaOTHwLf+Tiur6tVpLWx4k8WONLa/K
9k63RunMjQgTNDj60ljRoBI9Dt4/GUrFHSd9823yFES1sHwSynL0bbdNXnpNnl/CVQbP9dRCBbba
YJI/tvDK+x6gDu6NLTSrB24H22fp9BrEFoZMyTiFKDZo0Br31ub7SNCv2CB5wBLCpbXbYD0W5Wiu
lyazvLe2cC2CMbhoOjgUFvuiMBjwSf5q78xVmlEaWT3uwvkgJH5YmuNo7PUPLXCywhnswbXKrE9U
RyUVW8asL5Nm6wSGaSeaPfWgGi/8x19BptYaB+lktPPtS9QI94tQ6/wECEYtGZVecw7ZXdbVD2kK
IUtLSuh8spGGb8iHd3OxFc8i2sr94OAlFlmNKPYdDG2GvlS8BLsBdbODMCbvvcQorODiaST9SegM
2aM/rJUbdzAQyH5582IKsUU/i22Iu1fjgqy8rA+m1Zkn1WI5sZeSQk1dzKordlFt/BzXCf+UgXr8
HzH5hrUzRG0hJphznPmH7TwPAQNuRxzl8uPcDOotcBl3bgatm/ZTW6zHdbRYeob0w8429fBoG511
v1Q8uAim6E5G9ZyadTGTD1mjuHPbIuqR3zDyIjGhfni3WOx+arvpLQgHjU7OXp9cnMcucAw3oiwk
8uGGVtuj5PU7rmKsxgSrtG06BAP2xlvRBMGNOdYL0bbt21sw+ZX0ELPteLGz/GQhR2Oeudf7r9SG
880cNvMOBuWijxn+IT87kkqMkiNMqHTHqxFbMyZWIehUugnLHYFPpH4dyYO/V63Pcxh8Sscd3J+8
SvOwjUi3TWqy2yZsm+g4DGUBtb1bJg1Rs+lv8zkk+pKyuU5SbmvzEtVWbqUFEPj9kl9nNwyTQ+Do
3bHN4jLqdXDnOFW7D/UYqARDFdljgeHN3+1pLopDpYLpZKNfjQ5X3sebnEr/kHdavhm4M3VpMNvW
jdjKxdxTPKx0Y/vonm35KHOQA2ijUewViydO0TC53j5SBTawDXlytIfp7dzSWoP4kIkuSssuG750
hXaTQSksGaqoFp8HSp7o2mKel7jlkb36gLABnaJSOU9Oi3WB0KV78ms+/96cjVqkQxmSNjnaZgBT
kYsZhkPlAgw6sz/cimwNfwJo/oNG4lHksvBitYT2/eoVrbXfMIaodlkgqmdndKdDMdjFLwc/vo48
QZB4hkbtYsTb4n/AiN+ovqylZKyPMPKMoTKKceYp3o3rW9aFkC0pe5ZXV+D+EYtQlmfLaZg7M02V
5ZzsrTOnw7QZk07CWQ31zsVyVMaTO+F0xrCFodyXzGWWu8GiH5uMpqHFp6VSw5gGRYbpFYR8uJUo
awWmfFEgGdvRSXWQTeVcjGK0nTiqszU65tiwLXc5vcEVuo639HQU1uKHBTiuE2nUxaV0m95LhZut
wdFZ19I44Jriv2G4Yc1xR+aEYgKB46Frm00+ZlYffuqQJulk4s2+TMHE5wi6zJQnVDWGkQweIEsW
13nnlw8Qj40gBbNnVC0BvI4pUvv5rc7VbOML1/dvGphu+zlSaFUPmryXIeyFvRwb7CvGWHW2/Whl
rS9TIRvrk3HNdo+Z61jqGLWOSEYmZO9cw6jvB+Gr58mSHrh5b1r/bIWT75fGWow48poaDH5xuikx
/by8VNz3/eIMPgi0xZhtb2IEiB7FdqiMbHhUmT0dZ4wtKKOGaLsfhVk8kNbNdzhP6TwJLOY6rcoM
+C5/ET+bdTKHxKCB7CQ4B2QqHprSWw4mZrjuGc2Lkea+Eq+NE5opvNshvGDi0q5UwqDwT5PNxk4K
XuLXemNuVZxtuUFqYGX16zCtct3JfqpyDPCw2MKyA/w0noysfC0G4ABis280cVWJdPNddclGQWAO
ZN9y7oZ0gNrljcWk2GFB0z8bmzG8VHXn0VnjxPrHrcvyoaoxT2uIFeNBQ4DYYa82UgeHKq/PLXDh
87hu7pxUrXTsS+FN0a9qpHKFCT9ZW5oLpWa4S9ta7KMgc8s437qQEddjVB2XRkIFbhdmYze1dA1u
jW4PMpP9V4b3ebdiMjo4QOP8bDpmyela6SoW/0RdZzzWhhoQpfwsGAUReYOV0ugEOVhIQKvEb8zW
oB1jmf8oa476BOlMmGPYJ0rnLJlO8LkUeTfsiqmiNDMH3md6ytELqOC9zqtPwvJkmzp+Lvp4zlTH
U2zxMxmXiUIDVUidr+NRtX6AaYpap/PaAIRcTOFG2d6NGL11043z2J2msmloGfCo79yxb/SumXS5
xZGQ2o4HezOyM0wWOoR1s40XVwgAPp54AX5GSVHdmw0uKV1DYyjFYSUXfEgsFGEc07WCDDZ0R5Oe
4VN/PXQzBj13sR91ckhCdvc3Gn1WmajGHoqYN9XdFYMFvYgTxf6k6rK510FDJojt47VzRfW2X8BG
5aEMKs6Fpg8pz+aCqSU3lqWDLxYio7Mx12rFFHNERugtEMmTJrdusqici7Se296OJf2I79Lqm2I/
DFs1f+46ehZxH815cRg6ZG3mgOPcDovjmVYdqM1jN+vtnEclej6E0ehR83DMqgdr9MLHorDH5qYq
19ZI6yYwXjbVmfdmlm19bNbARp7sa3PXmBsaqs32bRKdyF9u624LPjsIRLI0M0bf3jlN5TP3YBR7
8ihzH63j1Nwso+V+J+PkDnme1TGPdXJfWjUh67IqZ2TeUa2C7WDXYTgynTArkRuSillIw5CmASxu
E+thXJbQOMJYtIcUtcZ+aBCuK18br61Y+mMZcKTGdVGt33lw1m0RqFJ+k1x2bNdMy3imKVrRXNEy
3wDuAud5HrGVo+IUKpWWAhDwymEur70nfRrrKJPHLeuuY0iUt30qIT5VaTUvy8u4OkXarZlzWYGr
H+mil9+asR+OWIqh+grqsZPHfGjwJFo8e4eTFRhlLdZg2LmVKp8ba+3xR+5ku6UAE9EzJDx3vK1G
Y66exlYEWVKH1UZtjG3AuofC0FX7alARQGKTVSbZSOD/MuzArE7j3I00a2riY+JElTrlEznE944m
zvpi+I2VPylRy5lXNnMgF64ukL4XDvOL1iUO5GIpmheFMyc5sgpB0emuG0bcFMDm+01HRv44irGj
9VVI9dXJsvrUmVt+dPOWGRNuWW2vhXJcXLgW+Zx7HbiSK65z1+AgTqBtk22if+yLZUANOXfmZZwz
DCmlZ+TmU878dKpG3q3g7HFkn+p6tYqbki4zNWnO3WeqiT29YV423lkSq0nqyMh/xBOSjs2MBvAh
zAL17FD2o7o2dFfciNFH5ZVZy3SZbbvZV7LNvvokQngELgKssTQLhwJHrW+9DLsgmTJVYFw9cLgk
Nuf2cja2rGDMCX4KKm2XqXhwmMC1nSpP9O3nfivnu6rwTarxTFafGxMGQmxaavw0Qmr6tPqBQxvY
7wzA/gKn260f8nSLDLuOIweVZrxu1BBIXqQNmNRN9QVAj9knXWFYeOZao/sDC+3hrBtveLB8EhPb
7bfXrl/z2xZ7fByJMd22GEd64wObmDxOOgd+7A3Gmh1W3+ubeHWqcGjiviqD5aksRzqfgTnYj2Uz
2T9ds4vyNC8cvZcVFmNfC3JAsM8VXkRM6zE4KvbLafDK6ULPLfhmdVN4vnKDgdUHs0+jphfyMOMy
XFMIFs7edkvzUbe2PtiF36N2KVb3RcCF5J5PBKRg7Kf8OFET07WslXW0J5ciq0AN2e9wcot2Hs2J
XxxZFjZq3RCmwiurNzUNwy1GV/lDu0g8rnitmjb2wf+YlMAAkjluvLGbnnq7tx9UMRX7otbLHbxF
+wuaSuviL5a36zt+VE/3XiRNobx6V/S0ECt77tCutStvidvUKI9NHzq/NsrwhtbP8hmkqNmTOcNJ
r9duPA9Ont0GXhe8mpNf0mawp7tunqJjkUn6nRU9aOoVKwPApzGG5lbQ+P/JXhI73anooRwmkKpK
8IEy39lntWXeO8WEoVdXjWFaE04+TybJvcmrucNhK1ziUeR2/Utk5H6XYsZ56yZDtZKnoiIeH0nS
8WPL59I8VbOon0tLzd+cpsiaGGBUkdVnOOE85IXo1FEizbgpR9c/LhF5buxVS8sbbRr10wq/gXZm
iQ+uaYvtq62uDDiTThsqNE0Y6TdzNLEqBmWMa7fuxGl2Jvzf5qhw/nHYhgdhumJInbEcRpQ0snrK
shDUASKL9TSDYZJJgbrFStq62eOf4VAWjZWdZIUTvtSbaL2dr6eg36mywHJJ1/WU1qWzNScRZQYs
5SnojD0ZRTckFT3CY1NlW8UUVoyatVHPF5u8DvmvJMrtW460c6b8yTpg6N08eCFJzipgt4O8Wgrj
YWUK8pbrg9sLRVJ9D84ZZt/01ttslMG7NrfoIqRZrbPbqVBY9zlrM+pXvyXNirJVLbHoDW85TTau
4MRTgDS2eE8RaWxWCnGPdoVSvh3ntHS3atRYO3UH4oV8EEsgixuZjfIJ2QxteR7F2fOC7YVue6bQ
lViiBD90siP9z+wTOnX21TyVd5nlA1JD1MtglJCnl3sErpSwFPXsi40bNiUG2XO6bEa/xJgqDz8G
LfEM8dtRf/NKj6Al+rx+UO0YLfhOybJKAL7bXUhXonmaWPXJXZv6zBCc4I4Sxr+fxgV39wJCZGyb
DR0LXat9JAzqFTy8dbJNXXTN6St3X7bKDXa57dXHCbGmn4SBaT7ROAP47flZuFB4rjitHDYap2l/
up97jdtW1Q9Oth+8sMb4CmQBtbfwpQ3zYmofnNK1b5fGyJ0z3LoW1ZRfAHGFg9k+GGMjae4wST6m
019Qa/TDPeI+j70xN4eS/OZsiXx7E4Ocn4fx6j0zbd58GaIJC+6uzkSUIOXo7X0XYTkWW12lTyDX
9qtP5v0ZA8QVhN5zaDu4vfU2tWKrODsqhB1Lt8id60kdkqKt7s0siyH6XC3mcGm8bUFdwmNx9oPL
qLhkGPFHj4OppOtlVvK+1NygPWmCFYItNdj0tKDuzSNdiHx9hklQDV9IewYF1azPj96Qy18K5Z9x
qCNH5w+U8qE+TOQzKUa8fp2YmpHI8eC2Yb27tnG9uPfDBZQeGs4TYUDCXDJbzo+1qw/DNtovgTUt
dAvndscdN79C7euIgh7nn51SyZDwc3LPFLGbBxxBz7QiLNe6FPSHFD3dqKVd4yyj4QOtkwBIgL5L
WdjuBe/KvkxqiHEvDnr7VxdzplQGdv4ztPkox8FdOkUDog1LqkULZIpPvOTnFf/wz9EmC39fRP5g
7oi4EUQsDsPscxQO4c9s3Wx5YqgRMBLsxKHZkcAvMvG61rpdo4HUxgrn9cvYuOX3Ymmctx4VuAEZ
rAm/5TCbxsTpu3qgm5+FP3PaFxEhnv4LEOoc9ImBwx+hC+eDk8rL+r4cV4w5LXgZcxwFa7cd8fKM
HoEwoYHYWVg863owuzspzHlmG5YeCYs7d/q+dvPtJrf08sPkXP3HaXuc3rW0iTttZF/f8zJcvtid
5T6vvWFVdNmLQhyv6VlAtxBoaQ+e7TNPy26s8gIXjSEeKHItMy3saPwyUE2eyyWXw6lVWgTpRKBe
41LTTMb2075G6kyDHtRjFjFMwO0zmTCR0cPEfRNg3zIz1KszLe73vCHBT5wKXVGSc7SON4UYW/9E
73x5HKUxtYf/NS5bMzWDJoQzrbxNDe3qX+GkHMQyINBPcmrCg+VP5WVdsvnNxm8cDNY0v/6ZbvuR
1cv8coipEULpAA7xO2poO1ta5dPqxLZ6Wgv7tmbjRsF2+vMq/0G0pReJCgChk4eY4x073exKYaxj
STeeKdmm8VRgBx+1d/RyO/fhz0v9B9c1cq+TWhy6LwjG3l0Q/KyuwqTIjbecis0Un2QrHv+8xH/c
M5TlVy8gh+sx36tSPKczlkmyhNM9dsGnZtsB4v95iY8s6NB0kcrDL2MYofue2S7zFi5M3rs0pWd8
Q5y4kAcTmuyGHdKfV3pP28dPw8TQiNM8Cq7inne07qYPnIiZvHBJOhGXwHpzYVIiHP3lRx3eFNFf
6cjvFerXBfHIw7YihEXuX42Z/+060HabHODZIuOptkQDHpoWGjTmWdyWxW2W7TTt3r+Njvz4xK60
ZzhsNkI7fM/fXaSd0dSM4MbFrX6y2+moG7Ri0+7Pd/J/6OK/06wjEwTc53Exwpye3O9XtgRGC5GE
HLpLGQyy8w86XVIjNmKM6nZtQpKZRgm4Y9KnOhl3SzKn6DRjEsO4S4yU9sMuSL30b4NoP+4IPpYF
DAD7O/Dd969rF1ZTMeDlFFvR/TK9juFfLPMcm+v6cN3cWRuLPjy43z9RhpeCUoeYyPa763XrVKd2
YidgQfEW/7/rxk05oUOawI9J/89Vw7VMslQkYKlJ95cd9D/Su98+1ZVsj+AG70AnxC7vnejRmrtK
hLW1xOF6KmhKZCkdzxLbvGcmbN2Jo1Gf/XjiCbzk8fPPv910+8MOfrf8dd/9y1dEm6VuRcny+Ong
uGw/hkHSnL7dtwnG/iCqTVycxL47/oDKEjNGLr5b419zXCblXwQiH1QyzJCzCFTX6RWI1on0v38S
BeweLIPvx66akt4yE91+Lj0/Gda8iG0XmnhnxI5+s9WrAk8Bkj4VZfCX0aofwgziFEwwOGPQgeH/
9f5ptDVqgGgD83S8+zbv0skcn9bSVwl++Q92X6Z0oO7+vCE/2Kxw5ex5E49s00Ph9l6w71cRlN3c
ordSRndD/7mbSSKVOz8qo70w/WY3Me+KPi7QtjdAj3XHhyV0EuXIS9NvR5Vlt8g7n/7yqa6qkt9f
zOuncjzOEG4GspPfn8egVpqdeBHHYvzedu7ZJHX3SrePdXsb+lOSLWFsNNNLhD+S4V1bS8535LZ/
0b785wNBOsXceo7lD+aOgU2TN1ugWvc1TF3PSPHUjOc+SwHIjhLkDtLYjz9f+Ycs4Po4/rXkuy1h
Dyu8j4YlB158D6DMzOOZHu00zMf2b+aVH6Leu8XeB2Mvgxg/s5iGVEWeR/87oAr98xV9OFdYhJ0V
eFffWpuH+fujhEe7llPjBOjNvB29pkMn4WZTQvx5mY+xhFkEAT6cxG880N7P7cswAhyNkcG3mRc+
rI35C6klkFqtXrYtaF//vNiHGxe6uEBHQCl4KWO4do32/wpctjdoha9ihKXsV8c9l3+zGvyvn0/m
xOvPbSMivHv9uwhqKQNVQkC79vsIpLHNwV8u4cP94hL+vcT1I/zrEozS0PBZWMKEUkUpGpczHmdY
70CU+PPN+vgCRNjs4ElznQrnk3L+vlJXO70xeoGIjcI8WBQkmaNf2fJ/SWo/blaWweXXtHFHRhl3
veB/XVA7ZrYet0jgE/A6lvsaPkoDCwcFwPQl6Lzkzxf1cZ+SrFsI1a6yOBRy7y5qNnQ+Rn0GZM2q
sVtMJy30Ti71o4y2ncbt8s/rfXhcAeth2W0Tp/k9fHc2XC0kakYRi9htv2vfuquW8alZq9j9qxb5
w0q4CLOBuCgU9AzAexeBjGsnuCn9IM5V8Mh3tsdMD3S5SydM8/FvwuNriPkt0JMR4ch6TeKZNIIM
9PenZg7LMMF2Jd5NiXKfLe/XjNaqMemwB7taf2n0vPvznfzwOl5XdJF0M6wKmtr7eDT1dS0zkxXb
0k28gsEY3j9Xv+T/71Uo4ZhvgnsKzgvvj1Wg3NWOGh8ix3K3dF+9QYB7/SVf+I8nxRohz8qlUjDf
O3LQLO5ChkNQ+BiXEKDMHW6C6vM6vf75Uj7opqEHciF0YUnXbTTa7ypTPTpraFU2tZwyrAvTJ8a0
D/rlVC1OeV4n75dw5hGePHhup5ujXJE0DnRId3Yplr8o5T/sO6wOLJ9+xDXqkqy/C1uz6issDy0v
Lm13hpwDpyWsXeeT4+rqtI34CWbu1Pwle2d/fXxNUTBeBwvATuc9fReQe9iQ2umRhKZpek7T2/R8
yz/tr1/7fbw/neKY3273+z3/FJ/iwxifDof46cAv//cvH/nJ9/gpPvCfT/z+xPfxvbvrf+eX5PqV
8Fd6/SVJ4jR5fEyPfJ2PrJVef+HvhK/rt1y/9fqH9Of59fH1/PPcpR1/Op/5+nm+/i98znP651fh
4xvnuEzECrHuR6XFcKDfd6s7AR3TVoXhM0axHH7Y5rYX8iL8T39e5+NTdlzHZ++gyoW2/F6wna1e
vw0jrOGWt053Gi2id64hd3VF0kW//rzYf10UmxTvMjdwWffdRdWOxt0wAnmUVfeAUPyEvhqS8XzR
9t/MIT++Rs519p+NOYjvk0G8i+Iyc0q9ZU0Q15VMW/Gq+j4FIMT0QO2a8QcMhD9f2sdY53jkOdi+
+PSs2Ti/P6/ckk7nlHkQb9odzqaoqxSKQnuzGLX+S1j9GMhZKoqwziFf8Uhhf1+qUH7mekoiS9Sh
PFk0G+JCr3W6rH6bx3Q//ZssWPUZGs5rAAvnL/H2f27d7wcJXL5rmkFQd64n2O/razzVTHz9gMXj
Nv7fpJ3XjtxMsq2fiAC9uSXLtFWrjbol3RCy9N7z6c9HDfZWdRZPEZp9McDgF9BRmYyMjIxYsdbX
/7yqtQdAU+6056cc+wNzqLvM+zUcmC/Q9v4zU23H4XZwO/e13Mnu75+2Fxys3XQjbZyaJSaJPw22
FI2Sx3Jm1OUrnWQmMwjNGOpf2+20hj4FrADaVo51bgLuJxu+yIXoVD87MGM/JQDCOos3qkNHmrHg
LXbhM/4n3PWdCcGXSsXuLAVtWtqsSo7YujTtjKnormHEZG54AueiKfnPROorb8jTB62Tq3/NgZZf
gH7JUhsjCfpTTjjZxyz1/VDv+QVQ5IYeUjt3hVmQ5U2fU6va+GYrQYFhZGPhm1n4z0Q6ACYyJtom
PI3SNtwp0o3s3GcZ2Vbzf7QjvCRqqWcmHHI07lZAzsq9D4IoQiepSjeShTUPgVTcgNJfXpiChPNR
+WkSdAqol6pQHqsy+BFbW36+Em0YbCbdUSihLK7+3s+HMAFTnFJKqAH+uo3We4Y6Nm5obJHFKEs5
5v2JWhhD/1oSfHGEQsAOC3at05lwjD7OOF74q5V0EONIFdTUhLtvDTh/U9qIM8pKCMe0wf1HI4D/
Iywy7uA7AMJIWFFeouABqIUuX1XNx0E9ygAZ9Oiu6G/k8VgyE1w/hfUdwKrOORiJOxffLkf3P3Xn
8234+1uEbdDjNkKIjW3gt0zFMWg/FPJXH4Uizbhj4Ns0jtH4nPq3ftwDSNmbyWGaNlKjFbciMzTh
g+NaMzQxI1B6UyvMmu0oaxnFja7kvgavdnmhK4cRqlYuTIi9KNGJhbEOQD7cE/TLmDX8rRYGDEXG
L4aU9xWkc/9sahE21AgzKm+fRX3xNFZXwVDpZaKZLg35tz6aHsvGuAVb+8NPyq2gfX5eeCEggEiz
h1vBEvtK0qBWFYpeeLEmHavK/qElKqwOzpd/XRJmeBAvOuZo5v5J70/C5tQDyoT8jW5j29+FYwba
h+mPYtpTe9ioJq7dwstLf+mXUC77D8vKiS1Hl5qq7EOKc5QT7MeSDut1oELt9Ja2ZRUftJh+9Z5O
pP2ma+0YA66Yua2kKBkmj45HdM1QvPmaQoJh3ft1OfxCd9GZ7xjzWhgAAUJkuyIzeOy0M83bA8iF
9PfkM0a6M+fIeFUZSv8o16lzg8uMLe+RoX8pw5qRwVEzc+q7ZQ6DuhaPgADDqP5kmXPwsrDXf6Fx
3F7H+dj98q24vWY+bIz/OdgvbY+/iYBwXtu5HwYGCW3mf6V0lyVjAFWuPFzN0Efsm0IeXy5/+ZUA
QZdbVUjMqFNZdMnee3ORA9zu7NxxgU26plbelEniUvKD9QREE6Jl4KpeINl40uPRs0Nmk4r8tmA0
32LqRVHjx8u/5zytNxdRHkomDGo5liFU2Z16jtPIkpCKz/UnXQ+YUq7hI2iu4jn8bM/KRvZ7HptY
N0M+NLV4t+GS71cfJKUpqZ0sAUqI/Lu4sX4PcztvuPzZIaZxtDxU4EldOObFNVVjm3dIL9HEbheN
+Ju5xU/t6V89R7AihKUJiqy5j7HST8wa0Y/o4CaZ6JpZ8kYAPL/f/jQ6YWBjUWSSgo8aZTppVQRQ
NKu+Rw6tFvtnFSHOWX2I42tL3chKzj1iqWrZtBtVi3j7J+k8iRe8MTUwlC3xwp6vNM1/BMvjKl1/
r5NtabP/zxkkYt7LgaDFST3NXjzmxBzsfuDzGsemtqW4Ybc30L+zZnh88g1DolcspQlLW16vSLhA
WSi43hgNShv2YERo4isJyO38YYY36d+Ok2hE+FTYHmEswUio/YisQwr/FEiQrn5ptkpA4gUsWhLe
rajQTkHPQIJXjq3XIWkaxjCAZY2ntRuX1dbGiRGLaZ20zrDUOt+C4MoCaGXtL2/bWfb4n9UYlG+h
r6Q5sTxlT7wAFI7RMMGZgGnbzXeQye6yO+mXcTO8dLfh8bKx5W+dpmj/scXLjAO8SGwKtlSu+AZK
58TL/W9WdEis0ouYQq1kGAG+adKhCr5fNri+gf9rUISR0Mgu47nBoFrA9jHK7mi2hyzaYjE/KwoK
CxOTl2SMVPDki52buvdemnin/qyBlR2XYQUIRXb14fLC1n3w78KEEFgWhlKr+eKDycFk9Eff5Yxr
6RuBVrwzxGUJxSAjV4FZVVjR6s9ZfOzLjeti6+8LEciKTBKZTE4QJfQACrpDvCXZtOpxSEcwv4SH
g+957909DDXgi5TEayywh5MXj681MHVHR7/+OpreZNpJl7+MGMT/7BlUGaQZtqHAd/3eIlwmlq8X
WHSUu8hH4iY+5AHTmoDsm2jDC1b378SW4AWqnUqGAdER47QDeOPHTHu9vBhly4LgAbk95Xo9YqEy
d4zHlPVzETzV8DxVR4BmjK3WzMwEB1ry8EN7aMts2F9WcBYx6JfSV6TljP7X+930B9S7maxLPClU
AERnVj990ikhOS4TjjDXtVxWvTZWT6llZg9mkCSQfMlaiMzsjOQbjcOtk7caUrieKS7JS+lS+EWW
yqOIMUh+Uf+McGsz3LTO/vKqt0wsh/8kJGsZsypRqieeHFsfgPW5fh5/yOtsw1NXz8bJSoR7jMul
t6MZM02ftreGBb2PLzHzMcLgQ0P3xnbSkOmS4Faviq1H7BnS4s8xOTEuXG1DXULZabGNTynTsQ/q
3v/CjGp+Jd9qj9mOV9ETwfNq3miLrh7OE6vCBTQgIgDF67JkBmdk9VAnzwXsCiEZ3Ybnrh6cv5ZU
IfDEcQOavcZS2ALcpTDTqhuHf8NLxEBjLYO/dYGFlLEatTyoY+3q2UZKurUMIcI4o1KaocNn6pVX
y8bG82VXX/0gICFIDlXCs5ga5jFvTKNClDFKA1c2vGzcxUiJ+x/j8eqypTNU0+JxDJ4rukzEXIQL
35+qJIXkDvw7VyaDa7522/e/U4gh4g/A97222A/alZV9mfz70viobLnDuUblYn25hRaAL9TdgufB
OBTOUVEl3vDoHNCnepqvisTVr9v93bSzDOBcd7XXNZ60UZJa2+CFRlq3wQOQfAuH3GcoNpb8kg8Y
N9/qUDqY41eE0h5G4wUetI3AtRZRaAvCvg7Riw785P0WI2QPJn6GIQeRTm+cb7P4+8jEhwGkL7+F
GKNpf13+qKsGASiijUX3E6jwe4NSSYpS+m3iJXZxOzVfGhs5Y+a87QGSnuBlzqZdkGzh45Y/Kt5J
JA0U3hVg0MCh3hu1Ymi6cqXHqA5gJLlW+1v49TaC86oROlXISMFddobndWwo4bRFPqhGJ6CBhKkK
5WMTmPvLG7ia/tuwTrMceFmoJ75fTD2okIdZQ+IxtHk/1Q8zhFNh3XygIbnPWv0QVuFHWIpB3jWe
k367bH0tukD8hnYyYBj43oXPZzpzblbO8vYYmZca7/ri52UDq7sIThl4LcVStCzery5ham+UNdIH
i6F2g1NQSvKBuaiNYL9cyGcecWJGuLBlJv0Ka8nDqJMvbJlulx26+FkPd5eXs2VHOMyotAwMrfDM
YNbLjajaJdm3CiEQsJmXDa2eq5MFCbcz+BqzK2f2rVBlCDK+AYiDhqXVHzprlxfRVWNvaP6sfii0
z+GdhjdFExEiyxCfXFeExyC5mebPMtJ69dfLa1ozQTNGA6UGpT/Q4/e+IGlxZcaMK6OHAcPiuM8z
7uYtcPyaR58aES4ZSEVjPcwxkpn2RxhyH5386fIytixo75ehaXlWoBbPmTHgmxsfjHTjU6w+Zh0S
26ViTbVURKUn8oQqSM2pbOw3ufgAq/GkPkvdpzh8RHwmvJfuEVKft97Qa759YlV8qYXk2qmx1G+G
ZPZ8+7WtaaNAxyAdL+/f4rriWT21I7hBUMvDSHMcGWi4rY6ROj32DJrOzkdz/pHJquNayffLFlcd
7+9+GqJP5EzrwCLLfWHInrnQsnRPSbW/bGRr+wS3ADMB35zPsnrnOCehO5tuRR813Hixb5lZvPPk
aVJYzaCNFmZKXpzpOLmZ+Z3J5lLeQDadNdiXbO30My2bemJIn5TUUkFfe0YWQDb7jeqnUt375VO9
CC4lpQdSlExuqya6crqYhwQeQl/YURRd2EYnDuJGXa7DtJdv2tz60Hcvlz/U2vHCBJI8/G8Jd0IQ
942CSX9/MWFB8rqUBUq63CECHLHmTgNETfKNpeW7wfg8BoynBRuJ8MonRDDGBMHF+dbpU77fWWZ8
FUbLuUQgd3aH4hjrn0P5qxFtnLMVr39nZvkZJx/Q1BfVDAszbdtd+e340OrV7zbfgkyuHOd3ZoTd
bLu56qMWM5A63OuQ61mRmzyOlnNfFz70I1sViZWbkZo5cYDBFeTMxK8XK5JcxQ1XfWxWr9Cf7cPu
d+gHR2l4xqXcsfjuRFsC2qtrPLG5/PvJVkq6NBhVqy4ha1fPz3Xy6DJJBhV/u6GPtfrNeCeQ15oK
OZOwmSUMTAGkScRgGugoUx36Obup5mDjTbJlRliPNtaBNUD3643tsYKutjmk4dXlU7b8UiHKL8i8
RUFH5TBbwjmGj7vMEzg0mewFlw7vWk3VCvKJzG3j/8bRHXBGgPQ4zX8y7JOv4wAIICnD1BgOu868
0sbOS7fqJatb5gDCIX8hibSEL9NkWm71hk3VCV27VP00aQhlBBs3/5qfgVYBLsZjitEsYdOCYFSl
oJMSBLmVox/S2Yj1ZFfp0Mr1jtemI4VTdD0uf6m1lS24cfDwpH68Bd47dzyYPIxLmIzC1pY9p86q
neX0wyHS5o3lrQW+U0tCRGLywZzNhOWFju6VnX6X9851kIc7bprrf1+UytC6DcIACLD4EEbS3U+d
hCJwOUI2KMfHOjb3U+1s3MZrXq4yQEgbzzZ5xQkfrLIggoZxkZQWisFoQgzdC+1bEwhMfLi8oLW9
O7Uk3PsQcc3+NLKgXDrMIyxK1vfe2ffa82Uza9fvqRnBGRRJlQOWixljfrAGB+mv0rtsYn0lFs92
jhLtd+EkpVmKZIpGRSvLf08jxds3q9sPxn/jAAzf/I8VIcRFiaJV4VIl7sqPwAKncA9Z4uWFnA0M
EtoYwGYJIHVNPr6wWeXYZ4z5G6zEJeL8LO+ip+nmRfLS2/HKONS30bV1k9zZD0wQfAgO0u2jvCNf
e7v8K9aO7+mPEA5VhIhFB0s81/z0YTRepS7y5Gbjk23ZED5ZPQ6whSTYsPWDHnwemJGEuvjyOtZi
nwaxKlpSGmLj4okdUzUZLZs7KYrn72UW3vVadpto8SFN4aQCAWArYbNhcy2XYM4DxBMlLCCcwgc0
ijoe2oB1RT1kQvKHmGujgh69qQPPLPedSkNsYyuXrRLvxVOTwufqSzUNSpmIAd3TB13xPXXIfvQl
5P+OfeitbCO4b61Q+HJ6bcWab7KrUwGRe6sjF4jy0XXaN5+LXv4iO1A7+JHzIQOts7G5a60rJmmY
V1yGFQHMiRV4ZHIqoF7cy0Z60KLoGrFuT+nzfW+1V1w2VCPj3VwhV4GuWyiVezv4JkvBxzTciAXn
EWdhgGaeHGwMmZVYLxzSMCvh3oLrHJmoXr+Oyq+x/dnc0gtb9+C/3iSEHEnukjEtWS9k0JAultQL
4SLod5klfRsh1pbh5wiNrY7K+eIIQmDMmbhZIMIie0IwZ8jIScsVNNzyWtOYl50jr/Z/Xz6ea3VK
7ICkNTFGZUI4K/pYFaNZsDp4Ne7lBAGjlMF41TlWEiSFyZfWzq4hREQ1aLpC0eTHZfOrx2apH1K4
BuAkTkWYfd/XzDXxZip+tEnGSYkOatCTSXzLpHjDc1e39MSYcNdqhhxBJQm8KVD9p9J8TWY4RZvg
gKzIRjRYPZ4nloRNNYqqjc2aZU2h7pFn3Fq5RTpuXXVjAfGKvKvD1oUCf395N9eaf8xz/t3OZQdO
Uuacf7LtAbthXF6pae3FBmxYFQPNTno/TpMXJsrHABFsNZav/K5Fr8Z8sCLmqqQ2PVYJ3ND9FtRr
9RP/DRdipzmZINcZuuX40DBIwwNEf6a+8+neTd8vL3/1oJ5YElY/WAjhKFAce/r4FeKqLL1KaX4B
EvFhDTP7DdddvuFZxD+xJoTgYgK5rS3rijSdqePPPuVpJdjy2S0rQvAJB8gEjXTxJAQLhr1u1C5J
8MbBWHXXk6Us/37iNlprIKW0RPS5az9rTnsXIizZ+69+He51M9pH4bc8z3eXv9bGysRR6raSTH/M
MIpww04PkWRqomMpbYmhrmW+mrlMBSO57ZxxLlhpUxpOwgMvsIzDEEOBP6fH/2Ylf02o77evr+sI
hTLiStMH8DuGd6YevvrzvGFmNXydrER7b6bQ2gJFLlaiIxpSN+W90j8puQ3Gx9zwh7WWLkPujDox
CgzmXpRB1h1ku7XQIflEl2Ecocl6ShvX0F4tHQX7Q+c/GPAT6j100/tmiy9g07qwnyFpeaPXLFSl
kFboj2Z4E9rQ49+q9T7tvpv8Ehjh0dtQgQhuDe6uBpGTpQu73FhD1dVLQaCIal6XyIUdIcyELe8T
AGdd2rgo1sqx73ZauJOCICyRDmGnw/mD0e/htHaN/jgDX/eRwpSeUnU3xhvYg1VHsiCgWQ4Eg2LL
yTw57hIShrJTYBOVRfQGe6h7GQyEf61jiZePxmrwhzxTURVdX9TS35vqJyObfJXSgBH2QBKh5O/0
I0TH3qx/Jrf854QQCDbZDNrd0P8Agn9vbSoYDpR0RI95isAkkqQ/28rpPTUwF2Jf49Plta0WnEk/
ke1eeCdksRYWFI7dyAbmAD7qxyYp79oGmmWjDcZrhPpMOOy0H22EtNuIQuhOG234MP35OTNLYyM2
nO8zqbC5YJxBidPtE1Y+FLXWgShMPd1GEWBMr03kE0NQzqn2JRj/Vel4gVqcWhMO6NyrfRzXWGvh
g6xUdZ9aH6vxn4uZixHw4UAClqqw4KVqyOCC5UTwcWfDj2E0x4+21X+C5q7YKPacX0TLmBedelgj
GBwQ+5eGLoUjaTBS2dJXaIjdLtqb8sY5P79h4R4gj1/aHzCiiWVG6AiHFNECjrn5PfWv5xTVtOva
QoAnuS2Kt/H1smuuLQncD0QHVFyoOAoXOoymlOGCKfUgd0f707Cf539HScF/8deEiMMq1YFhnxIT
dXWfBl8qcy/lh39dBaxkyxghZQN5Gbh9f5zVrEVdtWlSL2bSRu8qT6+s+3SzQrESg+ldL1u14IeY
ZBF2q42RiLS1njZA9GTn38r+sYBncOo9kJdhvujSLi2/y2s7j8HYpLjNxJRmAZ4SvFuy1UWUCZvx
IsL1HNm1Cy1hMfj/RzvL7ziJ9ZYKCa+c0xRDM6ftnidUWueHWn/7v61mCU8nVsp4MMzQZjVG2kO9
niOP8qzLYFteLttZ8Wt2jZjL1AHkGWLEraKwaOV2WU36PPSPufxQ6f8eSd+ZEC5kWL5nx1lMjNb3
wLpW6l1QAEj6PW/18c4TU86nrFognYyF7kLYs7ZpDWlahjdGKL1r50m2u42u06oFm6c1lXJuJxEa
pynQ/Uc+LbWuRmKYUbh/ziNYAb0Fy5EpUtA8ef/Vu7CEK/hP+8z61GgHzS/cxH/Io/a/8OFTO8Ib
SB1zUMMDxWsz2wVp6gbWpyClnatvrGdtv2ge076l8gt5nnCJdi2vkdKktlw7D2rxK0VC5LL7/qkc
v38z8jqnMMmQKdRDQK/f75gpWaU89rzmyrv4YF5/RZ3G2lV7/2tznPaM07uv9+qNdjD2/rU2u28Z
0w79TbCjVsCoI0VL95u/D0CKTMetN8wKjpKfxkdkdImCKVWE9z+tlp0YnUaeY53BVPX4IiPuFVqZ
yxiLWxf3jvNbN+PHVusOSfwo980V3dMXhJ92slJ7ZlAQvqqtx+/iQGfbBaRT4aqRiZXCdtVd6jeM
dPFENNNbtHpu60g5apVxmDiW07wFjVgzx8DWH24+7h0xLy4KBDMGCz+rm7n8Mll+wnzazDyeV6Rp
k7rxpKBSEneVcZVL0Pu4ug5NwDxaA4qKQb+HdzlFANKcFpWpzgY2DPVg88mnNvzRKHrd2F12p5Vo
yBVsOgDwmGwzxLYifNZzy9Br6kXz1aS/oYBcb4GiVk0QPkzZgX7XMYQjHvaqAj8et3w/PtPMm5I7
8unLq1i7fhfC2/+1IRzvyVCqoGmw4dSf56/oOE2gdY1favS16x/ToHYNJAIv21xflkbodZiZgpLx
vbNXZdvpBYUpz6ivg+B3BGWc9u2yifN3JE6L9vX/mBAuXp8B5oyPnnoNXPLSFRTXxi7OP8wIrDb/
RQJ7akr4SM4UpKHeYcpBeDVQroboK12+y8tZORvvliN8pKSbBtQ4sYFenwuJp269TjaiD8qtthUl
V1Kjd6aEdEyxKiQHS0wNxQ84MdLmdwlBa3D85wWR6kOQQ6MP0KL4vPDn3qfDS2yZaF24fiLvpHm8
saPibpTan6iCbrjcmptjcGFmgd+KZFO4XSYrtMbAXqoaEloxeiPvEBq4gwt8Z83Trq4cKv3ZQaqG
I9MNW6Ft+eNiJFUJpJAjwvcHR+V7hx/npJGQAyPZ6J1dPchXkoxGGkodIDoPUqd9mqOB9zmDPepL
XwYb0yErFytcPcvEL2RvMCsIxy0nh5gzn9ePEXwfGNtXm62K1YrP8Oz9AwmA9ZdY9X59aR+MldZD
8m376OxdV8rtmO+7/PNln1n9hqdmhIevY3aSLNVso/xaqvvgk/Zd/jLtaJzogTttOOhKjHq3JOHy
G1FFao0AW72F1mbgRtWDY+83FrT8EdEvYKOFhW8h5z0LhE09RxDxAxLJjRHBlK5cdDUUz2qV6dg6
jPHnxpDsEOYKKEO14wcA5zQTlMG4abLuESbEaesXLVso/CLa+wp0FRa0eWfQdQRoNKhXuQ3QiN7T
GnLpurmof95alen5an1lOeUHy9aOk+Hfh1bwGFYbeOazt7oNew24GfIzSEDOuseFOrERel17CeB5
CyGB3uImd15nbfJgiP+YIR0+NVvMR1tWhftCNqPQ8PWm9qr4ZkhhtTfvGN+Bc8UbNYbUy0PYZofL
X/8spgsLXf795NUmhwMiSz0m9V7doTLgRkr3nOTVTjYkBne2UsyzMyqYE66QqKt7WAYxl8L+qvnX
Zv9YNZDzb+Usq3ZUPh2PEwYbRbppIHZoUKGr4CFueRsiOWD02V4qk0VcZyOor+7giSlhSdmit2v0
bc0T3svtb+Z4FSUj7afcq82tsvi6LQoGQJJ4Q4hVik61hzJDA4TiJsqrU/HNCtMbim/QjUXlojtx
ddk7zjvDy/daKhT/MagJfX4D/rS8lxGlYfrqWi71GzNqbptAvs67z21YPTBkA7sJbprJHJP0+rL5
s/C3WF96mTak2XQgBOesxrTwU0rxXiqVu0Xl3Z+/+4a/kUKv+sqJFeEDooRadG2MFRkFa/jiruUw
PnRJ4aZGsYGSO788/qyIYjiPS9hCxJKP3ZQDXLjYktq9itwaYnhunO7UYFcCobSJsIEG8epGQF3d
RwNmvqVgy+cUsim1M6ssHQbiyuQfRnNAm1qDxkZqN8q1q/Hrrx1xzGAKJWSaYPv1isTxUu1rk++H
vHN7+xgzrG3UP6A53lja8nHeXRXLhp6YFC59lFVzQ9IwiQyai+oX7Fd95jXV11hBtMzc+H5b1oS7
f7ZLhtJtNlIfXNV/DqQn07kP9WcqhMFWJWJrM4W7f4BDSM9lbJk9GmLSjrJdO7u6/Jr3jHQpu4RS
wOXjtmVxSeFO7oKklBaEJxYVII6t0e9iJ9gPlPcRFr6mT/spjcYHZpd+XjZ7lhkKn3Dx3hOzSq5E
vV1gNgDGk1WoEOvGxsrOuNSo3TIQgHst/LIQbwqbqebg3K1oqj0IbMP+ta4+t82tFuwU9QoF9zq/
yvTDjPSRHz+iDO1S+x+NW4SJtdKrg2jjxlg9jic/RtjnOsqafkpZcG8+Zd20LxPkO60NI6u7emJE
2NVUAzg4VKw4SW60etxXU7u7/N1W4ybkAUtXD4I6U7Bg8anQ/ZoXVdoCzMjPRvddOUd5fiuxX92v
E0PLDzlxkETX/DKGppX2b4tmSAyt96tibsSucyMovDCdwrCrvdRkhUBSp4qago0mkFDfkfroWHT6
oSAPvrxp55/lvRkhgkgoK2uJxreHOxodV1v291PUpv/8ad5bEdxdgvOh7VsWY88qOnOvdYp0qv99
MDbS5HMXWOzQv2CGlixB7M6gFIuMoUnug+77ERKkK/i1SxeO5uNgqltFovPwhLE/bUcmvfFs4Qup
NirBNOmY5MYNUBHTYvTXdiFUjEaMrh7wni3Y0urHOrEofKws1MwEOVLuM3P+YDW12zrB42V/WHW7
BZiydLmY0Rd8u7dGhlsnFiVp6fc8H/S3RLd8pNAhxLps6Tx3pNfPTBKzJ8wEM6j5/hSlJbUNZdLB
gyXFjRpeQbb9QW8QSPhCBfqyqXMMGgPxqBctyFvmTc/GQbumUBM7M0kbJ0/5fJCfF8mVwitvgRUm
brUbPgde913ZGnP80814nw28tyt8MIWnmY1AaO1Z7ot9k97NH5v9/NAfHhUv5b+haHrs+M9W4Dru
i4HmT//WHKW9vTP29b69il8Vz3RlNIGKu2LX7oc37eflnVGXX3DpFwon0y6Kuiu15Rc+hMfwpXxD
T9CzdwiE7uvbcj9Q559vqI485e5NeNQQrNtwg/MU5v0WLT5/EkxnuWq6buQHRMpNXb8p5osSX+vZ
R3Rtk2TDuVfS3ffGhCsiktWgkGaMqSlih/easQ+kyJVBQ9cHv3yu/f1cboSkVTc/cT3hQE1DH+dR
hOstbUitA/RhQUdauL1/ZW3dgGt7qUElRzuS83vGyMc0hd8X0HfCreiOyIIxeuhOsBLPQb/r6tut
cYCV1xjaBSf2BPfOI0uHHgF7efKpBdchf8jKr7z+PKe4lyZAWgcbbQNn4zJZi7v0qxiB4eVgQ3T4
3mPQgZTCJPXxmPHBj6+lyHHTYK+E8LIDMJU/2VsQnrWYqC/QHWD7NMZF5IITQSo2VRhsk8NQf0VT
ZfQ3zuE5vowIdWJDhC5UhlqqbS1xc9X185yjU91965Poq54Fbj0pHxWkgEoj3cn2wBhdsE/mNyZb
Ns7iOXpI+BXClQZHZcjPYKXDUHql8b3y88dsLA4LTWCkvqIczFPmTpKQPO87ukzpv1b0BfuCQyUF
JMYOEqu8MZx9BVvcrL/Nyp0Rf7TGjfrvmhedbrgQ+Iq8LyurYakys+c1VebA2mndT605kGwnzZXV
/zfB59SiEOkKQ4MLfcZiMr3E1XHMvKCAANYqd23/qbGCPZKEtdwfLkf45a+KAf7UqhDyRmhgdBQo
UQO3PhU6cMGtnGtrI4UAh4ia0TQlBpp8DtGgQEJ16N0mj5iqgRld819zKXfn3Hi6vLC1YHe6MCEM
SI1flhDxEga0HkXYZz1p4fm1vDL8BV9n9O9VmeWAUiNBPcUydDG1nFsmgVMK7V6Q/R7anmKMmzu7
TPl0eVXrseavGcFJ1MrvlUVkGBhbfOU3073e6ntZrTZeF8tHOfeKv2YEr0B1NpAbDTNy85SjLjFb
2iEvPQss8uX1/H9Cyl9LgntolY+msoSlOiy9MW33RvRmzjvVOmrw9hjIwVK08+ZwR4/I3bC9hKvz
VTK7rUF3Aw2uEM7ssVGKWQ9QkUuN4VeW6ONxIe24zkvL7uBt8fsnqdSbNzQiEF2sOxjNjXLY13Em
bZzCtSyAXhPjtjDLqqpIR6ylZhdZddjA3a/vwvilhPeCV4Ku761oo/P6p3N1tuoTW8uBPcmo/NHo
o6Rh1Vbd7WDgxCbG5vhTxSRN7XyB4H/HMm9bIzlWqvnFKlHZBP7aj8Od3P+W7OyA+1+n8g9HCT0m
x4/aKB3jyH+q6vi2RbQjdbZmaLf2R4jGUgg9s53wmyX515hfD/WhlG4Lirjy1ltgy5JwwFAUQhYk
w5LtBF5h7fPypZA/B1W4L6AMuuyAq6Hx5EsIpyyggKV3JV89Tw9tDa2Kx3y1l5ulC5G3J3VvSvR6
2eJqhnvqaMJxI3uRrNnkuBnWMTaupW4PUYEU06aqd3336EzUl7bY3NeTl5N1CqHYqfyoay32FMlb
q8ObjNu0eUtnZd/AF5nXrdstJcPHyXZr5yaZNg7Xnyr1ucfTNYfZltE7cay80ibfalq4mg3ljgvP
G8zO1cOrOf7AMS/rr3bQQAfwpIyeObwMzo0pMwdcbEQbdd2z/v4KYev1ZOrKQeVXWA8P5hfmmo71
Lr4G8y27uteSvbnDTr4uvB+lG7q/a8mVD8lOOqR7Zzd/uewGq3cj9Mv/syHCB1Gqua+JOI03Smbi
qsNXYM2Rq+UTwprVtaEjtNoZW/DR1bekfmJ1+VUngSelTQu7NFaBD7j5IQzdX1+dD5Hr/wx5RjIX
wQa0ruky8cqA27V0NW49uFdvz5NfIIS+CHr9Ig35BUntMpPtDeGuKMeND32maEtBDkja/+6uKPhT
UACPUwMrkLRl++5KPUauef293mXfDVf7iczfvnzzJdfeRdf5Tb9vXbAiX7SnH4oXHYprQCS7ZLd9
CDf8T6xHdU2r2ejJN0iEKk5MTmsaSFSFilcE9fhJQrnzSYHnYfCsIWxvmi5ixjnOou6XrsS6Dkxy
cr5DlBPf9o3i3CO4aqNFmzv69DiPfvul6JPqTukbn2a7ZTRPoNe7wxTGzNqoQ+LsCvRb9200Sp3b
lqXTuWFY+cE+s9PqJoiN9go+V+22sCqqsiiwP45yZz5TfYgo1lqWfuWj6faWNYN/k9TBFLjgjrsd
R4qKtzbMH3LLSY+xNDrHJm+KfSVJTEzbCJ5lzDDuKC6Dvsvq9lNaTMONbzqhN6pVQQXdsfP7FOWL
h4IJ5W+LyM591s1IWjSMgCMsW/SWefANPb/RwjE5GL4l73LguO4YSTol3kb7ErVJ97HAtbOdMwYl
feg5381tFr5IcW+6zPzaH9u0n+Bg0uuucc15Vq7a0jYYamwn84fMBt6GVZC3VAg7OfAGp5Q1t3LC
8QpApn9tSKkFqW9ctTed49Sv9txPL7ASVh/tcQwfGhmmNKDMynVF8XOfDr38O6pUMOFFLX/pW9W5
7vOQv+jbdXYoJ6uavHlS2uuaZtRNkOjyo+wPgbajO2V/6uW+vQ+rySx3VSXnP/3Zkg5+aHb+Mo+m
XSl2VoL7DNJav+nAF5quCsN/fqCUpXeos/pGRrMp6UbECgd1cu1YhTJwbIJH3VdDipNIK39oEE35
yEMdRXKzsrOvVh34DQScAVQ2jVVLYBIry7mS9Vz/KPtJexNmmnTvmG3aeqVsx/va9KffZmPqXjHH
eXu8HCD/lM8vXBmO+j5W6TOVwkTmsKj30RO54Nd49zG58Xc/4NY4qg/FdbR7G26t6+kQutJWmPrz
mr9kXUh3MpTPnH6JlPbxe0dR7Sp8huplfsxd9cu8t/fxI/Ow1p314H+wlri5RYCwmpg4jFebTDCg
1CjYn1KOtR4krL5F272dqntTn+293w3fEEb9kdTdnZXz0Yxiur688as1I8o2yEYsnFtn8qFRpVlZ
OUKgj7DywdcgvSxs51uCmv2h1npuBlMi6ZQoy8ppFbmSQiGpKPKNQsNyF599gJNfIdzVVlsXtkzf
y6Mn9cGXxqMuXc/ZsYqH3eX1rgblE0PCTdyDK5JorjVeV3WUe7ukd8vYvzNk6UsX2W6/Sa23mgGC
mtaY6tGQtRYfPVKaOMaow+DZDrcaN85k72rrWSE2twFPm10/3sdbwgJrq4S1YaESIg3kiSycpnZS
u3RhDZXr77nFPW+8mbXh2t2bsYWkWV8flTiUl4DVwT773lYQWnLb1OyoKb8EIyQEtwZz5FK3s5PU
tfRDVO0iRdlf/oxriQUE7wrsBxooCbFZ0TtRUPZt3hCM/h9pV7YcR44kvyjN8j5ekUfdJIs39ZIm
kSLyvu+vX0fNbKsKlVtp6mWr1d0mm4kEEAgAER7uGbC/0S5oQrfA8/xfmEFnsIQ2V9YkxY+tHdOy
g7IPzKwriCzrwkFuvm/bmEsIQd3tHxvcAwhvXwX067BBjaL0pKrpNmVM/YUJm9tg51bYhJ7dBf1x
VNpSgpWuR19sXJIenTi97AA1aN8ez7xDACwIXA5acJD7vjQV6lkRCQJMaX3lTj2u2ThDzHKyyzrf
gEtNh1Z1SoLKdNRCWQrlc46B9kag0Bm/nnR6mpyNE69jKOpqDfhyAYRAh2wo6kSh3UIWZS5eY0f/
M0QuXE2SFbdlj4dkLOzVZnTAcvuOpo6XSEh+SD42eaKSolmq0M3PrKqzghnaOOH/lzOrxXgtoPu3
totq7SskllYd+Kxle5JtfRpIKREDYjW3l3NuQoGfsRT070A35PTKOptQtR0FtNZgqJbyqMFf0pHo
ysIhNGsDgDUArcG0hyL75biGtJysvMC4Ep3uSnkld8W6KH7fHsjsSaedWeE2WtSYVdL0sBKiHVca
Axxj8WPpD/e1akJ4B9ohaVU5atc7faU9W1W2pEo4G5XPPoBNw9lU+gV6cvMUt4wmHt/1Aem3KfwU
lGIttiWpmqUH8OyWPzPHOamWSpAc8zHeLFg13Ws4vDXha9cubIUZ6AzSsKAcQKM4ZM/RzMCNKg1S
KW9xd5na+GsSzS+Q0riaEUNHku479bMrK2ggAozUKuFWlVNiplBkzcq6J5YeRKQYvgpTOoQhAO/N
0r1i7uF99nEmh0/MDL0JqY8p76EbHu4mc9XmtqXVdiRCF2aJ0mXej9Hxio4Ow0Sj6OVUyKBE8Cmb
Ckh3kCKTnErIN2q2JAI9G31YY+1/zXCOPKjAVpsqzETdW1Pct1PkjKpnJiaYnkBdgazxErf80sA4
zx0byS+DDhbFdLIbkybEBOg4b4YlPc0lQ5zP0kAvVKlmM2i8xNrdAPGWAsystyPB7PwBXAkOWAnY
X57vGg0dRSjVuGz6gL3U8Vsf3dExcmr/Jxo4cUCRGk+x2yZn9yKED0woRyrIN3MXsqRoW92Xc8Qe
zTNLc9XXK9U6jK3k3bYzO39Aw0JkDpBcHFCXHhjj4jeB7xhnL1DTk7oJkPMDqaR728psIDuzwq1S
ajJusQkTWGrFPkNblkcb4cNozInIcnvMKQgXb1u8JhRDjuf8XOdMDmg06PW8wwtN+GxaUhr7AMUz
0y9tQUK5Cer2xhPaZMTIlYMftByge2AsgDvn1vD8E7inw6AESRIF+ASjTB0x0LxYfRzV4aFqj7cH
uzS9nKFc8eVuKHC5RQrAy9uPUovsWkTuqqVbOYoXDt/ZEHm2mOzPz04lkLhGelvCWlduBOklqrZa
HxynqnfyPCKKudTTvDQ67rzIUsgHhhXsJfXgpYbyUICsRTUTF9KXd0MuJwu7fW7ZtD/j448AswFu
zwixJTqQ9fvDc1V/l8bXIDzeXrT568WZHW6LN6YfRkUGO40l/6jjKIBKUibsJNrv5TRldPGgI83M
IbfFIk3dRkZppynifxVo/gkApny5mnWIwCyx0VaCJ5tOYch2mwB9YiyhPmaXEc0vCDJow1FONYgz
t7FkPZWtEcsYFIe09Ib4KLH2ieot8BduGLMOemaJO+56wbCyaYAlS35tRMyjB8z4lFWkRe8t7Ze0
DGf9Bfg3NDijcgFZjssZBN9z0oQdW8cSlkLJSTMKjVf5oCf9Qsvdkin252dzGFVxIRYKTBWG9GTK
/UekoRzV65tqsfbKvppPsDBU3/+OiospdSRkmcwezCq1jpAdLsnQ/lLNemFE87vgzA4XTSKVZn4f
FDjAqatMToY0mhwUTgbfKJPnxrTT5mEybW0JarU0lVxUiY1gaPMKU1mCaQ0JWHRnVC2J+9zpM20p
pMwWuEAGg/s6uJFw/eWsgSe0AJE3rGnR8DspJBtAtntzoJsmDd/9DBghuW6/I00isZXtA1OETGWN
DhXfSfXkTQX67Hbw4VcXDTAQ12BSPMgxAfzKrW6XNX5OO0sgavczzMVjHBieoOTPt63wW/5kBcBa
5JUgqYxk4aW7xkWmhEMYULuopc+myFZ+MT4P2J6kq7DOUm2ubhucGxYAXuBdAXsE09y+NDi12dgJ
UkxtI3/OiuYuCA3wrSzd2q/QqFDMBUIZ0GFGpAnaUm7HJxDvSnMhCezdO1RdCCWPZPX5Zrv2cWl3
sFB1vgthCWqsUNsBOTFEmniyggDNnL6WoRYioxZ58LzVal87CbGdBX84zcwtQ3zMVOQhHkM/sGOS
ksLpUQIEK4Gtuwr+C5kDwv5O8dfu/d05WO7h3iObgQ189fCpkr0KEK7mFkCdfpIHbCgCNCF5W7lP
9vr49bVbyn/zu5efF24FZDOIaYVqpS0YgO+HbRauMqnIXZnGj4bWSwtom2tHZsuA7CgyDoxqnQtS
A6hGpV7C7EQt2rmrzBNLY2v25WEYGg+62AvLfu3GoKOBzBpEXqFMCbrWSzcuWjlDr3gQ2s3QbmuU
eEg89rtCFv4SQvefWfwzLC4KJL6AK3iJYQWmj+bJ93ZK3biGkF87rBWWvdQSiejB31JMnEr80JCC
wCe6tzU+QzQBYqaYQwn2xHzClRW38VgnprJQIbiaRAAJ0GrIkl8Q7Ea7zuUkyn5gVX0DKpy+3mvo
rmUiGsJS583V/gRTGzqd0bMisU4CvmRbxiXqgIwJyWjbtQZOJ4TC9V/GNJhAshy+gGgNIRAuiLYT
bZWECfxMfvcaBKJX69KdmBh/73MAArMWUCTH2f3scrpUX6tLiclzR2aM51EFoME+Tt5vj4U5Lhdl
Loxwl820qMYxKXWUdkPMmUSLTQsmLrVHLkgRVon/HQzV022TVxcMOLmJdhJw+KHWAFVZbv66sOgB
7BhCW5PDY9DLnmpE9lCJn5JEj0MMyuVMfJOknJQUhQdwI9+2fxU60GbK1EDgJSAsvHLDFqT/SReo
od2LXUma3vi0MkP7WSqtZEuCljlJmY0vt23OuD42FoMjayrAjjyHy9Cr6D/VczA7R3Lp6loeryFV
H7oUZf6Fx9JVJZS10UJrHdbA2QT+IfYtZ1fSIELaGXiD0B6pN0mUBJnoZtOrn3TrOn5tE0hEIqtn
CLsgYVNtp8nzCBRfGnlFLALedFf5vw1jo/Wb23Mgz2xN9Isg+Q0ycZB78ZePqRr7uATRrD1l0IZx
QC4IDLSVMS1RKunpIR7zULd1vYpZE5/eNus8l7WHIJEFVwyr1l+noUmDbYWTAa3liq+gF7SUjz0d
hs6purEQPUkYhB3qkJlqS3HSCHbe92BVKNNSeW+N0KJepJZR69we2rVLI7Sh+CpKTJmIbajLOa80
8G+NWQyet2odKZIDlN+kb0SI606eIWdOCcoFq3KDv2XXZYEbrXmok4D5C/x5XIyYyiDzhSJhtLeR
rcSak9eCQwFouD2+q9o+s4OzAX1FaJsDyyfnU3o9WFpaZWCpwEuUAt0ohEfLfFEroObdCh25qN2V
/lahqy5/FUDmaD5Voh10P4tih15nU3WH9n5IF6Z9xqEgUXPSoZAsxsNzOet63JVa2ANjGOcrH7kk
CWHr9sCv6jWngZ+ZYJ9wtpnaocSztoaJ4jNSbRWYffSZbMf3/tfwkSyUKmcCE4obkBlFwVdGoZmL
xdZUgp6SQSbNNiVju+/r+0ZWSV47dbxgaiYegaaSUSWzN4fEv34oWl1oaOHAn2ixbvwJMp/axsyX
+DCvLoWMAAeBCMqp4D/Ei+Ny9hKWBRNE0OsWU6rsy9KcnKL3C1ucOnEthXQJGj1rTxWxXugYZzQ0
l/biauqkGgRltgXSBLn5oKHsUdwNlxq3Z6aP0akgvKLdGA7AjStM4k6mYY1xjeUdTqxPCCatqGA+
3/a+ueHgIoN7LjBU4BPgLkyIg1OAqzP41KMfkvbVdZ6ufBXBwhVg3gpwnuARRRGIlwYIQ1EK2lBG
z624aaavCc5Hh4ew+7o9mLk5Q6gyxFMd8oqJKUoaXG59K7TRvNWuhFBLt2mpomRkhdES1+tcvEIF
2YA8HJz7+gyMRq3MjRBM9HLQi69DirZfkgWRdBxGMcvJKJSZTETI5fyqs97wsmZs0fpOp33aR6Lx
UEEJIkXsxkt5BQkcsSSGWPtf6G0ZnqeAJp+GUWtrw8xqao+daXyoUS79/Pv5AineqZwKeASvv1G2
OKd60Q/tFgJSfgAaOitfW/5SEnBu9c/NcFsmA+wMhKkwkwS5Nw5r2oi2FsfO5L/eHs+sIRU6X8i4
4BLEM31YaikXk4r7fpsa6L/PBlV9k8y4fFQmX/mc9AAXg9sWZzxO13HPAFMUbuko9l9Gg0JMpdEs
QrSF6vFGsAZHnSLPb5ay4VdXaDwHUFxnkRvDQ8S7NKNUsq82TZDYvloppG4t3Gvl7Wi1EGZvLKco
G6dtv28Pbd4m2tF0QM4g6MGtGvrJ/JGCGca2wtENO7jtppCOTLJPSR9iceFKOXMw6Wj4YJSWeAZf
SR6ix0rTcyVObMCHdiIuiWlnOHr7HTYMuLrUXjW3bMis4HbOOhGvyMRL3+xTWUsTm07mVtR8gmbn
ZTa9GXfU2esDlMDIHF0RYbYgvBIsIUsgSaKvWBIhSgvSA0ZIsn7hsJ2ZPvg7nr0osp+4mi8dpLag
RD0kQ2RnUwxCALETDggiv5APb0gUi2BQof3fdiPhYEf/N1L7UKDFP08X1rN7i+CbQgkASmSnvbKP
yt5ORYGAym/t9+lCzmJmJi9McdcWc1IipA7QzB7nr4UZkBqJRD1/D1Tnts/P+MWFHW6fhaLYaEoG
O7kGWfK6do0mXLfT37Kes5kDPQQyfMhV4H3Ine1iKFZqJfls5kynlao7HxpqwCF5t0fDLo4XD2+Y
AVM+WopRFsWxyJkBn00eRS3DakZvvQ72S+XptoGZ6dKAkzKROBBNBeWkS68rIFof6EB12HrQY6em
Xq5EJPLlv3du1N9FkEfhpYk2aS4SiVptBoJOkW9J8v0UQr6kFrdt9qXVMQnD8V+E9PNdy3zxzK1D
VYhwf8auVSrrOakKJSGFxngV9XFJ73pmgRAgEB6A0cDDR+TmD/WjEF8CU1opbMzRuB+lJRTDkglu
NCPUEmjhw0RVDNbjRKsIaUVKH287wsz+vBgI52nBqJvSZMGK2QtkQuxRQQ4O0Ymlt9JMmIMdEzT0
BvrkrzAZfWWIUzZCsCMs1acOlLmd5a8nOQAvTXxQBFBi3h7X3Bl4Zs/ggEGjiWo+9QEEs4p6gOhb
kNt5Rw1C5fLD902PhnQV5PHCvp21iqZDlnjGDubfnH1CtZqGkBGY8mRrmRAo+S1DUK9QH1JAg1tz
wdzcAxSXlz/2mA+debzcZ0YtlLBHO9keq5EItUYkVYSo81Ov3afIE2ujay1qTLGozcWnC7uc+6tS
QUUxgF3Jn1ZK4KnlcVSee3XVYLSQt80ZOiXMvLbe6EvphllPOhszty90X0hbCu4hNBRa8BxdI+Ig
PIwJPUgQpJm09O8T0xdj5XaIOoCSNcjZWOU9lVJSogFHX+Temt2HZ6NinnW2klMR0bZinjNaljto
zY++bsF1RIGfCyfn9t64LojhUgo6B7C1g9oVJww3pKRJaFerSOWCfh7NcS0Qw6XxmbFcX+g/R2t0
LKrjPgNFrQLWP20VRD99Xbc7+t7lC/Hnql8Zgrh4LaOJEMlWsH3yyQbRzNso8RmKuAICNZskkVVP
tN2ggfCpAA0/afMJIhY+hA7RIxG4beu3JGqj3q2V0Pw3i21CAQ9JUgk6aZxjd7LUGKAXQo4qrH+n
ZrjFKUxJYtKFg3F2uc/scE6smCUqEBZWQJAlpwe+V2hk3AB/hP+q5IGdgGQEciw66BQvHYuWuOkV
Q4vtIowWUXJwt6ZWvhBt2bTw8YBlc8CDghaXq6Q9sjxDCirRxG4H1FRosdcSf9825uttx52bNTxp
LJQ9VCwOD9c3ik4IJEZyHUd69qyLY7KpAMjcB7KlvGpp/Hbb3FziFszqJ6FhvG2ufDPoQpRAQvDQ
JkLsdM0GaZC8+9DxmBu3rZAApXZIeuAKvdt22dPzajYVbFGkx8A9yxOu5H2mdy0VcVYK4d5soCsU
1yNas3OtfjDRuZW8MiwEMfKFpMLplX1p2IQAMJLUQJGwPDUXF0prGptQaTVCawsp6akx9tDFeRdq
RXZjZNpJ2ppvaMGb3pq+GJ0mGlW7jsNHqig/eom+KmYV3wn6OK3iToxAI4w6wu2pub4U4fswM5Cz
wOkO5YxLb04EsRZArI3ytfLcFG/9Ervz9QF++f/PheEsrQM1DSTkVaVVLLwa8vOQHJMUYp9OQZfo
wK93zaUxLgWhRpk6FYB8EB88MzSAThP1wOC5AGuci7Dok8AvvNCRkuTBI3LddCh4IVcso+sUnO1a
/ENRXoQMDQXaPpZfyn5Xd57oH+R4EXoxs14sxwseXrw1WTr0cr2gq54npQKdR1n6kEAi7WPTdK6h
fhuaHbRuVfdgH+9dq3/xY7SnWYfFuvKJ3JRzanwCYCaozqO4xruMoOe6OXRwamMsXKlwYjTUluEW
NB+BHNqFcN9CTahj8GDdHkrJznJvkN2pdYXJ6dUHubDrYF3iBj76JJZ7qKisOuM5G576ylHEwBZB
z11qgdebqj36Pnoun9RqPUK2boCgT1b/VDPqxMKhKX6k6u+6erLMe9VaRaO4okC+IMGYpE+tsc2y
pUfezPWQhZA/Q+e8OQwNf8oSDL2kUALTE7TYYm+PJFDvhxbsO4UzRo8a+lBvb9KZTXRhllv0aBgE
Ielhthu9tkfxFvP4hBwcnI3ukWIjt81dh8uLUfIcxVPfx2ZNYS4fobkxjmhk3MYQLGyg+iaBy3P8
Es0lvPfM1j0fIl9+D4um04Ws00CEo9u0AC5aSEk4LZFnXLX4n25HWEAVV1Awf/GlYbR1+Xrcws44
DaABSdEO/JQlvy1tK7VHwxCAP3Om2CnGt76KHV3yZOULaQs0BKKLOEWLMwpfhXLohxVEvokAIebb
c386cq93158P5F4gfkpVLZcw+Rr0VRtzG03weTWFOex5A9CU38kokSqRXYM+TOGPvNjFWUoaMXOy
wbLHECy91rFVajSp35sdyLeMO7nWl0622fU6u2Vy5wbykOI41phHCkJMwbCt+CWERACAWsAjgebW
UY1HEyVYZNKt8g312Hb4UvMlqv2lr+D2I8iGBiP28RViYxDV/yprCS2qS8ImM9d7bAj0xoGsjQHe
ePLzTrQmNKcMGknKYyp7QbVR1IQEYUqAEm6tdyP/EDHheBnj75/akLui9dFXwI88L3gHm9Yr7zj7
Em7AORLDilLjS+puIlG5bmuVZHG5M+Wt5ePSWzmSwu7A96BFEkWPTnfD+KIKvkOjdYsCZBSNRG63
6Eawa9NNtcaOQtDsqQ2Efd8NKDpC+nx1+5tnLn1s9tALd2rWRj378sgS4qQ3rB5Su0ENPd+VYXxA
BpVUtboagBvwwe3TAE8AMklpSeNq1j2wZBCuRGHvCmhFzQ4dEOGkkTbpc9KC+ccBm/aX2qBmfnuQ
1xdpNsY/lrh1oabvq0oFS6j44WGQ2kIAwudho7dL3L1LlrizAMh4rfFjWKKK6Pg4KqcMZYjkQW0X
Ls0nlN21r/0zJv4YULPSNMYAYScEDNdUmdgnRGq2RTuBHP/YCugcQWyikj0Jd5K4kpUtDXeqhWvI
a2K9K8WrYU74jx/9eEDanVTtfWaldlS6OWDpxdtoHW+vwRXI+BTbWQbRBEoD6vVs6s6e/LqS+KgU
4oN1wb8bgsYxKuNIJQPP8kHxYln1BnFCJsdwUsv6EfufVSUAm+uHq8nqnLzpFmL5vOeffRAXJKdA
LQdAaEG0pk9ePha2JIJo19rXEGa2hAIZnV0tPvRo8DVC5/ZkzLg+ICQqhHEwHyAP49wklVOhD1ME
iqwJkK8SDn6XuE1SLABD54YIO+irQ6c+ADk8ykioY10zDETgQRMiW6BBD0Uv4NfTsQFm1q8FD/9b
0O/6rMJU4UhLoV1Oss5cYmieHTADPCEHgzDN47D8UqmtDJVogq6YDchIvHDK3LxZAsFc9VXByUBK
9McO9/xPFNDBBSnsRFX9E+ICoI2RXpVGd2Q0qli59uTTfmOK0PQS0R+rBke9l+5DVfW0Ll4gSpuf
/LNv4e4KbWwlIFLAIrcs2aGtumoj6od8MohF78FOV4np1tD2bbqw09j/LxcZIOnKZgEhD1ggzq8h
uqpLIbMbR1tdorbVLHDOzo/szAIXT6VOHUMxwyyn1h013gZlU6fruH9ThmOab4FeU+U9WhVu75m5
6/3FuLhNg9o8DVQT49KMF2kCA5IPWeWtkD1U4XfSAEUBbMvfl83hTwrr4kar+DUZrNbg1aqPGKmq
Y1/46joVwMmeWQuPVjZhV0t2Zoab0EqsgtFgZgaa2kW/CmLXz1xleMwVHeinhazCadvfMsfNJG7Z
ciMUOKXi/EGCAFd0AGg8pL8TkNyWiptmOBntPPuCiCtJ+4Ubx2wo+GeshsiVKpIoTaQmQdhV6sDt
LfEePJ6HLjEXdsGSGenyuJmSGDmuBGMstMe6uY/098lfSObObrSzkXBXpzwUA7EdsGrxBLa1vrS7
pS68pUFw4SyG9KsGdANCSAB27AGPy4FurXypH5pFBN4fgEoD1k4EHAOZ8su5Qn+pkJoilqSuFDeE
pqVvHqSyAbBxJyzqQp8yEJw13AEY0gBJEsXkpdGoahZaHWFlSmnbjd9aIK+zZl3moM+LIhzA9+IE
JkMIUUEsGvy1K9GoV+bwZLXrVvuy1DtR+cqNL0FxVPnBajKnznNH7XeC8dNEJ1LcyAsP7rlwd/HB
3M0lh7ZKUjBXimK5vpejERmQvPlULLB84Q/Atl2m4SulUbYLxgnMi714bwbtYpsWW+2riYNs7ul1
DAwqt0zgFJR8NZA00gxF6gamVTqyUol7yc8DMKdTEFVnfW+DY+0pSNLU1vsJHTOhJuOoB5BNMpY2
wFxIBqwMArJMERd8S9wmE7BoldEoGpmSDysRiZa9U0aTU77o5qYc0FtsPEE01b19Esy468V6cPOA
FBvetznWAyxjoLTS0UUZlRAyilMUjQEpgaJbg/6020ZZTLya/DOv5UI0TWUzbEDuDnlUN0MKrc9G
UoWZC3yY3UYqEZUXE2Rat43Oux7uyqdsngz2mcudqeaDkukDdibIZ0i9jUCK0AlAdDrmXWLcZ2P1
rerpY6ULmwXDLHZdDfePYb7NmHZKkmCW2aP6ue0/JPmbWlBoM5/zatNE6FWZjoWxK8HS1moLh+FM
0MNR+8fNuZkO5LZGAhOmdS0FuexHj9aYbonnaQYVaV5Y4WdW10GFNMJKhCMWXBCrcHzNxwmnraOY
PysTOl/QyNTRqwduSdGe4sCZsghJt6ciapwYTIvNu2whU5qQaXpfmH22b65nnxX0TUUHNpnbV3WW
FWkxYqfn7csw7hJloyReh7aXYVrTEdjLXaracbaw6HPpN8zJH7PcgRZP6HOxMjwke0jeyrEbI66E
Seg2aB2qagdsEHbu/+yilRRAuz1BNciwgR4lI10lwmMqg3YZJBR2hDRkY+7qpe9jC381K2g5w1VM
ZMcVv+8jxSgDAbOiq70TjSGJQZRttQ++sanjj3F6XFiFJXucIwo5TfKwxnREIYgU5a0U9iSQvKLY
JMI2LF4680nTDk2/RrMuUo+HESwxEf0dDWAIO+rFEpnIXGWDgXj/GT/nsvqkgwMnYsujvWfttKmS
CQRbYKIJX2TBjtvXUZWRTHkuR3zRQsz9P0L9P8Z5hIkKUPYgKTAu4AZcaPvELzzdP/gofEFMSiu+
rOAzMhayHPwKoMlQx40E+nEAluNywt1/OrFHG6NgAscibrRoBMPXnmp7RXqtusd8Ua2Ov88BrQO2
JgZEQ28SnswsMJ1lKBhat5uEPLDfvV/e5vfDp3v3RJ2lMtg1wxATTQOMBYBOQKnQd3VphgqF0gZT
GtqvGkHTLCF7tKkS210vXPMtdi853y9sPExIHJ3/ODp0i433bDyyLye5DEZM2zmgO/f98J8fzzt4
BwKz+IUf979/419WZEPwC62z//0z4rrEzch+bzvr43H9fVw7u+Pr8fXrdb2w1Zjrcp+KBgx0rbBf
AJFzrp2Wjab6eYs+NLu2Pc8L7dPPOlg4UK8awjAn0N1GNwQQS+i84rUBxT5P43TE5Ds7x/EcD4N2
ib0wmmu3hRF0XqJ9HcxJAEZdTnylWGlahmWIduXd7nXnHH54q7dPlby5C0t8dT84DefMEheixIxK
vhXA0u5wwLKhyXthKHMLg4omGvYAngRJGzeUMLfyqA5xqd0dHOf94P0mK7iDvV64XZ0aK3gHOLfD
DUTq0jyIc9g5/Pjx6/n5mZKJPKODeyK5PeHf8V8w7e5de/30XdhP3089YX99jwQFPvaP4+2Rn2q1
11+kAAbBCEGuNHEroD8yxjdtO2y7bO43mF7W2m6v17a9MPxrUn24JUqX/xjjnhi9kYmDVjJjDryf
eI8r7ExYctbOgqmrXnrmMhJ4FQCFPnXtc+FHBJPu2Fg1M3VgO8DbsG3PAgGGh/E57Ne/mcszm9zF
glrx0NZlA5vQ9SX4LUbffkpeMdrYDu3fq7fVw/5hv3cXFvEq6cwPljtA2rKTAzGGYUTAnHje8+rD
vlsKKnMR/WJK1cv9blBJBnCGDc85ILuH6Pmwgqe+LLnJ1Q2AHw53QulhUkniydC7421W5G7Jwoma
98rrdRWi6ahjIVPP7XclyjMhBiyGrdTOIO+d17qOBxaFwv08hUp7zfbAwpV/fvufmeW2f6z4aTpJ
MMv8Iybvrf3+Wrs9joPRbpza7RxwvnuPBCclo29oQN9AVm+o8NsNZM0SsL5n+Avzv77tuSey9Vvz
wR1MZhYArqb+Z2nZMeocTr9h47DNw05UHKNss7Lf8Dt+9vjnaTNhO+HHYdv49lfpbL/c+CqNy6EJ
pV+24sVXnb7Nc/5zerOvYN+CXzgR2M/SFyjMpfkvkEEKg65xFDAAhbt0+TxHclutgChhhnGjOP0g
RD6SN4z+zt6yMOkcvaVLzdWdBrlYzQJnAhCUIg5ybgcoVR0onQm7XTuCMklHwRRc8FasuUqyBBY/
dQ5dDJIzxkXlBoRXUWAqOPxyck8JJXiP2h35jX+byIDfKbu5uRgvwbBX+wf7cfO42rguhv/9ffzC
tGw8tpFej7v10Tm+vu6O65Z8U6cnX0ukI2xnch8LdCvWRAG6FG0b3M7V4j7NUGqKbTkTIZeUj3EO
VQxJAUlSOfitsZqMKdzQKksWguzMkkBlUWM6oiqqSfySmL5QjpMKxoQBpNwEL4jWAYb1XRu1aBtn
lbRwhZs1p+OOrgLLCyZj7vyCjI5RdRMYJzrhh1qi+9pyZQjRSUvohVNBkptQRoiEDlqk2sCOxLka
7UNR8ZkhqQLKXLdbebDDLCATUD2KFwjv1H+pM2/I3qA2BFzMKD8lEFfUV7c3+/Udj1XN0HuDX8iW
4nMut9oIAv1Kr0H6CQ4qoVipw0TSqLU15b0UiSXsp/zFAOq9W8I1sfFdjJ+zy010NgaS3OL2Z2f+
RCQgXf1Et+MlWY8lK9zVQDCSDBSPoMgsQbOqtUAceIH/+99MocIaynVknpE8vJxCWlpqnI0w0kZP
dFqJ/cukrWKkKXy6SkNPqH9VwQte97fNskPragLPrHLhQxXAkAlqFBBz1j/D8jWUItDx7oRuo8RP
sfZvmI2x+f4ZI7f/EyMEGb8Ca4LwESqfKsg0oJhxe0TzvnhmhDunxwESC74FI1Fx9Nt72bobRGA3
8u0YODVFpiy3e8D/CmHhHXIV3JgvogEYjSZoZUYb8+UCFgF4SqCIwUSn/NU0DHYaBndtT+8qY/xp
1Kl3e5xz5pDWxnULtPMAeHPmLKWxwhAlZLuTXhtEVB0sTqClReGCGJCxv21szk3OjXFuojTKJOcx
jFndk68/SEDv9dovM8kdzdgEzV9C/pm6DOYRPTtgNwZrF7er/RYM7b7UQkxJLlbUqEg0aG4W/7o9
pqsgzVnhdjXoiDXAt8Fbnlt3kN8gurGK5YcoWTBz9TrlzPDX+36YRnWCGTpl66RRVzV0IyvFBHsL
MmFIx2fDvSgtkfOx1ef39fkUctd9K/ap1QOvZFP5w2q/5WYrW8//v/njHDA0LKVGcwYCVjMkZLRA
712Y8gcgWbtaerxta3Y4uFBpLN0MNDkXODIjSZtOBRFsD08Ab922V7WPCmQEt83MugTSIQCaWazJ
mDNTNDnEXlqY0UQAbAbTemgL9Vuh+SodhtVtWzP7FxUT0FKxFAz0Brjpq6JQLbO4gkyZub6Xq8Lu
uzslXCrIXd2Bcf84t8Jt3GxUc1TjamioV+tiakhVLgAtZtwbBpDqBl0g+LH5bvpRH8Mx9mFAi2vo
mhtkkiDS3j5PuJCIvvAZ1CmpTX+hWWcmHqEpQobIPS5ZaJ3iFsqCVo9CK6icl4bm4S5JBl09MhW/
KNs3e0ig/+39kU3jmT3+TKEQc/EF2BM6T2lJVOfrJN1MizwvV+AghL4LQ9ybJQt0PakDGJLKTaFu
NNmGjHtcu7H1CkSSjEJGEq+HaKVN0JhqTSKq08IemNlq51/AJ9EFJHn6QsYXjOMhAXRbNtdxtr7t
+1eZem6YPB9CSlvTmtj6xcLo+tCBVSOLhEO9rwHwi43IbRFNAql/yg1dXRjg/2Ect2WkWGW8Q7g9
EeORMfZyW9m4OoO0GiBs00vCt0x9qoWcoFIDXACJhAWzsxvF+mOVc1mwPsm9aHSQGW89iTqZDG6m
2hPBQ5OTIo09kJ/cnuT5hfxjkPPZ3leyVJgwzKo+lOa9NeCNtQTeY/d67pgBYk/FEwTFUPBacYMa
VcMvaNHDXZHyuRug5uWI5ei7vqSkzmBlBYG+Bd6+gRwRTZ1QxVTzJcnmuXEC5QOoItKg6NfkAmmq
N6MQ92hNpCh3+1S25ekuWGrEmovW50Y4nxESdGlN3Qid75LaQ/yeyCvRdyzD7qvV7WW7avlie+Pc
FDenjWhVlZ9gPPrgUjTAFMdQewuKp6FZWQOK+oWbxIcg+aWIq6ldo8NvUtC5j7rmx+0PmTkML76D
858mRGdaUuE7hBQYV+U1E0cHd2sSWUtygrMrCLUx3GLB04/OwMubc4xSlBaUMkasaBBU8EaUCovc
uz2c67cym9czK9yVKLCKIFETWIm01JGg/zj+MsVtJ0KWbuVru85IPV/eh/FBMuyh/dDib3/6hc7i
25/BZu1qx5x9Beet4LwT+wY0FbYSusaI5czttgRcJjDA5O1WQvMvogCwGQAzqxBsVEzuQEEhy08E
A/amySqcpNamFZ7xP7VmUfzyOt/GJhiPVzQQMDwA31mWRGUQF/9D2pftxq0z3T4RAc3DrcZuu9vz
FN8ItpNongdKevp/ycC3083WEZGcix1soAGXSBaLZNWqtSJMMLA2Tu2ODsBa1oQCU3qDovMeciAu
dWMI6lnZb7RjefEhef1VufmtdBM7oo/D7DWzo4Ow+9vWoO8d9efDWBy61lCAQCg+rDYe0yCy5Hmf
8shS1wIEElugUkC5FK8xZl1nmU5ZVsgNFG1eaugbjsmum67U2RUlXpF97U53aoqJRfFkiuMsYzhd
6wqgaUilvyW6WCbs1AITglDqzGg6w0IJ7aFWrK1Udra3weohfGqCiS7oSMtjZYCJONmrzXWkuDT/
iIRdokA94ypoD+LISeCvRRkU6JGnQvUcumnMoPqmyKdEXLxA8QTDreODyTNxWbpdJg6MvIsQCK7E
LG4Q0De8HEAfZANvd9V6rW+aTvsV+6+QnfWgeewEdmAFo5XrVrsrXcI5j9dC9ql5xjNImavo7Vom
tYKuOeI0bsa6chXP/2IHd33Iq6ABDv5+HrANjQqouGKY03gba46SfGrlrSo9bvvI6oKdWGECtiAR
urAGImAnAjoydhp0R1tek8oF0HjxdRld8gDrgCkL/38+Fipl/dISi9SGkd8QwW/Qp2i8BOFLP1uy
Wl6n5l0O+4rhmdAp5u20NfMQukOLByiFBEFicx3ZpIWRWE7QoVxUsagz6vd69KqOX1LxRGormp1W
uwIfZy/fSjy5qpVAsqSPgI5ExhvEe8yOaHW8P0VTgXKFQH4aVQ2WJnXgXHvXbCx8/Sra5sFbpzC5
HKg9tt1kasidVgA9ipPqQaiK8zpbOVMBCUbHBq4O6KdmsQwCFbW0GaLOViPDmmN3nhWrMX73sduO
UMLicbys7LIzc0zo0qIpF+IZ5ggFPx0xQHkyWs2AO7067ra3wPfRxFwXJFDVgVQSOBwNqY9z74wM
ZWgCE2p+9Kq00NFsB05pqZBDdfqr0kenJMAH7qfh1Jb6MNiRpdto8ne+cic9yLZg6T8ab/uL1ub6
5IPYs5SYmUJnBR8EALQU/5r0yEHIjprMGsJj1fDkINcexJgARQLECqUb4ALOJ2AI1VLRC9gTRVSt
CRpiQERsf7Vv0Q4CqT9obpU66Ens7VFe1pgNSE+emGVij9QMSE+2MPuSu6NghbXV++jOsYK9chcf
5p3pDdco7Vqma74jRZ9bH+b+o90FIWrDodd+3pSz03mTzROVXLvF4sMWWASerjLAvufzEXaxkHQB
Pix4Jl51CJ3uC1J2hhMcQlcEawygJriD7JN/2ManZqVzs0GYEXGWYTZsZUuUB8t43Z7xi7ZlLO/Z
wJiFlgWqDrUOC+PX4Mg7xY1vypvkrX2O7eBRRQ7YCh+VtwrXyepdca4iN7V+/39+ArPoeZWqYRbm
HQr6rdW73ad4UJzy+S4/fv2ojqpPXwMU/z+IY1iqM10bHKe7wPuyU8DcIU0pDMEZgykgu+N4m/8G
lHWnajtj//VW+gAxBoWFeuKj8Wj6+v1k/dwe/trD82wFmNvD2ChSosQYvnp7a9iaP3yKzmiBP/oe
su2Q/HZluxktHjxs5ZSHrB6aerH8OI3YCGdCGa7K57Sz+8BtKw8c88iOg+1HAze2LXRHEl6hdCgk
ttHZwnscuSOvELB6Bi9MR4sWJv5jMwhTpVeavkimzh0e13JnpWAAQVC2ldqX5X1p3hqtFfZoNCpu
ZuOm4r1/1w4UUNooGL8q6wJ7RpIRCnJKD/sgWTISdFrvCxMK6cPL9gLzzDB7mEIhQWoFrG8AEpu5
Lg+SqH2RJnoQu4Bz175ooPl2ZVTbwVWHZh2FVd+LiqgT1cWXzNsA6JjID+4NN9uPT8aT6Mu74Xp8
IMfi96P6E7cOD0eJ1zoToDLtK29XrUfMk09hht0krU5DgtlNJ2zbAW9gPE0TL7fRRDSCCsOWrMEX
vPlK32/P99obZ7nzLJhBqBcgeXEeNMdJFEBck2ASOpCv6aMPohy7a7C0Yz6j+3+6RYL1o+tk0KVS
TjBZu3chNQ5AG7YWULzM3S4jjVyDyK+zpRAA6F8Dr69mbdtqkFZZuH8EPKaYvy9MqknD5YCUomkC
zqQq9dAbxTADL0Ae1u72VC5/jbkGQYMC9zukpgET/sZmncCEwZsWFbqAmm7eZlZHzMe6MSDsCFHM
+H2oeGzry6VqyxoTCJtAbEC3jkquWYR2kR3zxg4C3Sm1h5S2VtoeFZnjKusWkXhB18BSHmc8RUsj
pUhbBDw9zty2wTtReU0gLNzn8iPtf2dBaA8pr6i2drdalKVwt0SxVUGt9dw/EyUZOk0F+AYyfa0K
kg+IaEmFBZUAge6lDHQ7kBYhKJp/qH1pNem+ljn325V1lU69iLlKJ2HdTvUIL8q6bl80mte1sjsZ
A1rCFGuKfmx70eqegMsusCwDTZGMz7Y6lAF7WkIau4sdQC0Oo5BxXsZrcwpcPjhIgeD4zoyfz2mY
lBMwYVVnl+VkgZTUAls2pCQMNw3K66EorgIaohEj3ukNCBFa9LCKGZLIsi2pvCYlaS3gA48DvBOO
FqCEmPWVhjyUh77p7IIYbjV2aLtDV86U+WMw7sRM8ooi83T6KJYa+IZlP+unfSGJVm1UVqMmB3RG
2hH0dHtQBvXBe1J8pChWqj34ddPsOMUG2Gw6ABt1nRO8ViMnQOl498gqSLrZPEqqSBEJBXy5WL/p
9CCaFtQBKkgJR3dqZY3FtQYehG3nuASu4gJ6apPZ9VqgNoLQwma4UOECdVDIxA6pm8vEE8rb0TyK
WYZenvtB9fp/SAufGWdcM4L0wphMMN5T8ty16Io3nlqxc5Mst0bQYynTJ2e4a1vvdLjs1isMtR27
ZbgQCjSQ44uKHykS0priaKFm0dqRm50AtktZQdoFaFbBjwmi4S86XevmL87XLK7IhNyz8S8B8iTA
oy6WhcKIr4GSsmOOh44AY6uCEsGdg9TVg7u6eBNA6FSkr3X2ixiPHPsrhSwJYHOoriNPjmI8s1XU
VGxqdPVh/qWnBrdcJXpB9kWS9qqGHl/PTB094dXm157SpzaZ54YSi2I1KgNib/YYDR6oLSeiWabs
QYrWKkNOZFoJfmfBnrEWTVQmoYlDTdbLt6JFh5jZSQ3n3rfiVGdGmHNMiSkJQZYI0eUh3IdhbGvq
fQOhAFSSvE75B/AarKHst4gTLe7DOE3S6fk449Q0Y8HVpdk24lcxjp+60vCmBBcEsdpv+8ny/Yyb
nlpkQc24tonJ0MNiHYPiS8p2ARQl0uwfMvwwA/yOglsPWpaZaEBAS0/LBJKeBE8yqyLzuyB8bI9k
xfnOTDDbP5DkikqLbLWQFDskRi1t9BbYAZjxRujmSeRt296qZ4DSEH1TGirFbB5HHmMAyMoaQyqs
gcheG9w2sW+AGbyYnG1Ta2cwlA/+2GJcfSjMCTSGsKXPpXA3ddXRjLX7fjb9akhR/pHIo6TELQCz
IQ6TNpvuAuR7XFAGXvVZntx2Rp4/c75pJcCdfROzM8yhooMZ45uCPHmBAO17LlQ3WZZ+BfQlRwEw
DQKHgi5ETRNrVtDFG4RfkgbZ9+3vWLkSmCbSsXjtgncSDWbnW6YKZVqNNaB1YNOk9UffOWb6moOI
btvMN7ae3Sindtg0lWrWgdBC36lzCHh73HgXOD2K2RbQ1/4HOU5Oezu7uRM+kgNPuXxtk57als7H
OJhDMunlYltKfTVLoOhl7nP5X6by1MuY+0JZqn1igLHNboubYaH/a0EbOr7o/W57LteWDBl6oJzM
Rf2ClS+c26JEyQ924tA2BF8P033ZXZtcQOla/udbMOR/hphto6jDGMs9XHQwvoSo97WpQ3Y50J/D
qNjJ2Q/NNHaiMVry1Dl5+9pKw12vmq8VnFUs0ptkEpzYzDkRdzVOnYye2TclsBAjeM0Rpxb2woOC
qxlEb3MdUOXcT0eeFPWa75xONrOohJCeNBImu59QRugcCNWVgCb9y4piNYFkNDTEqXMHpcJYNGMC
5GRd2ZFeeUFZWCpwbKnIOY7XJ++PoeX3k1tVmWjBMCVtiz78n4o63+lgXTM8SCb205cc8AQD1x31
jzXmOG5o1MZA7WJDyDKSAJZgtj6BIAdIGbbnb/lDbHABgfb/5o89hUsIEqmQt4MQevyjRQEiE5y8
y+1Ofa0jRzfS65FHCHTZpGdA/UPAFdHAg1lBz8X5TKYBQKA9wcVmzsfdWI+WCGRIEVdWppQ3qTza
RKs8Q/0J5SC1+CWlENqBJLVQmI7W5/728Nd89PRbmFWdVakGYSeO7pYmYKABFMOhtRw5Shylu21T
a0t6aopZ0kotMyNRYCql4T4bRCuM+30y5/Y8Sva2Kc6ovkvrJ7469dUojehGsFWRHMsaxRNZ2mk6
p1S4ejc4GRHbmgOvyUo9gJmAZH4fK6+kBHhe7VwSylYGFrRUBCiQav6oo7w9JK4Osv9WUayY8rp3
1nYnoroEFjRVQ9aZOSMNgfakVuHGbUjtDPThWqfbrakeaPcZi2AzLmbembV2CwMVDkAqBpKSMltt
prjwNZGBaCpP8rPZ9LHVlkkGo0Xt1LIEnZ5Q5GzW9XX9Y5I5jYMqQDtGBpM6GPbtkMyG28R0tKJB
5YCC1zo/wPCzsDHo2KgCe1LmIiWxjvY7KN5rxzj8aWb9lST0vgCusiQFwTX4BcG+q0v9vhQGzkG1
nI5sUEJfG+SSgR9f8vjnEcIQE1mmNYxXU+LFifqQDjOnVrI6lScmmI0vJWMCTiEE2F5LPXRI7IQs
c8qIxyC8ln1BdP0zFGbXywVWKVsCeZId5OiZRhHw1fet5KT1lRZB3lB4I2ik2d7/q6EGzNgwC/Q9
XnTn81fUZm62LQ5FDRQLWh54RdL7eikBnRtx+kt4phiX7FXQ5YUKTEWG5o64QyQTRQHfvIVC4d32
qFb3OMpb6GVHW5zEdnWl2WiihI2pxC0YF/+u8IqhBcb4uck/VYNHTr0+sD/Wlt9PYmgTpq2SLReL
QDxqoDqvkr0ZgYOGl1lcDSMno2J8HeqXgp5NGNUU5v4YUSuufptCezVGrwMROQcDb1CM15dQegFJ
CAZFOjfOzGOqf3YBvW15br92qwAT5X9LxXi9VMRdKsV4Gg1TbDp1GKSo63f3nU7fQone9BONQf2q
zNeZlii8lVs1/uddxmquDEB1CWIO42rcO6RyxvGLtHszjyEn+5hVv8PE23bMy4MQtc7T1lHGV7p0
NIU+QOuolgSWIQVeZnp6fgcIklIBL45i80FHr7vo1gWq/QDLEQ756MXWYD6AcaJ2BiR+kvABihih
JIbNAEVjq1Ch2FsIqZuHgdtIqrs97AvPZYwyzhTIVa8mFEa7MXKT6qoZcyuLPDLsyPjjH0yhAAoN
B1UG69ASzU82YxuYvQQ14hREvSV4bf1KcrMGOO3BCXjl1ouDYRkVbjWagBS2iBvFuSkjLXUlbCDH
M5q3cwe5x9eZR6i6bgL6lSAeQs2PDc+JoAxFLYHmLJpqwP6cSfydhW/bM3aZgv8exx8jTGCOmiiY
IQ2X2kILAVfwsQutS+Swf8sHgO80XEV3YToLj8WIV31WVfTQVSDag1g1ifdpFqucA3d9k0Ar9H+j
ZtLCSAnPVawIGLXk6ILdRHjiG44aXOvog4zuzXhfm17c45avH2PVbkTeB1ykjb5nBEEJGAkQXrBy
fVKXKrOO/MySF7c70c6JKyt7TTiqSOGoiA7EMdFSQqGT8aWoe856XGTFGevMepBJmdSphguXgh91
N7MeWFL8aUwOpa8CmmYar204I173sz8DZmbchOT8UDQYsBy8Z+nDVB1z5ff2sFZjADp0/zenTJ6j
rIVZrBYTED8Qmi/k3XPjdpihIcITYuUNZvn9JAQoeYnEd4n5k5PppuzfiSl4EldUfjWQnoyHieRm
ipbqZlisAGkQAaij+NSwdTAT6o2rm5ywfXFSMT7BhO3SLFIVlTLEmvmOUksxbzTtMBZ+DB2X7gpk
7tuLdZmVYuwxEbuGnFzSE9gr0Cz+FvxuLXk3f2af4b7cJw8oVPrpExzyU/3bdwvsykDkomcEuQY0
JJ+vnSbXWROUJpTk0YBDP8IEJOg82tY1/zix8X0RP/GPXkrFHGlhcLWmARQoUigr7ChYx7encFn/
s5fJ+Ui+n00nViTICFCthpU8k58kKrvI+goDTYHj42zeNU9EXR2KPig4Q3iY2bwQPFEaM4KkADRF
wsbLwVs+vfVxDwLOaxr428NanbwTY8w2FjNVGwcRxmhAXS28T6C73Qyf20ZW5+7ECLODA0RAEHnA
iI5jTxqOueZlSAYIAS/Uro5GRjMdmkfQR8eS1RhdEc5TiyO8QsWx/BoHak3oU1JFt6kl14geM6g1
iCVYXQq7b5xJvo3Gj6bnfMbqcP98BZuEQQVkiEmFrygSaFR/jOqVnD0GhLO11qwsHYNQC9OgdfwN
vj1xSNPEGa6lUALt5hsldUzjhoyOIXAix9qMghFlYeHUVJQ72A1cDVFLgRdCemW0BvNHC3k4mnCe
kpesaNhcBugfIUIA1dkLsp+JilC4XayIAuQL+qzOFIhplGialWpIhiD+g1oAcomNG6ZGfzSMuQKY
kU7lcdT0Fm1gRmbUvyhBXxwkr8rQlOw5iXrHCDPpl9BmagKBoRDyV6VaCLXXTtBXcRUj77rDMMij
4Ge5OuJm0iiV4ih4uvOSrWuLhZ4uoINkFKsvoFcZACGkj6G/WIuSUwRuLkLtxbD66W/r08tEqoDO
oPou4qbPnCtVJco10TGRdROiVybRf2eVyuv9XWICGwoN9C2CB3pReGCrkEGvRAQ6hnj0lO11DIG3
sIg4MXB1vkyInoho6wCdCXMX14aor+cZKvYxyk94x703gGVrIzSwx5pX6VwbDkoIaB9ZKiQXOacA
VJH1hO5XQBtzyyjvh4yTvlg1AJI1EQVbiJOzt37DHFSSZRgM+gVxOO2T7ms7vq4bgBQECD8QC9hG
cDNMxtBUIjSxUh35OsE2IDNgbdu4zAvCtdCohKYvrL0KNczzo7xspLxuEuQ5xzbwxdg1Jbxoc4do
jqy+hAl1anIojIWoiGN5fXR/DC+/nwS6oQrRMpylma3Xxccw6LYSSpxts+Zup2NjDiixzQzofGJs
IPpAs5Qjjy4xVG9SOaftEi3ZnYOKMRjxNV3EQ5Nxa3S26QYS/9C+1sXAjuqvccGx0tdmSO7MEX3K
SpEdBEB2ttdudXjQ4kHzi7LIozNmczDGdsEAs9OgRUCDyU6a6J9ZiXZk8nPb1Lqb4JwAp+BSGWfb
oQTw+xXaIis8VLKtBQe9vJ20myjeS/Kvst6p6j2RnvRht212iWsXE7uIsYNBWFDwfj/3ESUuJ1wK
MEKtie4k9JgUP2towxmpr1Bv29TqiYiG++8GRQUsBuem6kiR0GmGUE5q84bGki1S+dCFqbttZm3N
wM34nxnmxp61Sl92aJ6B9iIaRWQKJiS9tGIoyiR9xpk9ni3mkFdS0JGRAbaG4oeRXRfpMatuep4G
6WVGfDmc0PED0AQ0bi847sM8nloZpzHwTMmvvk3sWugtPYvA7qdYedTcpQUy8fVn3PD0OldDCEoK
CO8gkoNYzvmalcoQ6bUE96g7PO9asUGPEReJxjPCvPMTQS/gGTAS0/SFBsKTnv915WmJwTir0OWx
3C/ZviUy6eY4E5wkE+l/1WG8r+i0VGN2Bn2vm4Hj6WsPkVNrzIBkAY98IKigfizOuEgLvQuWPCuk
H0ZEXoPBvBHV122nX00VofUQuotoRYSKLLO5VF0meUxgEgWZe4oSqVjFz7pRLrwJFoWerFqITldU
lRXIb7I5OVKvOL1RuXrD6+tcTF2ElJNPYTZgAPxLltU4dkyV2jXB1rvpardHkTPjta6sTLQO0S7w
HOJkwEuZcc+2keY6/5bmGqHH2/qJ7kQqyrZA9hjvhNfUwLPGLGvcG90w5wW2Id7L2vxch29jKIFa
E08m80rj0dSsBBd0cYMdG6zfgBRoTHBpq0adJQqhbsjR+Mj79eSn2j0Yc8055FbOVh23ODwgFjDI
BU5bGRsSN/kiog3S/OZJozuVXBUKINqt1YA+pa/+FheC+gwIUyBkjdNcx7l6HlSMvIcgZYCTLpvv
xtqOivFacvd94g5dyynKrvgiEIzIgAOIbkoY4rkpgWhNKCzy7W1vXI+4V1hjD+VbFeiIINXvNOVv
5bCW2hMQk2h5kZG/AaDp3OAclmOQEoTqhEp+TwyrQ0mDYp9t7/c13zgx803Ke3K1a1qpUrvFTIBn
UdIeARkKKgk6xZxItnYrAZkgWP+hNgJw8vfvJ4ZqU+27al5oXqoGon/oZEqtrpDq6ylT7snYxvdG
PMlfQa0BMlGUqRclWh8BwKwVNedFvXYMgknXXBg+TbSN6MxiksiQ8s5Aw8KcHCr0xKkUPXPBcne3
ZNkjAgIa6ilm/bE912vb/tTscnydTAFkivJxiCTc30dyX5fYiJH2UkaGT8z5rtYTCN1wldyWoTAx
9GyozL1aDcZAbgs5syvp11i54+BLyj40D7q515Vbs3vuc69GA5Ka7GnAeUKuxYPT8TJBFTh3UQdD
FY7j8T0W3qnkZfMif3mlCnZotlbMS7LyJpiJq3Mb1HGpwWA5EahzvNbzc45WZqlMbJq/i9Fuez1X
Y4KhadCYgAA6QI3n69nTbi7Dpe+lE9AL0+46HZh3wxagNUxbTrr6srlziQfIKaBHDR1k6Cg5N5aG
YzCQGGOTtUpAbjwGZzedIBiTK+ivEoMvJUwqN42oBKyI+EhAXeVQvdNsJIBNHOIRD9G4Nno0ICmL
jgRo49hMn0mrOlELBZ4VGK6uVtdK4ietZ5DUr/PZ355qaVk61o9PrLEZvTKRw65CpxyQ3be9iAbi
ukEve3eP4GVHpeLQPHGKRjrWkVeJjmTrey1+qpIDgjTJHwQQod2NDnHEhPNhK1dOHSsD6mKkzxYB
w/NlIXJLkFLDLIyoi6Z1dYujYb899rUQDSgQgODILxho7jg3AQ7MCHxKS7RKYz11JmC/G2vS0drW
zHXsxaPZPf69RXREouUK/C9IyTC+NtSomBkF5IXmuElu+7BFnkyY02M9iLEThF1rbdtbRsAuLl4j
YBsHNwKYJJlJxONDJRCfwaO8JU7Q72d4bPRr28bqAXRqhIm+4HJuBRrByEBM0xqrxB5D4maq7HQJ
tcph9GdkUorEvB91Mwb/xk/OB6xUIUEe8mcdl3U+Cf9KD1wG7vO4zJuJXdYfQ/+szS4VwW/9OkrH
PMJD4se2zVXvRGCCB2KTKmxHeC6QME0auE5GwfmQtwca8DA0q94J5B8Sq0hLgXT0fFRiIKYzuNDR
/NcehOxaR0O05Jv0fnsgq8EGyS8ADKE+LurMHjBKuam1cgk2YXGXyuSqjurHyYjdsO9vorBxts2t
zpuOWyV4dADPZeFOQhfSLoempb3gyK9brTQP2my8bBtZ83q4w39GGH+oEjzRgR5EUlId0b5QWyRJ
nVr62Layetn5JpsF3kEHKI1ZoAyX2SJJNfi9kt83VIQofbWPabQjAYSXU2XXV+Y1VX/p5j/ds5Bu
1REh4Xyywexr9ORGZhCbeHj02GXxDxF9YVEjeUMUgJou93P1nZajD2EdTlTmbnbGX0pU90iWY7OH
JPeUwtfnH2Fwo0x+14Zu39xLwpMhA+vlbU/2mt+cxhhmSdF1KRu5jMCpJqVHZN/QRo5nrl1xZISR
pZ8UGEOWZqIJxVBu2wmeSQtbFl1xeE6Ir5BdD+LNDBL22wNaPpiNzEjooSViEZ1E7uZ8d6tzIClG
hN0tiuhepXbSKXabvJckdrcNrc3cqSHm6tZWahECLING7ap47OfiSS7+mhEW5zQqkosW4cJAxLYR
x0qQycaAG1TUvRmoAdR3xb887E9NLKM8CfGq0GV1/n3jpc8I7HpcWHhT2n1od/VdLXK29urinAyI
cXIzNYU6DrA4U3olNoNN9MqiBtggeJccniHGrUeSSP2QYuaS4Eo0nofs2LQPesS556zFQ6T2UbcC
1QbYxplANSazMWsBWunCzCjRXPejquodDQvOUbLmaWjdwzbFWQIhXsalg0hQZ0VHaDDSRLkWQNAO
DVMxed7257U8mo4sIcjf8a92QZohdIle9BQ5nrgn730t+xJagUks2JMKtswxOtD2U6ZgvJoaz+xD
N8SWMqrQzsCGzPmUZUTsJjbA27Gw9gIyz8IZ5EqjyAjnuF7NnWIV8TBa6Yh6rFJCYxMqAsS0y7i2
zAow+mS2S/Dbbn/B2kPw9AOYbaGZdZbraNIHRjN1it5L9eti8AB8sMJccPuyxHvJ3ja55rKnJpm9
oQY0CasQtXmzGb24+2xjv6SyM3ef23bWsH5Y5z+Ty+wNFU2asQ7VYqzrGIMEv7Aqqjua3lyFHbrO
0e3r6N2nPKc+pYWbgBYok7natRdbB5RiAi7r4EjAyQAswnncqZQgMZUSVwmIlVC38opdeZATu7oO
dkte0QfZQOGLj+Hr9uAvJpkxywRtQLRFJaqWR1l7NSP+yD+BB4BaJcd9LrFTsAP+HXCmLINDK/H5
8JDcHDpUfbCYQwOB2CiKhmM9p/Q39la7E5QeoFstrcZPo1D6m2KklWwJQ4rnMCRBrqg+Ng+QjgYt
CFSF8+cmVtK7OiP9Z2WSmVNpvnyn41uRrxPxcAIJykWBIM4rdUFZZLZ037+YVu7KkhU5wn6+Kr1y
sISnlpOFuIhnjEFmESD+sKRHYdBs72VwAem8PtS1VT4dEXOL65SwM4gBA6LsgkGyJEj9I44lirPt
TWtOjGQn0BOIyqiuLFHk5PAk9VD3sRjmtqEhy9+nN4WMnPHQcKAuK/OF2I/r6ELAA0Yj5pgp8qFO
KBSc7N6gTkxSpxk5sWf5C2fxFhTeYPBGi6u8yFKyjxUKsiQ6NBiINAFK60qFO/SS1QJ/3og81vCV
xUFOYEEHiajaID99PmmDoFTZgB4wJEGsoXhvxtuuRJMQz6tXh3RihongA6U1eD1wsZ188xHd3JJd
PujX2W1wF9vd7yK00tiSvMQiTs1JIl5mfpbZRN0QEBS8YcFGcz5CRU67IE0xQvFRfVSuFJe4yady
/6neIM8Ghp29UVj9DsARO97L9rRLfDDTbHvmisucfQKzxVLVjCVjWia5+KEZx4R3M718rjBjZFYx
EeJBjU0YUL/k2OoCK7YGS3FiyRIit//UeMnEi1cEY49ZzijOoiGJ4KHRvj+WUPQD7+LsK701X+HG
ek/86RXqEPaL/NRxMhKX9yLGNHMwE5LJmSJhqM0b+OH2seEMr4pVl5a4OJLdPaTe3wfIs9VjTugI
yMchi5e4gsNZIG44/nVxmxkTE1IgwaN1+TKmQkr32pDsyoozhvVt/mcTLAt6EhtrcL7XM7qU7LoI
PVMGk834qkGcUfS2PX3VDrhnQTAvLaISjCOqAxLF6PiF+J54P6soNRsfnXxjJhEnRK7EevD1/rHD
OKAGXSvQf0c53ud303Bs6SvpeZ52ce1dVuXEBuNpqRZIULeHjTl8SNAF1eVugSJLSHfdfJSa+7jY
C+bH9A/H5ZlZxt2WpyeJjSVYKHaP9oa+FqACcC3zloo3hazTRSW0ZXsML4A2enXbAB0qp862O/Bs
MG43lXOQSx1sNOHDbOxK8GcpESe4rkcE6ExCi1pDPY5NtvWQmAwVoFrtGmyRveqYINkA+2tW2Lrw
DOUWJX5psscWrKGBCAG07Inwbh6XObLFVUCnDvTholbNvpDKts7boYTb97Un6/dD7hUiaABrsJyY
6P+nljAeMq6Sw9rsoiAKlDm8FNw0zAp2aqQ16NFDKHRGJ9hXnzPUevEOszMrvFXt6ig8QAqQpyKw
dkNd6rD/mWUWNSFyglnAO1vzdW/YjV5oWc31aPdv9WN9rf8tsA9Te2qNudXpWjpPjajjHZzvKuUI
uUyjBb7d3XbU5ZvZK9eJFZYPpjFzA0ydsKI2b0XlKPPRAE03iBbb0Qvyt21jq1eSU2vMlUQk9TjX
EqyBTtUfnRBLltzqN7gCJVbu4/0jvYVO5UQPj/IVJKsSB8oyA4/K+FIK+Xxmv5VrT86EcuyrLoBa
nz3fvqM59jjv0An8aLq/pH3rBWgoqVAhu77m9QOuey3wQRrAwaDkZLx2rsS0NARcBbPGaZrGQrO/
Th62Z/j/4aN/jDA+SmeAm5sJY+u8wVF3/U1uk4/8QJ0AJKd01/NueKs3MMSg/0bFuGkPAnmpFWFQ
8sXMC/zxKbwv38bZFjVLsP5a73NZOmDRkYxEYhzIo/PjHLB5xayX+15c4PJ86JId5T1zVpdpYQNW
8GLGSjEDKmmT0HhESFPyxAIweUxDqx04x/jKxXiJW+ijBO8DYCrMxXhIU4EYcZojfzRahXEj8m7/
K/cRbWkHBaIIEFmw8J5PVKaDdp8aWQ5qB2ql5PeI8lJ0jHgHwMpknZlhxtFFchc3JszI4SFMDkO0
UwPOzWp1qk5GwtysZokYdZjmuQ2WZIe2glWFT9ubhjeI5QtO4gFpwgb5CAwCCvfAkf2Ohs5Sq/dt
I2s7UwMvBaR4lg5ztDicW5mB6EVnDawkoWKB89oKogwUk1ZR3CA1A3uj6sytW5XPY/8c8DoRF69l
4vyZdeZylRJ5SNBEh/vpkPitqT8KAxBEUJ8MZc0FJ4qTALhTGK2/Peolpm2ZZWJenCUhXt8Y9Cw/
tMEhU4+j+ENu3uWZs6Eu1xCJA10R0GwNlBnSNuezm4PuTWsFHRqopQB1hL6+yTUCzsqIA2e7nEfg
FYB9UrBnkTS4uOd3fd0Vk4ZeugL9yf2xAk1LPdlU3gsdGkhRGeFA9dYGhs7uBfyuYBewcLaxyjU0
OuupnQG2LT6n0QNpf2wvEscEC2VTe60wgxImKrX3G+VN7jWn5bWqrNxWDQ3UMzJ0HMCyILGUroFo
dngiofVmBo/6b6Oy89+mVV1DTqBrLP2dHLXH1Cl320O7DB7nRhm3n0ilUzrCaK2jRxDUopQXyVfu
NDABdii4BMA8oHA/97y668IorgOYcIsnJOft3Ev8Ym8esn0LWKoN6rTiRfcr+55a5iHxzQOvTfsy
1p9/AROEc4VohRDjC/QBXJHQjHQH4O7bv6aPh177At3GMGVpCSbnA8X2Qhd+H2OA/bNqXsujpwtP
PQ+KdskcuJiBh0DaR0BJ8Pv2dhKNhVYy6zzLcSO18of0RRys0E1EG2kdK76K/cDJLDm0k+Pghl7+
aHJvhyu74cw+E0nqbJZaiDAAbXI1e6KTecoP8WbyJCt7No4/df/j57aLrhwMZwNmEVoACDV5YsBg
8K6KFhXs9GW4htiJqx770RN/A95ocUxehmUUPEwAowDdXnKfzJmaCBNpVMBk8YAij8ldfTP8H2nf
tSO3Dmz7RQJEZb1S6jTTk4M98yI4jahIRSp8/VkyLs7uZgtN+Fwb2C8bcDWpYrFYtWqtFwC3naNT
oXw27/xPEgBREQWQ49Ofr9tecVY8WEFlQKC1hErvsv0nn9fWJodAnBhelEc5nevoOdf7+2EG2wmB
Xqzi/K8t9NSadP4zUD7NmokBuTKpM2pVP8YyfzXiD2829lP3dX1pK54DMnV0LXFBQKn4YlfTikV1
jQ/pc+i/6T/GqadO9XLdyEpE85YjSMC6D7kIuUY+krHjrt8jL11QP1TonfuEFNBTeOWaGcdEtgLy
cOCoLz5T4kHLVxvwxEahH1zslffvqbyHwgXgBASiIzZq1OeOkPiJVhgZgAtz2YaG+44hWspU42Nr
n8RFiw8XJ2xh5OnciOXmSTV4aLRp3pNot3kfArZ2/YOsZARoYxpIBTDACIVqKV5MzC9ILTpgdaJt
Nn9nzUBTTLc0ISdbzEihuVCoju9fxMV5WuXhxkGXBENJWJXc12OzVvgsRu/UBAp7hghwNAVFpEeP
o+nCz12GSho2s7JAuib60B9A0VQTr9QoSl/gtcbOa21gDRoq/sncDodh0Kz3ImrxGkl0Ue3Tyszm
UJhIqHQIrLJdP+SgGRRIro5tM/RHtBub+5pMcX9buYn16MwObp55mrdGN7Fbxyj0T2PigPwnXnvo
cRATQGEwqUit2SI1BjgyraF17Dtfhc7H7Wx5089Em+wn3kbFC9Pa7FuFgelby8/GrQ0bT5UXO7dV
WRosLMCqdWPljvNdAM+2M7KJLXMFQzeFJNbKe554Ipz1HOTMU6OLH8i7gbA1YgIuewf+RpsBVEdD
2XTzLTBYQ/Toa7r5kI4+pAcG3/Q7cMwzfnBtNr1XfcOASBF+TDnpAPYfMmfHEnNOwAXDK3Dm9ROA
kDMo6x9yo9S/Z/UcPYGwKoHYn2vXoOPR0tCtpqG5ERYoJFGOZuVtWWX8Bp/RjDemn01/jNrgBZ2H
rHhNeqNC+czW9W3ZtslX29Ug69fcpkQRyHX7DOU2kOIY1tB98DkWjArmpT9J3JgbDE9bEO0pc/No
sRZV9c6JVGOtSxFBdj8YJwjkGEjDpOT5qUqQqzKtBkbAKObAAlm5oXW7OQVBfFcFmNb8k2qqOoOx
FpAwRIJWHRJ8BAzJpijqmsUd4p72ggJVefzOwe5Mizvr9TW+F7egjHux77NNHfaPxU+28ZCGGYsY
1/XDvvorMGxNwAfyd1D0fOV2FLtWWeCwm9nWAWFkDzjIdQuXcjUWau8nJqQryxyikXsdTPjR1u6p
cTcFP1FHdqnx6Jeh+VQfkmND/YPqYlYtTYrHVZm7vBtgNzY51XLMrJWH60tTWZBqU91EerBpLJES
56tN7kfj6bqBtVQKKQXyCgBd/wKwzz9Ph/cHL7sJuSM3tE9XuO5HyWIUEWuvRNfHn9t8W0Q+5v6t
whEzVHejxAgBLy5+N7GZwn+T9rZKBqGa8Fpb+ul1KiVceRyNQ2zhOh36Nw0prfPPlIbwmlMDyw84
Sau8psu4ASWVoB6M98wod7UPLrmpuikNBQxgJYFD8e2/K9U4t+QXJSJKClhsO35mthOmfRU2AARq
JlEcBdXlLW2aznteDRou73bak+amxVNbRTq7kh9iMMBCPorxAPtivDwRkyEQzZCNZuW2sPm22Dkv
bC42VkR2151TZUrat5HrRTZpqH1HVQJ03qHM463dhZ1+x/55vgbOcLoqaeNG4sYiWwCBGIULOwda
N1aY83dLr8NSc4Lr61q7DKB1A7FEKKI5ID4994c65qJvfWzhUAVJm9CKBaa19xuT2uNhSFVOsep+
J+YkR29JZk0lVCiDqUC3X4ST/hUJKvL366taaRIsTM9obIGZ13JsGZ4PQveGDRVmMvtNv3H3/ssf
9JB/4cpp0GtKqLnT98Otv6++D36oYs9fc3wk+SjbLqJ4F4Aepx97O7dhm2kdBceWB5wImfnm+hIV
VuR35wSqGCeZcKOmrKQewyjms6NS1137WicrkYsjxYxJm2zCSuzKdnYDeMrQICR3M6h00FaO0pfr
S1KZk85YMll13uYwZ5q/cvfXgpysoLbM0m/X7fwt1soZ0Om6JKdP68Ij2vIKS374rzpqjXQ+omiG
y/PobtDQAr/IvbdNfirMXkzC4GCDuwaoHvyFxvgSY06ifIMQ0kQ9gMsCN2hhY777uTdeyIQybhIy
vu0mNbJh7XwvAEl7qRQANy8t1WeEDfEyQWLysgqq2bzlff/SD1UBvdF7gSaz5itQU2uhEkKQDpa4
KKrLgGZkwoPpLmhwbbB6EEA+2lkPjtKk1A+VV3+Hpr2ql75qcSEGQisdmisyc7TTd1ZbZ7hq+JS7
wAOQZN5nQ0I+jSzSWFBbdZTvCoxeKLoCK3kBeG8wCQh9Qjwr5McjPnGZOSAHCEpmH3h/50b17rrP
rJxyzB9gyNIBh8/Cy3buMlo+aJ7VJ0WgZ1mxsWedhU7TjkAiun/+D5ZQ+wATKQiAIfFybmmufAdd
LUTmlKPOChQnip6GSgjwkm8LG4XKIIDhOnjM8RQ4t4LYGLPCnIFCR+zfWHcsNA5mWN5O2zz0QkgA
hSwcAzyAgoGH5S78cRN4G0VNfq1GefYjpEsocSu7sfRpQfUBOIwi3U//NgrbuwSchP6dR+vf2Z+j
QbOHKvSer+/ymsecrn/53ichgMwea7IG67cd6GXqJjWH/XULf7dQCm5nq1ui7IkJE9qKwiNYHVL1
LKfW52e6dT5+2TfeA1rl1Hnqjsln8cRfwQj600lobAVkE/24/itWTuTZj1j+/8mPcOeYYXX4Ec0i
1PmY6lti7oviyCfli0u1pdK7JM71Em1UmHJp/oHyiTPS6mfxdhTv2pe3t547CJApItyqSQvQbLz1
0DyXm4EZ4O6TN6H4xUhM3d4PKvbr+v795Q26+IonJuSvmCR6qaEGEvA8JA81TYodtHio+/CauvSX
TtmX8/qtoZhhaDbFrg6HCkkA7XFpOff9baqqGaxczQshpAvSiQXGLWvcZkPqVmaFeXqL3BgD2C0g
8/jFbVVtbGXZCxQJOdNS2sZfKQrZedFPyZLRd2nClwERsS+F38zULW0nDl2feXeJXrD72Gc9Dxte
1PfDkOcvyWwmN3lhFHwXNURLaV331sZwovxlaUEfwb4PpnjDGus9xm7t5LMdhjaiKU8xgOIkyWSg
GpfYL7mvpcCutIZzgPJKjR3OiVaG17/usorzj4v1QdYRPHNoJmPe8fx0RFMWRw0a76hD2PpmGsoo
sNpWOwzdYrDupo1hDNbOnvph14haqam7JFJn9sEI5xGQqUHLEgFZjvU5yCF4r+tlYDOPsjnQ9Sfb
ymnlvnrOz3RRs4D4pfWdRw/9P5OynJuWxV/aUbMzHB0gXutxC2qEou/DwkQdM3u9vseX4LbF0qLO
AUHWpfUlh6Bm1ObGgKWCv7No20yLli6qheBNvQE2yZ2DWUUGdgmnkWxKscid57wkHDYhCUszd5vr
VqBFRy/davatU+/maONoYaKaiLusnEh2pWOTCE/rcwK7gPkHjX9ounsoj2tW0A3Hogf6twujfIsU
E4D8yJnp9a2+CA6LdeTT6DOAZBJkDefuTNp0yvzCKhcVlLd+SEG4OwQDe881lc7mRTokWZKiYjeK
XB8HWOJgZKoYC02RbCvtnyl3YWZJu0BuCiVs5OvnC+JEjOCcIFiQhjKpm6Yx9WJw6ZeW9ZmRXgFL
X9u+Jbgu03nACMiO6tVNQTRdKwPNKAPwllC/Y2AKr58iqw+uf6m1/Ts1JfmniUp6bKLEjqdp0YSZ
CVpIKAQ5YeWoCAcv31jLHp6sStpDF0PQQhQwxcvb1vg0/EcH1G71kVW/0JswoYlI3km0N8Q3nj2T
EWBrRep8kYKc/wD5gVyOgJRgggd8u/x3Udzo3hFi3oFnPBaJqiO7bJscT0/WKr+TRR1ZrR/HPGhn
9ytj71kJandHhBUK6V7FtsLKFYtbs4j14VUA6QD9gh2XzUlVCLwcA9v6nWq3WUW1iFM2BqZ+l+aq
A77mNv9ZQzw9Pw8RqafUqEBd7Jb8JuHtvsLVqVSRXbMC4RqcOCDrbKRV51a01NGyVkRwztI++G3/
1lcsrEW0uX4GVo/biZnlcjxJTU2P5QmxYAaKILcdt7YzTCSjvW8KQwE3WvlKNm5YGxkNhq8xWnBu
Cnx5/88FXX9oN3mEochBhxx5E7uPaafpod2MjALs1/zrMwPMyTqGhpBbwL4jE2CUVe+womAclfRE
ezb7wgWJoycUTniRxsDKMuoLBAIEmzDydb68uTYjXpiCB0X97vShnhynmbbRp+dPNIfyMVGBOy/b
SLCIWiVg2uD4XAiBzi3WXICQrNZ5kEDj2sQgVN4L2s9uMPUopwz23jfmTWJY0MzRDmZPqOvGG7tL
dt2Mwd94uE9KYGmdYTM77qvOCfW8fJf72TaFRHBV+kEG0t/r7rbiAw6+Acah0YuHCyxviRN3m7Ny
sHONQEPE3dUihzr3xok2df8RmzW4zxXW1rIedPRAGAJ+DYjOyKld401xayzm3AKzET8Hs6ZoKUDH
1533ZNgM/U6zFZfKSqBFHIJmF7J28LbJJWSbo9udzxYPchTEkxiNGnfD4/vGO9ZWoljfyuGFA0CD
FgDfvwiK892cxiGvxwrLQ2c1rCLkqynN098Q+vnnr2YD2YvKMUZv8eBZ1nzy1VxRakkmsKax29kG
6i3sEA+vRgYcU7d3Een//8wtTnRijpNm1t1lC8f4jfuMEv8+FQ8seisHQQuVVteak2B1GCxeytMm
huPPzRVVnYyt7nDoo4e5Bw3CjqYZCVvjPfFoax9mfsejf08SgZgGWoksAR4Um+c2Y6O3R5YPPBBN
2OEhCSnycnod9EaxlSveeGZHCu9x4UMtgSAoQetegFXSobZmof4e5JXqtbqWdi/3FDiADAA50D05
X9MUj01jJbDlksfRetTGwDAFNFaCvhPUhiATCXm1bQC+SUGKIv5cd5rVz4gXOeB8mOEBy4HkpIXj
pk4xjX+dtNN/ZfWna28Nsa98yK0CjNDv8lFxLpZoJWU6OA//mZQclXXRWLYOvqID8vt59l8KUzUE
sfoBT0xItwpzzGmwBUxoNTvWdrPV4normuTOzvJvgk2qauDieFeWJONnDSdvK6/DLrr18LthD26u
Q1MqfvCb4aYy+xct9ra+4CCi/N56qszqkkcBN9rJhsqcYz73u6nysVrWHrJ6U6cjHapnrf8dxe8e
O/LqhUBx0XytLMWrY915/9tnXzooiWYYqGLBclOnodagB9Kxo+2kD43D39oq307D82SynRYLsHa/
TCbAnLkinK89mM+Wb56foMx0Jg5Jax5k9e88eurrIex8SO09iDrIxQFkOMT81qrAa2u3CGhQfGD9
LABh5MQF8oHQ8LVglZGw7F7c9jEatmmpSMJWbn6M9P+vFUvKmrM06rlmw4ptIUPqkatsZ7I37E9j
QTC9Xg8GK7kYKPag8rBMpABCL52axJ1Ki+gIRb73ppXZzqneJ197aXRwBnLnmNpAwNoqsQSFUbmY
A1I7og0djAoecvEGYa0UJQcGrQH96MYJdVSFsyWgSmcVY4poZoHZC4zr8hMBgzJ+bDTI/zCnW3UG
NZrDBPzU9a1c8Y4zI9LBsAvIV3bgoIZK7mOHOg5Y+SDTgO1T3FSqxUi+n2ge4W612PF+AncInAS6
ZCqOwZVoivQT0wcLk9VC2Hl+wMoa02SZi4QJ3TErf/f5xps3E2RJ0kr1cVb37STTldbjGwCxcx2m
quhhFn/q4cWNX+xO8aZa8zmMduHjo+a0oJDPF+S1jBuRh1SJF4zy7OCTN8a/e+NI7e7XDASdkkBr
bV1I3QHKwBUP2Ji0hVPt5FCZgEWgJqnWReA9j49kjkIj/2d4BIDBJ6bkmgXwepldZ4spkG+DxWWv
Gd9Me6Yz9xQtjEug2l9TeEIt4liQ2JGShzY2omqMbR5MXZP/LqOY//Qqon0fjLZ6aV0jsjcTz2NQ
5LH8mM+ze3Qm0AfvCPHZIetdsBd5Y2J1j0DIkn6TzKwWoW4WQpFxrERRUHgbxF/GdSAsI+1+ZY9j
208uR04FASBj67SPNghlcsz1mZzRofm4fvrXDgw612jnLu0dNF3P/St2+kpULeyxrqYZB7rzY0QC
6eiPXsIU19/q2pyFNRwcr9Czkb6BZjW8N5e1zXVDQIbJUPh3q7smrjArN1f3Wc6TPRavaFuvPaOh
nwdo+NLRuXyxsdysExQ1K4wNO9G7B4r7Zze2yMucjAYJTJF3H4NjZnvDKuyv2u79H/7IxKYVvQma
NUf0BwBh7e94sMQTZK8L79lLMzvbadwahtCpBWObRjjZN5tBGqpwzDZMtYZ8xbOJegchMVGm4stl
Kt0MYKPFXBK0gaB0I4NaowpcGEMGAGvFPwzrzvDB2O88VcaTYYwhG29aazM2in1c+XxnNpfAcfJq
s9y5EZbXVlAH5nTO57CYfix1VTvPaQcIZpcLVdK2kn+fmZQ8ZpyGeHStxWSz0cGsZO3AOZwBjkPc
fUU6KPke/PgOdaau3pbVU+W/Xz8d60sGIRUUXRAz5DQDly14d/K+QsvoruJh2z17Hacm+FzRe4Az
XLe2lqNiuf9rTk4wMox9VBHBV0114NKMPffvJ3Ho60DDhNFCVh4575W+R2WycH6PjUpvau2FdWZf
umyg/4gJ+xjLjedDCqnb5Bv4c2OQ2SVvzNyP9vcKXGfX17ySFZyZlOLPkCBfNZYdNownJv7o0Fjr
v66bWLlCz0xIF3UlRD6POnaVQRCVZ2DbIVsbsGG/2Bdz2CxfdnPd4kpQBYMR6B5MsFyhby7tozaA
RHM2ZxCv+jeTB/lCj/rNzyTaucpvtmYKdQaIMVgWZvpkD/WbAuMUMdCMo/bJy9CGcIiXgY2soOOs
wp+uZAaY3gCYFnkV8S9qGlYHRhSQrUCzs0AXszwiN92k6S9R769v35ofYjIAbwnEtgUdKh17InQn
EjmpAqu3gUEtXasHsiO3GEaqOz7TqdUNqLz7enl0NK8bwiLFyAdUsMdCgR9ec0/ioLGKNv3CxSr9
EhGzyCunFL5TY1Aj5sccQ9CR5ypy45WvuLT/gRDCyCKBy5+HVt3SvY7MWYVGKs1nqGsaL2ic+hm4
IxX5xdphAMmBCaoAPFfAMHtuSZSYFLFAXxd4NUSz3ysAVCCFDnK0Qht3BWcHXHyKr7l4u3xXLYkk
MnKIzKF0c27S05qmqgnH9at/6dkOKS0lPQgSi0CM2TbzPzh/j833tFRwklwSCgJZf2LYlV6kY9Vn
emfCsKWJoO4xsK6Fqf9oRz+MXNB62CbRjV/v7Hmf+EFrPTbu9yT+mPl9q2RjWbvITn+KFBHGbipE
7+CnaFoT2HDegRBqQDFT/5G6bWA2e6M4xnNYTjTWgD8NonL8P0RavJRBYolSMnok0k9wzciMLbPG
P+35m9R+YAycF1yRTq4dXTxXcGTMhd4VZJXnH9twO6OIHFgR6EYM29z4ERU7b3HkZptON00qAsft
FUtbOT5n8WK5xk8ykzbvLF2YOiDdbHxq5188+d4B7TBl6PfOqm+5GgVB64EDC2bBCxZOoL3jJu0R
nPK55TRywVME7u3v3He/a7lbKSLDirVlggi3CBRpwCQinVc9gQyhx9M6GL3im1d1Ym8kXrNhc5U9
iWhqDtcP60q8w6Atpg91hCEbJJznO8likXgQ360DHTy9tK+zcgPJmIyOnaUiB1tbGZp1C2ku0Lq+
/CJL8lj4TG9qEE5WO9aUm1KIw5i4+65vFZFg5fQtmhpQnUb6jznEZdUn/tEPA5qOLUx5abcv3HHH
3FbxtlnbuL/s5wv8Bq9a6XRFTNNrx4SITdrhmSzi9rfLtD40ZhVwde2EAWwMTg5c+xhHlU9YjTJR
VTVDDTxPGVh6fwuQyMYXYJbS3Z3eNffQcr0hWbUlkWrOdjm855EcD1OIAIA+ANTNF2342jeneOZI
APTevNdyb0P4hz8+u8a7MfcFtXvkOLWS9vbi/gCj9yn3ruSTViYMb1jQ8S2GKHIDSoMFtbw/s/2r
dn5O7K4b+yCzdm2vKJVfJP9/7ULyxQYvJXq+ktd45sQyaNQusMd0H7s+9XkEYN1L54UpcGNC4UEX
QUwyt5yXEyetOXjzNehSBjGbv5VTvRGWc1P1KJ4u8lPE/7p+0i+O32LORpRewhgm0KTAguGx1Mdj
DqDZ3gunGp2b+1nfpZMqXK4uCwM+GKHXUcSUUxuWzLy3Etipi5eFC1rUu5HEoVffeSr1nFVTPshH
gEGAFLp8w1VNAaq1tAYKVyeBHu9NLSz4dop+JKainLTmGovypm1DExq6MJJLJpM3dj3EUgPSbTob
8f9JZA+6M6Azdmw7xRVwEVrwpU6NSbcbSbIqZi6MlaItdyIlOgVKvjsYvdkpfFBlSrq9s2yurYLA
lDncu9OvXHuEIIzCxprjgXIAyTTQAZhlkyIlaSEBy1M4RNWj4tSjt4a588rQgANTWFpdzYkl6W2Z
QjNn9jksxV1HNRMIjeheiI/r5+giJi5f58SIdI7SWlg6Zk0AcbcSWoM4qE4osVE3fC2mmrbjQ62a
KljdQGCScXciEING/zxQgGM97ssJcPeR3Vt8W+mHBDQRqcLrVFYkr0O+6vdjDSsYYvcpBtU/UfK5
SYjxkDNVs/yyLQiNNpxYpKYLhhWX2/mSGFBSJPUwcVqAI78pQSLiV9Spc9pbX26uHUAPbIB13b6J
e3GIDIJud6PIIVeONH6CrS9Ne7SW5CM9Vmh6VMtPcK0vw92gbV/ZB8Ebqru/QL2scM2VULWobgJK
BD2pZTTkfMF4RXOA53Qs2BYor2hbPLdfLWfc+xq/LWJHVWm38O+d3dzYYGyshQovZE0vBmtm0oy9
aeJrQst+MzjeBoJp18/BymFblOWXNAtVD9Ddna8IAJV8alBLBdbys4rv0ainaa5giVbZkHzSyhPd
LYAqgoZfA/6vz8zVjsQbt9dXsuL5ZyuRvs2QZEjxK3hCk6LW1wY5htjNF9K5ih27bgfg9PMdAxUC
qgEgLQ50S1CuP0C7uUelIVaRFP1lG5A/PqRwAJLCf3xXfkMYENeszQYjI3MDokLaN1OVUWYRP4zI
iCq/73HGN0Vf+5sI5CQHNozDYWwxxRwnZrm3Eox8ZJODSkw+sCycvXrYzYylW1jr/5R6pie0QYHk
0ev8qNhkTQqJqGScY5cWUxYNmw6nzt33ECiEZDpvzU2WVwaAKvP4LRpm/SON2/joJ9X0Oca5Gz1l
vWF+WOgEhJxpkEEbdDfeeTlxfkdJNj+6uVEYoeaJcldVVTlgBiYeUvQvmz7aNVHniqPfZBpIXtuM
sB2JY/atAcbim9bUphmUnLOPavJIQrU4KsrA64AigR5muR3SJvUVR30tsAAzuEwBo2GL3Fn6zBWu
wYJYGKUuMUBt7xqkr5W1H+tjZW3QS7juvGtH5NSacW4tTvsE4FVYA7yDAlGKDh6jHjR9rptZ891T
M9Kt12bgRfEnmCHmb1I8ZdGz6H/VSl3LldQf7IMoKEDabHl5SPdCE9nMN5mD1L/+VZmhUexM6yFj
KYZXbrV0B81zv350nKfri7uEaSBanppdVn+Sig8di3O8BzC5av4Wwqa8eM5bjFqJjW1D3MF6aLVN
lwRaf1AYXvl6/lIFRPgEGSZgn+eGvXruNN/qwFDsJr8s/jkL0MnYT7F46yFx4cTTxsODIM7sw4hx
tgwwRwfwNcZvJtPdXf8tKzfU2U+R9qBrvBxyhPgp1kAc9B7tULNBuWt2YG9GHxr0L4pzspJIYeG4
oQjwrjoGK87XHjlRmVjFUGCswnnhOTr3XpUFdhHd9xr/ggLcvp3al8pSPWovhzQNIAP/M+xJcdgu
SDaA5gLlSD4fIj1HsuMBQdxpVnenO2IckAJl6W06o016kzEtutXB1JQE6Juyr2gydS3oModA/qwQ
j7oxpfsUA9ecWlqWG3Tqo+6DZfb4LmLIpNLUYvUNG4R9M+l6/qinuJDLmCseKGsujKwU9U+Q4IF3
S8bqpfHcdkyMEPbWhEDJr7/TvdZGVLA+gGzONk2TvUKI6NHOdxh6NykZVW2XS1ICzJPg2YyjpONz
YnD4/IO6se22o98XgTO92ZW+ZaR494eSijR/8VEEjj0dEyciIG1DCRsfEwCcOzt56YwXq0/vIvI6
opymmSoGwpW9gcIMeMJcnDPwbMl7A81L02r0GrT0JWiSarMzgsSdH0AYTiPONtWs03T6OYIfPG8h
VWy/XD9Za4ccXA0WcJtopqC+cL4vFnPB8oapvmUq5ZsJyJnfuu8OUWnYr4RojKUvYlDoW+KtIN87
Qzo6dg23noaZOpDjW1jq2a6A3PL19ax86EVoC7Uo6HMDEi3XvlqCfhfxJoy+Gh8jXt7WdwCkGhIW
843Q36x+G/UUtCFmPdIc/PXgrsqTA4v3uhmABUbxay53F4XLpeeGqiIuXUfKEfUcHHo4WOA9t0FY
zIAnwFyTSvtlJWbgyyG4or+AyUKU1c+/oZb7SHAZBpvD7d3D6/LneUdpcBO8THTP6H6vyHwvPybk
hmwgzjFIiXP99/ec3Eg9E645QsEZnVlIdyThCFid8T52ihb/5TPh3IwU9JE+mnW7KEyBPYAO1v3k
q9hCLq+VxQLePQv5io7e3vnG2fmUkMKGBW72m0l/K+cwKzGUMG+if2Zw+ht/8KxEvwN4E1lE0XHm
CK6A+JP5affYlQmEUbvi36EYMHMaTaQ9S2PNFk6Hwe+u9reiRmNp0iaQMrD7Ofpq2mQ7AUAFqjS8
11U1vLXNhGwjrktcmgjy0pXJOeSfQRCHCIsncyLu0FBakqNovJ0zFXR3zQNPbMlYrWQAtoYlsGXO
XdATD3Q9t2Zy66leK6trstETgMQZEKtyXTJjDpA6ANkEBYo2ROfUzbf9dJ93n6W2UwSuy/QSn+7E
lnSKR2G1IPuDLTxekZP/0Qly8r0T8cByf87AOiTWlkPte3y9bnhljXiKQZkexwAYHnmC1PC9pHWt
hfWh+IrBc2iUuJktqqc3rp9u/g+2UGZYKFEAFvp7GZ5EDm1oihKsV2UA5ntKrJ1h7PTKBv66p52K
cG7FR4CwBqIPOQeAwHL6WnVTbcRTDVvtzgFxTuajAEaAzFfs3yU9Mw71qSHpzFXm1Dj5CEN9cZux
u7najeZvw9uAUqxEd1GUt5Aa1I13zg9eu+kzxQPhMlWFeQvMbbj1MJYj14pK289jJKNlENkDhMfb
oEucYFhkQN2XEmglw/ydqSZMV/f2xKZ0r5mIZkZhweZs5Vs/3ZIi2rvmjd15igtUtTgpqFR1Z6fV
2EB3Fug3cDljURPts1/EBj2XJYJE3ybex3UnvXwjn22ojB3HXT4t0BKAqlzU3G66Npytz7m18MgP
xlTV5FyzhrRUB4UNnlhQLj6/g6ZRFw3K6Hj482RjTnWQNUcNlb4MM/p1P0A1/J8b1PDXU4vSx7Pt
HpN4LgbWNVLt2hGwuSwYPGebsAKMC6rsZC284M0MjrjlLYXE7Hx9aMunLGuwPox5hFPpUhvs8snE
QyN+LzXVI/1iNwEGgmIbxnKWJBNJ17m1aDAG0fdEg8poAJ5WAn4u5hiAsN156RNebNc95SJDWayh
+QkSc6R3F9cDS+yyzSNY0/wfbREHg6VIgf5eZGfVMsmCdClEzOpqnqIf4ezmX8k+P2zn/R9zp91U
70nwU9AsAG4ixOZu/5muH5bROYbOho5qEdCd5zspeOsmde5qtNTxEkL1obtv+XsKiE4GvHeBOeTh
n5UWJJPSx8sLkO0KA+4RT585upyYn+ApLfNtRX4ID0Om0eH697tIzyWD0u4a/dyJEnVbOo73nrE1
DUjCJYp7/SJUSjaW33By5UVzPBcugw2GkBxBSW3oKYC5taVYy5ov4nGFSg0KnfBGKY4A5NwyI4Gd
pnrNTdCeqmQ41jfrPwNS2HCybpoLvhgYX1CRIOSJjYr0QLUGKdp39mSmWQcTHgPDI4jLZkvlYwoT
8sQZJymqOss2tUAcWfG77iu+w/o2YT4aqBVIFVlSNhCNhiMwMog1pO0COmqaZ8N5vu63f8OYHBYc
jHKiOuKBdk3ObQaHOZojsArnzdh9x4zYew4i6h3ZZYdy1+6VGMhVJz6xJy2qLu1eNyrYE1vyQr6L
70bwnAUR2Mcfj8PROLqhvnNDxSKXCHNtkZJHW92cMYz2YyfjLIxrO2iacPZvRQ8dWJc67gNbeLAB
3svaUFeRv636CVClwAnaKMfJJJYkzpzMbbBiN7qriwev/dc39BIWTv596TTFQogU1AC4OiYnsEwB
Tieqz3e5isZdtQ7pSAEGFNvTEuJ4k9OC7CNdhQi4nGY5X4qMbGysXkuHGCZQ53Dj8DN5mo9i/wuU
juyrvM2psy221ZtKpklpVkoskshP5nGAWd8Ipuen4ksPElogI7wdPr5NYXF488PCVuSjf1+xF06J
T0egMIc0Q37B9Hqv6eglaXT2aX1j/zJ20867q7+68PUxzen0wHAW4rCh6Zt+6yji4yXcatnqE+vS
pQxmYmAiIhyJyaYz2/B36HE2dIw22s74xhQ31yVk9a81kFmg1LMimMCLhPB5SQHSY/1VvxsByuG3
zoHsxmfolN00FDia20ynKp9dXaaLcRKo/+IPiN7O70wvncd5GLHMMePUscMKbYb0vjEDczpUdphG
97Wq/7m6WPcvAQoIFVCPlWy2WST6SsNiiwK0tfqm7Gm9K2/tZ0w+Hact5pCfhv24Szf/jG3ALp8a
lmKr09ZdLXQYzvz7TqcTebXsjNb2/no4XQsEp2akaIpviT6BATO68YFpHfSP/lw3sJqrnlqQQprm
RpERWbCASmRNjZtqaz12lMbHNg4d6tG3dl/unsyD/ag6FyvXk4l2pm6BCQOFDBkYb4wVs+dm0mjd
vhH0amrQNh9G1fzN4gHS0YcVXAYLVAITOFLAMdPCt/NmRpyzNiWaJ2CTRPtahURd+U4oWmAIVkdV
EigUKWDrUeOafQkRztR/890nnSnGmP4OaZ4tAxVIaIVjUhlU5IsWxvnhEqS2McdZsOB2DL0g3vsP
Jv0f0q5rR3Ic2X6RABnKvcqmrazKst0vQrmW915ff4/qYreVTCGJmZ2etwIyFGQwGAxzjuZGlueU
RuOE+9hu9ukDMX17MBtzernvXflOwUsjM9L7+gRfs/dscnc3ucCX2oqGbz0n5m1Tulpp6hPnNVrE
zIEWNlyfJQF65e/ifh8rtuT90+MAEdjDmYKVxz96VKXzMUtZ9VlgFtGBT85EYvz+fJzoVVZQ0wEn
O9A+0IZyqQLX8X6Y9nlgNtIfoXrsm10fOADACUKGoCvbnxVZCKLWytc9nAsf0OEiZlF6bxeqv0li
M6E9xPn00gr9xEIS6OWvh0/QX14nUt5CIUt5GQzVLg4Y7bn7XVhorDB9F8imu85Mt4ER3ckPyVnf
phYiAJd7ym1W0ezqjKDVHfyP6OKcAZ5QhbhcXCnNgOSU9YEpiH+a0GrR3n/bAFcW9ULAvBgLA0yb
SFDGEAJk9TR5TpBuC3SksvoWVmwEVTfYnjxnEDGhdSkl9lLBk5tZSnlMvNrIxM080K8lqKhYtxVa
OVFLUTRZrTDouSQMEDVM9yR323rXaYyIdk0bZEN+OM7Q2U5f2kkekL5tJGwK+SRARM32Xg2+HJRU
Y4bJr23/UhJ1Y2aiMqG/CJJysDhFGarYzOHDq7cHLGwpgrIwPdN4Pi8wZgCqNtEIa0O0Pauwa98d
MYcOvzl93d6g6ycdJZEyOV9Hj1MyQGLFOTMwuEHM0sz2/qFEqEU+Zc1kNUNfJ64pkZT9NdyEK4JA
ZLvLuGOBkqn5rZuDyb8B9FoeDSG1OGt0byu6YonIVMPe0dWI5hK6eNj0fReTWgbKIjJ08TNR7Khi
9Bv8FNMoXwUZYD3HlPU8GTB/w+L4SpyCcYRBCczOKu+AEmxoO/WUnsHQZAJr5I9igY/IbIz4kN39
kezeuEPbG2DnU+O9N/yP2/pevxgwL7f8GMpatSqtZRCPBeZoRmDm0wOLYDzZmg7EDD4a23MyA6zf
ueWZoqFghodx36+4sgvxlCUDpc7TGg9rkUjfGjH8QjbK6JzXrJbL6yo0pSdlwNHMolJPEDTakpEa
9V3liHbyBLyQc7MRNpP73JnEAQWhTazmTnf1XbtBcYYxXbOq7jydhFfSzMFG3bua1usA9tADzLZZ
kQTGWEsB9jYL2WPFA6FajH5nzLcAkIkeXGxDSQyVqQ1NuUFPy1OYPjOMZsWZXgiYP2BhwZWPfF7Y
QEDzWcPJ6UayDfe+rW2Dj+mOP8mub6aBbetbYcuQvHY+l6pdnZ2wFMsOkms7T4zujfxp3ekEgjn0
OR+53+WhDnGvsyJ41oJSh6QT2ywAlEVoFrFTp/dN8ee2WtdmMY+yojT9k8y+CvfCANRkdeWj6zQS
m43uNXcameptk6ORthwCVvvY9VsIBYG5JoCaMTwQ+o0u9y/BpF/cdkiIBJLZ2+j2B/F2Y/Xvk6FZ
TWpXxuhExkv8hJSBb37xqPIwIpjZd1+6QHwApgHgv8EYSwi1jUQbODDH4QO6EM5m9nbk5N/3BjNJ
cL1zl4IoTUsSJYkYQhDwuw/oyp0MdMoX+3Cbmq/ip+hoOpPK/Kcn6pZylE+L02ySawUy0bz6xO94
k/xqsZ7f2ik00aBrpB8Z40Wytpw/zE2gD8HRoyEuOlUEqaOAeSi5lA0S2RmoEvR7tEDykQXuL8Nj
NequWhCuSR1DdehYu4IR5cdOibgJLOrRQbKibWr3tm7j5kB1BBQ60R//ST12mjkaqjV8tkBoYRjQ
yiU6t+v9/QBqY0NdSSVPxQekhuRwG3D2CQftT3N4+9KccTdY/n7YYzrBRg93bmT7+Imgn9Dkd3fN
ZJaegb4MxhetnuHFB1G7jjfQMOlRiOTCaCs1MOMqJ0SojBHl277i2veiVVAVUavUEMVejZ3WydR6
bQuK13A4CUGNdl+nL+5bsXaK/v22qDWzAqImYGjwFAVOLXVbxaWMDkwCUVre6g9xxg8PfVLvpzGu
NnlXh6Y49h9SPQ77OBw+b8tePbg85lCB9wtibnrMpfelgas0LKcM3+SpmV2zoNHnG//qmOL1iXwD
RlnQfnnpBP0I6E2ZEqG9SgYRFIfYR20Alxy+NupodujcUYHV/C+UWvhdyu1FUhsGRQPPEJb3EXBq
G1Yn8vX1iPryDzYCqI5Rb6OSQF0aVbpWYsLKy+4ntIuVDy2rRLUSMUIGJoN/EFDnzOvluqlNyRUd
j/y58ns4YeyjdDsHyZlu47sqsAGsybZ7a8RhSy3WGVuXjSyXAq+Oi4NOP2lKNQihhnpvvIlaY3jM
HN0McIXVwGQyObO09O9JMaej7wzAG96zQNJXXTsaIf4jny4m8FFYSGSA/Nb0HtStUuEdNJPT5G5v
bycg21uC+XjbZq5Tv7iplzKpPQ0HlGICMtcrciPaop60w/R8bnyAmPxzgPJWYA+291ocWanf61Gz
uacMoSowTIiKY0i5tELM2wKowbGZh6+qZ/Lhtuw2g+/KGl4o3H3Xgku6MTKFR43Lva31tTe9FE2F
60UzCE0oQbSoDttBsNFYbw/deWLNPa48bC8FzT5wEco2APP3sgmCioP0VTnTW7ojW+lY4TFkEwdF
8XZzW7OVq/NCIm1DUVMjKOEhkR9N8jvfDFZ0Go/+udugBHYcTESyZvaAzqFnAdfnrmCs7Io9Xcqn
7CmLBI8PFcgPttxJf/RRnC1fIis+aE+jb08bNTYys3wS75BLvq36tXe6lCxerrWQNP3QCEEMWEPU
3eLXICuchtWpeH1pXQqh3HrlhX1U91BvEjAHiRGQWizOtQ7q3IZ/8QXQq4HIue5187Zu1wW/y8Oi
Um+iAXrFgA3BtrrdgY82KMCZ4feoG+iSEk+9NezEPco0lvR0W/Dqos5pOpCuY16RfuwVfR3zE8Gi
eolviJFb5S/eP26om3VDu4CO/9G/QbtdsfQ7rptllLrSbXpZ/44n4dRwY7FBjO/8C4X+CqPPR6dL
MfJnEBZI3+DAmXAL+4R1COZBlcvL/0Ijug9fDYCCjRwdgLu4g0esDjioamdnqeRU4q4W7Kn4FLm3
24qt+rSFYpT5B9Gkj4IHmXooZlaVREe5GwFIr+ecnUsiCyRh1TAW4qiDkPLAxVFzYJPx0kPg3Zcd
hpEYsA8sEZTNB3oUTEBzxVZpH8jeoMHaUH2Gv1w/WIDvwGAMKk4YOb70GvIEwPdehh6yfuQEACIe
c2I0uP2ljZds5fBJ5XwgrxmS75TyiSRAnDDEhpGn+qmcXxnM4ivmzV3cE3omFaPa4yuGastLhhgM
gJi11fg9GE5pK6O2YSkBsEVY4daq0SzkUndwUIGataghd4weRcUU481UhJYSMrzIdVEbRxxiwHOP
KR8AeFGrXE9tJGce5HAgFTQI9BCUauN56IT0MJ8czCMrvGBxtbQLWBnR2UzotUWvkApSyJkwgm7C
LKUoBCtgDjPyxzuJKzHzysJ1vt4/AABjcpYgxcKj+ZJ+IgP2vY0wTVSaUMduvMnOm2QrpJ2jlNUR
HUsAR6yNlJOsNJXdbAwi6/bhn/fpQsdZPkr3GLdBuz4Ivi7tp2qzRiolvjSLHjR0yTCqAI7o7oAT
H9gk4lLMzreCfVvm1fG8lEljJLZcB4wgVFSB5mfprfqbB2RaloA9/baYKxOdxUCjuUaEBn1CxWqp
2iWorou47kLd5fvhsxTkDSreG1RjnNuiVrcR3choKgOcFEJT6jiEoEYjEyZvzByU0TPaAumI5WeK
JYSNFfOY321LK+1eYkAxdp3Pujbm2IjexaV4SlVtACGZX0J83Q6qnabgQiBhjwc4AX1RyI0msLVO
ePOPyGL7H6ocHTyt+mCswdXdhfXWAE0OKNqZFupnjRauKESVH6wxMuovQXSvyFEPqNvB0b3yXRjF
XeRJbhvHhzbAwB7QnBg9v2ubDapaGd19oInDZNelHWdaNWqVrpYm0NOOfT2cC386cz7/Vk76r9uK
rpnvQtSPy1roOWNMgC5Jg6imaK18zNJT1CGDr1SERY5y5YHmJcUA4DxtNbNTUmYljo0m+TVEYZLN
lsriV0/kz9va/ARitO3oaKKfcVzQ3UCHHCnmNZE5EQvgsG9Lgp5AJFK+2niTJJKR1W9Bo+wV/3ks
tt7wWApfkV6YZXLkCidFTJ65ZDTlyS7w+iqcXtre/rjrXQXiBZrdMQSLnBJGIS93tR5kn+RdWJhC
aYnCZLRoFx/Fz0g//ws5uFzAdYx4EsBpl3IGvZM6kAoU4K70DBmo5hH6jRNpRzIWe/mqRlBpTiBh
FIRumAq4ovL6MCnMEUFJM51V8jZ6pyF9v63QteGIWDGUWn6YSzCHdamQPiA20TygUTZ9opgl1yim
5yFjdlvKmjI4CcA2x3QoUO4p86xbTq6rALCsXTEke2B5cse8EhVLBJUeJqVrBpD69cGbQbWB7TJ3
hgDsmtolvA+bYfIATFipHuDsWlduVVPJWcmqtbXDpY/0AhqWrkegkAmT4mSeARrUTep9iQkj3p6d
8eWBgxoq4iMAOP4AeF3ujRoH3aikXQHgGEsqDA/zjCTYC6KMkvyWtN+392hdm7/S5r8vvJUgeKGU
xJAW9rI98f5BSVg9x/MpvFLov5hyV2RrUqKVCjoyCrPnNnXrBLI78iY3pG6ogFgGYRtG124rtWIJ
ooRq5TwBLqCyQPkFbQgivRskYGejWUKfHPDOWsCPuy3kOquGVyvYpX/Q1ZBao2E/vKHPR+A0gddD
Ti0lH0xV4zC9GyG/HL2OkfLU5S9IA1ux9wBYos+RL/ZDDG4iySpF1ij4ddKL+hjqlVb3gLH1ZnRC
XX/gJnjcxvZBwh7jNjIa7TVr830HOhZ94uykP4I6luFRVpYcjQ94auMekpEAp55t4oCce5Sj5p76
2hMQLX1TbLvajOuEFUzNXoMyJwIeMJCPzW2JCCkuLTYvhDDEvG0FbnQCiAaugQFN/H2p+p+y0p7i
MlYZTTg/Yzm0SMTgMkAKMWiPauelSDS1ZVqvNpWZHcTfc7UxtD9/RRbQyW1E/05lI2Vjt5vn3pCN
h38+fK8BxUDAtCUeOAhf6OCRaFwgi31bmfVo1JXh3yFJDrGWbPvHzpRepMQA3uVd+rSJDc5hGPls
N5TqQNrDIPzcnYZaCrXaPsJ+TsrBjSQekWpEz4e2jc3X/C3fxg6LyHDNiAHtByAjnAeAX9JJoUHy
ACTYYJ25x9qcNuDNcQFbvJ1sNEVuIsZ1wZRGub4gUf1J0aFaaSs7f4dholNihSB5Of0i+4z1krp+
qmKWbakcZUSqnpSC0EG58QHIYxgiN9Dwl1iqG7FrufNpu9q1xULON/PCqytChKPaQla/a+0PFLrc
9q18w1QbDGQ4scKwNU94oRp10QukBY7CrFrzhpH/d3XfGd0Ow8/EKAz/sXGr54eUdSavnxOXy0m9
aTIQFPZCDpnaQ7oJLIBoWqMZHHTDQWNAaTVIgw/ur8Dmncx9YRyK1eUF0RLwDfGWwcDQ5fL24NSu
xwqyhU/9K353vKNoNuAqB27qtMu3zCzAisuTUfH7rzzKUuWw5eNi3k5yxJP7BD5rdD01byU6RCdk
T5GmbczkqJkZ44pbubkv5FIm2/SjDtpeyG3NwtEi4+MsuzzPNtd1/UCGgtGgefyDsp9EEItA0Dt4
uJ3ott/pUbICcMOn5kwG372H2/dg1+5HJrDDSvAD/f7KpWwI2TEpIlEP/tK3+B1ZBt/wDtVHZQvm
YGeJ8fzAqsStCkRNWgA1MiqBP2WdxbmUG0nOxNlwem46AGpl32Qs7Ehp1WMvZFDG0k0AM8lCXBeo
06ATrLZPwnY0T+c3D93o6DAw1DtxewyfvxVj/IUynOE7brAPLXKnPz1r5u2jshIWID0GymmAaaFp
kIYy7kM51CJRxEnJn4rxnGTuyDodK68MNIwh2tMx2zLzGV0exknW4tKLZXDck8EaMKEvAtHKO/od
6ypcFfQD5oBXMJ4Z1Gng8kjI44xUaBIzx124mQzxFzHkBwW0TajNWOWBR9/IdN/yjEVcvToABoqX
rgRacsi+VDEgZVvWI9rPB6fTNsW9j7DDVk6ci0n92/u1quNC0vz3hYECswjgLQMkzeDEJtqmDXDI
/gsRoPBCTlHDxAd9BsI26fw+wX6V3XMALC5P2pThVmNFLquazJhUaC1CMEHHElWGIY1uhOX53EHJ
zmKJZhtzzDa3lbkui+JWR0YJp1kQMVUlUgsWa0Bs8FQFV9/nYAEd2Ihd1fYNZasdgsSY7GYXGHe9
kW+8o7pl0TGvnS68O0R0giA7Ayyoy93Sx6AYShUWqWrt/ahom7bRnbAnjB1bV/KvHGm+ixdWkU4C
6P4GyBl3AKDpJBPYjpwpuPCR597V7Uk2Ag4tv7kdzO1KOlifrI7FI/NDLk0HNagYYlQPg/OISaXL
r2izMBDiHIajHOt37ezj0XUIbUBbf6pOtQnepcmQfle2/8RvgGn7GYLkkrEQqzaFF8fMT4ppH7oP
NvZJCkorfEE6bfvhQfVKDNLZGqhYblsVSw7lwse01MY8gBwPlb0AxWBY2HMbpRjdHxmtvWtX/JyX
/Y9KlGuZkVAjrYWokauOiuA5KJNaeZmbotC9VMpnUhVOITCCt+v2hfnULKRSp4ZrMmnqKkidZhyx
GNOm36NglMDpAOGCSrbAaENZoQFsmyZuxdq+vbwrtzBGyHWgVM3jG4DMuTSkCjF/FmUeDElFu4/X
gOL7n28gykIAehAA4izodAsaRlA0vJtABJIJgTGCiVT9BUi8cLJuK7K2jshEAbNrvhhmUPRLTQrR
R7thG9ZmCkxDpziRrefIR/6rsTsbjDZgDWNJXAm7LyRSO6eKY6vXANpCJ3OCDljxvr/XawONkvWm
YoENre3TUjsqLOzEuC3yWVaIfp1YNXvk9W4v4IoDvdCGCgDFrp6a1IeEQt/KQIjiatCnspZsNifK
b10Iobx0WgxKW+noeeRd5SGwWhvstAmazR5HV/26rc9apIA5SoAzgQlvtgvKR05pnfBVHgGk5RO7
gqnR1MBFNBiVqxynXwxhK5EmojoNPYhANBEJXZwcQrDA+HJSm6Krn9DysPfQ11ZgSvsdbJwuc1pu
1RwW4ijTK6VC6uU0A1xzJ1k1aGYEjbVV835fbdVCBGVxsUeyCcxaNVA0rf6BuHPvmlOphuBqVqsb
jS09zE+SwsgP4R/5ibGeLAUpawTEcalMGaS3Zj6nlu4+Ooc3vXvwiz3mX5UZfN8WuPLsutg/yjC5
oeWHssCC9vp9mNhcZogSeNM9I5MYfQhrkoCiBRBW1OnB5TtrvgggpGGAt+fz2hzTfQVCBQ8p0K88
tBrWBOp1qyUmlZeSKI8ocmI5cSIkKceIM/qd4sr26f7EF0axGQzfTYwd6OFaw7NbVkF5pcp7KZsy
0KmqVLHRITt/6AzB0E3vFLud/afFOAQj7lwz1KWalKGWsS8Cqbuo0YqXHYJTs+GO3EPNEMLaNcoe
mzYNwiqHPjpusV6Yh/ilEhSJoPJkYXquBXfYt3lGm8zPRZorqAGrVCjE5azQ5ABuzUeuCk1G9rCt
Nr8CJ3/Tj+JTcB73EZIE8Uc8MkK7tRzWxQdQygLcvK70Hh+geZhXq97K/G6GhMg/5dHKAP3YfxLy
OdV3KOJKcoX2vJeWhct2PQ78Y7x/F4E6kFU6taC8mxfhGG3HB8UV9po7AB2C/0q3nQFSKKcz0DXr
CMCJCB0Vw+KBO5x04wVNvfZt57DmjBYbQg+3lmnV8uOIb5n0xuiUB5IziPd+sjq0s0WDDPjikAoB
uBhlw3EVllPIV7XZIS2BEMZNjfYuQAzjB8iKkg1mkDfTPe+yzs5a4hdsNX8FU1udccBTrgcIBqbC
tOXx1uXNCce1nH18WDDHeeZzf0tRals5sIfEVQp5jSAaPSoXlWeIAvgNdMaezT90QxDdg6hxI9Au
NewZenRVway9PQl3c60adWqZOFLwedtGroddZ4P9u5J0yRUkWFEEBo3a/O3v6tL4xg2CUzuZCHot
3mhBqMwI2FgaziHJ4iLJc8B4+wo0bKNNVlgVQd3HSWXMCxpF+kdliZtvi1sLSoVTmgz6armZLQVY
mrw1VB9+c89Yw7WIermG1N0oDyUa8QTIAGaC2X57T8me+x0Zyp30L8qiF7tF3Y11I9WkEbB4TWsC
rTwV7pKOYYHXbY+URVB3YKKQxv//FXPANGmKu8xKXbT0NLCIeFs7mCTbiK/kfHsRf7I51xsFxFBM
5QFGiEbclsskbhQVqumPyk7dS686sse1cd8hFwPYVacwX+E5zQSpXX7DW8Kvf5Fuwtr+/QBqF/sy
isMsxC4KYH0sDyC5CSR3YEG9rjpllACRtAYHi/Sz+gvzBzWqyk3IBQIykzfwdDF05pD+bNJXK0lU
pFIxawmYIsrkA31I+FaDIoqLupgZfQUg87wL7zkrsRO33/rW7a1bj5oWAqmVayMt8gIdAmUEGMbY
G6+/RKN+HDf5pmd4j3UzWciiT0CJVF7lQVZu856tAJMoNnhzMMi2QcXeUIw0MO69+8/i7NsNilfx
QQLNGOMrVjYRbGlA1kEdADStP9m2xSbGceUlpQhQUgXFawNlV6uTh9q8vazzHUZtI2adNXQRzQ2q
Kp0sI2o8NZFOUCIqK4tT3Cp+A1nh1GG4sz0FGWMT11RCcxQK8hrYla46fcqEKFMVoBFNSfjpUWnK
5xFbyirYrjyk0T2IUgKKl0QFN9al8wdpRznhQYP707e8wUrq1PIVo+ZfxOatSWxtOIAhfGJBcK/c
AUup9KWaTmAnrFsJhcb8q0jkV7ESba3O3m7v14oUtEr9XUEqJmmBmZnnCRoU+xBcCUTcNQrBW0zZ
3BazYhZAmEfGemZsQEmRWsIy8oQo6wIsITKZTtmpoM2NwcSVZfmpxBDe2SNl+RQmTKSslYsbjXMI
8tC1gdYNulG76QKv1cAlDyi5ra/ZrX5fIbyNjmX8G3R6cfxwW8+Vp8uFOOoaIj7UVwnEVSNOOW/H
XGFHZYX8oiXATG8LW7F+ACMAMEiBZaLjiPIqPtGLNp3Ll1O57YD7mySs9p6VCPJCAqWOmiRyETQD
1CkEQ8his47OJD3m9cA4yGvrtlSFismDHndCHEGQwj/UPUaQ/cKeyr2Qp4Cr/Rdp7gutKJsvlGoc
ch7l13biylMaxIPdcqX/UEz6A581IkO3lSOGAzZ3egMGb75BL93HmLakGGWI6/SHLN1W4RezQLC2
fMgswwVi8hB9Z9TydWU8pKM4oZCd34eYrmg3fWyl42OXMQKetThrLoX8VxK1doMXCIBDgKTR9dz0
z+Q0+48JRRnVls/k0b8vXOIj63fb0Ne8x1IotYJAolPniwWuMNqkcE/8vdpZpLXG4Bx0jOfh2qH6
KwsJxsvd0lqAEAU5ZDXDY9jvNFadfO3BD78+hzhoggU/EFUF8DN18oQYfn065ZrJ2+mxd4eZnwav
JVz8PR4wuoUHDAtjc80Ml3LFS8VGPxiQEIbc0J+pB18jL7F4jlFhWRfy36uSfpj1eaIXaY+rEs9N
Ny4QhCf5TtJYJIdrBoEh37k9HM3hV6yOng7CUp9AF5X/kyebPj1PeWx0FcgwcC9/3La+VZtfSqO8
oAhCuyYOIQ1DHcpvLRriraKDpgydst4EVDFJsgdY530j+LIJFPH8oIKWfQvYotrmuSQ0h6Srt0GU
KlZfNZrdxMXX7U9cq5SiWV7TZ0BDjPvRlDxhLmVjqowwqli0u+a1xeO7DUQrinSnLz9FFfOVwNoF
F6Up8N2xkTBJ15fIeLW/Ju0+CaotJ5AdqkYnmQc2ls7iwFxdw+UHUtY3VDkIb3R8oHIcnAgwhP4m
wQuNNKa3IY/pNtsFONhuy/L1a8d5KZd6VvSBKpZehJpAHr825Jiykjprlrj8/Vn+IqjOSURiQuAu
RJwqCT2DTWepwS6K7r3O0FNG1XTteC2lzX9fSMuKjotEzAoBNeP3WM158xeZhYy5ducvZVDWrrTa
1JcFVoxLnCh+kpC/iS1xZF0kK+kHDBsAFRPjZcAgpF/OoMFMhzSBKpP4AsBhsyq3FcaNc2QUZVep
dwTtBCUr6bGm21IotVu1LpWaJ8MK++45iZ/kBK/lo8J6lay6eLh2sL0q6PICn/nlNhH0soQjmFHN
ysLBm6xT7Yaqjd2yi6Nna8j59QY5s8qWa8YBpBMVBTGMzaHL61JqqLZdKmpY0b6I7bBEBa7uXqZM
YdRU1ix+KYY6yVqqeXxcwj6Cxp1yC2fa6CagxIDLg+djg0iMC3mttqgvBVJHmKuUuud/DHJszAHM
LwSDYnhMHFIpsvqcV4GGFpzA62foZceIPFhrShmMGGBGXeKxph7/ELa/4tatBsZU8FrstlSPMhZO
VPOJj2Es4ZCcOw28fhpg39XqqQo6G51EjO1by51eLCd1vtEg0GheAnnSo0V2iaO+SaBrfaydyRy3
qC869Wjdvp3mRaJyAph4BLIn5hAxS0o3sKEwJoe1B4lKwn2PUf+RJYQhYm2f0CY/T/jhmX6F8C6F
CWl6He1QJL3v47tEfeJ5lsda26iljPlgLJyvhCC77jLIUEVz2Jc74cyZoa1s+8iYHtpttwOrnzv8
Er5YqH+rymnoGwFbDZqt6IJFpyW+FqeIP+SpdrwuDo28LozU81iJjjUNlxtFmUY+CXysczjavFuf
NQDFdHsBVaDMIBvvgIF4i7f4PdrJGCu7ph/er+glI8hkIr14ubC973VpD+JE9Ftor6GXboRcOWqB
zLCRta4V2OFfOZTnEuRcK6sEcoI0fK7LZ7APb5UxsWpxBBj56zABeL1rH+uwt/2+NgoQsWpj8nz7
MKwlJJYfQXkzoqZC2PPzZo7SqfUCMyS1HSXkwCn+Dt1fttwTK4f422JZazyf0YXxdrEoDwRczWAk
kgxk5I1CwESusr0thaXc/BULKVKYNz4QKXDxJaYGNYZnKXQkCbOE70m89zCGdFve6n2+2FHKYPlc
ictAneURO5ghBcxMf+VZscqqFJmIME30Oil0cwuwq/l0nLMgmXTgB1f2rb49SsLbbV3Wo4aFGGqL
xgkDp+kshhynN7U1pA8k27m7cNe8KtvmoTgrviF8s55Sa3nwmVkT40XoVkVJdHYKiz0LfbXG3BTW
MMxfKgJ83F31R1UsVTx1M0WeNXTvY765reuqo1nIpFyp39SSOhaQKQxOHP0ZZHBCjq96dNcELOi7
+afoywd9skBgx9AppgEp9fKgUVECxaGXtWOVHdvgWJFTU7xI0wNm4W+rtWYoS1mUWq3ITWObQxZJ
AlBV2YVnkbwwuJ5xzFg6zcdwuWUCCXMlmB1Zm9j5oBll/hWCiDXKGkPJJBMxvP0/aUZjI0y935aV
P69iccr9b7V7DqfI0HnGAq7ZxTykgElkCWCb9E1XZQnfcyr6M2XAKmnJndLvJvBie81eZAE7rTnE
pShqrwaSDDnGh+AQo62Xv/PqVva/by8aSwS1TRkwp0ukghCQC4MpopRVfJbI9NwWsmpzf5eMLhPo
NYlTT5htLmyJHfFZZQm1LBghWkFPgu6xhgJWbQ/988igqqCBo4shSlNomKWeI61BfJmiyDcnZbCq
ftzzSWaMtfQKoGhGontVR8CtINOD7vmrAEEngeBXPRpn07yy4vkiacwxsBLy+C/WEi82RUKP0zxj
dXmu/FyowCaiVqae9dskNqMxN3XA5RT/GDcbQ/BI0gAgChGxjm7dS0GN1Ceg7YgaNLQfUu4sRBuB
O9/W5Zo7mZIxW+fCSQxK0WslDxmVfAZnJVcB6OPYJlaXgV0ytIXuT0OcStvz2kPV7eXsvg5PIPdo
0zcpYPQarAyyzvpq0BURHkjDqW8Ral7mpj6GvpZ/h7DH0B/zd2Kew0N3aDbBuXVSzvA2M4a3YuyC
55oFznftWC4/YLawxWJkHocSWowPGDzHG5wisAL9V6ffFYHKsFWmrtSFU5V8mIQyREm+VUYbXsZ4
F/kKnO/48Bk50WsuWOHWB3pvdmiN8KlwgVN+e+tZylKuTdPyQS3BTAwOUwvBJPExpJjaof9bil7+
N0nUgUnUfGwykMmZgNvovH2Z7MbkXI+PXlgydJpPxOU1frGBdFsYARQJiSpIqsRDRX43MetZPD8y
aAGYtSYKxqy1ecD70kJqUoDvhiRwLMNJ9k5oLh8Sp5ScKduPgwXlJD8AQyqLg+oH7oeSC0+DQyEB
7QhdiNTjJ/DrugBVQGPqjWRV6dYfgNkfuVGjG2JvJxpAP2LT15VNWuz97sgFexCbj/Jeke56+U3p
H9D+YYgj+Cp9N/asKO9sIKT3/D6enD631MmsBMkAhU6kefvWG41QG+yuls0m48x6eOmCAgMP72Lr
JqliquloFPF+rE5qwzvAy9RRU/QRFLKw0FZsVAQYqgCYDsxEAF3ucrnhZtFTNQFxPYMHRGtarh9j
QL3xdilXjKDi+sYCRstCFOVs855MTSLOosJDqFh1ACgpEDCD+AF48gUjm7MqDGNCSGzivyu2An/q
2ySVICwBzvuQTg7PKUYjvHH9IW/voqJxbp/A66sRyi3kUY6trUdg/giQF3MvPLrHJfHJrxVnau3b
clh6UV5NAMhDUSuzXrIHwtDU0cTPXHalKXALVdtqE6v0vCJQmvFI5qYLnA+6kYQTA80TFa01hcrm
/WIbTr/H5shl5SkU7H8+y4nBBRGjLMiwIEn1kzlYXA9ppgKPyddbU5Q9cyyeR9R1AsXpM4Z1XEeE
l3IoUywECdC0gC7DM/U0xMdEeAo7hktecZQXqlBXrTRJeogsd2s2HgFddG8qLHLSVSUQJKGkDXeF
8tvl0RUnSfGzAItFgva1ySarK4JzFjFihlU9FlJm+1hsSSdonBLykAJQK0NCy1nOeoSy9KA8fsQF
uoiSf2uW6XdR2tKI/ryeBd3PEEKPMBI5l3wcEJTewAPXyNteI/C8jLIQY63oBJqWoqGG5NCEb+VT
0IkWBmes2+d/pWsapvt3P37Gvxf7UVVx2cgAd8As63QMlQOIKM0+B1jUKFlFmB3SJjGyoHd7jQeA
lGqXYIkeAsEKusyQe971+scmZtUi5i2iLs+Lj6JukQy1+kbnsLpp+6zlj+V45/t7YK53/lGI7a59
uL0IK872Qty8D4s1iDy+yyJxtsmwd7tQN7jwNRFdL2aUPFj7SZ3httO1utDnMxxH921V7tPs6bYm
LAnUtZGXvq4NPCT05M3LXLFhkW6tVG0u7YXyEkqYTOg+x1olMv+kRREY36deM1p9vB86ztZjzRnC
3Gjqs+6z0oJM4ZTzCPwJvbq9hwPBP6VeZQQ45O0pne5rZTdEOmAQ9hknMkLUVWMEUg2ufsBzIdd0
aR01sEd9wgXgTYPH8jI7JBFq7KY6ALPtXTnzzfftPVyzxv8j7cuWHEWCZb8IMyAhgVdWSaWl9u0F
q6qehmTft68/Tpud01KKK2zmPszLlLWC3CIjIzzcCbShVVCOAXjAZ7b0QamLwYC91uh+p1X+PLDU
a6XMFsnqhMoLB+3cFjehfYNm4zJm6H3bA/1YBQCqFF/awX96kR+rn3wFRbKAFkAL4dnQONes+0oS
SRnMdT/ikb1qT/Fx/Kc0IEUCsQHi2Or2VX1YRQRfl6QvrPJJrkKTk6BOYBWvU6f/DcyqelC2aKcP
zWKNlmdl8Xj9SV0qcjEbYGusmJ1FpTVlyEQ96mtsYUv3z9lMqvPCnrmsUI2AUI9gJyUodiTKXdhD
N2vstrf34poZzhG3UliRtJnNqKKl97tIK0z2c9vGQv3mcn049zvqoza2sxEBjFO6V71Hz9lesrO7
/F15Ao0xW3HDi3fe+eRxJxo0EmIXz4tUZ6/BF2SqPxsQ/ggO8zoLeC3hn+JOfgbqyHhIXm+PdW0+
Of8Mv5lUrIJlQn56/VUmtVmKL7dtrA6Pc9HdGEsCNBo6YHIIcDifktncsZ2a2eBgNx7y92k33Me2
Wpiyp689t1cciso5FNzaNBxK2E6ATEpN6aRY6JWk6HANnA/RzDxtJUZaqHtT0BnL6sw9+YcV5vIk
+GPKjKKR0ORWMLztT2myiyMnITb6bm0WPY3lIfM3beuVoy2Uxyj2Vqb7OsMwfwDQkwBPAknNv2gg
gxwYSaagV6SvzLgD/KlQrRFM3LUJcpoInXcoGUy+kxbOimVtns3LOOnSNHdycj3QGWo84MWjd8Da
NFUK6o5N3G9ZfBCMU5rvq/I9J16lvRpQKJOZKeQOEf+RpC+KN4pqikP8YMyECYHokMZh/UEv/c3U
xZZWPCNLAvb3OTdrFJFZg2OsqT6HULSa5hSAT1QpNkQOgenddgo6cZC+qPf1FDuF/qmDF1BoFGsY
XUneROAPTLdqucuFzCn7bSZ4frSl2WQ2QFbpHh29qnuKh4NPTmqQQUc6sNPsVwA1tRT8aYgqUgBS
pvskOmWyjYIIkD4F+m+zU5Ruo9EVG8Sr2WsK2KW/ibSNbrzmxQNpkBGAtvn4kEBBQoptvdpo5ZPe
uGmMOmm3V+kuCh5ovhfAHKO9GcSppn1c3eUE8kXxVssf09jL6i+/f0ZvcWY8ad0mp6Y2ejE5ZTg/
YgdmFvZTQySwOfWTCwUqh4ELOX0X649cY9Y0+CaCopgeQt1SpJcsehLyLzLWtoGuUAQsDQ0wXWBW
KpVdLdgG+5Fz1VKCD3E8ptFJKMBoWQUoXwMgq7vYflaUv/gliELdqfndlFZk7EX/hDRWV7/o8XcP
VYew3HflPCF3YMrNjMGKOzdQnFqst0Jb7ptg9FT5lJDeFHPd0+N3EFu4KXNSo167769DJ5AMAS6F
thGRgqmac7SpGviVGrYNfIAlbbVt5TbgK2Bmsq/R/2aK9+SgvVQOdtgT2mLGlcBtoXkbyXjQ0oKT
A9hJIC0uXUOZqHlbyTAf7RNbtnoL+sinCoRj5tsT3Qd2tvtprPqtdtYwuQuNQZeWuYNJ8xHlBlxq
sxusfUfeleb0FpRmitDVetQc7QCd0v24CbeaXdiRJwymaEOkecVBLPiHiwng5j/sahTuIfhqyTMH
AEyjlu7BGfdogH7JTNxwtraPzXfj123D11HQ5fC5a64rYn0UtQZp+cAO089CduqiMFuyNr75+zn/
dzE+7qYT47QvNbVrIH+WHhWL3IUuZHrQeNt5EO28qzcQKLJuD22hnH85Nu6GS0NQOjc65jR9Lc1w
m7mlgk5q5B/tr+ZwTDzV6leO0doouag5IRX4gedtrBk7onr+AHWAzcqo5g35/55J9PRcHpUQvK40
rmAjosG3qG4mMdsWEWRj+i9UnGwjGb6aXjbBJhybIHO3Rgl866x7iOO1F+Yfiqtbn8Jlzg0jkQuj
w6cgGHwwQgjbZVsI8xx9+zv2Bnt6xK0G/cDMrF3d7CAW20D9aadG5tPtObnaxAZRoM4IktKZQZTy
aM9eCMdElH2EUSNUUtHlU86SOdphFTN7tb4w9IfvEtVXuHBeCddIpqSgINBH4g08WDQzC8Ehsnt7
NNdxEmeFO5NyR6ZkAAbKqpipA1GP+MzMIy/b+E/5llgZpIFQvFrj1VwbG3dCM8CBtaCMekvIH5ro
uVDdXlo5kfNPXOwXbmDcgUTGUqjFFgMTIlFEebdM32SB0MgZ8jE/aG2U/BbaaFjJYy7tDhATa1AF
pCAi5B96cQTWnG5KepQDPREsUyLgztWdTN5Xlm3NDvfQmxQZhPQAV1oG4jobuBrqBTv5QzCsYK8/
ZY/FnXqIt6pVa2u353w7Xs0rSFYgiQI1PaiGXLqEQJuM3mAx2EG3OHVbTTTfAAl2iFdvIwdR2hqZ
5fU7cF7IM4PcQrZB2bKqhUF6gFA9MsOeYakP2mcP5tVwpx9X0xFXiQHOIOdYBXXMei2EwVIFZURu
daBRMCtEam5mrWovXxfuL639SW6dPdnbLMm7UYS1wZZOutf9QLq3BrWdNb/PJo+eagRGodV8YTeN
m7V7a/Eg4i2ggWRgbtmc/35mfZTyPJOntLdYKnki5KvmLJZK1zbN4nYlwJyhYwVE/XwRgTa6VhiY
VgRbLUSJRYgQC/tyV3z795pTIR1yTO8Dt+lXfMDy3gHKFKWLOdTjxXPQ3NAGVIddFJZ+lAfJTlzf
Tr7lZzTyWOWp/V45lvOxuzocZ/bmv59NpyrISROGORgaZXPaNI0JzWyLeTWgtD2YKvD6W5nZa/zB
vH3OLM7H9cyi1voJTQWMUP8MIKyCPLWbuUIHQinIvoDJ+zSC5UTYRuA3+Q3u+M9iJ+zXOK6vooT5
G9CfBSI6AzOtcy6hSopaz8nsjJK9Iv3W19QDlgd5ZoBzAWh+6NOggS9vBmqlOmQ1lciKRP0xa0HF
2hYG8C4o5VeJGY0KUtChCczQFwQgNkERWdC/MGXqg6K/PPVFv411Ykp99aSrHVJ9Alt7YFyH+dx8
cA6ki8EVK8rz7Ua39HNWjs6pGz4Vm8cCBHb6T+pOvR3tyA56htQerNF++tcImMtPMLjAjQjKUCUq
ZgwckqX4KbQPOoO2yhsUjlZ24OLizwRfc5YDjzlu8aNOLVlUw39NqHVlU3EcBtFbOVaL7gN4f0n/
o77Fdw8NmYbn6eyRQZACsFt6bI+uegcG7vGjMYNndQfyb2Yxt3JvG16zO4/97HBFfhUT1sAuROm2
SjHtUaW2gnx0wjWOm+VZ/DtCzg930ahOTQBLuvHG2KvCnNsjmU8I75iAcgHkBWAFBK1c9KzVRRj0
QYktGahejaSHf28Mj33mQRj7mK7BPZZGc26Nc4MpLaawTmBtNN7awJ1Vtm8PZ80A5/WoxtRBmg1Q
/UmRfjXd5vbvz5v2arpm2mC8IwHU0bgTLMkjIbSreqvTvmsVMuFezdy4doxg7YZaHMlfSzp3UPMB
pJtaDEuMiB1Eq0JknOPokAa/Aj92A5lYZZY0dtYZbz0D2Bcd669iB5SsqudHP6lXdvw1axUcBwDi
kILAbY0olpvZMUDbQJfhe+Lf4AAw7AagohpEhEeAlJAQacSVV+zSEQMVGxp5wLULBA3nPhRGFD0s
694KfHR4a/uCpADQOnlt/8sVRRAA0Dt4gyQd7NY82LNkaASUZICr4lLfKRp4ZkQ8EAfyCemebbCm
Y3sNs78wB1L9S88xaHqZjzIwTgkYObV/ikGyA6QA68cCBPcVULth7qaAnUIU+fY4r+aTM8wddIAo
6lEOYDiLwBVO6DZglavJ/mMXhCuH8HqvzLaAfJqroEBv8/jtpK0H0CXDll6ngYmXJATmJjNTE3uk
2KDF4Mz/v6rJMZaSDRC/9qSvNTFdpdm5b+BCg7Ltmyzp8Q2CFvnPlSb0dynNBDuachwnsZDsXggm
Lxj0cVcwuTqlQ+U1ut6vFRxmn3bhMv58iArOZolQtGRyHlwKkxR8qfgQkUaW39hdi5zzj9C4sYo8
KyIAEHdjkpBVH9ZUQBfXHEQQKHYAYQw2nsvNJo+Gkfa0xBywTz1GGvqXAf0ddcVVzb9yNUCMD2E8
6OnhFi+tRMJAhLyoZi1dddfSfBO2eCuM37f373VCAvMI3T4IbYKuTxP5kF1LCibpEaSC5Q6MsoOv
v2Ya5CjUpkCesk3kF58QN2pS3/L1/nso8ve61h5KxTcsKSUvfqOQ+5VPmg8rP3JgmUVp7mpEJYfz
UbOCoyRXoFyJ69Txif/INAT3kMsUeugq+uxBaVNHHVInWFPpui7azbMxX9todpRgn19apDI7IgCc
Hhf3FR08VinfyRibafM4SY0tBeE/egz6WOOlAwdAV3w0EZRW+0re1moMMWLZpGvKg1ehBD4J64LC
GigVIXfMeZhRq8uyGSFIyoZoF3cPKRm9RCWmjwxknnWuH68x3yzt73OL89E7C8OKzkjGEZQPVhFN
pUkgSVyLyQdTG0sV8hX/ubTLz21xu1wSmmmQe9iKoRht9MzUitei/7fhBTeFc1BwNqBKFcJaMmBk
hH+MotJkgScYOx9i9WtUeXOkwu/d8/FwGyhPmjbMwwJcPo2MwrZjJKbGPv04sGU03UBZDExdKz55
2aSC9Ci6N8AXzgVPUV+wuKMYneiXsBRZVSxvRwPvX2ocfVqbanqKhWmlfP8HW3c1UjTtoX1t1qf+
k6E/m9TEbyme3/BPisfeFGs0oee6zw/ETKw7wRktf2vsBxt4PDs9FPZk+s+QtlG2w449++/lL2Vl
jec1vPocANXR1yQDH8RDnkFCpY6hBKdMFFRxNP3IglVd4sXNCl4FQ0YDCzSCOceUZ+mkghkbLvlB
eZTcfBc4nYEHpeyqXuDGdtGbEPG57Q2vQmPs3XlR6SxxCvJ57oDkhchoXjcIMCia+u7TsetTO4bX
VG0oSvZWFDTqY13n2hqpyNJgoVEG45Dsula3rYoUdz0QGlY6nmLiNhnYgtfSYUueRkfEqYP6DZV7
vi0A0o59xtQ+hmDglzAdg/CFGS9Ud29P4eJI0NiEJZMQ+vIedNKGMcF1igOis6e27V6jCtq8/eTc
NrMYn0EVU5sVcWRwRHCeujF8PxAHIDcT46CGDo3v+gxFcq9q70XVySWHQAyc7qXu+bbhxfGd2eX8
dThIbdiHUI+DgqVroOOOlI95usaFuXQPnY+O24hRwKYg7TGLoaZAjZNo/8xGNwZTMksuMs1lRSvZ
ZZatiPwu24WwBLQ5oMvIuze1z0pSNxjdxFKkTfW7Dv2z4yScfFCbZ5LgUvr79nwuuRJ4kP+1qHCP
Cb9JWUcyEa4kD0CKdTTatTTiNYRyPtVnJritAhVzpaQBTOjIcBToz/WdMLgP+reComdjI4O+HQoW
t4e1dE8g5wxZXWXmMeMn0lcLtZ4iFdukyx1d/eizHIQfvU265shAvNEo6V7sx+3/l1V+MhXc73HX
wao+nKbiFLX3cvhaCfe1skEiulRWdsvSWTgbJN/wAwnZNhYIzPXRU57chUQBU9OKP1nakec2uPOW
g26JBjJsKDGyBxCLUkJTFhKwEtpj40xr0phrQ+IO3pjq8ViKMKeFX0kWmdngVO3KKl1n7hUZHZO4
x7Ht0TLE5yFIHDRljUDCasckYYALdcEH5HroD5tiwzVyKXsacj0+gnurApVJFQinNBNBCdDHQb8P
yyS5awAKXiNwXxg7rnOkOcG8pYpQ572M3PTMYEWD9/VMwuiDjRpc0Hq3pheydBrRJAWlUzTdQjLn
D4LlLJSpQJSUky7EpulLdS/opXwfpOpdMoDqL6oMb+zk3kYMdxiQODShiDpZtw/J0jChkwc0JJJA
FFW+y2FWGhKGaYLHrK8/6cp9rm+k1drMwq6l5zY4l0O6YsqMEDYaFoGac3KUJjd7aOhqfuU0TNjL
jWaGHYCeEhR7iGHFaWeKmWSCOXIzZqAqIDLgQp+asFY6XogCLr6MO0+6Bqm3OkeuqAocg7z2Lc7Q
Lqi923O84NWxuXWqoLUGFL186Y12CRq3Zbwq5ep3XD2H1cu//30igUIGJCuIAXjPQ/O5n1vD70Nr
BITHEDeVnNsWFvcp2rYAjMXnq6C9vNwmwVT6jRrgcZHTO6PZDLWj51aifShAA4LXa+iRclnJFy7l
B5Bv+mtz3lbnZyNUqdQZICclT4ZkArRmSqbygaLwcRrN6LXeG9AYvD3OpdOALitICKDHD7M5//3M
ZEIBdlby+bkm7BPqCXi0rer3LFyG9NzGvCfPbFSSCGHxZh5WaUsickT2lB589iJC600227UQ9Lrs
DP8KSBKKohICQ6Q2Lu2BDFuT6gHPk9bqbPFlYGZnKnYHKT7RZXv9JNqjKdw14Dhay90vzuYs5jMT
f+OFyG2auh6DmZgS+QNpp4S7YvjUV6Hc89dzjy/gc/7a4DYJlBCUNgvwMBI9zWSbwJE//H3rGl5o
0sfAllYyRMtDovDYyFvNyfPLyUxLhYXhhCHpEm6Fnz49jGtcdig6LI0J72kwG+PlgDN9aaQBX+4Y
MyGyEoGVLyLup28IB3Svip4Wm7bw5c+kzoytzyLhqGVRs4tSKXUiMNVu/FwMt0FUNR/K4ItfZZT7
G1EKJjcSVMAP8aAjXt4FEO4M5HYn0qmDvIKWTR/xCLQuDYYE22NQRJCblDqYBcaoPTQswR6pKTTd
61Y+1KMmnKoSdVdT1MfJK6Uy+JIjKTnQtC0e/KIe9krEmvtEqFpkpcLCYGacGoPLWvAQBKL8rU9x
GzmATPuyKeOafYZqO8Ot0LGjqlUqYNsqiyarIDqFqkWo1bo55WP92lCormPi+kdcKcFWUkvJAZA2
nMy21ZUN1AvBykKmstozQuYvA8q40w3Vlss2A4kFJMUB4817FwLylStmvYHGGqBONigV9Fvqpyyw
xCkkL0Ey6bueQtQDCOmMMAeNK2MBYK+o7OUCIOOgN4bILICphSwWJtHtUyDO1WoSPgYJZfpN14If
tAU20XAj2jEvnQz6njZhukMJQXiOcMV9TpBYP9VFrziCFJIWVNYKtLdZo42KTZJA6RzARaQ3MkF2
bQgGepekrfSFDgL5HyVn4n2vJRGwsxLDm9KX08QWsjx5S2OK7qTAyJNfma8Ou4gI6Wskdd02zyR0
jfdjesA/bwFJ1jOrSTRy8IVR+gdxe7jVBzk6yEwt7SqfIF1S+n7+ZpQyfeizwAAzTFsRSB8petK7
fhoEidcWobzN5bp5ACSqdAGnMwAiJGTcCX3Wf2pdKDqaUI2ppQt54PUgLKpMhanJPejP6mPilxGa
A4w5zDGG4CmI0+wxzyaa21ERFts2L8uPQKEh4GpS1X8pXSRUZiKNk7qTw6R5j2JNcCMg6HZ+K5Ln
rC2Iv1X6mG3aWJ4epJ5kwHuPqiX4gvagaqW/RbOAKnqdAg5AB0qovgRyHRRPLCWKx85L6np4SIpu
hMBDYvj7XhXSDfWFduOzQpBMbSjz7yxqw2eCeQnNMqyEp0BS68zOtC55ziNleJKDRvo0CiOygsQQ
GzMqouw5I135pSbIPJpyBqSMGcZh+ZZD/vnBN9DdbWYFIV4rKOmd3g+BM7Xd4CZ53T/LJZRHzUCo
8t9D1w+ONEnys0wZtL0S3cghbSznQ+GgEyJ8IrEf7VOmhpAdwvv1WR5lwc39loSmmM9cLqE/9K+k
Cvqtn6SVYWY9pXc9aBKOAWlwgHNRHXCKQC0QpkV31/ex+DHmBDoUcang01XdT+2xy7VjWiHxZUrY
ZdvSZwJcB63i0WPgkd4plRDfj9HUgr5RCcttCXypm6kN8urqFILRulGHPTRw41+AG/QvBVpQt6me
GInlo1gAeH3oZMFYhnZR5dVXoPvhEd6wtYUqHb+1VC7dSSECnpDZEAKVWUS5OY1jcMc6htedMVLf
A3YkfRrgrl0xquUZ3KUE29woSlcnenxQijx6FPwx3NCQqDgOcYGDRMPGCUg2oG9g6tx8ovEHgPGC
qYxh66RjrG16UesGkwZqZ1fVCIp9QZLr0tVaErjKqOmnTil7h0WZ4uRdrPZeAVodw4KyqwqGUCLV
htnnkCC0ZZTOQ+QtKsj4qAWYP81OIZnTaqwhlhZosUOlOEGTJUEqNasHYYILU6vRmmplKkCqUMe/
Q5pBDWXIy+a1zA3fGUlVfGiK32y6MIndUUnqDxIIzaZUNZCxCm3jVFpVoJMYkx5mwvSmSK34u1di
3dS0OH9Qiajtgwa9AJquT1sJG/GlTQUo190OtRZD7zkxBkldgncWHxyoYu2PNW7S1HDKEp0liTmW
tg7yitt2lm5sFUpxeGYBUwIndnmZ9nKEt2WMyJX4O1n4B0yierKSBl8zMcf/ZxGdqI4AuA4w0epP
RsfMtrLFNV3VNRvz389s5HHVoTUVkame/y5jJ85PQ/F4e6aWV+TvTF0FpnqLywjDKOAqSvVNzz99
lOirtfTu4nPobEW4lWeSHAZUhZ2s3ankJer+fSKGnq84FxKC8b83fAVTVaZOGSZWrb5K+uvtuVpb
Di4OjGKZdEmBMTT1LmrfKuMp9h9um1iZpj9PsrMVN/wM6uQVTMjKe5iU2FX/lrQCDwPIuaDEpyKd
guN/uaVGsY1HEd2/Virt2OAIaLUS/bVH3FJ8fm6EW4yOJL0mNjBCH9Kv8hgcp41gUbt1+w4A4uJL
3NyetcVX47lBbmXiRNWDuacZAFQJd9v9tLnv7qD8d0+8F8MW92uPnKVgHSRFc4PAzGLGF8tFHQqR
RgM/NqbAe/T3uvDQqodAP010xZNdN0bML7mzdwGXrSCgtqv6GO8C1Sz2xK3em+0JlKY6pJWiezA7
Wmhp7t+bHTUNr/idWbgiXhTJhOwRqFVWpnl+g1y9u86+hXOrIRPGmOh+ZHXkcWKuCDiIpH3IYOkE
tBhDFyB2NLpK5962u3QogEg3QBqF6tDVY7ZqoeEgUeTLhNorh9RMqmpllhef52cWOGcetBBBNggs
GO34WUi/QHcAPkTfpAQVL/YD3qR7pVnThVvMr4DfW1YNICJUic+v1FFNain6s7QyKIZMFYmHjQ6R
OCs4se/bc7hqjDuTZa1FLdSkkYvTkVtjW7VzWxx+XXVZuBnYm6/8isrfK0bnzclvmPMRcucyryIk
/1MYDUH7sql+pTuklS3lR7TRqOFlLyvm5jFcm8NjQwUtHep8nHNTxLIMfGEGlzxUe2In229mBYfG
1FKTWfK979ZbFCH0Y3Baq1YtbSDgz/7PMje7RjWFgT9v0Spxi23yO9iLP9VrtNr4/If3/dYQuRnN
jJj5VQhDIC8Ds8GrO3nMTGdWOpP+Sg/qY/iN594RnRr0WL3oK+dkMUsx15KQcFRQ9ObJaWo86mSl
wIIe8sfmpN8rBXr3S4RZFlpTrOgzvx/v8Kg27PTtv6ztmWXOD6pGmBvhvJWad101TwiLJY/aRDPz
Hx1KkS60TO36jn1HXpeh7XTF+uJGPrPOeT4mECFD4BxZJRp+zGBzkjQzee1t4O095q41xSxdLwBY
QAcHEdOMs7i8pFkdJkC0Y5Fz/8iY2VO3Kby+PvhrpaWliObcEOf3urEajS5AGUaontvqnQTbdo1i
dMl5n5uYP+EsoolKbFc2u9ZJ2w4pgAsS+Q8hDcrsqCcRYkCujjsSuYGsnTzjFI3+roccuuEY6kqK
eI6C+VN3VszgeVKlOq1FqUPJQJj0fa8nu4bFtpQzi0RrAlNLa38eWnBLUuIZGmbhHFqInoIOh0o3
FfowxV5u2CubegH4RmeKNAhN4YkE0AW3NEmq0i6FKf8hOmmSg/un2zUWkx3yy3+8bWxpp53Z4gNb
WSr8MgPno9VJtq4cJ8Xt+v8SO0P3GGgZlBbRUnk5nGqgciL5ANM1xUE1wEaUroxhcRf8NcBTyiRZ
k1M9nEs63UvWuzS8y32PkpVgdnGmAGEGYlqR8B93YDSRZWXdzqUCzesDVyhjE70mt1djaSToOwWI
HygH8FVyDiYvJh0NA4COhGFmpsAS0dFMckdakxpdwqjQc0PcbhaFqFLSZjZUN8UeCeF4lyEh6WhN
Xd9rleZbVdeWSCHRz0GUaptOqptQRqxWYWvx1tLJQjEOrx4gUDU0tFzuj6QhUz7JeCRosSvKaM4J
HwPxrqkTa5BW0GpLTu/cFHdZZYVcIliAKR8wQ0Ye+nANyrRsgWoIHMFiL/GhDkmSVIvmMktTe0V+
JN3KYVrcIShQ/+/v8wFNZuhSNeD3y+xX1EZ2kCHTaWgOYcWKG5KX3NDcvAceFxEgFY3bjNiIgGyA
ks7SO2qHqopoVHDVACKjyDeDfQ5Ya82UA+YEcb5vhPE4Im8/1S2y2miEQ5sQmUST9camlY6tbyBp
vTIXs+Pgvf/5B3KbuOnydmrnuWiFN53eh3SXhk4IxoFmV4INZQ1guTj1Z/PBOQDUCxDsMFS3YuA9
agYW+GK05HwTILl72w0suZrzgc1fcnY3Z0akCsmIgUXoWCAvjXAURee2icV9qpOZERe4clzPlyZ6
IYPqmwg8YSTvw1hCzX0V3LQ8X39NcFt1pDnYy9GjhlonsMlharXHzA0csBba9NRuBTv7zZ7bp1XW
o7WhcfdNN2khqFpgFwxx7Njcy4KJwov5S9zLtmBLeImvMbcterC/k8m3/bEsMXKgM4H4Y6KV1M+1
5mbJe1LvhbRbOZWLFWR6Zovzln7vNzHkd2FrO+3JHbGRXz8aVuGwbf0j/oAVAkwmoMPRH6eVcuvK
vBqc8/Sh/NOXMrZMyIpNHrE9VZL/cMeeD45zOTWRxyHyMZEGbb2c9Kg8ZGaiJSubf2295pGena+y
iytFQpchaKgFYFtMLevMMraV7qmPkpUFWz7L/3cKeD6JsRDlsaOYNblRbJq/pDQ2qb4yb9c8KMhG
nU8c5zGiugflLeo9Vvxq7JWHwTZcf0sO/Udz57vJrnsczbXtsOx9/w6M8yC+KDHNqLFWAfjX0V9T
1YexP5QUiTdqZ5JnEPe2y1o2CFQ9AiPQP/IuS2opG9SkxYvlvT8Cm7SP76cd+rzfbptZjo0gvqpA
JsYwEJVc7o4iGuNeUWBHA5V1uvOHU4LuMVl6o/2mBUxDMaFKCaScCXzRf3H8M3wfhVeio3v+0nQ2
TDGKkzAd1rusDS0RVd4w8lYGuLj9z6xwm6WLtFgNZys1NNKnJ9WcXLYr3rLCCahV3Y3b8il6EWb1
vLX3+uJhOLPM7ZlOyUaBzreOoXuR5lVpbcprkI1FN3Vmg7t2yoxN6qTCxpAGQMvD+bcrR3rNAnfB
BH1RMEGABSyj6Qugqlhr+rruZZ/PMxAnkDTWkMnmuypS35CnrBmApLF6jz0mtuqCrmFDX12IZVjd
gb4zFwKYpu7W+xfwDWxWHiLX5KDcB3B7ZFCZDnQrPmCwD75t/LC7agtxBbqNjsQUbPDi7HLn9r5c
PN9nY+Y2Rw6kNM1TdAFkevQcIQYy07Sv91OYgzKfjChLJuMjYApf6EbY3ja9Olxu0xCZDQ0tYRvk
cJ2pBbZxApWDxx6yN/WghZbgKYYpOczVVvbSorfR0OoMXiP0iKtXHbJxX0f6vNJMDR5SHY3HxnNf
lyhZF/uu1kAFJD5Uw/fUvKKH1VGENQr4eSH5IFqT0eEhgUgAkFPuyu2FtJcrCSNPIymOXFEbxY3S
CeovIyniPWQupJfbc321zMioz/BW6COiARtyW5c+LmlyH0R0LIePK02tdxXtGOHRLr8xTXdq4V1b
K9VcjXA2OLNq/2n7uJrhVlNadajjHKwPozmGD4M82qghdGvkl/MeuZjJCzvg2bscWIUencKnGFgk
ETse3hRjslCTEdT31HgD3mblrrjyQpC3Rl4b/YlIGChXKV9tQt9FUImZVdI7GXgoEgQrFq68NSwg
bzfjrVEEQYvX5YCGMsm1sKWoXemyaI5iHzlxkwL7oxXZytlfGoyhAtGK84+EId/GqxI9ERJZy6wk
KExVvR819/auu37NYjCo50B3AHESWkjmwZ7FfG0lxnEFTWtwxNcg9fLVOy1VG1cYo1MoAsVeK+rO
l/u9JAg7XYdUs5y/lOV0QAUqAJZLdLs6vM8IMG+J2u1yudn4giKbgUjWymrXLmH+VPRCIQOkIdTh
83890AWqHuMhWwnULaR0I6JwPlLRRksm2j9Dq4x8Sxx+gkm1IymwjG6t7raw8lSCQ0LHmYaSNK90
XRc+UmCjMIOXd0GnmUH1KEuyd3tJlo2ADXLuoiMa7/nSJC3TYgzgCGQ0YdaiR2WUS7KV0Pi6QRHl
Sbg2dGmDiEOW+Hb5OlEm0MnjWA6u6grH78FOv6DVY+tWWZve+FO9PQJ/e8ru9vEJYLbXJ+EZ8NhP
zV7To7ou9f35EqC2wdgiieDx4rZgVGYS4sbcyofYydoXbawmU2uGDUCSQC+BiMGvHqUCmWW17lfu
mcXJRkV8to6uZr6jGd0VJcENkwNXZ3yNkPYaCukuCaeVfvyFc4zJ/muGCxvUrEJE3cIMRCrNOqHQ
GmQft7fNwv1B0W8KiUgZSVg0RV/Ool4WU5wKWE9aPSr+scvewcTeDI96/a4om3YVNDHfR5xbv7DH
hQbNCCXfkUU5ek/svDrGEPeZM5N2P+0U4dMgZtO/CGtMKNfICewV2UD2H2Rvs0gaN8q4K4yyqBJE
exuh8fQH0ckt+QN82NRW7HTbefHPr/8h7bp2I8eB7RcJkKj8qtDZbrez/SJ4gpVz1tffI997x2o2
0cTM7i6wDwa6VGSxWKxwzvV1ZVnIUiKlpzyFeVoglWcXqXgc5Xw3+OoxFF7/XgoaxFEHQAYTEQ91
+2ulGZpCkua2moxu1eCtUdUOUOg5dsjyoTAQzHcAaBYZX9reG7OPB2PIsWvH4DCsui1gmW3pPT8o
PyNL5JShuNIosxcxRiCNGaQ1wNQVNggc19K+2k+3iVUMVsu5l1mHDHU1YMfhrsRLkVrDPgJ0iyGV
OGRjBmDr3zFPwGU6Ada3lEDOz5iuF2qLbqTcRqNpsm1eiT1ZomAh5Sk58aHbTfZHYmN+6O9tA+9e
HYUi4BxINAUs2tYnpJpr+CjxUVJ3MnH7hGcXsxXTpxnQQkRCGgGoaXSfladWxKuGPrcBY3o0bh61
X2SLGZad+BA7mMKonZkjQAj/wfuClA9DR6KOBkt6rM6LxyD35BY+K62crNIsHzPA3Bjn8hWDbVuK
mQ1nEeOMma8HVdHBaRzz0eocRIRoq3gkrRWv9RsgtT5rm3JvbieO6/ga0L5c1W/9qJtNLdBejkFx
uKj1+wDB0zE79PBaK/kht+LfxQHgvA7wuZsNOUZW+SLs3BakJR+YlLTUbbm5bkeXUNPUOlDHUROA
mytq+JymdtWN/lDb3V5zCpc8FLlTrwYXw0qb8hAe4xc7/uv52lk4XuyY04eV4alzvgkAPszNOIeF
hdq+TdZpnYDx6BQHTub9rnqHi/rFsOg5iT9DL2MqGhfGubwEJRrFjJvClpF81tsBjHanJr8LDQBY
RqFVCpwuQsY9AbgbjImChBePKrqsL4yAnqvEIQdnVAfMeOMnII7gKAivCMLwcog9EbV9PQuAw3Ku
VyajNB2EIjbRqITd1BOAPHfqwPE5LFvRNbQ9Sxjaw0uKbhmMAt3X0n7E0Xwy3vVD4+gWhq7vMCYD
KMcBdOzTDjikwo2xQu8Ox05ZS7mUTZ3XMqpGjDxANjBCPtPn6pDcyfu0tAwYqVnYE6bSrOJJfLku
lrWwS6mUwQAlEQaTQGqd7ofuOecRyTICNDTDahqsH1VdzJudbxxp0bluBPh9oXILsEwYKJQbj1KN
OpNL/PVY87aQqdBCIHVbFXFsNkUxC9xr6+YgHfT9tDdd4XftjE4oWSKwx68vIVNFXFTyzNCLMJSK
zpLeUwGKAdvU82HXmsPay0A+YH7K+g+8My1P0tciuL2vC2Wq+QXdj/gdbzJq3/ouQ4IKz1KE8M1G
9/vbVOBxa7Mufow24DAAWQwTGPTDT8FgSq7iX9vHtKWgPCfhNhRvGmQxUNbtnsgIgqk7ggdh+JG0
6w7BFS/yZWm5/AJqM2N16IYyU3AmvEnYyXpLjkqp/ry+lJc+E4iZaJglCuZ05xrouYmmgur5AzhB
7TZ+QP1Hi3bNsG+UoyDuFOX3dVmzLZzfjeeyqG2L+0jI09k/j+2HrqwzcI0OBym8MXlsR/MPnQvC
TOli7+RzpSoZTDMgrED+KRZdAf+vu2aL8RWO15ovT1rMTBipzl0B6Pudz8YyyDDFMRzM2S/jFQmi
alsa0HMVHss8X11fOZZCC0l0bxIG+MIwSCXMNsvTJlW8VWxG7tRr99fFsBRCO5+CUWOgzyATe65Q
Ektl1I4ebL5Kj7rp/xiq8AaMoiv053DuTlaEhrIO+mDntL4GoppzWRgLxmiiD1mYhNm3rX83jdpa
rwC0ZhgrUCdvRPlOAkJUUhLLHG6J9IBxpYNfq1Yp/6jimKP6JWDiHKZ8fw+9xA0mxfK6xfdMqveS
d5KrVNJOLbJdFAd3dWq4GO5zdKQrVB3oFkP21+cQ4tHphlc8QVRO+9G+I6i1NX5hZ5jDSqXtINkR
4kIS2qmAR/3b9Y1m2JOBmx5pIA1kbkB9PV/8SfMx+ViEkDYNVqOux+Rj6jhOmieDcl+ql8eYUwyA
jBNm1uStsxEE1WP092fwTBPKZP2ymLuyoIkSr43mTQhvg8QJeF1ijINxJoXykpgVbhulhS7aaGf+
IZG3yD8S4/FfdgVvdFkDyhQ88vmuGNIUYQ4UuiRSYEnKxsTU82hyXAlblT9C6BbBYGh7carmrRdu
MuWY6ptotAdeh9DltQJzRgIbgO4znisd+peZ7kWDjgUTahkRa7Mt5PLQKkVidQkYbyRvTXpe1YFl
cHMFAAVxZIoJbdQJirmVmWYFIIQwQzCCgSjN1mbDq9owrmVAFqBeA5cPQXSTXhmXkTQWJWxBIzfj
pK9z78d1O7i8J+c0FyIq9AWrwG6jYqqgxzx7JeNdoRshKNU7dEDGQZ+6Up299xh9h1/0eZ2jlxt2
fjfPZrO4yzAdkLZKjru5AceVcRt5T6YHyCDMPB8GwmmHZqR/wV+CsRJRwR2DRv35YxbCMLeipHGJ
nQpCY5sHL6Ks2lE62poeOCSDOxp+in7y4Jm8qO5yZQHRA7kAshQ1UaZLfBPCncZUEB83odOZb4rs
eu2uV965PeVMQUizI+OGObaLwkXoSXJb54hQi/Z10N68ChC/zxXZTRnnOF9aIzT6FkRfW3Ue62rS
IzKQqlew4FjDsL5ujLPTOQ9yCJJrQCxGgg1c1XQ9qla6KW8aDbHUsJ+aOy1bC8FL5W/Kfl+QPUbl
r4tjLdxSHGWHuY8R9grgrnaClsJR3E6Ai/PCd2HYNBGv4MuUZeIaxLQvCs8qdQt2EzjC4E9w5YvP
jRFtMAh9yuXKBUCEVcgDJ+K5dE8z8rmILCzA8PD/+WsWRq8KTeTn833Y9ylmmle98eTxqPcunfsX
ujoudtT10LZD3SB51Blj3seI5vPf6nhfRodgdCKeo2XZnAZMLERuqM2hA+lcE0kq00zWZynSSfNC
pP1P142A6YxwdeBl9+X/qKVqxbLICgAw2HnmaMUT8X76ylGOtphzB/iSfV0YywpwRv8Io5wRcrtB
C1QMXBuTYoXgrAEcA7oGdXFb897nLBPQkS/SMTWDR4NObU/TGz0ABLBwZRlhRnBtxsAiDXghEVMK
hiVAYo9IEnfV+fYEVa6iSptgzFI4jSboNM17QRf/Ou7CfbEQQq2aUfYCPC2ETDic+bYOfwKiSpT+
up8UzlpHSR9RMVLG5ld30OLQZEVR6zFgPW0jVvepKAgbZBVqS/GHd73Vbojvpe4/mMPc8Qt3JwIT
kNqjQA0yVfRwN3nprzmQQONJKWyFvgAS/fq6KNZpRWLv/0RdYLSjB6ypozyHOYybOt6WfWEBFIbb
5ca0h4UY6rhqnlq2bQ8xXuJq3Vsb3Bfh83VNmGcIdRK0aaGQAELqc5Mzo0CpwiQtbEJOXbRq1J1o
eqDxsrWQ4xqYysD5gCzIgHeg+wIDxSt6OYUyPQgRilG2oyR9HRQezB5zaxZi5r8v7C5Je0OLZjFx
i2neyB5Cd5Q0q8k5VRiWK8Ub7I861FkNNT0hUgw54KPcyi2wxiefY2W8FaNOKpLHfoaCS2F3/r0a
HkPzOA2cgI69/d9aUNtfK2ZbqrMh11K8Cvx9G69LP7UDJbc6buJgNlc6IFksGf2Aqcykr0sFwjB0
HVtqXyOnOq0F9V1rDafRU7ebFKfUWhD05N0mnsz/tp501KAB5r8rfciHe23JY6esvZqX8efsmUq9
nUnShbFRQEZSgQozOIqNaenKv7jwb9ujR6xKLe8x3QUhEpr8GrczVirZ6bzUFdM29HlsBncs2o3m
vy9OkiyOQSABAMvui59eZpWj2yWnxPNtPebFc4ycLW6LhSzK1AOpDwe9gyyyllbtLrzNb/MnVLk2
+oTp4wHBw1270R+v+z7mXukzxuFMIIJg8lzBQNFrPHIKuFcR0Etukv7WeX3K83dfmPxCxOxFFmsY
+ZgMMzzopWXPRvZjkD5itL4CGbMnlsijcGdkwuZV/FZoVnghzQuaBNQ2UKjILSm0yFu2ryz9BmPE
jrmWf11fPbZ5fAujHK3eCUneK3hNV4JsyWHrBMNgI/7u1R+5yrmlLkfT52hioRlli3Ez1GodQJg4
blJXtMFzZGMM57bbVZt4az4Jlul2boOJaXBT34cO6KWva8vbSMpAa9/vxDLH0gaVukFTQTe8qGO/
luQ3Utx05B9eHEt1KbeM9r+48hVIIxlIG/QRnNVEAf42r5edZzFfjWcLi9Flv0BDIda18d3KewSl
u45OpCnaoOE81zY5SBOTYOMBSvL6cs4KXDkX9Kz/JA2BWmiQiwmW586MtubwqILGJ9daSwDImYRy
TVlxIhDOHsqUb869qQ78GELbvlql5FSUIDkz16R+69PcSntOYpjjXuhWEHGKy1ic3QumINAokdpV
U9yDEISjFW8pKRdDhEaduhRixPynGtlFswOzH7KPm2Am0bJq3vuBpxblZPykCMDnAnneeKM3t3kO
MLmH69Yxf/I166BcS1cmRWnOIqb+YRh/APrv+u8z01iL83XRFWx4vhZ1EGAMzfM0CvcShlQKKTj5
6OgaNXUfZsci8Z0o1bb/UTTlSCoD47tRCNGakj/LaXuIEn+v6+MuUcJdZYr2VGQWIGnACsMjw2Pb
P6J8zB/JKL7O8dnisGdem7Zyg8soEkB1KP4Uo2AdpNNKmjwnraKbKdc4OSGmrSCAMICJiUcnXUaX
p1gZkmg+cWrvYjbBzTBt0sclx5swr6KFGOpgK61RmdGINW3CbpUaBqZ3w2MXEieVfwcmD32ZUQDD
ZbSovFLrqOHlF2LyHCfgXQis8D09advyptr4QATc4gbaRYMlvUVbXsWeuX8LuZSaWtXInRhArtSA
4RVYAWa7BslaJU4WyV/i7p9W9bvATIVHihpNNRFQYPbyZwH9vMZLnTtTvZJ5d+t8nOnjPmfk/xe1
3KSR+1StVtsJzVd2GIrbQTD3OPynqNJuuiDgmQrLWy5lUcdPErIsFzOcgYHE68B3+vzUThtkdVxT
sPwAsSawYa8feZZ1LkXOn7Q4dkrqF2USQr06+QTng9B+Ds1TjKn9QJCd66JYFjI/riU0ZwP+nZ5L
qdquGZJ2dpzxSvesIHwnxsEb8xUhjuGrHGlMN7oURxlkmuty0dYQVyIi0pVtMtONGycDXUaTeTBy
t0h/t5rGEcs0l4WStF0CpFUv5HkL0dE0rLscrwM0rGhkc30xWc5rqd18Sy32Tc71KG6Qx7Lz/j0W
bTG4i0dOnDf/xIXlIz8PYHCUDQ0aHhxFIpAMl/CPOSgZu8K7R7zAuXB4Iqi7NMuFwsibCuFB4R1Q
2XHLmvdQZC6UgsIMcP9UTPNQBo6kUhlmBhwFyCosKXirxcGKeOOEzIP7R8jFZBISYaFRD3B++ji+
T80jkGm3IRK+w49aeIhC6WTEmX3dAJhLh4ZQFHWBnI0p2nMDyNBSYXg1dice3ysTeFTO9d9nGvLi
96mtGcRs7IQ5QAw1bWOY4TGI0THg54Lrjf+S+wDtmoEeBfQiAszoXBct6MIebAjYI01MLH/mxQtb
YEwAbv+6Umxj+COIJklp9SEhsQpBYoEnRfEC2GgbNGXXhbBX7lsIdQOLiJv0EC9ddOB3GNGwMNuM
WZQw4BxPRmMlyp2AIkMSZEbMorvUUfEmRod2ZHs8zczQJ2f4me8wHe6t0m324q+HXbYenXjrWcmO
1wHM9OUL2ZRzzYS6GQ0ZOo7zNI0PIvcgBYC2OoT2ZA5WESebHq+l6wvLuKskCUNbIISU0JZ/0UeU
qVGA+TZ0XCdu2AFN4ITewyp3BPP5uiDWyxMd7MC1Q/stRkTolt94zDIt1Ux0Aqqtq4zpWkgmEAD6
qK6AIVH5jaYAYLcHx2jUDpHK63Jg6Yl2KfQaAx5xJtKijsMkAks8Qs+Q0gICWk5I5kp9bFptnDc2
DlHmiEHJAwli+BMMpGE6AB0ImEakmx9J1majJ6E4BsK5BJziP/rRDDgbyBi6IZg6mJPsOmqjCIrP
NesmtQZsPipV2qjcpR3asiCt2RuSke2EccTzehDukJfS9xLiD5tM0UdEQE2ha10MMkE1tSKf89xi
LTYmBmRwNaEUBAbQ808qRiKmgwy9O/WnWj7EfuzEhY9VHy1PM//e/0D/b2GUU21RBhYLDcIAcI/W
JUEFvo1WqZYQjD+umzDjRoIkVFLxssE602clK5GsMGvEddUIarkkQPifhCHQWUZhW46huqoSU7Lq
of7dDPnjddkMLztPmM4D1+g4wmE9X9Is8IwGLetwgHqwzfz24GVIwAEa/b+JIediNCkDeaYOFdGt
W5HUUlrf6nmDmgxnfraO87FZxFlNNrb50KBSKADmFbPAOnGKRnYV3mw+2wy/94sywzFCorIuUOry
x/pWR9RYZmu5qGzBACh1zgkeWcYBpFDM6QLHF10rlLCgmSqSDFCqrevOLjGcb6EtenjOM8y/iUr2
K0wAbJ9XXfQkVm3KeXezlhTdjAbG7zBUbeqUdIzihxkQWdEOOhWVFU1Vc6c2dQkaDLCxTdPQcuSx
lnbm3MKMGrDldBrDcGq8zldiaFummNlpn81613obyb8JG87xZr05MAv7RxTNLzXlQL0PFfg3ZVA9
S1I7e8yDV7XR7Jh4L3FbbdH2+nMswBsq8h6qlxClKjk7dvK5qYI/bPL9+emhHtPb5NisTCt077IV
qEsm30LPa3xX/+huqtJSeVBUjHDgTDR1SrJOK7VwLp6p451EABN4aup7Eh9SJMR5YMw8WZT5JF0p
TUMNWf7QH7JWs6qotpWudrsouIs6gEGTjrOvFxakyBgmhkdTAd2PahO1snLo9QpgY8A8Rz4TXbfQ
yeaJwl1r9us8H5zrbu0y+PiSBl5mlBTQB0hXfuSuTuoI8+l2IXmyRVJQP4Ekwg3KvHzrQi1a5Y14
bPxJv8WY301kCDpYwWMOFtWXDzh7/c1fgXluEbMKwK6gC2yeagRD52Eufii0HmFHl8qijUke5REp
cOI0MGYQCQ9xFuyrsjQ84GnEIOOSAHK41fWoehzkGDDZjaArH0bnA7BBkKfWKtGitxPLMQvceMIv
WXWj1Y+5GUpO4RUzU0bWjK4/aekT0RoVNDm59Cg2ivBZZnW5NiOBPKueV26SZkwdNAhMhwD5rmeh
9bzA8sGpcdf61VD87V2jzN3T6rwSiBTATHN+tsRQF7tRAl5sRyZH6D00xL17U/gfpVDHCOAJqVok
kBLK+yB6aEHTHP91C8Ksyewp0CuGTCHdEV5UKUoNJmSUqpVNALgxfKuVrCDgTSldHppzQfM5Xtyc
sZk1GNOBoIEEliL89MsbU3anyip5eA4X1xmmCpByIZgXksDfTuMoCghYzUn3MTDbu2qG3Crq9Q9d
foujEueOnnKaKy4cEE4G0BmAHSESDBnQ+fl4wHgt6bLENggAZYh+l6k/m65wYqkCoZm8GvJf/+AR
0HaH2xoNwtL/UmgtljLqNKVvdbxV29E1jZPsO1n7kumPQffRmiekkhXtRqn/Gp1k1hOWgm48CVhZ
NExXn5BRBW19YvcBOPAkz1Lq+KhVCmc5mf5u5oHHcAgaGNG2dG4oUdO0Va9Au9zrQZ31ox4t09tP
puUPtqG4RN91gLEqeHSfl1YD9dDLJs3dWEA+mv++WFRDaXRPS8vE1pqnqX0Yip0fAWXTigUEPRsp
XHM2cQ5HaYcKcF6QT2ASxgAuz7m8Nm+LlPhVYivNE1ALB9kWY8cL3Sa29OhVTjAds5G0W6PgCJ6d
xjW51DmMCOC7ewN6GnWzDvVh0488VLXLoy7PHZV42czj0TrdIl81fUMSsHHNSHVFjY6zzVimtqqB
P3H6axd5Lmpe5cWuxbmv6UYOUYbf2L2P1JSaWGKarK7vFk8jyt/70VhOVQAxHmpCxXA3xK8mMBW8
8Rf/HcPyJ3glaeDMhUNR6Eye2gbowO8b3LTyRjfvzchEv96p8h5asUJrBie8ICx7wHQqkobItcFx
UnYolUJXVjK8JYjGJ9RqzOKBTNg5VyhPtfcM4DhBuWn9D7Szp8ZGjj/r4jbQC0uK1ka3F5VflVBa
afGQTJtMc8KMNzLAWvrl91H2qpW1HKs+Ag/wKEai1QHhXj/J9Y8m5IQ4l30bcHBwp2jGBpE9XBzl
eOTKqKVAxUpUuKGycJ2Md8kXw5nVxKdSG51Aki1k2d0kh2dP3gsZuNd2Uv5U5V08PGcGeLEGW9RO
g88JOBk0weefRpl5SwpZHeZFKNM9aGuw+C6e8VXkyOZjlK60yOniTS44iZ86GeEY/xxB0x5DA6y8
jMw/MiJ0SgT1JrzguzixJyRgcx8QfIrd8yr1LPe7FDK/EpcHuS7MzI8hpJfemsZSm7WeruTgsVc3
qXckvHbsi0fnvNcLnSirL8tR9cMR4jS0IRiapci3gwyyNo3jn1jWC3ovDGdoiK5ApXyuVjsKMLkc
3laOO1uMttV0H4DBSpE+Eh7wKcNv4LoEPBkyhLhOaOBT3QPhW6hAVBg9YPLOSnUQNORHH0zCsg1C
qOsekbFfZ9Ko/eoj4icCEMts8N5PJRiNkR0MUZLUiJUq7yCDw5ghZy0ZdngmktqzCPChmYp+CzAJ
y67YtKiH3og8w2Bs2JkQyt1MfRR5VQUhPuYnymSHOBjLaoEOtCs5kQ5h7hjOE3BldIyG0JhDaRYp
iTLOa5g8hMO2B3hyJtuokqu+q2SPYaTYQferRv5FO3jTRpcrp1c0SxZXBvgyw23jryoPaBetW/XE
RjEVPNJI5NmxYuXBsefN9DGXZvG51NLAP7YZCfH7FZhFzMrHMNBaL3/0guHqvBCXtzRUNFYZfWtO
c5TilejQc2rhJZRXstlgRG0rAsgIXdnywZRckt81gCEfgcpH7k31NUmDdcG7gljuFyN4/79RhEYa
rMXE60URX2NimUE5498glaPGolV3W7BnWl7/2lbDWlXvMkzSDTyidIazgnhA1Gl4bKJgTi0GGBbl
ephDU6+8G8xHIJUCBn03BJwLkHm+vsV8IfotXLAweYJZhxCT1a8hkFP8YpOVPAwOlt8AWgUxvqD2
ALp67hALpBlrjA/BIRrbbvytdY9Etkd9V/o/cmMV8tqIWK8JdBDhMWjgH4T2VOTWmVMw9JKKt1IF
StoAWe8nPXcTbzcokzWYLzJSKg1CHI6vuqzGIfDF9CFSqgA/AgIclZbSU2GsvFxL7NSqn9uP1JV/
yE7wK0eDshVuAd/s/wqs/KW5MfYjRzZjHyEaHcrIt4Op+SvOWexjXGHKHJQSuAimjWE4abPuBvev
vb+OohCGKucEKoBpqF1M9WIoQwHXZxkCL2alietAtjDcbKmhA18U5ZykLeMILAV+ZVoXOmkEPKHF
4MFsFMw0gTR3CrcT+tF4ff+stVso9mVOCzmd6PuGkoKH1RB81NaQTBoswFdeXz2eEHK+enrRqlkG
z20HPWJ7z5bNl57Hb8hw1nNbjWkgrw8GFbpPKdaEKZVj2J9kKoc6bwFtE+2bPnRzoDT7XcSpPjP8
9Zk46m4IBTwhBBE2l5BfcQkeAGD4JIJbGjsDa8kj/eBJo8yvUlvgcmSQRjSnQk2wQ0ap2gAWQyWn
uP28vluMa3qugAKPFe4Xh5pOfWLy1SybBmxq++IAVq0VWI7X467a1q6xNW3hKbSVo3/IrOhWeK8s
NBKto4MDh2PVrs95rV1azvmnUMssip6WtTrot/S6xGNj1yidlfFaZC7PGoQAYwcJQXPO9FAxq4r5
5XYaoC9Bt4LSOiW4jVP9Xhe21xf28iqAnLkaSSQMbAAl4vwYRJOfi0UIOZL0GYNRxXem8oVkEVhw
Tqne24HKueC+mqbPXzLnEqnlw7s6kjwPEuXjOzirXmv3IdqG69Z9/Gla02t4/zOt3dAGfFloFY2l
OOGhQLdE/uCvJld2kdpbGxxPenlOzz+JMuVE7HNpTOfF9twq23Tmrm7eMJ+XNRzTuSxGzZneP8uN
Dqjz5UYFvuiz2YwnzNwiyet5QNduPP9GkqNoFZrgJCvSKv+lBJp/H0hGsEbJOH68vueX/ajUV1DG
JY6S3/cavqK3K7wa3MA23eZHIlp3owPGdSfEsdkLGx7sN3OZFQkxAOYt1QuOAa8yKzkVkX1uypsa
FD4JORn626A6ZcXxhEyrXkiiApxUjcQqm/PcMYY5zdoWSs0Sh8HKFTS5v3TKSWn++m7Exi4kUufI
UDxllGRIBFFW3rsT4KKG4egV/1CJmgX9qXrQjSjKEGTDONcjRB1tYLYq1VYHkEHkAqr201PuxfBx
MG8lHs4Se+/+iKW7tDxfjHwtm/WTnCgxrUq400w3M12x57zImO71W0G6BVzyK61Oc0gSFFdNbvrp
ThpfOQdgPmYXPmghg7r8AXdd6O1MXFmrnSXlbopkdjPVrokRd7V76iJLGLedyLFKhmaAiJsnWZHg
Qn6LspEokP3OwIiznUUHXbpLgJH+9xEHsocLEZRzDTVZi/oROao4u2vIXdU9odF2Go+k5bhxRsry
XBLlMweAsYooEeIh+hp/KHYFyhqre/btfuUf5FsLkzKKFXzsEPMc6x06wD8/xfeEk/+4nAKcq0zo
UMSAAqoFgLs/d6ejgffa0KIILEmW3FrK2tiJH2Vixc/5OtlngT3ths+hXhFO8Mg4DWdyKf9StkhS
6h3kGt5dIj5EJYBobAUOPRo3f2+qZ6Ioo1E6lIIKDetsJJ+N8Kr9xpROXoD9or2RymcpuvE9Xk8f
I/Y4E0kZUSIoCtgooB3SSb30OonryjxkvFrP/CvUGTyTQhlQN8b1NBpQzJR+jd2HLDieeV8G90m4
8QjHpzA1MggaBWYMwYvBTbHt66DvkWlUkCjoUJULa9tPDnLL2S3mCV/IUc7tMQa2lxw3kONPR6I6
XvHY8WKV+SfoZYPBw4PMeXKVDtiyxghy4oEn0CO5lYufMi/TzBYAjDtALQOLm35WygayA/qUQAdJ
drWYPExqzunvY4pQQbCAypSI6jAVf8SBpPZQevZSv/LiXvP/xYKBgv1HAOXfg0Yiw5Slia2mJxHF
dBIf9eQ+4IVzrO1eiqHyGlVUdripoEdQb6fsWS+tyONYFMvTLEVQFhX4tR8MMTQxMFMTvpm5awhI
wAEdJSk53pS5Kxqw8UB6AUJKGq/ZiJVeqkXU19TwoKBvvgYo63VnxpNAKRMjWMnzuarc4EpAHqjg
UeMyN2ShAnUfYF4SOTwTbQBC8BQqj/I42FHP2RGmDHBRiMBORNKPLg363pSV8YASfD4cBcEx8oOc
fl5fJ0b4CvT9bxHU9ZJUfh1jmDexi/G2MawWyM2gJS1uSmHTFqWT6SZnY1i+mACrCI2HX3N31Lqh
u2Fu7UbWMRhXpVY7gAqwktERtAP8c9nz2uKYRr0QR+nXgFJS7+dUrlEdemkT6s+67IzVpoj/IeJa
6kVdnn1nlF04QVA7vGvRugzfVYUT+DN1QRFr7k2fK8XUNWaUZoq2aiTk5eKxLzBSsFV8J8kfoogT
cXEE0X2MZdu3aVrC8WOivUsfEbWifbJDX5Z2c936mAb+rRE9E+aDhK6R0PBma8ELRvatqgpdMD5c
F8K6kUE0B0A4gO/AU1MWJxYEON3dbOKypZi+VRmO2D57vFZhpsdZiKEsDVPhkRT4EEPEkyC8loJz
XQ3Wgx7DMTOqmIHOFQT25zd+HmlR5s2NAuWUuqUQ7I0oduSQbKSg34v97ZBl6CUhWWllZs2B3WSU
RJAlAKkE8sxzExzNChJlMuijmgmu6Fbap2ukfB1xJixQ1/JgeS46yQaOyEtGIUTcS5GzJ1nkZuEp
2jKqIZKss214/5ht/dqSXky7dIpPZA/Wwa10kt5lW3AqwRJ+XV9ultVg+g2QWmhix3/UajdyaspT
hsM2GEdgjlpqtOkF9Hxtr4thnQD0YczxAzKzmII6VzJoOnmqDZyAXFoT73c3Hkedl39mFEWwkt9C
LsBt0rEtUx1CWsyL5b5DjBtPf1P0tanaEuq52X1kruuEc7hZB2IplQq9/FFG0XaWWmf7sMmtQnm5
vnbMLQLAHvYIUEfonzlfu4p0UzEVOBDNIGitrehRvZZHj5R2qcdaY4Njw0w5p3D+TTomltE5ibK7
ATQ8OnIZ5AlYVRpkeg3IFi3F6CNMeRVCCTbLxlirPaZZi7oIb4TGQ25vTKX1daWZBvOtNJ0dQQG5
BojP7AXyj1TflsZb266ui2B7moUMaufKvvPAAgQZkrYNagljFSqaT+6S5m5Cirj2HIwBisS9LpV1
6cjwbCgUang80X2VSSIYcptAqIJQKpHdEofOMxNLSJ4Jj7SKaTlzhRAZfmT5afYaMZXbzjRblMyq
0JmizPWFBhQaCUGcqPLwRJg7thA2f8zCj015lnhD2eE2Le5GxWn6p9jg7Bhz7QATBBeCBkr9gjPC
D/QkS3psGOZGyliwdOMDD2tb1UAPEqicC5V5Br6lmVRmudTKBj0wUGgMlYfAeJuqV9+cTmkm7sUM
kNZFbGUKr8mQfR0spFJGWWVGqSQTdJyOYmD79xlGV5B+uTXd6Ta0w63/aK6NVdc7vRO43m2+5b30
mP5s8QHkfB8TvxSIL+EDUrTOzWFrx8t8MqrIcNQLEdSlowtiKgwRVnZYSSv1IXgMQOviKLtyXewB
7jgFtr6z/TfxtbJMp/onI1IBPI+qgYgM87l+aVpEMmZxcQCjT3kSrKm3ZNUysyeV107PNtdvSdRK
onQ4gJwSklpxVyMfikE7OTx1HWrLb//gVIB4jMIWuE6QZTjXCZTyvtxoAzI/6N4AIkxV2p3xiAbf
zqs4p4J1zL/aewFgKaEha/774phrsTGGcjrbp9q5cdG7JQbSCHm+rtAlFRaioqUYypuEgRDlpIIY
YePd5B9CbQ33SuXGh95R79CSmPI6pOYfpG88jH8B2B0JlLnL/lyvXFQzEOiOeKvrH5H8OaAxtPSO
tcZJ1LBsQsE4/tegDdDjKetr67b3qwA75QuH1t+K5Dbp9wQIGNo7ZwXnX7pQaCGJsj4xVfM2ABYF
soHFeqrMfdSg0UjOZMckRetInWIlebkmZuyAw+JXob5e/wDmgkJDMJQg8wVPeb6gbWVMU2POC1r1
lgmOEb90G/hq//O6HKZBLuRQ8bMhCAm6J0SsqLGP1L0SrYSaEw1dDp3N1riQQZ2vVBqnvpYQo4sn
7SRtwe1LTvVvZHOajfbQ6I7w5PnWZIcOshfudfVYt9BCNA0PFg9aIQchlnHoXkYTcyXDJhpGMH99
jqh0kvFWlDfXJTI3DtPgeAaZYG+hTVQ3RgKMeSxoiqopwEE16RNAyD7YFK7LYR4FlG0MdAmil4nG
gkzHsCWRCgONpw3aHYrwUejdujiqvLw4U6EZ/Aj6IISmPX7S+nXuY8LaNhNhq1Wfhtn9BD2ALVYl
53TzJFFnrkq8EOSbkNSTk2mslPRFnrmX/ZhjFMwbFKCQf1SiblBketB+6UlQqTRupi63ZK2yuyx6
Kmrlvorbw/+Q9mU7cuNMs08kQBJFSrrVUnvvi9u+EWy3Te07tT39HzJwPlexhBI8ZzBzNUBnJUUm
k5mREZGK8evwVS/f8yh8xKSPo0ST31tfDdQfQGfgTyxyzSreG124v/1d1xZhTjDObgiR0ooZFX6b
VnmN7ZfGnRri6fp828p8rK/CG8NYC1JOyCfJFW9e2b2udUDAWcO3VPzuOneK92p1GEGW+Xnb1GJT
DG2x/9mSPmuY4R7E2xlPPD//wDMdckWbxrU83npIxzygdSHQXPwQKwdkKROblWRQjiAg8JInvowx
1normQ/I8FBoDw3Glm87tvilzgxIXyohSjkmFQxULPVichpbL63IpvsvVf1zR6ScwdSLLmMCdmj0
Lcomh6Kgkfy47ctiNDnzZfb1bNcphsLHdLYxgnQ4Tj6GkruJFkII5tlaA0MsrhvGxQzwZoCWRJ4u
7HmHOsMIW3XphDDVOKrqDmvN7cUdfmZFutjCuunRTELkD3FkWey3gQOMp1AfrWBjrMmnLF4zZ8ak
Gw6KET3RBIxBpysA8rkB+Hpja68hd5t6V62p766soFyqyfEE0On4Jzn4EMV2QJWLvHLVu70nrg4Q
SqFzKRFdynliS55oZkNXDAUxcpfGdKtM1qaM/rkcOpsAxQA6oEtjTR3LktFELcvtJ76vdAtT4WvZ
x9VazSbAGMjQBp0Lu3KsF2NlT8BWQlE32+kVBNWGUx1B2CkMVq6VJUtzrgHQ/szHe7VeRZwmOkAp
mLXo0ebhXmEfaPHE12ogi3YIXvAwAakbueNqpZbR4GThu2TqUQMLYlXtmgGkSDFVVly6fkhg9VBG
xoMTg3szgPgyLugKKY0QUoIY87oP+reBQoI23GlpgvTmQSnemDgKesi6t3CNefHq/EqWpfPb5Xod
hbP2sgqWzupOy/e6priU3Jvhmzbtbm/16+InrIFvwkDdnOjXuhKxEfJsVAuIpgAZaxT689i92l3p
c15syrh1WtLfqWpyshTr0GjB19vml3ylpgltjhlJCumdy1UGjxUV1ZCDgk6330cQNekF2dixBa5e
vOIj/dhyY+VwL3sMfV9oDAKCDS3vS5vKMJIw4PB4SOjroKvg1tG8QWuBUWP8xLTeGRP7oJbEpcFn
ZrC1nbUUXRjWGjBk4O+uhOdJEGpm1+K0FM3JKp222Vt941bW6KBDatm+ZW/tYJMSD2/VgWJIe+2T
X2Gu8Mkx2ziPN6LdA77BywWo7ShoBN6tkBraa5mAFhkYTpTfIWIDU3bpuDeCu6FfSUqWvrSNxcZk
PWYJUca8NDpFNa9CC+LAmIWIT0kLdqOBtuUdmnYvk4juwfD+vYOS5r9m1vDVxvStgfIGICcy+l8j
dZ5Gegu2qArtLZE7JhsfoqF3VI2vQFuuMgmIYCE2QY4BxRQb+uKXHgalUatmAWVCcCXZjdiClx3y
FY1jt/XeBLrz9sm5rkLP5oC0smEKzDh/oKVniYsAN5RI5rFbq65fBsNwLD1zCzXxNava9s1jB0La
TgQbrq01jRfC8IVl6VMqBYuhRALLTfDYI4Nt8xplaL7B7PPaWZ3P/0W2/sdJXF4GqlTYrtKaKuOE
+Z8M8aGdyMGIYscsi1OogIEKT5EkMzBqG24K63li4RHSjNsGbJK313nR2XlmcZ5AngXqL79qPkUV
ZsTh7KR8a+ldg4pS2T438Rpj4cL5wEgkQ+t6fpTocn1MWFnQ4ExCGVwTh9rqfICOME+i/VTydqdk
wx5V8u1t167LE/PqYiYHzRrwXYDq6NI3ozTN3FJgM4n2tNhF9KDxbZ3uDNXPrV04eZn5hSqn3N7o
8ZuCfk7b76j5INZ6t4u+WzYeZHNebMpdPkHsIVQgYO/GoZclW4O8mvTOqgM3CY92Sje33V78on+t
yTlkN4xVFEMu1M2Lzm3VL1UTesOAQfa1kLcUECAThvVFHwWFESnOBqCI6IWYoIeutm6pRG5si+dc
K48hSZ4Hu3667ddSyjLrr2IyD002zBBI9sDdqUaQBocsmY1Cj1Y6ZbNJhOoY5V2euXHpB9FzkL9D
mtsFNvm28YVL7cK2dJEnXa+pdQbtNS3n7hTEJy1sV7brfNblWIBelG3PrFyQspfc65qyDK0AymFo
hfkWhDqpOiILjFbKENc0fDgVFJczyP4gwWbLRXEqDNoZLeq4TW0X22hmFp7ABPyUWdz2IAGebsFy
cBebDMYxpdGMmMEK+YjEkNM3BZfNviuycSUSLuwlfFgV/6EqimgvHVWMCRrZaEKXuEgawVxQdgUn
K0ymHFXZFLm9Cf3dI1WCeI3p9OqBh8ua2UjRVOCRGCpulzGCRQmU7NE3c2vu6/V9zypPB9mbCc7Y
1PqeNV7brX2AhaB/YVL60JHI7X5WYXZNa/Cq8s2uQeE7ZL6hJI+Y+sU0bxs6yGwGJ9XVbWrbbh+s
yThc0x/Mu2D+V6O2Cpko6ebJRiRpscBhqkkE/Ux0eUFwWdHPjrRHQ81c8F1uiPHdjhiaovXWEDWg
z/kuyh5ri+0S2jrQtnViFh0Di21DXXEGsMPfPnTLWxVivgbBEw8EMdKu6BoR89HGqcs7C9ncQSQf
MV77xAsa/hYb5d6IPrQGM52sf9VBAxLHtVOra1xGSwcTx3FmiUF7FX2ryy2CAwDupwmJT0SU1o0M
bdjVNMtd0tQrEK9lS3hngm8Zz/I/qf1ZzqNhzisVGk5BbOg7Swt3TQd5rdRciTRLNwS4Iek80Wnj
ZTKfiTMzg0qUmNagG7RCtLybXZR8RpCXNrK177ew04EuxCvTAF+SDXOXhnJQTcbtTLJfVEGg+2Gk
Zhuq1i0SNwXDD9ZoftGEpu0yUIycGrPRThartaORl+juajZfuUEW/J6ZcjEoCwAi/pmD0JnfeIt1
NRgHczeNxo8oBdhMqe9aRd1bzRoTxGL6CnYG3PcUcximTHYKbmsMEQRA3DS100WnoPgUym+99U3j
g+pb9OmBerx9Wq5b5DjS5yZn98/ci2JRdGYCk6OrefUXFESef0DQAG9bRxzBceI8HsJfIK5zTS9b
gT8urOyFaWllx7CsGxuyFW6cf61UjIWmTj0+9GRNHX3hmriwM2daZy4GWaBCUBt2FD3dKJXiJvbg
KkOzF2jIEyVcWdKlxO18RaWD0qPDNEQ9VjRtP6Z6cKbypY+eVcUrAkDi1xgXMLCLny+nAHjNoYEM
lB1CsxTvpjiLzZwgdUNlzRRuVg9DvW0qIMR8RAZ2qFu9Ij4HI/hmzNr6XS1r/VGh9kgOECnDGGNf
asOGJQQT5wL1N74xpnF80scCM1xkIiR9RJAFnKDPDXMXBcnwPYGOFoa7Rk78cOKI9tziybGp7Lb3
9BoSfE7FuiL0B6rUh1QF9Ad6AZ1Lcj1Q3Eyo2qfdqs1Ob/pk9NTMViCCG8a56TZDYN1TpYqpo2lW
+Ui4ob5WupZ+UDWzVFfRrAmPx0blqmtEWqA7YdHGe5H1BM+hEe1XzQxr/AZL3HdmACxCqir8uwaZ
aQ9UYvULqQhm7oBt630Rt+o3gPgQ0gw1YoXXZjxkGxpW+oH3xZA5bTlDJ7Omp+G2yZRsXyK8QMBL
Sw0P4yHqzq50TLa1qdAnkCINQB7FQ14hAqtjd+iT0BZuxWPrE/oncy3dtH8nvNT2GbGjLYpPo2en
QcggUaiBdK4dO6xbgUV2eBOPsVeZQoDxq2UBQA9G9qsqR3HHJrtoXC2JA7GJAhEKAGBj+juzg/a7
FoFi2014U//ECFD+UkTFFDi0GiFHZyn275RieZ/NwuT3tTag04Iqf0GcHoyIRjtVfleDqQV3Gq7O
HqROXR7ogxuW7T5rRQzx7D7fo36q79V2sL5XQwmyQT0Ps2JTN9hhSj2Q/EDpSLK7nBaWrytdxL06
FfmRFF1wp+qlUu/GHKLRXqKryl0msHedEerEH3o9QpMtAJU3hrXGqaq83qR28VQOcXhk9UgMF/Cy
anLyoaoAWe2KhvpDEvJNDJXqe4VO2otRD9HkVFU3ZY5OCl17LGmXl77oNcEBrqvJaej1xid4W/3o
7BHckIzlFCBDnWXu7bi6+O5ArdwmeExiE8mcWXXdYvdkJW5llWEYZhtWd3r/NYnuoUeVxztS/K4n
byQnZq3xnS2ZxmMZpUOo1ADzK99YRdfaVZMgAWojemq67p7yzwRsxzQptzrMjX23KfT+WIG0pkE7
pDXWxsMXQiAYIzFGi5km9Ihl9d9cUacsRIrsCkVzdHdLT6I3cCpV6Gyv6U4vRPeZH5whxdLVa6ZV
TUlpo7UKKpfCYey+zJgbNbsxeA3IWpN9yS3UzFRwrM6oQ7mYVY49wmbFoSDTGKiSQvvxoKkDuM8B
4gfROKKI8CauJZALEazvVxKjhevyIhGRrrFUwfSWwpCIVEO1syrqKVhgUCO7nKxg+Rf8NOaRClT4
wTgE8vzLC5MMwEZYI6hZ4y73AxCMerpSvChD78dQtbRA2jAMa+wdC2/lC5tSHmLyGDiyGDZT0Tt5
TZCwv9w+kgt5Mrh4kZHjWQC8qDwKEZR2ZDRjg9YPiJaNHDjAoXYCawUqtLh2f63IT8M8jEU39SJ3
J2HjUlXeo8S+j3LmKma6Mbmx7biy/WfHQPuPgRwcNhDFy5+rJWMTTT22JSSO3EaF6lwQ7NNI+/d0
DUSpNvhSUQkAS4C0K1p0IKwyhLxHrLU+VAPBpIuM6hUsDLfdWXplAk2IZxOOGBI3OXqMbChJyaGD
neMQfVRDYqIGP045ddsuVUoH3AD4FWGcjJPDeiNgzogk5FvQia5yUs6TU8418xg2HUTjOAOyMyj5
MYx6xdeMtEOtsmFJ4CVtXzwOKbMqR687TFvfdmOpRnC23eTCU9GWGpsS0GBhToWl6DP/1od91PhT
+hhmL6z7ddvcYnQ423dzlniW5MZtpIO7AObCACpCO0ziTfW7scaqsnhKz6yQSysRRYmbzLu7NlFO
62NUeZJwjWBn6RmEfYbaig5sMgLQ/CvOfLG7CMrXAjIlJUN5NZyAsgaj4vQtJDn0eL71maunXmZo
K4n7QoC4MCtt8KTJM72OYXZWdyuzVzKO21SsGFlaQRVgBwMjrGCulZ94bUqaEdKbs3gEyKdJ+JDw
teH3NRNSKNWKGnclh4ksS3A2gvBJb6N/Lzog0GjoogMwNLfsLj9RXakAczcYw7TU8jlvlO88SDdZ
UK48vpcO0bkZaVeLKK1Za8HMPIqVPhQttJyjO9CdprZPui8ZWwmlC8kE3IJLAJPO3I/SFsgqtFsy
ijJeO4ZeUbQP8WT67WAc9DYALfS4uX1oF81Z+JsmioiAI0jm4olVTGh4mQZoTwES6QPt5elljQZz
eFeukeksXU2QpfufNWlfVN0wKPEIa7XyAAgmgMafTXLX0k2Ilna+FsaXPh0wzQwAahDHXlGlGkmk
T2E/wRr7ZZi+bW6H/ncav9p94FXic8DM6L8vJkVLCsVwkAWhpn+5JQ0yoNEIPVTQHg4+LQIQgKXG
AAmc2B1Dc3QFEz9uW1wIGCjv4XVmo4mKTF/6fFk4FHZhlmhaF9zRBvbAOd3qePf9B8/w8JnJp5G6
MJm20xpHM8JZy8G6B03xYwMcuj34YY1nz9rIxNKOPKtsy0kSCVD6nVIkmWb9UaiqU0RvI8ModLAb
1xpcS6bOL8g5jJ1F+QI9J623cZcYIHPVh50mPmvjiUY/GfVvf6fFu5GA6V2dexcgO7u0JGLRmlqB
uxGsDniPtZiA3DHQGAfvt+0sHTAARv5nR/IobmyBRjg8InOuJ5KfVqmCrBac8qn9lQbGoUzWRBfW
TEpb0Mx7yFpOMJm1qJ4FXhg+NyN3ASlI6M8QWNbbHi6v5Ew9DbJaUKjM3/Tsm428sVLdnF8GXHHS
7r7E8HUXPdFkrXy+uDkAw2AMb2cQvUuHeQq6WWUJhpr0C83ulBSUzrELQp8KRYfbPi0u4Zkp/dKn
HHUbcyAwNSonNdEdPRN+mh44HtBJcqJrPe2l2xlP1f95Jm1GEhEoktXzEqrVBrKZR5Bd7W57pK25
JG3EDExdkSHm1Ru/5ex51NwiHBxrPLTxoZ42Se8ySLyVuzbezYJSLHrr7WfWPo4scRrldeXXzAso
FSiNc4+lPRrroihUA7+m7kCxeUQn0TFt8YfopGRHG9FMVzdVcwxzX4SbFePzRrkyjvEatJxnbmUm
bSSFVQm3GpC/Bpb+NSEoR1T9vQJ2B0tLtqNdOBjY9Yb6Ww4QO8JctvYpFu2jZAAeEbQQrCtyUfRj
+0gBHavAYCQhHaip0lncT2WdY2Rkpxih02XBd4PVH4a68pBf6oXNI+wY75unRnS5N1RgZpGlFrzv
+i89uNcDvfZG6EMhPXwPbH2PWqBfDgm2xuBzmnygxOcHrD1B8mOtL7cUOs5/inTMaEDJkLZYiNx2
Sh76qv0LSY5a8f+y4ueGpAPWWhkoA3sYqkzU4JN3Ym11tXSa4pV1wlMw7IgnYIzacrjWaFh6uGC5
ASHD8BOerzIWE5CGpKtsLDdElRxSAq7ySdQn6BnFA/WT+CEc77P/gP+8sDnHgrOQPBk4WQLqOG6F
am/l69FIUo/FWQ/QSjR87eyyf759ppZi818vrzEHUy1STHchYA4CChwVbm7zLo9eMhsg1GmtQ3UN
yJnnhZBjAZqIYiYSrksHjXIkU0jmeaHsaG66D9XnDqSwClSOH3OneaRb9iK876Njubf9nOPSRei4
NCyXcrSySERewHCjWNtJS7yKtXdBa+5vm7m6ECQzUoSiERiNghhmQlGBHz139C+3DVxvS8mCdPQq
QrLEELAw6b8NYF+qetfb74bxrFdfQrCwKtoB4sYrRq92iWRUOoZD2EFJLoFRWmKKBgwTmAL0kih0
0MT2iPkpoCgY5s+CYfLR/jpEoauIL9Cyfu0gxVTFgAkY/dvt33QVgqSfJF2LilA5LTl+EgqNGHd+
KUtQoT/Xa/W4pQ8KoQxw6qIZD/0nacNmZZt1RYuOT6t70di52TSt7MzrEj88OTMhw7VyGnGrwAC3
y+8Tf3BA7RZsordpKzbJJ/JcPHlur9yqQWmTsoKj5TbT6cYn8TvfB4cOKGQHBdTpt+ro6Bqv3NtL
n+rcQWnL2jxhdRZZWMPuy6B6g/mkmR/0n0vq0jJKezSIsR1IBa/G9NdgwY/EaYdvrf379uotBRLc
/zN+ikK1SI5grC+aGIyEaCWC8gGDjtTYTPEaZc3Ve3v25a8ROVpZeqmG6Hti/ghtnYy/2JVnx09W
7TTxsSlir+yalU1xlWVKFqU9oerchuITLLJqY3BX6DjjujPmp/4zydfov1bW0JQ2hGWLDshBGFOK
10R4Q/dGvt7+Sku8sygeoGuFjwQAuNxIb1vFqEeBji+tm1cTqjK7YdQ3ZjV92IUGLcTe6rdDU49e
xDv9YLH0oy8qEIfEvh39pJgUoFm/IcPUrhTelyIplC8B8GMqLkL5LWTrwgjVAqPvVqeAJSGCpl4A
bPH3mDmtuRK2l5b53Ja0zDUvVCUDgMgtq94Bt6U71T+NfgUUvnS4z41Ixw6jWNwaBYzkIygcueYV
eEpm0Aqf/hNdIHhsdHPWgAJobfb3LDvCuJkVNnzA1ad5FIlumH+/vWsWP86ZgdnXMwNqDACkmcEA
18BVDKECIiIn6N4Lw9fyNWzU0s0CiUfTskx0H9FivTQmLGNUo8GYyd2+lf3Pqt/cdmbp65//fcmZ
KhSGyQOCSVjQRnDSeKH52g5rvfGlJTu3Mv//syXLAQsOMuiauEW87+g2UH1D6wCcxGTty3/wByJ4
6OPjNgbhz6WltM8Ky5oVFgBHdatmQwD9182VuLH4Uf4a+ZN9nbtDg05vVBgJoIRhmVu0MVcC7dJ5
McFITXRsZbBpSW7kNRjAhxjXFKl2U+PaOVAQz/F/YdY8s2JJoNYcPQOt1+GHzjeZ9nuAOObtr3H9
GsWFAdQGpIfwOoIWgOSHEBTxZYQFBkqg3NhjppkJDJ5sE9Wzgn1Zf8EJTdotmn9gdvUopltv/4Ll
hfzfD2CSi7GixDXQGjONQ+hChT5gb0XzMayBdReP0V8/5ZoDVyOt0Br4qWmoM+BuSF/stdRl8RCh
JozpISCFMMdzubWDkTR6F2MwPNffaf1Co72a74vGj9c4E5ZuebTg/mdIjgl6MfI4xBg+2Av0/q7v
30ZlZ7QfdbYz1jiW9Pl6kZ9c58ak0GAUtqgBqkLaJ5xpY75Aj9gZYwcV6MeT8+XL5Dr+yfeZsyNr
/DKLp/jMTekZ3Rdxno4mLMdAcU0YbSmjlWt8kZP63Dlp++NJHtt8gAnyIDKveVZc5V5xqy2/M/3K
q/al6zsow7z0Xv5mnLi39p5dfEmf/QB5++dWzcJJwZ6xvmkv/L54h4Ju68Qvv5RvzaP2dBAekNB3
a7N9KxtIPg2FPgB2YcGqnoVOk4Br6mSJU9V6RvItZSsVryVj1qyVORe8QOogpRYTt41UzMF4SIpN
pOuuMOleTPWu0WzIAw5OW5crpIOLYc1C2R9Qp1m1SJ6dJG0QRUGK1LSI3ICoDrisCPDxrfIQVHtq
OVHwC7myE1f3iX4yE69dnVma45Z8bM5/wby5z64gxao7LerwC3hxrw/AIHm035TpXcih3b3l8XOA
B+/tULpYVJjn9VGeRxcYHb5LmyBJbdtI2HjUQJWiN8Bw9RiVj0p9DFnjQiYVUMbEgQLYitn5z8qu
YiwXtwcEk9CilSJEall5ljOYtXOifJbJ1IDCxe6PkIfP9nkzc52DHnqL2t/gmnFM8CDRezxSrUnF
LwPdXif6/8LjOpMQYRIFzSVA7i6XQsRTkdQ6x/xD/dyQLynQSxGwvrc9X7q7zo3MofPsG+v5NLZZ
EGauofhWeGDWA9IljJbftrIUBs+tSF81HSezU1S4gneGY1aAYa1RRq/5Ie3VQNUyNddggSZPfQa2
AtgwbCdcI0ZbuiBtyKGj8zAfTDnZSCy1qMo6zlyF1++xaT/WmnJP2HC0mNg2eru7vXBLd76tzcwi
81jb1XhEBbqH3J5muSu1cPL2o7J+l6Bfu21k8ev8NSKnmgOoi4zehiqU1Qi3NoCBXks1r1tHyNHQ
PwfCEbpdWD1pLxe8D3gewI8wcqrMyX4rD9FxOJab/IjHTXQy/R5XxeSz+/BA97fd+9OOuDrcOpSd
KXrdAJVIN6SGQolVNdgbReh2toML6pTcVf1Lsk+8eAtutNv2FrfI33MrF+poAnVi3kYZyj8QWuM/
BWRqE/szLx9XJV8Wt8dfU3LBTjNGq48ieDbw1Ivi6RQNoacP/cpk9+IG+bvp5Rs+yaKYTgE86qjY
DtrwNOH6u71oi57MEoPaH2yoPDzOtIB2PIOJpvxJIIqXhH7Pv962cT2VMs+mo0SAmQaQmEMz/TLY
ZSytAZKCInTvThv7ZLj8wH/Vu/ALfyp/oPBInkESoH9C83XmCgMAI98nX27/hgU/L36ClBAK1nBa
KWXmqs0YGIBRqeqjCb5Y0zNyjM/7t60tFVgtjVozKS0EdIF7u/RYJWlAOgMeG4DExwouL3oKQBop
TBADuuWEHp2YqTYeSd1uMLmwchQW8qYL89LtonZ6nLCkxlc1NgoocaCj3mE6oXKJ+qAqK5nwUu5w
YU26ZRoo6CRJBGuEPLcoN0wAlEL2wgzfBcHFjgLcKWj/w9V2YVS6eOhoGwZGYYAgKx9K3iPJX3te
Lj1fLkzMe+rsjubEKjIlhV+K8hTQTWP5JOSeod7R4COZh2AUp/4kmYKhBcy1fQFWeKZIR1XHNcEW
HR179lPlX8fq1erW6GiW15xRoDaAWJrh8pe/DeJPWRUN+G2ifM8g0d19p9OmL61tVr8ak4fNB7GA
VT2ohVNk4SyjEzKTel3x7ZCIFmloYdHHg/rL+FpBKGBXedRNXqkrjtq+8jFAs+rrQmDHM15FtQHA
M4RD6TuEsdLmio6zO2xGX/8efNP9CfJtmFThv/J7tskebOzsffy0dn0uukvBtw6OIRT75dtTHY2g
0iAQ5QaDE5N3hpHodnM7Uiz6hqcNGDxQ0jRlQEGqqGTAnBdOqk625vATM22A5bhDvh3i7W1TC6na
Hw3W/2dKOjEVyI0tVsBUqHmpAgb8nZ1vR3PFoYU768KK9LGgEjrPq8CKlWwH/aGx1pAHix/lbMVm
N89OZR/TQi8jGIh1l/G3qNuEa3DYpcxl5kVCA2bm4r3q/IdhrdRRB60VM1J9wMwAL/Gz5Adg5pF2
ItBESjagXIEO2lrbZ+lcX1iW7imFpBB+J7PKS/Uk0BbPQKH3A8VBNOIx9FajSbdW3lo0CWysDgjY
DH+U32CaHQcp6dAoQZUmbV4L6AMKBYU7px2FE4M8RxnxfvBub8aFrzgDcv9nVPZTteIxmUnM8+mx
YI+q9psNP2+bWLgEL0xI6Wcd8IlUA0xwy1VHpzYdtucYhB2tldv2D1+rlOieW5KbdU3XUnBDwBIp
+1cqqkMczExHMWjhRywk8Vryu04/mPaC10TFTtkQgsIGfH+WoyaxY9FwH3UM85y1x9mbHqhupv+M
oOoH8lano/nj0NOHGKKctxdoISBc/Gw5SYm6UKMNfnaHeoZebHrt3QZPa+7fNrP4HSClDS5TG/QK
cm2TG2FQYlIHZXs2Ge+RbWffOLYh9OoNEuIZQhHZ25yBPkjFjOW/P7Io5B9xhsEHNc+7S7ugT6sM
GpgRmCLTl0I95umKd9cbGX/fxOUEExRsevP/PwtHWQfivCDG32/QqMU4GYCAycZWP26v4QKrKcyA
MBiVEvTpYOvSzAz4oAWF2FcaPWN4vk82KtkO3GOcg47/gU5eNePwTq1bvVLDaV1Xd2i5mdZC45K7
DBOUSDtA0n9F0tyGpRaPOtytil9Fwk7tqGxHoa+MXS3UNoHuxT+YWWNojMlVxjbNtSptKxThRoe+
qtvOU9+zQ3Ay72jtto55l30CJHtMD2uyoX/4JC7PMiyDIQDgYhDwonN8udCTqgqlVBGAe8am0FHw
vP6tgeb0iMHWLnHUtAWHeFtNnRsVpHkqhhQqb1Om1cTToqh4xEgzcmyeNhGU8+yGeQTMHX7f1B2Y
uZnIcgdz6xxjmlUSvgamaF77qcC3I2pi7fQgXruP541x5Q/QgiDLQT0TgPNLfyqRpcyIa3TaDY7a
TGkCDmunmmsqluVUenYa6xQpegoxMeRZazSq19NfSNwAdsdbCA2va/p1LUjBb13j8Md7/VvwnTjl
SUGN2naNPUQkPjAjDfQSRgSdQ/Zg3IObYCUduY5xF/b/XH5nx1PRQEKk2rBfpL85OwbRtgsAQV5J
rRZPxV8vZWAmRnG7mM4qRlbznGBqvYaMsvZ2OwTMH0r+kADYg9IOtBWzSMblhxQNxE1K0qFCi4qG
LuhdaJMtCyZc0YVjKcHKBX2dx4FDGaOBFmgILMx7yI+6iihcE3AJsguuXeuOHn6/7dCiBdSbkWWx
+VqQI2dQgAkonFMAk21sA3Mk9Yr+zOKSnVmQUsWxAsKkTGBhKJ66AOxpL2p8tBNQDqxNo17fcVgt
e5bORrULXAZSeBZBV0O9sMc2n+5BQ65WuyD0896hoHlcZbiel/5qJ/w1dqW+gcymzmcZirryMv2u
H7dZ5VtgxeM7ZmwG4hXNQxZhbnRnYTz99kdb0Ea/8NSWkoZAyeZpHRiv7psndXCUN9sd/X77md5R
7w6sRaFnbr9oO4fvS0cDkT64SJzcBXePn4EReOXnLB28s3W39ctDgYE8IL7mdVerU42Opr3ja5jz
pQB6bkI6CGVoB4E2q46I1BPDXgfkcfL6Fp3FjWK5zSp15eKxANcASHkBMMfQ7KVLQ54kRg4UqcvL
TdM+qtOHHu+s5mGE9Ef7yyL71PhWKmDwzBO3UL839J+Ljjj0KLBTE8zaeBBIxzKoGI8Fgb8ZtKwh
3uR0+kq0XPIQM3IAAIMTFVxfkgV1KstEZzNElkDOK7sDpdvKtliov8EJtLHA9AM9HCKfx7pS1CpI
QNTfU8ACjtn4rNk7JbnjrV8wj9uJUzUAuuHflfbhUiA4MyyfzcTseNt1MAxyNVvZauRH3N5r41tT
HrTWu30Wlzb/uS1pp8QjQlE5O1mCyLYZv5eTflDCaMXKmkfyEavylI2ziERIiMOmhzQ/4iUSsB9q
uwPQecXamk/SaROA7TWJOvsE7JX5rWkPcf/19rIt3QrQClNn6VGMacovgrKkdV21kH6yAgOQlTr6
FXXgLuuLafTDgU8+NMHXBqCWFnEu06HBCtQ7qL2kQ62EJLJnIF6WvLQtCJddRX0rNGe0QSzzetu/
hSUERTX4jjE2ATi/Ld1Fhui0QmGw1doo/OoGey1bNm1SMxpXjtlCaJzH+tFhxMNuppi49IqrAR6+
kPB1ozxytDG658UjRBTuFa08lOQ+VMnGokiPb/u30NQC++Nfs1fdl0HMpL+IH9Fg76CthfFJ0+PR
Oxn1naKwQ1O+1jw8dmHjIa0AXYuBK6oxnHjKAbF8M+JwZwjDNbSft38YWfjK+GHYViBvQ0IjA/pq
HneFmWPzWgWEVhTBk0NIC5DRpXYUv+NdP3217NTeR0T0u9gYE68WLbLfUgczM2/B7lNNSfglr0v1
EWw9ceCpfUvTXdAkwnCKfmgP+UCGyAHsinimHpafIu44WJrAnvqZ5rHxKwzqaNMYwzg4fcT0H2ZX
033ej8lx5JYY0GCpp2dh1xo2hZp8DZoKull12GyAM26yk5IL+y5Ru+KfgRzIiqgB0mAQ2ODVKO1/
DsajLpsxVOaoRFuFTbrPKntflnWNMSpUuUbLCsAdZHT/fptRG+yB4F8DlgMMsJdbdLBCExOV6NS1
5WuAgn20mhEtHLcLC1IU7lEpH+MMnXylKh2UB5k4BGtEDQshC4hjoLbwIv5Txrj0ArSYSBV6dL9b
7aQOnui+duaGJPuxf7+9hf98CCm3hCXERdzOAED8eZifvZcEiU0+BuhJC3f42XqllznmBgxyjv4S
7Se3fBrcZq1/ZODX37I5H6szm1autx3jaFIPG+N3cux9y5u2xSm9r/atyzd0v5Y1LsStCyeluJXS
tmYARiBr3PLn7C06JfvBL131+fZiLoSDczN/2qJnftEyClmPAUG325gbFHObDYU73df/PyvS/ovz
cNRINa/ez8njT8EJUu2KR/a3raws2Z9e2ZkvFteDNu1hJf4/0r5sN3KcafaJBGindKulVIvLdnl3
3wjt9rT2ldqf/g/5YMYqlk4R3d8AjRmggYkilUwmc4m48b3CDl+p07nRhnB6yVeS0drZnrH3v6Q2
QTwARz1Jm27bHGoXfuEt9frT9QWtHttvQ/9q71ssaJIJKEcUAOnidvKdoN758vN1iJUygjYLWaKL
DPoKKPAwdtYWTSc2E4rrUvpeCnv4Xqfo3FF/8MkGFPiJ/JuIm4JwXr0rKQ+gKrOuB86vyfIYaGHr
66ggoGpldrYcNehe2la4BAreuZ0tizm3AIJAFegSkGJl2YqltE2pnCWoXemtWygV6Jcw8oUxigF9
RpKLqic6BAW05/SZE0zJx/XdvbBIVNe1mdhDwpD+LE937jU6geRl35YUGlLgkRFr21A7Kw11kEVs
BN0BpUhJe050erG1wERIhYIQkmmI5WY/vTAaoUgx9prXwBQL8OvnxFWL0ZnK2kEahfMZL48CA8a4
xbQTCgMcwRRzRgelO4B4To1usJUFeQZHY2q+hqgIXd/TyzQzg8lYbFZNDfRngKlK+zy6yxpsZOk0
8WOC2L911OIYiNskdim4tprjaGylfh82DyRC0HyIAl4b78UhPf85rNStIEDHQknxc6gW/OgT+qnL
iVcO/p8GCV8wuO/Qjw9BPjYTJeH9pEQFYGKCPhs9f0cSl+NuLm5wBoJJRZmBovsYqcLGxtSi6gHM
C+4k3EvJiy/+vP4ReVCMkepmM2uq42DUVLLC7ESFalMSMGeDQKDg7Nz6B/reOcZGGxr6WYomL7st
ahBYO4GADk2Vcymsg8zcy8gho47DLCgZTCOiAk5dgiA+iUOwkPuHUsk5n+jiuv76RN8wzFrqKMX0
80SpPeXHoX7SBfpG89sibTY68lwh+I15D5kLB8ogMqdtgv6SGDdAbHMwcxZb8x8sTrkdS2sfCfYE
kpvuz/kV4cFmzacvjlkwLJ57sKaLo6YdsJdi0NzE6METSO+mza0pPTUKh1XqspV6Xt8CbA78Fu6y
TIM80CKsLyoVdwDVR5ihQ76sbb/cdIFkSZ2rSi+FecIIs9i+tJKV8gQOL+9g5jfMxrX4DUE+pSgB
YMG6DoqYH4P6AG64rAHTugQ5Ztfva8tQ7yh5v34IubjMgYfuREhQ9cEpRLMXyklidypACCtvShCe
CmlmlTr0g1VHmniDAavHZbHrzHHJs06I8xHIJUo9Yref9MHrIu/6+i5i9q9tnUdVQB+OXPRs2ott
FXqQoQtBS215Eh3aaLGlNO3bdYyvGsNZgMGAyOcgvVk3xBwaEOSadyCAauRX0/Rq4SZTb0EqZ1ev
puzR5tYofjWmfR171RlAC+Xf9THnRKgSVehMQCtpAwY50ZqgwRliTgWsp7q5LQXCK5WtxTPQTNJk
vJBR52W17LUyj8VgAqJQPo3dsTEtEm38srdSRFZts+XP9F/MGczb+43I3q6dIaegUgFiR7wGD/Li
fkwmTDsWTg4yDQWSN7REwZM3grRqnwqkZhRUlub+5POvipmtJNcG1HEL4YYOp8Q/5sHu+tdbtc5v
CLYhI2jzqpjn0+wKii4glnfQBsBx3pxVsL1hmeTjNTSvQkOPRp0UTjAewvCf6+tYjwFVKKzMyjyQ
jWLMUAykNBIMoKRJ+I7/9qTa2NakdGN/Ai2z4vX6KUfREIEvj8J19QQsoBnnPdVZNqErBdDSSzmE
lpl2SCm1u9Z/V/oftOLJtK3a/wJv3vCFR6nQixL33byh5uQp0wDqNdEtC9nKzO4uqHRPnAk1Uh5N
JG+ZjJ/Ohm5QxBlWNoUXwf/o0ioEYd+4KZQfUpe5vVzy3k2rpoPuiS/OB/RdMx+1DdXMbCbsbCSP
G1keIHlXHiNIURvGdBtLz5E0bgdIiVlkjErE2eiQNoVXMTEtg+LxrfPmhFdPy8wPLKHdDSTTzIFU
MYjQxppR21M1eKncPgwhL30w3zkXnvw/CF1kH2tlrqVTCAiltXrtFo+XOPEMFfP1nIB09YW2AGLv
pVYjGdLBCDHAsx6hb7NFSRJzRducW4dd/4z/bhvYsc8NFlQJRSTOn7Frtp1+MvrXRuJdCv8fB/AN
wthKrjeTODZYD8nAAyeB3h2d1Um6j3xUIHMXjAHy/PylvPkkLjBz/DE00pZQ8cPqxAaUu+hxUaBX
vO0wkgUVhFHfKtVtRTghOG9LGR8A7bzEiAWA5rJDMI3gBx6h3d94bozbg/4Yf5CWOf9uSp5mgzF/
txwdN0NUeuqou9B/ta/77lWTX8AwjqWS9dGIdcCgdmK15UeNAbqgQCtivPH9gQO2avYLMCbmk8yG
FPUIsGrMrTG9LTvVHoOftODV53hAsztdeGk9kGq8kQAU5fdx70lYFDHsMeKUUVcNYbEexiVpJS6A
JIYhiAT5jyB7DMVxk1X08fo3WodB9zzmoTHrxyplV2URZnSCW5Iw4dkrI0pmjwMolP43FMZR5ElZ
BwYBytBoW8kMn6DO5sW5yXkmr95k4BX4dzGMq2gjkgatYcLH4t0/hZ7q564WbRs8J6vAmXivV97e
MQ4C2nW92haAw5RqKNul3FlxxMvU89bEnFUka0JTH7B1GTKBTi2bYQx6/uxnlBqTiwIWkikV1EJc
JZ3ap+tfbfX86gp6rdBuCdIJZn11RdNGB52hnWkHRMeDVDsKuEZDW5R4Ssmroc8CilklTTFJlJeA
kpT2RglGaD89DBlqqmIbfHR1ulNQle5L6KNcX+LqJ1zgMi5KFZOhixMBsQ+sowX1FPrpg6HnJDJX
v+EChfFNSgKOYGVenaE6TfpQgvJGQncEmIrL2nS5/TqrHmoBx3ioqe1aU8qwqDRwOySCu9JT6A9V
bzmbx8NhXJSU9p1RiViWXDXWMEeNVYTkc/LYFjEvYlxNFP23JokNn6BgmfmRASwzfI76XQg6wgTc
8K099WD+TB4n8/cgPhUqbwz2sg93fiIugJlwahD0VJ8yAEfUwCTCb+qbwcYYoJIDV1YlgpeVj103
WmZnOD2C1bIDJQtEiGQFOscdeQAv9P2YiSZn76+bFLodzm+hvCEqminwjZv4uekOmnFqinAfpy+6
/iOpeUJe68cTJASQYUH9mmUhUKQRdeoUTqhORQtCBpBORx2ZWrm0G/KfI5hGzfBv7vOvOSuQsoNx
m/EIQ+LLclTDueKBjkE6lzbvVPmn0jnR8nqGZYHDeAChHeOY+lgaAWFFvssisCP+Sutt1p1GyZPk
3VB+1u1zlZ4wC+Vc9z7rKTK8BURoYyPpwTbiqK0QovsBxlU3rlYfptZtQs1Situy2JuNExOrrWor
AIvMdeDZc188Rr5x2bpsHkzV2CVY9CTJVooxDX/gHdjV1MoCgjk3Yyc0aSoBwsgxUYFVlGSrI5LF
iGsCjZex3ejjJg3+eNjh67j+t6NslZbkOVrXO5iNJhB8uvZlqlPv+uat3xnfEEyUoelRS0Vwlttm
cayhgBgVTwTX/3WQ9RP3DcLcvQTNW8II2RobNT7odu/oTD4hKxbFB9OHhybZT8L2OiTPKJgTl/Zi
lrcyIHMfjekk3ftF/uM6xPqN8b0q5rDpik9IZCCordAfntfH3C+8Vj9GoBj7G6Dv0IX5RtDe6X1V
gXtUCcb7sziw5dxwuyG3CkN9vY616ooXHoS53VWjkht9NjmwWaU6GgOTF9oXTmts2gAzhryx39U9
XMAxt7teUgmCNYALoKAW3aqlXRl3ucZxTavGsEBh7nboGOqYwwNKl0w7TWs/pVbmROvXF4Ky4/kV
loqxWeYRIKKqdkJEJ4ICMun7tNpc/z6r59WYyzCSCA1OthvAMDu5iTOMlMpDcRRU5ahn4otek4fr
MOvOfIHDGDcGg5LWV+AXlP4VpSxJceNoo0hWowWuWKMZbguawxB0tRzc2ZYvnPkCl7E/eRQobaf5
EtGpVXfV3p8UC49Hx88HK09qNzR/0jz8VUIVo6wIyLrpDSFgKrz+O1Y/5+JnMHap+FOu9M0ckaTt
vlTLA4X+ZTYMlizw5tLnFV1bMWOcmamVPV5ftd1mnxoMp47xuEOveP8KLl6OV+QsS2GsNKGJn6O7
Gset3gRhZAPLHG1R5XjGVScy310gkgPzkcF8RFUd9Jj0MNJq9FT6j15ZJXoCI9HRmudapJzTvXq7
LNCYbwVZh6QhA76V2P+Q62e9O8jmS++HGEQ55OVmbFrOGeQBMl8sob6gQlQEy8tjK9DtXDhKmKip
i9tMAau4q/DSQav+63uFbBe6FoZQVZFDHHoDXBfINExx83Td4NdbRRYYTIjjU5mibI1Fial4MqPe
nNUHO0wsy50jpcNt1cd3YkN/1Uo/2USdnqk/7QTDR/4wuovqmbKvTmO3SBUf2s7gDOrHIrNiE5qi
nF8qrxyYWfwOfVjoiL9ovk59oREzaK7YqYKyPg08DPFh4q0ot3KMUdsKXbpd46llAppUeKq43w2N
yUsCXbJJYK9mgRRNnzX40Ft27vCDEsKo7fxNRhu8wZjttckb/hWWDrnVqNW47+JHgx5E4Sb3GjQp
2+lJuBm963uxdhssf8RsOIv0XaOAnqUUsBUV+E2HXtoUqq0rhOMM11D0hWnMH2SB4mN2FLqrMI1Y
nPYC6kZpqd4GFdpI/3w1SxxmSyGTEJcxwUFGFner+IVbEQyUqLwk/Lp3Am0VEVGd1S94R3W1iDUJ
yyH6c6dPFs2ctsG07eiCkkfUeQQH61cpJvEhhAmSW4wqnG9f0JPBT1RYSprYKRmtor3JUAMewqch
PPY51OBiS2jAS6VxTsqq21gAM9YRRKaQFmjYsEdSeRCI9HqeStDqfbJAYKPsMNMQSmErBwMh8LQp
dSj3kW0BldzrprF6SYIAEn3RUP9CAu98D8EVZw5FD9PIwwetciM0XIiISlUXQ+8cqFVrX0Axu+YP
cifm+QxVnVSpt3QqgrE75twhPBRm5yBmrErmnKsTohsTjQFRYaVcRuLVi8rEuYGtK5joYECgvStU
CsXnkcCQHUQ3Y4wRM/Az0TszdeMktSqFc/Nf0nTPbnEe00KGlWhQiDz/UGXaJVlCANnkVnLUHsZ7
/Yneyvf+RnTEt9oCcUO3C34jqLtuIGuHeoHLRjZyneQx+n/xRpp2BnG1Fp1l93JwaCVnjE/XsS6n
oM8XydYZIBiadAiEcVd6phW4JLAC+H/oXd5n+8wrD+ZkvYpW+lxtoKXcWBhaETjPjbXzsFyufL7N
KCIrka5iudOAVvTDOCK3/GTUji79vL7W1cLhEok5eRp0Q+Q+AJIcH+CS27F1FPGgaegsUba1jkET
3a54Q5qXM0HMDjOH0DC6QO4E7DC1iuOEMB+jvtYQWCh+hK/Ns/9waBQLE0POT98NeNXty8EfBp05
N/KURGIXw2OD+XDjP+n3MfrjiRu5qMJ5AT7oKXYMB1rYO+2hcoQfDahIPPpWwrpLm24RNpngh413
W+W93ogn4RDx3klrrn1mqYDenCwhM8BE2BjhmxLIc+MOG279aAAXB+/aWnNQyyiL+e51Ds0yccTl
kUOkfESPW+b5PW/ibDVhuURhvnOdapE6zVdUBoduoNE8PYI+RA0/lRa9FKmwMSW3Ep8n0evNjTaK
7nXr5i1yvt8WkY2Kqi4aFwEvFadewPwo2geznFdkXY0AlqtkvpbaZAJEXmBPSD/UxobSm6l/0QVo
YadvNH4Wi61W7arp4fri1i7nJSrzLhLKAf3eGAOz1UrYJxM59Olv8Au/0lH4vI7E20bG6dedWOQ5
qPwxDnavSc9j99j4v/8nCPYJFLcQqicBFiMnE6YgZHD5TpspzZ3rMLxPxc7DT4YZam0/bxqo9pB9
QKDRGrtavus0t5c+Y+lQSI6oZ7vruJwdNBl/HoRDJ4khYAPtrUYKu5NOmvx6HWP9ivzv3cTGoZoB
womsxFeKejSTduBY64U3w+gPtSZ/xMYjNaLtdcR1L/WNyJzu0UzqVPWBWFdHX0SIm0E3hnPxr2LM
w4jGTHd10X2VU4NK/exB5Da8LcweqSBTLdpf11eyuneYiDVUMNYZGBA8dxQiup2gpjKjQAN2FKxR
PPrpiEFNBbpTdwES5/8bHrNzWTCNCRin4DGqh1q985NNMt7Exnvmnwa95mzhqvEtFjf//cILEjGK
E1EH2NhBzVnd1QkFtQOne3zVGy1AGFebBF2P8j5A/L5ywVpmi5GJXINxh6YWjtnxPhbjbvUgj+VE
BBSIahUT7TluM32Mw6MiH4SGUw1f3bvvNABbTCQNHcvUR6BCQOs99nvJcKKKRyKxHnAuUBhzyFW8
8tEySm3jGN7V22mLevsuO5aQI4st1FAKK8KIYG4Lx2wjZlZ6NFyZ8/0umZTmoGjxGxgraVoVzD8J
jkD36w6SVsEL+hc/355kzTacyulszSP2ZI+vhtvayn6CHvxG5fyGrwcLmytd/gbGiJAHHjIaYB9a
kJA4WW9rD8OBet02/qh+hScFbKwuCveSe/00roeji7UzFpXm8qjTCrhQPjMEC7mWQ7OVP/3PVrFQ
DRc3slV9oK/jrkTjPHEzXv1x9fAs8GeLX5xQX1WTxIyArz0eTfCuvPo3fezi24sbKOs9tAf/Qb4F
d1DwcX3hPFzmYo91Wmp6jm8OhvoI+RH1OAku5ZWtOShfT5DF6kiCeYRBweqi+iP2D1AASeLOmirO
23T+sVeM5+vqX8DIGvWV2Jw3EfPjaUj+UfCGgNaIJSq/p1DEs0ZEjprXHrzqjL4/3Re1yQJVzac6
7EagtuWn4KtOmoBLKAVr4ZOOHGlEN9e/GMcfsU/+AlPzXTjvZVXnYPWobE15bRJemMRb1PxFF4uC
BPXcbAQUMf5FJZe2ThX+0hJ3RE4w5nHFr8dkiy1kTp8mgBiXzJ5H6Kg1ElsDjQ5xIuiFthBBQhoI
zHikecG8Iufc8zaTOXZyW4mClmGZTevh+TtAhy78q8TFYnHMEUNreiFls2sxQUA6vfXZLps8A71+
NQFNqM7JG3DOANsroY111Hbzh8sMV2jdqHXEHGYZ7ya5s0fzMPDkFnlX19ffL0ylNJCfjmp8vHSH
9m15n6XgjGsOppta0ZFuMEav2A/j5jn1uj0ItiweA+BqfPi9v2wPBaYPfNQysWIhadyAECSmOEdu
Nr9Lv6LJIBfEjDbaq84PQ9cKmqLKCDeM4qUNd8Q8NNVLmLpEca6fbR4QEwVog1AVmQ+gctxU4eck
gj7ETnun/atmOLDF/bek+WAsPpre9Vk4YLTVFotfmIxGtJai1lrwxk3Xv40BKg8wQUPOgDnYY6yI
UqonuF7Q4poZCVoKd9e3bN1RfSMwJ3iE6uJk6LC+SYIibVTB4xa2T9SbroBEeqA5tCeca+YrF31p
D9+YzIkG/WtoViIwo7x6TWSCZ0+aV5BUTrMtoaWKSyfIZM1C1D2+R62aYRAWM+F6SkADlkeC8iG3
E/3VDhioqlVjuBH7ofyhNmH6gFFA9RhF0J+z0AkQbbOJorGq1GunahvjN7pe/Jd2FMcPFR17KH8N
qjMmigC+nAb9CAnYRbdBQ/xN1mjQQDZKMzmC4ao7knEMdpGoDy9x0xxpE2mY+y3UwalMJfrVGWO5
MxJT206EgpNGrGKITYGx3NYFzY2V4VEsSeYllfaoDIK5VQtZc2shui/MSOB80NUzMFN4Q3sewvMa
c/MIuUzqVs7xUJbe1coC/YxFFEtNbgae2OJ65nMBxVinXvemIUBv0TZjeacLsRUa29J8F1DLk8gh
CTFMp7qpznn5rXloPDBBwQDKJ1AxMBZbtX0s5CrOxDhkFpg2NzMxXF+0u1rLvTCIt2NGMaEpvl4/
KGv7Ck0HzFAQ6JFfNEXmXUfa0UjxPKM47OTUaTFoskuKgMw8iigfXIdbu1mXcIwr80OiCeIAuEQ8
9Sl1qfEcNzyanbXDvwRhvBipDXOCMidspfgnxxMpcboUs8kYSy4Osq9zvPNXJMeee4wdoOyhSwoK
wwxclE59OZgY1NeT0Er9n71hoSPaUXyIkz61OH+0sUwMMJpjY/kSJ1Jf3VAw+M/omHJlExSpoJax
UWD4k8ifkMGxo+m14QXQq/u5wGA+WpVpSp3Mw+ZJKKNt3+sDjPXEiCDe5fZT5fEIra9IRwMJrk8d
TbPndxC4LotA63HSIUlpiSG4OT4GreDEQ2s3EBJH/4KwfFJJr4qqkBQIlwv6EubaJkcP+1+Y+gKC
aazQywksXALWQcvIDfF6rMbG1rvPP0SBzqCEOwdVQ2gDocf4fLcy0vdRUuJhE8lytWlIErwZo1Ii
e1/z4p2LDzNDzQxxaHwAqSUb7wxmLMV5DIastEWrOJHyaBeWuoHC3tD/qZsAFNRsZiFYU5FR+j1f
VVwqQgH3AI2DsaSHwtDLkxw3xodRKtHAwbrs6MDo+8ySBaZJGbxvLFX0ACaFnpZVDlmb/Mm8K7aD
o0lOizgVKs1WcoO5uU1yE3iGo7mpK/w2XnOP9xpY2duz38B4fykBgVzQ4zd08Y2mvYTkPQHt7B+b
yhkGs6ljIgZtYQBjyu/89q4ON3H0eB3i4lidbyVbja0HxCXCBAh1GjeSlG7xAHb+HAJMhaDpwB9w
2M47uQhRSa/mFfQ8kPMCx3akk/s+TziruKxOfZEhfGMwwUbXgEu7EYBRuWnoxvfZs3Ej7uTAlfam
F1pSaU28j7O2c8tlMeeYRiQElysg06m2THDQd5zw9HIGhFkUY2IBqoqFMCPUN+QxtOUapWvtQXV0
K9v0DnjAbOOO7HNb5CXvLq4PBpixOwGMleYQ1iAPPqX3c1OZbbxrB/k+so0dwXMw25gv0kt39G1e
/+8qMkJeHTwpc3jD2IqudVBDRELE1ovIUvOn+K0giaUNDrp/xIFzE8/LOAsD5mXOXPqzSBvoOhkw
uBczbesGslfS3dh1lgRafzGwBx0qut7oY/CdN2+25jSACW4LPKTwlGIeoG0cFmZZdLmdo2FbHPZZ
/BNMHteP22zql6v6xpjtdnHcaqUW8P4FhpBb0e+OvoqBE4e8A3cxZzE3ZaGSAxowqBCjsn2OQrXG
kDV1yG3/WdyXj/psFvKmMlDqHzk51ZXPdAbFLCjsZX+ohR6yA9pB0GMrCx91UE6HpiXpqIjZ1cQJ
NVZ2EEcLvOiaAcpYiaVXS7XOxMgIhG7K8q5SeitRUeZDf2zJa5BcBSJg6MdENPhA2P62QNYrkicd
yuggWRkjyTIhGwH2Gpeq1cN1q1jxViIizn+h2MytX6qFODWAGtHjO9D8bmzL9+sQK8YNi5gl4qHg
YJoq4zUqNeupXwKi7wIn85X7BMWHMOF1Uq75erRJQYdcmcnrsapz02vRLNcH6ZhhBm/TTg9RehDi
l0DeaVDeitCgVx2mwe7j2zK9r9Kn62u8TJLNKtEKvhXYBRHtsrGu3mgkCX1kAuQTeixQXrgxdm7i
JR4KcaM1bsyTsCt2UEVrrWfB472T1r4innwimklA+yezOWNREEgXJRp4DUFKkLU4EtHm+gLXPiLY
TuZ+MLTwaawD1lqt8PUCCFH5ohX7ST5xQ8VLdqp5D/FQgEAl1D7QGXz+AdWoG/VM0jO70g5J75hW
vums4RQdp1ODTjdh81PeVtvr65LXzhpkMBTUhaFpdjFxPpVa0WgVFpZZ1Gr3b9RtYgsThBDIbq3M
uusc2TNv0c16629riMntkOyBeKAVgDmU92Muq1TzDix+jHy+A8mU1WVK8WPQ/SaZFmoovo0GNKu5
jzdehfY78hDZgY+5bvv2k7MR8/+buR/OsBnP3WIwTgIPELQt35Lf496RArey1Pv2/ZfxOXnDFjn0
bX+jEys+Ea8oLMnmkh2uGtli+bOZL66otlLjsp6/ReGaj8pbZ6HD4ah5MDp7cIXjST6VnOLvZYpI
NSW4JANMdlDChGQEA4nLvg/qAlryjQdC/9Glx/ww3lHqJvcDB2xleXAMsDM0+ZsIYpgdHoOkqKca
3VF9shUzwZqmbQS58uvfccUVQJEXvZvwggit2QvY0IoqKg0JJjRKNkbIoSnAQbis4SJcn5k6cAki
nFDYNIkP3UyaFwQ0o7fUC1/V3gLHbWuJj/fJW+giwQWyWGpdX9ba0TgDnc/xwjZkIcxyIwNob1Mv
2CJ9ivh3S9/LV3KUt/IdCM/qTXjMDtKsQ8QBXwk1tNm3QwACNEGI/87BiTkNpZ8ZoHt2fK86xjtj
H6jW8CHfIyw85S+Ro+2i9+Q1eoy95v06+IqDAk09snozpTSgmYmfrIKSUeiHiA3zox/eRtWRmL97
meMHV8xm1nzRIc6gSxC0YnyvkUQ5ioyYYe+rF0l909M/t33kGZRZvx0THxcph5y2zQgZjRwceEjh
J46c34Fa4fpOrXwlvA8UWD7Y2hTchedfSU59Ve+7+bGHSensqTe8gryq+k7UHnwthXIUr+1mzXuA
dxb+AyrYGERnZ/mirBtB7D/mdtN4vQvuxp9m5+RWDH0V3gto7dSdYTEHQEC7qBzWwAINRXabHY3P
cKM77UbeyHc2VF6O4ofIe2muWMUZJhNSSUUFdXcJmIUbQvSrwBUZOgncsXIMbxtrbwS8Y77iI88Q
54fg4pgLogQGjBaSwwQX8C/xJQnsxhp3owXpANd/lOx03+54FcZ5GczVdwbKGE5P5QK0wfMyzcdJ
OGCGtddtpcmsHP321210LUpdYrGJlSLrNL0ZgIVnGHVFLMwmtvqYH2LnnpzoY+BcB1zdUFDpwErh
QCSVPdhql8OriXCW7WhPuG5i9alCH/YfosyaezPtJGYFwQjL1gFFEVIKeKSgn7tJIDzhlBJYEngU
lxdLYUAY26hKsCr5A0A0H1qYPjg3co/yHNWFyc+yfpBHU/AMx3gu+8gTpX7QhwG6frEMY1ecPig5
JnDh0L8QgAFFu1k+jPkiTVuW0DcBA+lQmU5eOYb5IKXopPv440+CCAByYRiRIqKszru5OEl+UZd4
R5bQQQQdSlpBfmJ8Df74WQAxNxWMeZD0mYk42N0SaBFqNYG0SR4qJ6XtHC2XPDng+KGVD3+GIp8v
ZUx7v439GQUSCyB58KSovVMI9f58x0DRPmug4tNf6LR0A5Ly+gT1lC7VbppBORICgois/QsYDflb
1OaxZchNMquZBFmvNfRI0Rr6fxmYPhRLSDjHfj4LZy4NHwb6sbgFiapA/4y5LeSiypHRh74H8hmb
3oxciOmg3KM7NI0fBqF3Qm4fzMX1y0Ayl0VsYJp7aAgkdSIVU0puVP4M/MZJII+iphu19qDAff2D
XfhtZI1RwEAYCklKNCAwJk6mQi+1BnJyhkERVONp0pcg/Ck9fTIeOj/jxEiXbUwzHiJeJLZAwYPs
1vmXC32l9dsMSly9X3lt6pb6PjO9AjNZ5DlJXiTpFIZvZrD/81ViSBa1ZBRRNNDrn6MiquqjrEay
Van3QWgXQ2PR6EAH0yo6ToZ3xTWB9QVxtjwriuJRdA4l50k6VQWgEATvMsW/adMERAjV79ZsTtdX
tQYlIyDEGDBuDVxO51BqXtBe62Atmt6J4BEp26MRjs1NSSvBaoLxLzwVJNwwegiKMn0ufZ3j9TK6
zH0ZB6KWdRfjb5ZBYqviJWLWLBICE7OyDQoaF08800xGWI8JdUspIRikDIiFEYdTJKWQC8oLtALk
b9f3cR1Rmdc23+5sLa8idZfWlYEz0Gn/pCNYWtFUMQU1tWIj2VDuVBEPb74/F9cKHWhTkBB4ZRb9
FsPGpvmwH6BPg0nFk17z4qUV1482pu/lMUd8xDuzShNsqJH3m1J4knRtU0Tu9T1cBcHrB1SrM8M0
W3rPi9E0inkNQyLvKuXUYFREl5I/v/eJvEBhdi7I2jqJBSxlCOWNWPtvbVMdlelXENX3f74eFFvh
FHG/QOiCsXVlAonUFI/wxN1D2pt2IAhWyHO+KzfM10iqhH8M1FwZt6RCLqv2IZ2LmXLJCcVXMXr1
UWXNfXqqop8Z4fiLVTiQcBuKCEZFUWHWNA6hKKrlfGtO5Z4kN6nyWWMOQf+n7INdpzxe38GVKJBA
jA5BAAIb7CKzuFrsW5F2iDgS0/wlgHFbySPOi3jNASI8Q2MhpnvFi9FeHCJRlSl8LdI4O7HNnbYf
f6CmgXZ0jXNPrtk3ojSC0tJc8mcLWpFU4Q1HIIMWky2G3K1U3M5sKNe37DJ9i9txicJcHroaZblZ
YUFNqmafwqTpe39Q6nvINI/PkjCRLaorpZf0cYrkPKGHuEStHLxLsXknm333qGeu3He76z9r7Uti
i03kbkDjfkG306bllKehigSf6d8rUXk/VM/XEVY/pAKVOTgQvLHYyXY50HJzrGeEqEqifSdmUuwN
igQCwrjU/J9N2PEypWuQSLypiHmQ5oMJnTthv1EUn2pwwhijf+vF1ylRTiXq6RgKyzbXV3eZ42A+
K3PwzGjU/FCH8QjQ0E17D9JC+oQpt9DSY6eoFMx6epR3j66ddhVpTGSKUDGS2U5/SQhqMmkKbpm6
2UW6spui9sZPh+0IV+bX7T5Ra+f6QnmQzJ52hT76eQBIiFFajapbg/Gr8Z008N2WeHn0F/4M78u5
RxCPzIsx+24cOzUQ4M+aPPJaIr7lYrkvStRkiXxsRpDUZbx+yDWrUeckHOSjNRWySedWE1bToMUm
Qi6CApw6YfIkyw9qgTqLoXFScauhMs7b7D8BiD/nWDKJE61oYaFQKQM3Zo8ReuAGmzj5NRBQa91W
/iPa47k0E6uuDhYDm1HRbcRSGIZ6Ik6Jiq+oUmJJeXZfN8nG5xK6rUVByK7/C8N24VNjDKD4DRix
DtygecGQARrQNuE4WR2PbHTts2mQi0d3GBRSL9jgA02QYhkS8Yj8/c4COeSnWfXEFhpoAGBA07t+
DFbP+9K3MFYSgDkUDVv4Wnqr3Eb1Q2Gg/zkpei/Vgo08pe/DhAnX7A6kdpwbce3boQMCFQkEzkiS
MTZDqi73gxg2gz7kxCo19bfZZHtUlitOJLZ2J6AnDa76/xHIMC4tapS8mGZNu6wd34vKDC1lJBy/
ufrV5k5OTEKCXkiZF7uIk+N2yHq0Hs1i6qOFyVOriGNc9VBP4A1frX4xvPWR4oEbmVUMzqGgbTpO
/YR2Pr1pDGnfmEqQHhFsloMFYXBT98Iupoal93JyqzZa+CCHcnsw2jrk5Gku14znHDwLfglSKBei
oprSa32JKMBGJcPtdWv0ocLRaFaeP1w30svjByAD1ScVI10gKWFWrHS91iomMv0+vcn1H0MWgHtl
i6cqOso4Yc2lUZ5DzWtefEeoFZcKSHNzUCRDfsV0zQJhFC+E4IEwBtlpGq2kuRUuAxkG/TCFzko0
TiC0hoFeJnhF5EswaM2crsjoanEI0C4D9nNHT7ttRtKNIvCSJCswmOXGjWYgizC3/Z7v1yghXCgl
5JtzSn6iN9QjPvxHUAZ/HNPi3fGNwyrKKALSYb2CQoGe/R9p39Ujt641+4sEiMp6Veg0PTnPi+AZ
2xKVc/r1X3EuzrGarduEfYC9nwxM9aIWF8kVqqAoU0qbRhr9QCeCcLhqjg2Cjm/WIrQ1nZoj2ajw
NJWBVZuC3pWtwnJso4BscRcI0jwr2xjy0LioIm+HTA/k5k+hwqrGHk5tMLhCiArTXegBT+Jrq6Ce
VX8YZbSxSOXOksC/z689rNyHlxySuKAi4Zn+MFkTxQEFqpWmT1D/fVFKnNIyelTkvHF0Cdpcoaih
eiVOEDSIoSWcdfRh6v/U0l4N47Sbv+d45E2vfqbTsJ1x15p0kZIK+0unaVA44h8k3ktAyhQ24wik
1nrWLRtHqC8Fuj+PHzoIKFq/EpUPzv0FTThok0HK3TTP+511WoLxH7VqN6nbZ6QUIBejxF6uloPg
urriLkDQkHNF4EcQ5NtnQYAWQegPtzlkAg6qFUOFJKz8oIk+gn74OdvKS5SprlLkdwQZocvx99xp
ULhgiUI8edA0wWst5VB/7OUwLV0w2NxB3dwJdXIrFbWb9BgOnMGi1+uSIKlx7jTARFMm7q5gjLN4
TCuurHKQgdnhP0N2peCZYCBkEk1Mr9q2wFFOnTPQq6aPVeBYweBd516Rh65d3UnJxlL8f1hGNI0x
aXiwUvAsVKbUJZ2q56VboEwT0myLdGHVem1Ndrp2ZaWCS/mqZexSjjVEcoNvKwz0EmRvY4Hlk0O6
q2aD4E0XY5I5K6YbO7OJl9LgukyHv68O4tMxGQw0p+Em+93QvDhD1UqBCPpUlcgZ3rL8A9rJ5UoQ
qFeNW2Cwf19gxEmuBvIAjDE2P9s+uQoodTsLJWPb2JtR7aiSqGy8BgntdAXZYlSNzk7UPhsqa+4i
VIvJkyS5dvhuzvtmeMoGBS8cwX4/j2Qo4y3A2J12YV/RKRi5ikF2byaxG/U/tRgdr9+j7z9SKXKC
4Yrqf6v5gsqhhYZGjJRZMr4dd/aVEe3lmEFKZN6MpD3MLd10g7G5vAvOx64YDvQR0duChURh9NS0
uasmHLFxiZHEzjHUx5C6vYW31EbTPSX8gkB8mf2SMLSRiWhZ1xYVJWtc09G1jLc4d+TGcmzqeom9
Lo+jK1nUz+izbL50xiE0H3JI0BTx02Vj16LY9yMO9XjWDMYdfUYXhnEjYU1JpECYghy6TPEjfXTr
XHSyr5wQWFf2YPx/WDrXOWSNUa/lCdZVS35G6DjI0Lnl6rrxXIfUp3mxV9qxcuTSvrXk8OWynWzl
Tg9eho0uNPTFoLn4m4tk4a55F/VNJyelC5U6RNIHW6FOLqfQTQvdvBQENhEYtzfmudfHmACsV7/s
cKu0qZfGr1Xlj2DpvGwX+1OX7GLn/8Kuem6SpDYZFHlR0h84cf/h7yNfCXELWwE7HOcfodyGFoZ6
QUJnZ48k6j+VTET5uWoCWpaQfEZiGynuUxNKuVbtooLTow0rRX1ILkViGd/pj7NV+gPBp0cgepDJ
aZIhWN0W1C2P4z7ZTnfVm7YxHg3nR/mb+IFf+I1vbTExLWL/O7+DwfdwjSYKEt5Mj/zUwDlo+yFu
cayaMmiFIb/VoM+i313+UGvBfwnCXRNQdVOtegCIaj9X5j5LPcyp4y6mutl4m31dBlv9ZAuLuLcb
Ej9TpUNLwlVGySF4gWoigpzVNUPJA8ofOlKuPGualOfUVOqyhEgZMZwKTwI3TJ9J3Aj8ex3HVODh
aK3Fq+P022AUAJu1wx3EsqJhK+s5Gm37KPcIaUR6QKtfCNypGgItLo38K0OSwY/a6Ah/tlz7rXGI
0aXZ/tLLBDrxT2rw8PefCKEOaVUVrziTH3S0ZzRU5CZcvpxe2wbdht1fZ8cUPNH+A4D68unKTdVs
QdkbAMbww4QRlXmIREfG2tdZYnBfJwKxcpPHwJiMjR3fq/oNLtqX12ntAFxCcPumlDu57BpADP0x
ipGm3ZeQsRe1C4sM4TaMjp43pVOBUqsNZOoScMjbTtbWAm9eO3hQUsIVXjEw5cq/wUxJsSGYw/Yl
JnYtJ7Kfk6EES8NXbv++vGyrBi2Q2LIuzp3YBimErgCpRO+bgb6FzNimjeDCt1LCg48tULj7UKVM
yVQOWLaezvc6Jp2HCsd2RDxDS5570nqR3eLDTS6lhqdhbsjJC7pJ0/imrkbRjxEtLtvfC5NTOW1y
TWXPlYN0az9O95g4xMyVQ0zH3sr7YDd5uR8/W6+WwEVXL07LZeBOyEnTG2WKsdijBR0C5LrpXGxS
pOdMiFqNmuYgeG3nQfGiLN5e/s5rQWsBzY+zR3jjdpoCo0N6PY6fFZ73gz9iMKH3ZvJ4Gev/YycY
DzDpiDchf9moq7aYqgBgqqwG+3RSs43WhW9QNt3H1YjLWtrpbqLHj4VtH+RqKjeXf8CKsXg84fWE
MxopL/5B2ltBpBZ1C2OLCLvza4Aa5wAeumGr9YdYFNzWzAWcZhiYd0PimG8XSyGAYBsx0gdWJN1o
BPdivb2mLXVb9OImSJpMkeFPcuPIU7q7bOnK9j2B5rZvqtVtU6ewNCPXcemn1UseCCBWtgsgMJaI
gQx0AvH9nrlRgkZYapCTqe7jzpM0PwZzYn/VqoJE5aotmDFDY4RKkI/hYms/JUSnJpaxN3bKdIiK
l3h4urxcq7YsINh9aLn1JSNMAgqInPpxd10hgYXs7jzubFF7AFt47qaqsIG5/xjDjF0gzaCIGZMS
HwZlwowepvJjDO/7+POyPSxgnKGABAEPITZoxL+k0wy8Z6C9xaGXOgTc0m7+Q/W7o4LxrstAa29p
BUMWaCs1MQSk8OztCTWMtIiYb19Ph/BhuqHb6Uvah/sMaJ0gB792XizR+GZ2E1PLciTJpZseo218
LI/Rhl5jwn4Tbuetvq2FwzArF2HMFKO0y6YuzLNaqJnkdTSbMM/GvE+fhE47CLbRmnf/QUAz8alD
JApG3EkHBFm66zHF2ewzoc4eu+Pw7rDE4K5ZFnphhqAHxnQ/e9NNmjvGz9qfNsFr9CFt/uG9p7BW
CvSeIXGKJP+pRcj+K/2sVoiymTx6cYZKMq7hmXPZ89Y20gKFz7SbZafK5YAHRKe9tZqbKVd5/NrO
f388Lm3hk8BakEGjkMKW2EbFDz2V41Uab6T41VZv8vn+sklrrqB8d8LarPDO7yWrM+ssqeoS3CW1
gpyb0YDfr4x8c7ZEiiZrUOD8weQEmyxHc/HpNypVMqNNFmGoSCDatp3ij07UQLf2gSwbuXrWSoCy
C+cG5Tj0WpP3pUujn7XqWfmGNlsIPgr8YKXzA4+7Pzi8I4RtnCpDitjN6EY3oY+eQCTV7vSAUa4c
SxHP8urKLeC4vVQmNNPrBGbJTeLMZeGOA7SJvb/3hKVNbEMvTgm7hWgbrdl5NDxWwy5tHuJw/79B
cKeqVKQhptRhB9FhADqFlcjFsO1lkLXwiauejK5Q1mHBdwBJHR72uPXhYhuCKGRurybZ/ocdCr0S
pK+gz4OZEM7NdCvqMwV1LzdCa1gJXfViKrYKMrdxYd9r0aelipjX1y4LFqbuMfSP9l20HZx+nBYP
vQF8OBAehJ5i21dQeHvQ0xCaB5JDdcErXATGeUKlVl2XEvbiy/2i68DxdmjmeDMRNIltLn8stlL8
KbG0i/OIQiotC2pvuGeNNzJkMzCl5gSxn2VeE7RuVN9JeHJehlzdTIul5MJQPST91Ld4/+V5cUhy
+601lGtVi0QKPWsXf/gIilDorcW8Keck/YyneCjhsBhb4ijJS2W+2JozmHtCwa0reEiur+N/wfhk
ZNFmU2EqACvDaDek+TGauh0myfZUyx3JnH8pxtiBFFoeBKu5GnH/WHk2LiLHgxEnOKwK3YJy7vMY
Ks5MoTIqqq+dD0dj5HuxnjxFahcg6PbMxEEpf0REqx250XGWTEezHP1MVr1Yjm5H612GvFNhPePK
to0bxWmN4VYpn8JRQ0mVqZv3/xI4WQkeJXHk4fjWpFyVUrU0sTehZL5rGtwLaPu7mmtB0Fndlagz
fDcfsXG00xBAGgwiQDoIuTH5qQkeW/W2zrfzz3B6/Yf9oeDKS0CFgU4NDmewq16qZsTPJIaQDNIf
thlDEfrzMsqqNYvLAIdSgS4tqjSgyEZyj9/iJpjZCqCgmaXFoSWiu8f6ib3A42LaXMwzQhlONyRx
IIIo/5yjj2LMXLnTNqh6Xs9kegrkZ7OpXSMV9eKtbpIFOBflklHqU0gLIKDK6ZWlP2Zy8JhE88bE
yl5e1rXgxsjoMC8mY2CBH+IPM6aHWgCpqI7ora2rIygJL0OsphgYkROYbgj04vgBKgq158QcZZx+
1lc3PYWR6aDn1o20mw4OM4LqP360sn8oSuFd+QeVOdTieoIH7mRjnAARDk2irewatih3svKVYBBS
ROgwxKQv381YoX0BHwkbTBuV50TF44uq4Wc36k48QxXk8iqu+D9GFjWUu7HTcJPg/H+YjNloG/i/
RH5Cn9QzpmQv5ZNn6Y2jxl+XwVa84gSMc35zDKHLOQAsw2T5WOMQcoZBUJ9cXb2FQZyPYwRhVkmP
1MwsFZjBflbSh6QZnEik4rNy0p3Ywh3fEIuTmxL/gUJyfO4qHZzq0y6zKw88qtdTpz6j/c83YpH7
iZaQ/fvC/YxZsUE3zb4XirwGGkqy4nYSFfVWrq4ntrE1XoBYVheSsoZtoVTsMwskEm0nmH4U2cFt
o45qxZiGsCMe1au+HcGHZcMQEUPLyuXnxBL27wtLIkyLFBiUhTeYW6M9Wu1mrMHGip58vQX1zc/L
/r2+bqZBQLuB+zH/7Gszkul2g+BeToWnNlcVFeWcznVFGD0J+S8E/+JLSwkzgBIg9I26G8Cho7lQ
er6Snm/k2+E9PKIL7Qn9N9flNvCT2kk+s9+J6EesHWInP4ILGnpTW3nFkrvo5u4GqEIcR+iaFBCs
d8oxcTriojRriGDXQ9Uf07noEdm91JICqGmlgwf/Psvey/HYR6MTjoIgIviQJhdE1JEmTcXSrgba
Q4dpa0mip/t6+PhjDPsFC8cspL4oG5sh4KVhDVDr84d4myWsfdeLyRZKp5d9U7R6XOCgKGOOcwbA
ufLmwJvnOzokbke9QRV0pq9v7T+mcdFjyO2szmQgNfJ26pDVI05ORNlQlhrkHmwnLsjFj0rLm7aj
uGDIkyvNnkFf6/yjJZrTyx957E2K04/byysocgoulmB+Cs2hGuxSyUsXfAhTlaJ14x5qpOpBZDDi
77d29EOaBvBW5a9tqW8um7F2b1ouHV/2atHe3M/MuUvwKknWxop3TQh5aBnVx2sj93LloItYkNey
1yegXMigtTFmnYFADEe39tSXS4fs8iu6R/zQFLe6lZ4QQ/LWu2zs6m2A8ROjfx3EQXyngJng5hMo
gAXzmEczea8iUWFKX2Yq6sNZ9Y7/Ip3lsmtC5azrgDTViWPUhVM2/7KvFgjcEham2XUyO8tqK3HM
/gsjQlDSurxeq+flAoOPsVbVxLUK39DTdwMEPeENWhPGtPVM9TXpBGCrIUlBP66JoTUd9GanMZBI
g1kZ1YA9rNyrBNUayxubY0dvS5GuyurWWiBxIUm2465LNBYtmgdZ93TZt0XKResevsDgIpIaKrSY
B1gDaUxn6H1Jbf1c8UnZOhVxi3rAnIETqmi3fEmy96J3h06ws9dd8M96cgFqKivcrVtY2RQ/DfUr
7wSbafXMWljIBag5hTpMNjIL85dweIDYaCPdBR02rpc1MdTE2v/NQXg6Nn3OAy3HRK8LnjuUtN1g
dofwK9QitxeVogS+yGc1IGWqzB1hvojEkcS+1xud3vrkoIs45kRI3BYDUX87mA1DGiQ0Sl9RKXJJ
4xjj1yhqrliNfpgIRb+0hQY9vmWmmqe2Clh5QLZepVZxQuOz1e8aUTv46u5awPC7S6FpE7JMzWz+
MGx8m6MRCPKKq669gOA2V2v1pDPZy3GwHqP29yRSvhGZwG0dPa4MNQywUkoOmbgEHNTdVv1rVVZ2
d18Ywe2fSausoWfrpPQGxlTAcEi3avh2OYILLOFP96yu4xZ5ArxLcQ7Fij9LUImif61IcmoKnzao
ezXWGpbGIuZzpH3QcJuOgtaHc4UBDoPbKCD1BBsJs8QEKfNuyBz99kO5i2+tO3JTefGrvG+8FPLS
XnN8hsx0XjnVlSQIqaub9c8n42lEKwsdyBa780Gpx9X7Fwoh2Lo4JvRIbJGkwmp4XWCxPbB4EkhU
iRKzAlZY/giUyZur9EWOVXBVyH5r215VZRvdyN4v+4twmZlDLWCjoMgJjkdcOzfkSDYBKnsbxR9+
Z5Ax9Iz9vC2OwVXt5y/y5j78bA4vl/FXbxwLq7ng0bbESGf2Zg6HD618ltR510MoPSVgtWuhk5En
CXUuQ7I/efZ2WEBywaSI+mCw2CWnLcF0DAXcwAejsyP1guNLtBW5oGIaeU1GZpoy7a0RApyvkiY4
kkUQXEhp61mTcebDP+2NOT7k6adwtOFbyePCcvGn8KSaZWHPMCM+QiR2Sx6ogza5O1xC69kLwRmc
g574VdkED/Gr8So7w0656Vzbe1a3GTjI/7dF5Q/qKrekqQu/P95T2t3ZzYNGBYfN+qJiYoSVOfF2
4PyjTdWhktmOmEBLHcW7JHhWRC0c64HlDwbnG50BQn1iAYOm0zPNWoeO2iYZA6csi/dcE/WlrO4y
NKQwrRs06/N031Wt10qm4tJhYoypggKu3W36mnpVeYjivSyq4a9niFD41tCejaEvfswoM/ImG7MJ
md6H5gUd2nAResRgn+5kd9pNIyrKre7oBRx3VNTBnNiTCfOo/K5NB6vaRwVEG/eX4wYRwainoRJs
dbk1FLBK2ln3ky9f04NaeOlr+VE7ZB9v40Nyp7uBfxl21R0XxnHngp6k6DLJgdqqR/QzyuNrJNKJ
Wz16MDUI1gt8rTNyv6FOFSMLUdRIm0Mn70jiN13mKKPXhFvNHJ05ef0HmxaAXNSHKJ0EpT3YlFqT
cjRwJXaDTkczjjz1gmi/unwLKG43z1aZxOOMfsDOTu7nPHJpaF6loyCfveoaCxRuPyvYuk3YAcVI
t5Z6GLS7TL7RRYMw58TE7E60gOHjvREUyWiz5sY59KCSlcq1Y0Q3VemPxUtfuBa9wlgdDa765gF8
uqq+sf/pLQ2eOMhZGZhWlLn1HLQ40gaDFcBQmVLHoz59GKLouOqPCwxuNVW0Kmg6ahDsvQ5e2Cz7
NNsf7eyT4Gel+ULF8NWPt4DjVrWRwhYccTBJ09706YsoT4Z9JUy8rb5hTAPTnYy6C/NmXPSYUr3I
2bdrptHtq88oEPjgqqcvALhVG7RIo6UJgLrdJtkhU3+FuWAzrZ0jSA+pjOALohEaFwExpi5FVohA
CyHe/KGM2oMN7nt/7mL90GKM7iaUtQS0iI2I6mLtE6Eb1UKPIEZAzlhIlDEfdTsfETCMB9O8Rxfi
qFwlogzK2gqCe54RmoMR64zRaFBaqawilW0vxQuovA/12ZNydXs5+q14Aib6MZyNQg7SXnx5odFN
RaIW+KhkTL+7chTITlpWorsh8yfu3naCwp0bvQ2K2M4AiqRPdyWkEKIq3ZgWfWxQqjFQq7ls1Mra
GfhCGnR90fYIVvhT947aNIX8KmO86iK/qJsvtR0heSoLSjOrMNCKAvc8eu/Bw3kKY0IqSM5GEBf1
cfmW9xibIfWdHYnqC2ufCGSOTCAKTD+A4mCokelaBEqhwMp136qS+EE2orc5CWOfgk0/C8qbJDZe
CzT7Ov1sXAdhBuHFdoayT1DZ+6TRRVoQa99TBY0rYxbUQSXMnZmZXhI6V6C76NXIGSKI7M03euuS
BMS4T5e/5cpuA3cZGhAQqwhkVTnrcwyiR00SQ31p6DBE0YWBG+Q4o8mUBDipG6kV1cPW1hvduBr2
NgQREFxO15sEmVSrBNqFENzuHTk2mm1bFo0gp/DNfsDvCR2D0th6YBLAhz2FkecmqIsJpd8y2iry
oa/9yL7OJTertmHqIeGwreWDUYJ9SPsKLD/S3qN6H3R3VBbslu+2u0u/hFviJA5pGI8dyEteGvaQ
qj8rD5Qz7q9umyADuY+O+l3kW363M24mgXeveRKUwaAJDO4NRDluq/a9At4N5kmss3+wi9nJW4M4
Jt6rbqAP4FLE8l/2qFVIqLwySlHs3O8HwzLLMJphlZMsc8dxY3eHQK/x/8cEZphSNNa1VuACRdcf
LOX0I2vU6GNDA9YUQKEp2uU9dNOpK8837eyp6v1U4Okq+ZcNPBc3YlzmC1RuUQ3QqRXNmEI0JUtS
cMeNZnytkKL5CAJrurZaqt6SwNB/BcNolZuw7ZrcSQ052Icy6e+HKc1RlFVIhVaVUd7bpK97t6kb
dF+UakcgcSjZ5CtqQsMfaIgjqsWE1eikilrugoSGz1GuTalXSS3mQoJeFxSf1iICPAZ6gOAAw/wY
F3b1Cl01ugV3lWLWNr0rC4+GL/YsgGFez+8KkGFDU1QHUwThhVntIa0mUlDQq2VkW49kYzWRPwWq
4GOtugg0WDAJB75L9iA+dZFQN/pm+JYHmkCa4GdDpP+W+rpLwKOmxMHGpl0Afp+qfUgRAk23z5HY
dcIki0QVyu92Lt5k6IiZ4NthpC180wj4g3td7cLMVTeS5gZ74hUu9G78L+JBOnPT3Ye+egCvnQRx
P8uJD/EeXNp+tuuddD9eTX6+7ZzOf1SO1WPu/sNcN2bH//vj+HYTlRSDJFX4cbNOnUp97Ow9fmSk
bQfzOu8F/d5rH38JxvkYGPN1W2IrAQIRRXEGqZZ/EfC+PHQSTd8vb9ez8wZ9ibiEIwZChwoNfSxe
LeIRKSAMkYUFdqusvppTc9/g5vL3EAo468A4DNohJEJOIeRx6EZwlOPeVXaQOKmU1pVC0fD1Wtnx
5Atxwa7MZtPI2Bcy7uvIJ1eKb0GUFCScGGvY5DeBL3u/L9sl+kxcoJsoJKCrhDls+NBq+5JsAxF9
9xqpxYlV3Dmt6VAbaAZgmI9v1J/3vZd8YCzo9kjcu3l3F0CA0tGOdKP64eaydcIF5UKDPtt1UymA
7n6bT/Nbf/s5OmRrOfrhLtuOYPQT3ATWlxOxDpQ8eFXxJ6NSqphR7nAYp/rvMb8DWyQVXa5WIZA2
YPxl4DXiOaE6u4jpUOMyK+sTOKFlB90SKNeK2ovXBiLBXMRIhDFLYYGT5tTjlbRLlO7bM2jhTJP2
GeZfWZcelQYhakp/1sR0iRa7epbs5jJFPKV3gq/HIM6i6eKSzH29JJVbUqvMOdvB8s2kfpUhVbnR
wXntVmkMqj1de5RrK3VkmV6NOpXeTXBkZ6QzfALCY0EMWDs2IZKFJcGpZuBldLoiMpj0E5VdpGP1
V0v8AY2H1bwzRJ0UIhguCECxpRpICZikuAlirwyuuxhfQERStf6BdcYUDYIU8DRyIa0b0oQ2VZK5
YWLGm74snNiOj/E0Pdnda5Sn13XauRXY6TtD2uTpvNeVN8EHXslAgPPvz0/gkhyExFGYafgJZuhF
T1bpxJGT/p78yr9VJOd18MJHAqGnvb3vBycWnFBrt1jwqBBGIgcxd57Xsw+brNd03Cxb7adlvcDZ
nLHY1vRnJmpjXjVzgcQFQFUZGlqyO2zd6p4Nrb+oc5JRdiIkv2g37MtgEFQ9zk5E3F/x5IN6rIZu
erD+n7qqFE59rbL7KzIjo5Ml4+TVnfYP5RukVhDr0K+v6fbZhpio1spyjhVECTd5HlEbkGdP4CMr
zYEGJFzYiD6EkaFhcGoKpkZMrZKQ8YCS9FAcxumlszb1fLTkESxjqFl7poiSZm0s6ASTbdHFhSKk
QaFLNjCVJHKKxCMINeWPXr1Rg02leLNxG1XuhEgkvVWKm4J9rZC9Ntsbxd4Gx+nlFVg9P0HFAzo5
cAZAh4DbqHbesOwtk78srkLb0bVfwXhfQpg3cAbl0QigWuKT3DPqWz25Qg0jAKFKdeg6vxzeUwgY
xYJTdS1AaRgGgdIsvjrEX09Xxx4L5FFSPB90+dfcvJWG6U6lBWol4dTlKhJmezWMQ6oG2BlOkUw7
CKPaAFLjp16x07a4PmzAtnjs0RK60zdvg0M25i117BvJabYdaFWcwn2PfJBJuZYzXhE/2ec3ljcU
zq59m3DJ6F/mbeDcl15wHfkvl7/U2tEMDZtv+VDMi/OXxC5pmlHXBlzf8OaD58z0zhLRAK1jgOOM
qHih4sVzuiQNtYoOc9yZm0/6ztQhalmQnUQaQXBcSdpDaAv7jVE0Mg7DU5ghSYswBYu4OzS5TZ15
IPJtnw/xoZarzFPrVr7vO6U7ZFMrG+6URfnr5bVcf9WBChZca7jenyXtcNBKNdJkeKTugg+pg2go
dOT1eoM5/9xRBVeNtVU1QUHFOEBAcsLPAZK47cyACYdDAttWP/LMkSXRdM7aKbDE4JY0QRd1Fc1s
24TebDoJxFfTzImLDfhxINRwefnWOkFQmvhjEXfmoHCcR3EIi2iNFybgKgfksu9vxTZzQtAmFFvT
xCXKRUb5OLsH/ee0I4LfsHYIQd/TAhUkKJaQ5Tz1ISjPFcgR4ifUMzZDp8RO3MUCN1n9cAsMFkGW
kTqTRhziwAgsDEdCX4rslSb6NLNGlPQ6Q7IYLQgcUkbVh6kknCJFsqQZPe1zdw7MLSWhq5iZlzTz
5vKHO4PBrgOpChweTX6QseeCfQbyzNnosPGkah/273KwzURhdc0RlxDcrasq1QlJckBUeHhJwXE2
fIrmj17G/I7l1IX/DxYt0rRcxFKrRG2smsH1iqtl9nU06v5E54fLMKtWLWC4a3NXof24rbC95vhH
U3hmXTu59Go0T7a0L4Xziuyv8U+TZe6Z28xKSJVZG4CGTEObvs2h6UTZM+7OUfnaWn5RyI71S672
aSz6eswBeOTlruIcBDVjUwpzHDLpU1PcGO3tOF/L8S19/PvlXMJwTpJZQ4WROBgYJI9hozlp4Taa
J0m7Wdvi1iy446wdNyA/UBnPD8SA+PFPrR9zJewxOlu/ZSh8R47yHh+Chyl0/qEBg+lKIPkJWmDE
R/ZLFgGj1lujTQmQZP3KirepAu019/LSrd1aFhDfJ9sCQpnUuhoq9oWG13n4qTQeqd1MNLq9Gl3/
GHKWaqBKonYDDGnlwlW6xgHT2WU71kIR5mDAfwOueZb2Ol0q6EGitqBDET1XjzooIjKM5oiqp2sf
/rt4KiMZjZwpt4/sEYG2Qb8K6ugoIGxnUChkeB2BS98Zy22bJ148COLR6s1iiclFciNPiIGkMUJs
ODtafmzDGvQXV3K2GSa3CW+G2kWD/+W1XNm17PxggiYyMaBadrqWUhvGNQYY8aLAiFjP+HyzX/GE
Zpz6UxURmn1X9LgQATC86XGE6CA043ycYi68o3WAmomruf3joDlZ5kwYZHihV+1e3WSH2c0f7NQB
VV11Z+/tbZc7tmc4sa81ruidvZaEW/4cg73wFvvBKAKwT0mwPT9aW8PNn0I/uQ52jnQdXakH+ig/
XF5rISC32OEAyvQihv3UcDCf5FheeN/uTECNL4Gb7svtTwEic9MLK26w42Jh4jxkgdonQBzQB+5I
TuKOh3hzNyPbn7vKViRSu/YkPFlSbttE3TBgGh54IL0/qse5d20ncQonv9Vc+UdxEzqvRu3d4BNj
kL5BOBXcUoRLzO2hPKoLoym+f0Bz3Sgb+Jix+QoPryhrBCZq5w7kTwWVzhW/BjsbclVg4rcRkvg6
vh6mXW724AXpdHQHgpHDsHpnSvzeNDat/tMCs/ugv5VIGdnQe9XIBgl7J7F/q/F8nSGL2TU7bTza
5mMr7w3rIexyX6pTzwTTqWj26ny/s58K0VQDcQ0kI1zslKk9lXOGn5o2Ph0eSPaO9EUv45U+/rrs
e2ylT1zPwuvfAK0G5FPB0MgnYRpbmo0mgj5rVxR4S8xa60CMthQEzbOzgKHYOise4eQ8i1/g+CqN
nKJTA9Re86EpmufRVuatlBvPf28O1D4Vmb3FWMbjdCf1ahskEETH+RyFPzJkdGcldC9DnN0UYQtj
UEbhGg07EEA+hYC4lJoi74fSVPk+qY/t7FpoiyRh6OT0RTf+YeWQ9Ee6BIPkCqRNTtHUvJySWa9R
OaL1i07CoxXVL3b411Tu7JGMLYH8A3SWzyoPNQVZDHieMpekuHoOT2reQmvwQdJUd1YFvWlnFxxg
Makx0D+CLRF1jlOTaJD19gStSjbAYwS/JeJl8103vlz+TGsoBghOwbOHKyGc7xQFmjZImxY6S/yN
97H6CZKB6zK3vMqYBYczOQvfMMhAjxjSKnBt9K2cQlVaaGS5CShUi7yxO/QqyvA7u9hJ2hXR3XH2
DaTZ4uE9Nq/Q3v33diKRg94NHTVj8IKegtsdhB0gP5m7cl64kbk1rT2TWUZlTgC0Eimg/YW6kYm5
P/DPcMeipdK0tCFdyFrh3SnubsZQu79syzoEHvxoRFEgC8HZohRyHWkgXHerKdyj6Ae6k778uoyx
5hdsBg6tC8jWgMHudL3CqKOWFoAPb9Y/LSRCzfe6wpzXIIBZiXjsk8jwPHg6eiU4mC5OIAFXY7W0
K0jdXWea6YEvSfBNRCjcMwuVrEElFCh1CeIlWh9jXfuZQX7xH9YMmRisG0odqOqdGtNS6FcWPWBC
443mn2MaOFXjCQmYvh8d3GGEPfQfHATxU5zSaAs9HoCT5o0nVVvoRanFYY4UBwKTjm7fFHiVV24q
YqNdCeknuJxrK5Wdhn3AcLXWB8GDm/e2E0N+uB81R1MfZLSF/fWKQnWFQK+P8YAiS3pqaT4GtB3b
BLogtuaGY+FQSPIG6ksgoq9YcfcTIO6mZWCklKgTgBo1zR5Nqip7dJ8UV1NdfiTQ5xHYtbKSNroE
0Y2pm+B84tvJOglsT0RFkGjK5AXU1V4bdp0D9gInlvNrFcmoACP+f7+WBEcXTkickWf9SIlJICET
d7mrjgZ4rHunjzw7n5ygErQMruw2RPhvsRx2rPBZbdoPdWWZCB2o7hysLIcUL0EVSTVFPH1rH22Z
LOS8w57ksh8SWDQh80mVp96+V1Of1qpg5c6ezxYOLXR1onubqCCN5M5Iigb+ppmRwaj6H015haDv
qMV2xJW49tTcJyLaDBb0Tvf3KR6ze/HOyco8HJQReMq8KyBAokCm8t0k13kp6B07b6lklkFZz8Dp
b9i4Cp4i1QodzKk0a3e4tm8gvkhek125o9f1AeoabiM54T68Q1vXL7vbJZ+iUdGVQHYKz8VltYka
2Wbw/aa46fBMhkD7Z3olbanX7DCP9LcbAK1ShPWwglDePJNDgFQNSVsaYyKPbBvTH9rrAPzGyv4f
UCBJhQkjLCsEXk6XFIV2XZnmtHGreDfqRyN8rkdPsl8uo5yzGqEtVPs/0q5sN25d2X6RAGqWXjV0
qye7Pdt5EWIn0UxN1Pj1d2kD96Sb1m1in5sg+2EbcKnIIqtYw1poxrPBcIebiMeonAZ5Hotebd1p
DxxRX8F/2618UO+Uvb1hkVNuWzRXb4CmFe/NXeIh5XDA8JrgsfjdUvEVqOpjskUlaDHjToai2Sn6
QPC788aL0fcvO0W1ictz1Qgs9fudci2IOxKDFcWKrkPdUf2KJKfo8Z78FCypSAZ3GIyeWEzKoAx5
YMfaNXbWRt2iLXULCP6gA2h47FZ+tgVikyN5qa/vyNbytZPyePs7vk8sLVztqG/+ExWBtJ77Dm2a
w4GMVutGr80Xemw6Z743tpEj/TZ9GqRv+kneT4IZgZXg/FoodxQT3R4Bywah7GtyK8905qA5Jo62
azfSj+ZuCm4rubbWlzpyoZJsZUBm7yEunY6t/Mfov8rcuy1CtI48wVhXKWjaniHjtdpZJ9MpHsBO
RJzw+GYjScVO8kkQlwuU4kdGR7vLGGiW2mV6OdV3KtlKln9bqe+u6GqbdOX6dgEXohmGOUSYT+ob
qFa8ykme6dYUmMP31Ne1Deqcax3JzNJuWvZnB2Ae+dhnrrzJN9ozzoJf7qZNF7xYPnWAYuCEyUYE
w6F8D5Cu9eTisciIQq1dzHHwQzc+andsk34UfrJnh/GxDxjOoImzSHbJ7u7PeFbu0S/iJ58hDFXU
KSZci2XbL9xxSWiqhgzfEr12vurFx3RDwTuzsf3smH6iNeNV2qZ3T/FpcNNtKTgo3+cvuJ3gbj4M
i+l6tuzEtDf8cIs2PBstzHIgO7/BmWB9ZR/SgxWIxpG/PzGX+xzoT9gGY3ljXutcSfWEtkCrcc2E
bHNWHJqoFDQ/rJ2WSxHcjROpKRnnCSIGqQ+qKgoSnJa6o4JodM1FwTmRpf8MeFq8JZtqzljJwsYt
B/1nBtJZpy3M8VTG+uMwMGtDdUXgSNbOqKlh6GihrgHdOHe3aVNoKXWoNW6MyfE8upvBcd73fjzv
QMLlsAadYoKLZ7GB64ARu/VXIk90EdY6mbpeB8Ft+RqVIBaskx9gq0fNuReBdq0dzAUWe0kN2wBR
5wxD6awsCQ3Epni0HbKIPRoF0Cak2ngeh/CxI71XGtPL7Utv9QxcCuVMpSV1DXw8xIlmNJ97kBUb
hfVlpTPa3n9M6LDIomQzLR2q5SQ9GGV7hyf6lpgvJA89G2Q9VDc3VRYJHPWKZWGuEw9xtKwjtcQ3
xJd61FhzmrSuLT0k/SkFc6xZoXgHfvlEcO2vRMqYG0ZVC3lAGd1p/BMEdQBilxViV9Bhu+n8ZVeS
J/eVUyXTJrEJwMZKGdkZUF+V8yPVU4H81bN6seucSdc0acOwwAbIbN6EXXO3YFqVcS3Y6FXjgiYg
3V7mSfnniGYlXWeNuBKK8YfBkFOYIpekaPQ6g1ynNUWwwSsbSBbGCROjgXgE8XwDmGCeSWpBq7z4
YCpdGMwfivkP7VWMMotc2qpuF8I4z13bRmTWPYSFbeFbNAuyFigSrhEfWraTrVgQ/azu2IU4zoE3
UZPoTYOlnEM0MPaDn+rEHRNRtUikFeenO8kgUh/iOhjBYCepP+PEk8hPOX3rrYMpAhBeveYudFp0
vnDE/Wg3dtJiCctccRCuejX7FY10l9eiTgmRJM7pthJtErK8+A36p8z8TlKcrH2mlgjAaH2XkItB
OQF07PxwONLVmpnKNjILqga0dnLHUCzGHGlw+wJd9ea4q/9XDLdLQOrCc7iCD6xYRrywTORgGiLR
iNi6LfyVwm0PTTTSWh2UMVr0DZsb1Xzv0XbNtobk1tbHbZXWdwjjr9Yyo4Fy/7UtoFNitkMJ9s0s
yZXADGCC/0at0SBEFUGgsqqXhVk9hBAo/vH3fG2MshoaWD0lSZ3GeFTrNxNEp3P5mAGkRRZNt6zd
Sig7EyQ8gfJoEH4Z1RlF2RhXPW10J2vumg7d0dXD1L832r8uMYFnDsOsmD1Z8sl8mw7VEOKnFLmK
MsKAYt9EiKOVNNnSSj/nUcqeb+/ZmhmipIWaAjo0UOnk9qynZakVDAicagOiECW6m6Jxc1sE+ma/
x0LAtkcZVUNOAt21nJC0tIpJz7LWtZDc2utpGn+YEcrXMhvIjOHPLHumoTT4RI3KnZSoxRcrLQMT
4mH51FdW/BwyBBHRtFC/UokB6zXRkcixpOOgNv1dx+SBOrKO+aBtpWb112gV7XuWj6qrt3L1riDp
G7ujXElolizHTyJJ+mOLfOhdk9vgxUQ3YCD30fg76YxCvRtDLd5F5hKn5TMx/hgjK1tPzWNlV82j
5A/RnO9mEqMLktmZHh60LE6PemXEaDcZC504es+AfDaNk2F66J6kAwg+S1vZ2sDerZxwLrTYT+VK
pU5LzBbPiCEe/JwYvY+XZP+nx8Rdi/6FNE5cYH7aqhsOM91NsjoeUlkqjm1eDM8W2OFeW6l+wRzR
GaL6YCwp8rkTAbu1w0wb2EGxUuROEyrqBhng/EdnMsud5Sp/7MqhDaLWlhN3UvrYoaNcGgC/TprK
14wMY0ZTQQz0u+Uq4N9JupNzoIDmMnJ0hjqae1iS5NO+aXdS09d7ve+t3YQu0t6x8jH2WS917CsL
Oznaa/mcu/jqyto3zEhKv9YaE9gy8ai4xYwldxCyhbgvKKkBqd9gNI2pU/WkNUmK4DWD9wpj47Wo
mslhkm1vxh6tgCCzNUDBorXkxzilJiaz8nICw6gdja0rp2G6MVUNQ7511UdP3dwy6ynPx25ye50q
b3RgRVBpYyW7xlxkm0GWp1/EjECY0chV5RdS1r9MNvbMk2lolNu51iBTafT4TZOy2tprUW0/I/Iu
ggkz0ApG+epw4b3A8KdjoZPWCqjcseOoVCbdtyFmOL0J/9+nNYlLp7StUHdQqQZOUEltc3a6pEKG
Rx3KftNRqr1irBOI521O6V4qCAmqMGuCsUZN1mpmjEA0eaXh2ZQpJogoo/BZ71XZ60fCTh0QKzYx
brJ9G9M6CCVmH9UhTxTIjrLUA8V1FLB8SB8bK5x36qBrIJkZE9kvQ0A5auMcOU1l95MT6Trwhqvc
7Hd9k0kUscooe8sM9R816SOMo/cJwoteAeCXEY3hUZWk/ImY5fAbSGuJP9lz9jANJQssTDj8xkR4
BYjw1JoPGU1Dr4h09aFuZclNCuTBHRU6b/S6z4gzS1HzIyrsRHFAkBx9KGlq5XdVUlnDOaS02Ddh
jiqxRVj+oA2t/cSUOjoXKp0+hqmdzA3JVHvhWw1pMJtSe4zl3IQD1JPIL1hmPPRVTjpvsKRcPjKS
V4+6xOhBkYz0T6kjeAJtm01VIOm0g29FtLMdI7P64YkNNHfTtGZ7YzYnD80UQIzVZXPyb9+Z30G6
QAeCP3hAgqZjaQm59qWDbRa61aI7Z8K58KQZLGXoeJxM28MUsA+v96LXv7W8oU6M2xNTVfvPKSo9
Wp50Mgoez98H5riP4WKVlpCqjUCNjSAvcrT+GWVaLzV/jKPqzV30p6y/6kg/xiHCMQYMuFb0wF19
al2uBud/c1nKLTouCXwMYqSABO5qIHy3itsUAP8O5UBD9dPIYw9zmr6l2m+C3VgcFPeYX8QjW7FM
hQKJ9no3MDyeYiQVDsxoPrNY8+I23qi0/dHlbyUmpJ2mL31mlJGXVwBirEaBk14JrDDfD9A7hIR4
F/EpffRbYaTNrCGe1fd62H3iqOx7uqeGsL1tqVN/0/RCFBdll1I3m6xrWhcQQl5i+yStfeQ3nYaA
UPjVSLZjvO8UQSy8Es0trVV4XSrqMlfHLW9Gci1EOQ/hFfygPg+vaMcK5plYjk1Nt2qyR2n6eXtL
VyK6BRAH83U2iiVoGL3e0TiSpDnvIDIBpsYAttgI7HmStAvR1S6C8liJsYAoZCG3LiOqByXOtaye
xq2G0QMkCtQvFg2OKUJfWLOPSwHL+l48wnANKnVpQUDH6gR0J1pxR4fwPU+zCa+lvPZur91y2ngb
UQEJAGiLf2p23HZpwBnWGn3GdvVPzfAap2+RIcgQri7ZXxF852w8AVVPGiBiVEd0DqJjQ9RFLlCC
D3xpiCkGQ4GErvm0+qAzX6ppe3udlnX4vk4YOEGFE2VqvpFGBWjxlGUyYuskLhwLQ3pl3QKWW36n
SgXKD/YwgycPeOeRc1vw2nlSgbW4MLyBQ5jnrcrUHGV4orRu38pOWHySwkfMJsWz3+bPIxEUHFfd
A/yUhgnxpWeeP75SMU6SwlCkM35QDwDd+X3zJt8hitqVv2rmiHB/1qwdHIC2CupTC83e3HGiXd21
6uIaM/m5Lv18/pTMwyi6CdekoM8KYG1gycK1z0npYjz4iAr7SOk9aMymcARyCEIIUW+aSA53dvXK
ZkOSEWiDmSRSmkE758cSgWpOiaBgu3aoAJ9gIdpaTi6P0TJKzaCnMcwC4cYxt+bjhFG825a3dqoA
7Ag/tTyX8aC8vommnmgIFWAKUmdGTm9Q06tH8AdRBaX326L+eTXyx8tYzhbS0BiUtbmVw3OjlvTC
RlTij+94+BiFf2DbGlxC86HaJK7xFG5M33xB/d2ZSqfZU0ESYlXZiw/g7sHBbrI8N5cPyFsg3+4p
/Z0Jp8CXFfu/tfzWWGYPtTpmM4RIAcL+2j8VPvts3XCbb4xd+RU+t+fhrfkhor5bKz6D+Bm9Seiv
Ro6Kz/vqptY1VEKNq22cH3NgFk7yI5bdaPdUE0cJiswVtp6sq/pXJLehajTPQxZCVeL2OzmIOs84
98yxfdmVPoxAe0z3yp10JoGogrsabaPbEX81wCWDpf7abBW9mmL0X7euth2PygtSSKmXbMMAfQVb
xUHDRvLUbIfD620LXj2PF1KXn1+47UnOu9pOJWzteM6I7oSKAAxhzQFdqrUY8IWA2erxNo4goDmi
46s/pH/oa7KxQVrz67Ymqy7gUtJyy11IotRos0TDAhZg67pj7/SY+JJfjht9a++B4/l2W976yfu7
X9w1E8VR0rMJ4iLaeOh3d7R6cPLh+baU77MeePdcasUZJN7HlSn3EMO84k53iFv77z0mpHfhE9n8
bINEoNb3AS1OIHejaMaY9L0JgeqX3jnFaSauMjjde/scAfNNpN5arI8EI94VGtrN0Bx4vWmAJ5JT
s4Z5AHGNvbdb5QPtLCfrXsdQtGAl17yciZZ2eG0E+HjEXItq07a25yICCfEuelSfeg8M9uyYvlu7
+FHT/O5gbdjPdGsLfMTqwb6Uy9llQg01i1ASdeWvzI9fqZeM6Ep0xkcTI/Wucqf9SCWHbONTIQqK
NGjE39umqgJeBvk3jFtyJmokSR2XmYH4MiV10NIMyWqdTZMnxSlwEcsB6s81CkGVqhe4Vy0tfZpr
0r6Ugyl7YSGPQanO9FQ1FRENJou+jbNrNlsNBTgM7gXau0o07kqACwl2fNW4MI+xPHsw+8HHoDVJ
E3WwTMQ1s4YcoPok1x+DEgdZ0bsVRXdB8buqgKWgx4Jsxbpy/xHMA/0vYJFtMmHhw1TeDGa8oXK+
FSi3as5/lePh+2MDmb8ph3LDvjrKv1qkX+AmyQvmd6PfR+k0/8z/ENDiCOL6tfscCfT/XVNbuT5F
bC5juTL01p0peWWVEkRhu51N9MCZWgSgg8i1auPcVtrHbX3XrttLudxFkasNOn8IlrSQznX+WUt7
s3q5LWJ1RQF2g3AOiHZAe7lWjdbTaJkhVrRARwHyl/q9Ye508n5byqptXEjhDL9LJC0rp2Xfkl9W
tesqkWEsK/Ht1AOxBo8TZZk44S5wCgQrkkSImtR7KOHWwJ64I+faM77qjb3rglFUmVrVCE/MBQHQ
APQsl8eYDYowvITH6JVXaThmRHCOV7feWCjJgf2AqSdu6xsJof6oQKGuwRy8NGKa9qGf//0wCB5z
6Mwllo03HVJp17s/DDFuwgFaTO1jOfj1dG4ywYW8qgiaNPAuQeaC8AYWyRbr2QBnV2M0Em9xIIwR
DDa1/40dX4jhLMyaC/zexYPX6U7XMqcIA814JYXg6bF6XC7EcAtm5wSp+cWfTqDrrY6ZueskLxM9
ApaP/WbNf6Vo3FDLYCd0ziNIUUyASxxJ8yM3PVsGDYyPUdPbR3M12EJvNnJkgNVSv7E3SLnea0Md
M7f7aXV+3fvj3gLezTbfJx7GWVLH6j2AkKiCu231oXMpd1nqi9BVpk0qG80idz9szXvpEe+5U9m5
7MR85rKPLrit6OrWYWIRf9AsjuGFa3ka6YxRbRPmpvIxmXVXT7Nd2vzKpEpQSV4Nys2/kvjt01He
seCHsX2T21Ubyzjo1Zs8AeJul9HSIeWOpQ9F5bSRqNNlPe66EM1dS2ojDybpoKT9NaGL4i1+kh+L
U4ZB02DEoIubSW58IofSIyKUkFWbvZDM+UiME+JY0Iy5WYz2wscCU+Ld69jdFelxrIl3ey/X+plB
Oo67C4O1oHDnB7NJGgOAt4aerem1J7IPUSTbz/50NrdVgJLjSa2c4l55FIhdlu/bwQRzAWo96ARV
eBtSS1pn+gybZV7/hrvfCZ+i3Ud8soP5LBC1up5/RfFGlA6WHYUzNKzeO9/Y1nf6Z/a7PE33YD6f
NtpGP2cb8iP6AKCOwPWsn8wL0bwRTYNadouWvQfuNKfY5gfzjgYfL6FbHoSGs26zF+I4y5FBapc3
/yzqxgat67l3k1PvmK76CIxP1zzmp+JT1Mi8hDU3NpJ3rzmBV6clVKT2fSMdMnJuBkcy0A/k397H
Vfe3ZDKBrQTkSX6mGO/jtEgxuecmdu61muwM9mcf724LWQ1GLoRwV2lmNKyzU1w4kh468viIKuVt
AWvLtXT9yAp6cHSgkV7fncBlKQorwuGeUa1hU+zOUX4qRxtkc+2Wmo2gCrF2VV+K4ywiYmplNRXE
AdHLybVo0zUnqdoUk+g8i/TioiylGQGkr2Dhxo26A+ZpHejO6I2HQXaaA5rr9B/dQQoGhz6MovMt
Er3s6YX7q0Y7R0YdorWt/oUegdKZvcy3fe2+ATP6g7bJt9Fu9kNfSMkmkryY7IVkAmgstSuwurb1
s4j3ufk85Wh+CDoRbOOa7V9uI2eWdjfoA2MQpKM9sQZQIlgTMKB92zRXXYENqE78Q38HSDeu1Una
orPYEsPW1I+AoWflhyh/a7QdRo679EBiQBIA2sdNtGOqPGOsNYwF6b61Bb38guUqv1zQcIjBLoov
YMV9Pj2hg8BBLwuKro6ditgH19YU/Ty4TpbCDzjDrmWZJCtma0RomExArP0FUkdVVDYVieAsU2ra
XpEWEVMpP9AUCTAj3CzEwIKNW3Oml6pwdpj1tKg6CjnM3tr5z07yG8WPyj+qfkIHshdPbmHfjyIS
rBW/CjNZICbBFLKwEF0v4DwOOd4qkCo3tSPLnz2ArABWpMlPY4iWcREn0MpVdiWOu8r6Mslz9I7h
YRo155pST2OAPsawLB53ggVd8QJXojjTmPFatAZjeWn1hd+wbB+1ImgRkTacaTS9ZKoTg4i+uJ/l
t0l+suYn+l88GaEIYHcWwNcFoO16i+oBcG3lEhCMwxOacPRkR9lGYHwrabJLGfyYiCwxUNJU8MuT
lXu2FHl2BMo6W/5gZukoUe0zIBTOyRjUyfQgkL2+Uf/Rj4fFmICQbOsDZBPtHZR8Q7bPq6BMXufa
b+OXSA+Y+jTVu6HyNPKgGoILc+W2utKcs8hMjTWtHrG6RQQuBvKrsWMni4F7V5LXsur928qKpPFG
aedxni2vrs4+y+pvrU9di4Kipzigo/O2qLV3F3KeCN00Ay2vSGtc242aVkpvhdBMnxAu19KRoLQ7
sOhcpzHKvOFHSdFwyuRHVLvuLQ0wXdn77U9YuTqvvoDzBGVhgWYlg7bpiM4kyxpkNLg1smvKte7d
FrW6sBfKcocE/AdFRyiU7RL9EEvRptL0vWr3gHnN3bj4dVvaumJoPoGHVTF+zG0jieY4pzIU0+ud
NnpziabF7W0R6wr9FcHdLTnIkUNphAgZfaGj6VTZjHzrMeu3afZ6W9RazgP79FfWou6Fx5aVGKAC
wODFICEKZ+FJ3rQn6xcqMWeag6pBC/IHkVf9hxyKe3JA5mKYQOhCgyHneGx5zOQ+gUz23PmpVzos
QBusFDmJizKvv9Ddjn6xqZx4b9zhB0fY7kE9C9lOV4AO4P0uPoS7AOoMZjnk+BD9Pndfs0MeO4Xh
KsyzjhiicqfgZ+ZVtSM90xd1FwtC+1X3eyGcNyR0/CaNjl2e8qAZXKIeWAjMeD8BH6BRC666tdjw
SlXOpsqxyeyhXNZ8U3kAONi+tyBPDFLPfpQfmR875rQVYdSvGxfgKzELZ6P7ni9SYHXrQSE53Jdh
OC3GjcBGgn7o2Umn/pTrraNjKk8xIt9IIjeXFadUMq/TvzBZJ3gXrh6piy/hdjqOQSA998s7CjNk
w0mzqWsBrQ1AfUMscqjLffPNvC9kcRubgCgVOHjQWtvT4wlVmf6cnllgPOMhlTmGo7rJpvsleQ8p
ZndvH2eRmtwuE2WwmRFDtGSia8HAHArLvKbpnLT/HQ+ayKhWQ4cLTbnLo0oBS6dXEDdJb2OsO129
a8ygCCNH1p5t4wxYDSepBTquRl6WCloUfSk38EOP0qwYXdlAaLiwTCFdbxnVA9AlZCH6//L53zfy
r6TlSy7uRl2vW63RIClC4SkBhAVYEokpuAbWhQBpBXycwKnjQ7zEalmmk4K5A0MoDEaztLU2MWm9
25axvmr/EcNHeVk7SnNmQsyYb1LJo+E5a73BFpQ4RFK4m93SRy0e8wX+Lgv06Q+zzyn1IlsEGicS
w51mCxMNkwzYFhdhDtuRNvmSelq/0Sz9LYPU8b8yuL9Lx53nImeWDXxRGFz2x5h8O3k22n0u4kta
juY3YwOmMIplaAsGcDtnbGZr2fGECzqPYtXXKiPytCkRXRCrK3chZfn5hUknox1j8AD3YDJZaFW3
tgp1i1BamIQ2tw1u1b3ZgMHFIcXLhe/eKvMiUeXlxgV9Btwa2vHcsPjJYBr2vYSB0P+fNC7cnLUu
Rh0CFjE27KCGfevUVZs4VS9jVkslk2MMRuIUti1iFlhf0L9qcsFnl2no2F/ygc30VBWyk2BQg87A
tv73cFPAfCTEBjy9Ch4kPqTXzL5jNMHRohZmXZgJnPPEmRTJz1AIAx+nV1i2O6h58O8XFoBCYInF
5ByQOznjrxMtyuQGxs/GOyBcxs1TJO+i4jOuJqdJTfe2tLX2I2j5VxznwErKlJ70EGfGBGMtdyZN
we8ShOpZH16SZFN0LnCpbwtds9RLmdzJ6ysw7OQ5ZEasdE1tRxugM+t3CEuI+WCJur7/qYfzBx1s
3xishGdZILauj+A4anju6yWSjskLpq9Vtm0lVMMiJ1WPsgJkVOToLM8EJOptNVej3UvB/Nkf6tCQ
KgjuQ7pUUlPrZ1m9LN1XUj6DsxXnQ5V2E8uczqgwKdh4pd5t+0LdthgYs+1uE1apR6i6McBdePvj
FqVvLcoS2FzcS6xuI6pKsO4Z1QclfKTGezoKZKwFR2iDX4hTF6xWnsunaRqM606QIcWA25hspJPb
eADinZF3Poac7gCRLqKf+k5ntEC1XgjlLqa+MGcyRhVCJLN8SUfUd+POqzCPmSTlBk2vbg9qqLT+
qMCilup/1Gw+afJLTiRHNXuP6pOnqfOxCen29oKvm+HFh3EXFzGibgQoMgPwH1h6pTelC/p+m09f
Ghgq6eBH1cnEiE8nCMRXNxq8xBoStzYuFW6j0Z4yxhg8xXqMNNBNFihWhN40YRvMWmi6NPLgzkIL
/bfsMKb/CkxT4VD3zeSGfQ7E0t5nQAXRAUkga8qzFpdeb2I6cI4FS7vmyS9Fc3eYNiDXai93WGf0
+6Sud6oucgbrq/hXO+4OoYOSdVWGzbMxaTk2Gq6QzKlQUxMYydpT5lIV7soYDEqUdIIqNWD6vSwA
z9OfJADN87EJaEAt96w8YUQKna9uF4hqUiIlOVOpKCaVcuQm3SQbvdZO/dxo/WES9UmKdOROKDpl
OrNdHKuV7PR5Y5WPNlwPQJw6ryFBJ0LlEWnFnztmq2DOxpLmstcOJ8M4GuOv29smMEB+dClNw8Gu
lvBYKp9H9V4YRK7+fkCeL3jXGO/hWw7UVkOwOi8q0HvWPNWintlVh6yBGRGgL5hV40Mdo+hLM29x
RzCSHYcML2Y5fdKrZ0OrgsbID/0oQvlbTOmb+7mQyNlAXRikthVINCYQyeE5e66lQC9/hUzwQFrd
/QtB3O4PNonQ/gdBsXXftbqrdRjbEHHZrmqDGU0gOCwNc7yjy4ZZSjW1xgU0wL0V+bgjU146MXkn
U+2ymQS37W0tBgZJKYrh6DcEYxh3G2ldGYZl0SxKBa32ZsmeAbTJf48zDE+KDheEvqaNIiO3dBIY
DyI89ZfXeO41QPxN8xq+G7P2UQBOBEcqN7fVWl3GvwL5Nt6YlaA2HiCwLreWctc0Pit/E+tZNnb/
P0HcqzmSrDoa60UzqUZo702YYMg+Fdm1Z0F99h80dd7QMWoKhjx02wPjn1vEwpyiaIoZQj6Mbbtk
b+wNVPyNyUmCxEHGfKefhs1duv84AyPL7d6f2kPn5Qd9W2+ogyV3wREjOBLf6dIQIl18E9/fU5Gh
aVQDg7Dz/bvkR3s1YIfyIX9TT9VhvkvfEhT/HzCSr5/rQ+SBl2jUBZHhaqISsCA6kNlk4O3wGekM
COBqYXfo/gR3xV7djl7sDZXTA9YwdbKz6iho0L+96WsAgpg1/iuTS2JMedg3hgWZn9HsysfxjZyn
M3mvvQ/qmt7kovHCi/faAase6AKLW+s0uhKuXsfbg62mtk17KLxfuB1LHxXfbCu5w2Y461s8Y4/5
nSUEcFx9glzqzIVGEZ63YZVBLLisvNrXnXKfZY7ttl/H+lm7twChapyAWOIp21pwSa1WHS5lc7cU
m9AYPalYb/Ve3szOq4n+6M9Hw+k2hifvyZnc2666BUiGk709dRtE6KJm1tXHwOUncOFUT1kzGCE+
QTkBKyP2mP84O+NGcv85enRTvFdbc6/6ItzG9XVfqAdA87VAVnPbDZ6+qY16rLvppDCtFvn+zunf
1Q3zTMwpVod0An1nCvSTDSA/RC/PtXhBvZDO73qb27VpQXqoAL2t9xVb1Lq7JgGtrDBpYgKckkdO
r6Q8gTkDdwUtBi4Ysd1UNIy7uoRA2cODHcsng+/++sTIFHglCYEIJPQBQRLgkmafsJzDF32tnN+A
xH6enHjXufmrJVrANQd7KZuzG62V1VkOIdvOejcaMHPmxUgdSMN/E++DK1aGE/+HDoOzE6Nvmqye
IUgFvPCX7bSojBU/Mdjh6g8oBzZu4vZu+YEEyeBMW+GttBYdXYrnDGWok6QwxmWNJ0f/Gt+zU9o4
auVGKJM7lpv9VPHQKO5/3b6JV5NOGCKAxpoKZnceyitlfRrWg4rllV/NHLXw34YJbNvnTHlNdS/O
9r2ocrLq8y5FcgEnqASGuE8hskmc7KEHbqt5DzyRQ7XLgkF3DKBG3ukZHBBYPMCclfoR/PULKla3
VV/cPRcO6HgbA+4LOVo8lbnII2zaIh5rEL+NxktZunZxX2lb5BQtjBF19b0likxXNhiZbbSm2eAp
AVUFJ09RJosact24YLLtt2j8Q7tRmPZ4COWilruVKwFIqyoq20i0YYaYez3mSZX0gJ4DPptNNlY1
/Zw1IoimVrW5EMFtIk16hNo6RMht7bBy9thw34sgHFbOvoUACdw4iK4Xpprre8eou1RNKgiZVaRC
I8AOQp1sgx6O26awdgogCIkxE2+GZd76WlAkF2oLzCwg78r7EeEhmmF6bauGDpDVKSYu8lMVP92W
ubZHqOTh2AFuEzgKnG4A+63SrO8at7WKDQ2rXW42m9si1vJcUOuvDC7MmvUY+CMZZGQVEESJj+e3
W9IF4WvTMG8GxtTsxWwTR/++rofxClAKgNID3XXfXJJNq8S2hsZVp7sw/J2MT2X357Zuq6aBeSIw
5eBQfcvNk7Gc6IQOOpdVz7UtO5H6ZeYpPOzrbTlrdg5S3P/I4a7lmCZAmWKQU1Zupt5p3Z3M3Nsi
1jqWgAqhgCAJXhwenLM+yUzyMSSL9RXlw5yGFVigytdmVjtQnWtRMGE0f9uQih5LOd41tvphDxga
pnNUPN7+lH8KyNyliE8xZJBSYRYM2fjrgyBrVA3lbAT/RD5GudPaZvs6lHF0NvOxwjAJBWxcOlTA
I8BMXOb1LbXu4iw24DQBzObiQqMBfnm5pZm5sDwiLjkCtHwwnQZwr2CrmedzZEcojUvVuE1KVh+r
OGIvukGMBjPk1UAcEunJmY6a/iuyMvuNTQrqnONkvib2IFderCXdQxJmMgy4cUZlTN2YKel92S0p
q7CaLEep+2RTZlP5Z4glPJqA1UL8CFzvZ5nWeDnXcqfsFSDrivpy11AxQN60DMDAoWJSlHtjDhJb
ALynxqWA+LTKFywx5vCLzWzPQWvJjjoBey9NPiP9D6nZkzWBoUgBgYGOiqQOoFO0qtHmR6YA6Ksd
ggq8HLnSC6DsV0wasBmgo0F6GPbGV1tzzLWQWsceKyw5DOiMKMtxP5pvt01pxb1eSVkO8EVVI5kt
2gEMrXHtthrutFhrYie2wMnsECOZd4S22WNG7G1kgs2xGgdBZ/2KkjBkIGggZ0LApMUZMsgkyohY
OLdoMT3mMji6JXoMo+i/cIPYajCbgAcKBsR5Wn2MCqNKZyCbd+Z9BazvCa2Ojq7FgkTBmoeyF+4g
sCOBSwvP9OvlnGt56M1iue/syfDtLkd1ajJqrwYx5dP/kPYl3XHjStZ/5Z3a4zUJzt/p6gWHnCSl
ZGv2hseWZXAmSHAA+eu/S7/q50yKnexyL2pRR7KCAAIRgRjurRmCxpGV1KOZ2rumLYqAoqn64fKR
LthcJJ8QKsETo296DiRadQOg9/hkpxAvde2PGqCMuhHI8Mf/Tc7MbdUlWsI1EGl7Ks02jlldK0b4
BFatQ++Ma+B2C4kuLAY+H8RTQBKfE+RGoeQZYPdBvVsiXajdJzx1E2fT9Y+SDZu/v65TWbN16WGE
t+gAWWCBcuqtETU3CrvOLLL/DTmoLyGgR7oQmLnnupJ0sPAjg67EEbU/gXS9cQ0CThHHBHDuaBrF
42V5C6EMOKBQXIQdhaH+2X93ctULmcaA8Zyues5QhsfYX7+WKFu4zmciZtaka/TKGRzY1b4qvURT
N44KirBO/IZpBBgo0BcQtQBQa7ZzLLbVcpius15/q0FGJsP7hLxf3q2lwTqs5ZeQmRrkLDIEOJgB
cW39rLsA1EqmL4WyV9VHLdsawNTmHVqiji0mItZ0Y4rLZw4ewvHmAc47xkfmyHtjRLICPK0IqU3h
WvquF6DTZMcUydDIF8CivbzYJS8AijWw9yB3AI8484d5V5FmqCeV5/0+TPStKuUX9FRclay71nWQ
T4763tD6p8tilzSSAvXvJ9qJCnN5fgN4yAjAP7DKRIptQ8ujZvzGAwj+7ZeIWWCYdUmumZOqGEr8
qVPyz0k0kTCvIVAtKT5Oa4L7QzxmzFG9kbtKR6stYAtrBw3X44byce/kg395w6wlvcALCNEASA1M
bb5jlYWMLNXL2msjtSrdzMGBAbvY6H0lT2tj00WGubG7St7bLe+OPMtSPwOpB36J4CPdWImbwbWU
SACxSTaV5TayxoCxUZPBq6MkvTNIpt0A2VcAM47yLRc9AxqzosjrsLPGgw7i7Gc50oS5lRNWz03o
gBUgUsF72phNfN2Levzk6D1/EIkzHjr0uvldw0fbRd4E+GMl+HkYEiY8STw8FzB9Bbju7k0zwNAY
lLQEqWqhOj6TUXhn97SCr6RWv8l0CVo+rndbrZJO4lJho7wbRXd1p8UbRa3CPSnCfVoSureIEah8
1DYFt4bN2HMHbWrOcAvuv3GrG0S/Niq8ttwoa8s80IoUcxsSA6Ygb9C13TCK8WmoTTV3eyvhd9qI
+rgLvOYmdAdgjgeAvOseZCbVbVvlILFhsQr82dhEzxEJ0fh0+cQXIwpbR1ABQ2cgQprZOuoQUWQW
HoYT4dZ1HFb82PZ1swf1rv6E1rYQMMdFK31OpH1U7TYpgB48dCsB1GS45/YIyO7IwyC0ANTZzBgC
txH8jgRf0QAQohw6T+/vNTsYxEo8uOTnT+XMLAI2UBtkjuyLXbPAGjelk/oj8vD9PcCzV7Z2bU0z
01Cgy7BrUsQvSh67rSPdCHzceVCJlaBwUQ6g3THnAgASfW7LW+Y0GhVYk9ZEfln4tXHDddu11N1l
VVmypqeaMjujDDU13hs4I8Rf1zK1gPLfbi+LWPIToEJGJg4FKI3akxk8CSF6POOEjgwsOvxUb2wj
pHs4w3uBb0hWfiuVEnhC9p6ba+XbJbWwQU8JTm6KYcB5S47jgGpJm7awUK9p7JUYxKBINybZDqW5
31CLU1mzlFneJjK3OmwjtyogprdZvgFZyEOTVfVn0Klrv3OzTqL1mcazvBoEQJLgoJzwm4nXr8vQ
+iXqzHb70vp8+fyWVfHX02Cm8oOmOhWwGKbQFijuzK3NNOD0IYzWNnHZbJ2c2CyiiOFhSFtiF6Mx
A5pY1mBAZiDXdhy/p1F2M1gR9wHpXQRKAfj0yurrH5eXuuSR8QcAJY8BKANJ1nNVLQegymcNPkCt
OqQWNGcqIPbfQiLWpuaWfPKJzZoj2OqywtCKDuV09PC5yLrOcypMCjYauiSRINcVzK7WBoDQLy9w
6U6cip3paVLyMtSmRHVVW1PJKrZ8PUVuokA6tNtclrVkWk5lzU6zqGthJJP5B4uNmxU4UL5ivJaP
65eDmZrlTiwLANyISCDHi+2jGTVu31/V6bfLq1jU/hMnNnOldqs4Y9hgx1jxI67BPhphnEdht03V
raHKfFwOCE51BQCgEzk9pkfPlzMaKjBW2h7Abl/1wDzQQLcD4zMPhk3xucLUGJzNVrlaGzNcqJmf
i53dbwYcEsPmk9gnYP5GPtmFIPrsn/T3fFvshgyBilf/wMiLseK3F9drgjMOj3MVWCuzrUXiPEaH
DQTb9MZRG3Az+4NVr2j8QgYWyzuRMvNwwE9Gw76AlATPcnFrMEydWx4QsH2l9jkrAzZsq8Rxo8Rz
uoe/qzznsmcnWsAnxEDbBppmo18NGYQoSIqSeFvH5spd+Hizz0XNTjEHqHHCGUQVpN+SfNzSAaC2
ue2VZobHoPF4eWVrZzf9/OTqSR7yNisgTnVeufqpHFJ3FWz749U7X9L08xMZRoakQDRMu4dqYsw/
5c2OWQd7bepmcSlwb6ingT3kw1CxaBBigaEVPSPFVUb8mr9Fa9RDC54NS5kQw+k0EPWB660CuEJu
0xp15+YZ8fah7zlG9MbXkYgbw6FBN/KXQgV2RXl/+Zw++plzwTODH4sCf9OY0Pi1jXAqrxxhSPAq
6THMZsLhJKaxkmdZVMSTpc7MPsg1gBFpQyJROLBWqLVJ7FcZdp/UCg22urJiNSe9Pn9knC1w3hQa
FUqEijM6v5KGeLxlX7thbFeiuzUZM0MFD5M5OWgUPB2nZgGz0VUGzN5cPqlFbf+1b+bMTmGw0tBB
mwA8wJb7cacYaCuxg9FSXZ6UqndZ2EKiato2aLtNUStANeP8blWiUgc6YNuAHl6OqNbcJeFrKK51
9jDFIOHwTI19m9zxaC+i1xXh0359PLNfwmcXu++bsohbCNczDMNc6fSGmc9Gshukm2X3UXWtGsCk
W/E2k959EDphiut4DOBBMFvxWHFLlDGEFgTJiEjdguvK7ykNuKG7QpgutxK86laxthYXeyJ3tlgp
IluaJeSO8fU4xJiUNQHFYA+BLJ8sZOjU4amIWq+0nwzQ1f3OTp8Iny7riQltRaZZo4DwJu1cot+U
xdEy3oYEINzWobW2Veizehdany7LXdTlE7Ezq0PYyDCQB7GEBiKxP1Wt6RphtVGtp8uCFm33iaCZ
sUErN9IaU99nZEX7gTWuTYqNnjq/czd/iflp3k+2MWmMRHJjEiOd0K16+RxpI+hxgC/TrgGXLVT2
cTVPhM2sTZTqjKcVhCX0h8oDCZIytg9BClURB4RmG6XdoLW6wx25vJfLgeAETI/CPlDA5jmHMge+
n8XQxod2PjwHQi+VGNZMyNbWchfd/Tuaoa2gq/e6kgQ6NpqM1n0mU2QUnwbtnedrQzX/w1b8+qKZ
TeR1TlAIRoddh1FoK+i7W0y8FFV0MAZQYmtbInQ0FgcOWwmmfo4NfzQWvwTPAjcBDjCjmJpYx+q1
Ztq2MQFtLc1bc9C9MrcCjmSCmnxq8uHQ2RK0rcreiHKQoN+Dze7gGOFDZX7r7deJSUlpKdQkOmAq
J3EB1LxtSvVdZHXAGMjWSlVxUWpPXPQVoQKy9nhf9MYnZzoLC9EbloJTGwvJujvMFLPkraIqnpdI
lg77y/qzbGB/7dnMwNYh75wwh6iKXjX0XoRyq/BPanOr401BLJdaD5cFLl/+XwJnlpXVSmbqPbSD
66GLS78TCljnpAwui1nVwrkRLfRS64AiNaF/2VZQ2R4rc5cpXl/v09TL29bvRheQG9sVwZOWnWuh
AYIydLIBWhedMPORSu6IrKEKAmAeX4sQtAn6wYTG4/nSJt/SdmuhP6IrrmXu16DACdcqLQvgGpA/
Ycuj8IeX/DyDRkzkz7TpZcgqwC4IwFtsUuVKBxdtWE1NDYNnlXfgr6qzwhsFgHA0P4tulaHYXN6I
j0p8/h0zd0JJA1rQCt8RNSPf0LhF77iMFF8v6tsQ3JRuQZG0vyzzo3JB5jRJAOxkZBDnRZN+pIC3
NzSEY84x03esekjX2O6nz/5wvFM/CWZZcMQf2KtGodqgl0T/MOBDho5tgTcdtLYOFomI+k54LSIg
Kv/9ZSEfCrIsJGSRWJ5dUjLV8nody5LD0QTHXT5sQM95WcbHcBke5ETG7F5K02GUTVQ1mDqwCdQm
yf6Pq5jdyHioslBOh5NHXmfexMOxyl4uL2L6yPnhnC5ipnMtMgMOIRBhFbcELJhZGJjsuhF/O5N7
vlezAKbHeajTNfNkdaPJ72X/HOafbG1lKGP5RNDFgiwLGiHm4On5YPZsyHAiLe3dhm3SZuXIl3fr
3wKsWSYuBOzCoKQQwIf7ut7m1lMU3tNurbD10cVgt6iJZhmUTcGFPHPLzIpN3Zl2K+yYVrqarcPw
jjw0vptJWzwzg6TfR503D2OYALdFZGm48opYGLfAJ6DMjiyxrVvoUDyPqMcElY5hBLpgvSmP1Tbc
sy8GczHylu+D7MnwCs88Xo3ftXvL719sd8BsUX0NAuXL2rkw2TN9hg7kAnPyD/YsSNQqECezCd1O
z3x6kH78xXxtN+gudPPrtHSLwHkgfx8R/1zmLBqzSadHlQNAMrgjs3ugdOVRumRyT9c0O926IQn4
ZfH3I+265jvTeXQS//K+rYmYLspJIJ+jzZDoNkSY9pEYezQhohnvb5fupm0C1j4FPggSPrMr3dkx
uI0TyJhKkqz4iuelLEHpaq94qKU7B+JDQPujgXK6FOdrUdJWQssB0dFi0n9rj2l3n4U2OhVau6Xf
ZBqVa6AgS34YqVpMnisq/jNmu4d0Qqo1NYAVHIxdqu0PZgLov4TWWx364uTz5bNaMlo6JnH1CTvG
BCT3+frQeozhhRY2RZflNrdNvHqKlWu0uCAKFww+cFym+ewlMAwSLTfhgVUq/cIMwKXt1ip6xd70
5v7yan4e+9yhoBV8GrMBg+DH4xI8yTIBoJho7+yaF4xK+bJ05Ut/TAFY69I3e99vxqPpPhY35u1w
N9y+ghxv5+wsV3MbULFd/p6l3T39nNllrvpRGSM+4dbgEGUI0Prh6bKEhYZZsNWfrHh2n+My12jY
QIS2MY7hTblV7jCXtbOO+aF9JX534Demm23BiL3Lr4ugCXeXP2DpgpzKn6lrg/o51RTInximswx1
xGNYEr/EQ+vvC8IIFZQV1wKzWjNNLRK9V0odmkpZ5AEsLFdcAUi0XN9flrNovQwIwOwz8sjz5j9p
VfkgRgtZ5OiL3YERPMzcwVzJ3SzdCfVEyEwxzMgiVTMJ0WFU4ruxv8+6J7xEUNVeG5tZ0sFTUTMF
KVmoZiOG7j07vDadLCjafOVkpp2fX7pTCTMVCKk0Oekgoddf8ngn41vEiip/FCC9S17KfsX0L0X0
MMgTNQTCLACBnJusRoq6TAzw7GXlQ6GlLqGaW0ffI/6mW1/iYkUdFrfvRNp8caGT9cgJgR102IE8
iPCVTP7i5mFAAsYRxRGMdZ2vJgXBV886mHuje27YtaYcU458i/NqAdV28Kr+7TfU+yS0mtT/xDkX
nTLk9hRaJZ0eVEh8w2QGoB5f8ZuLt+hEzGQ2TsTUVu5g/B1iMmMPVnsX5toVa++spbM5dc6zWzRW
GiMsB+xZ0T93/KA4j5f3asm2nf79maaNqcrzbsK1V8WOdz96LXadAaBGa6WPJWsASgC4LeQBJsSz
880aph4uU4EOKNJXe7S/012n7O1e4EG0Yq6XzuVU1EydSVSArLrCuXAN6c0x9bXoubJj//LGrUmZ
fn5y+qQzGzQPQoqtHHIVbRfpswlM+d8RgqEzU0UbCZoNz4WMLXXMxpmWQr+HFcC3qNeg7+mykEUV
mDCf/hIye6HWLLY08DUCR6bJ3FGLfZNi6DJV3ah9+A1J6ClGMgolUnMOvEE5st2JikjTQru5Ht4m
chcqASiDLotZqJJOvMAY3MT7Di2xP4tWJ2cj0yGmMeoVXmfpXmVYT4mOLhVtrDGRJNwRWaYhN7Yo
XW5MQV4uC1+6sKeyZ9pnD41W9iGqwLQYvdao70ZHXXmFL9lTcL5iwkJHjt2aR5ssGqMC+oK8CGMw
OW3R+bpg1E9A7QFMG8PaN3WY+tSunwu9b1cKpUuKj9ciFAYN0TreJuc62Vk0tMYY3sJKEDmw0uu5
fR3azcoDeUkrJwZkHR3oKoZmpk04OcM2I44OrwunFAY0A79LV/oN87hTbS4f2OJ6fgmyZymHaij7
iE+xu6YIDMaoddjcY7ikV5DkyHEjLktb1s0TcbPXFlL0QDcqEUmYILpMY8XFaMnOlnDymVW5SVxg
eifyLXnb8nEtTloKK5CINAx09CJVaM2OTivUUJVAVPVC5GF15zPn0UZrq+sopb6ufm/AoH15tUtW
//ShNxNoOa3Um2Ky+kYP9sUmYh4G94odWqvvkg7V02rl9i106UxvhWlyAeXoj513SeY4iug7IOZr
ygvmGLx0KEBPrx9iE4TMOcK1tkEHd6wEVfaOnhBfKdu1qfHFM7ZMFd+ALBnyKjOznYXqWOk/CcTS
9hCClSA3bTep201LB1dmoN0e7pIo99Xo++X9XtLlU8EzU45ifIUUD7I5Eg2qbbwrAJjTyJVwcelm
gj8cGDlI/yK3PfN8CgertmkiZCDWdgy3SrK1zW/GuHaSk27MQ250FWj4YBsQ/fOJ17Ttdb2duNFU
dmcC4b0cFCCdZbtOFXvgpu5iY7g3+SvQN8ExVKDTUj3QYg2EfHGtAILGgLmNach5wpMQSgkZARXW
N5lnm0FSMjevA/B8Xz64pZuJCe//ljPPe8pCETY6bBCyFslnLU6CSuVfxlDxO4x58ur7EK+16y05
EUBTKwrINmGOnJl91cc861QJUKUw1pIJRDHf1SXegYkM7zStvJF9F3m0JKGHjvxyZfh7yS4ACwt4
K6gLYaBkZhfQZS+SegDUpmZ8S/q7Ln8fe0+KjVxrBV7aVwx2YsANQ254pM9WGauSsJTi6W7az1zs
k+QVYMgpf22Vt/Dz5SNcKO8B7U3HSLthqdoE4HjusZK+aAeYOewoUspttxlQ0+o3anSrGhtb3dgg
xOL0GQimK3KXIo5TubOIQ6apRpROTCQhm+/S+0R2ot7YXz6TJ7sOYhHUTytWZvH0DGBUYAgYuPXz
1LU5ZqjG0BahbzZ6tnGtg0hX/aokj5Fc0ZOl62efSJrZs8zoSzueJCHOcx3qcuVrn2KCfCWgWuhi
moD6fq1opiZMWpq0JzlFg05Zdde5mVsctE8NMvJ+dVeFnvFw+dRWVvbThZyEN2Gf/LWHMTIiTXhb
l88lMLyctWn9nw3gczOKLCHmLwybOnSe4B+FVXZ6KSf2MNNTd+rDpvR0zbVv1S/sfvSSbXXH8bh0
x9fLC1xyRady6fltaLKQNKXdQyvFN9btO3bDnM1lEQsoMTi2k7XNblynZFqZEsjoNhl16VN1CH25
t/fCD+/LB7X3QUbqARjNZ18z76oGZcXvPGtPv2B297LEIhrJsLsjpXfpqGx4PnomGjpG+66r6v3K
gtc2deZ6BwDCDqbEgq17E6Bk6hu5DVF58NgxAth176t+5sdbvKsBTzS4+gvbjgf7TXmLnuzN2gP4
f9j9KeWNySzjA4JHE1vMHCMYcWVrbMptuN3nngmgno16rDyRuCzQfXGtvWM2Dbdpm2zNR/M33iJA
IPz3J8y2X47hUMcG3GabHND9Ss39Kh714kW1kISbXjsYl57FcrnQ1Uopp1Xy7239w9E7AFTcm92P
y0e7aFNPxMwsXQp8Q/R0Qwyau0X3TcEkLDhuKdicldXwdFmWoWI6AAEWyG3Or2Y6pnKMQshiMtlm
LSqdJhptvjbM8Eyg+qlm7+FBhspM+t6YsW+BjMQxhD/W+g1JbExb3UmWrtjDxZgZmvTvj5rO4cQg
6iIPww54Fx66TIM2FQEB1PewH2JfM1/GamcrR20tHzGpxwfbCFwP4JWBgQUceecyldoZSkzHocJm
K5/S3LzHff6NwA4j7/8WMVuWFqVEDhWCAlpoQZ14vbpVUp9wth/IISrW7NGigTgRN9NW0ToNiQTE
aXhZ9mDiizIkPPQ1upxFDToRM9PW3uSqbENsnJmqOyY2ZaL4KPd5BKOga7imi0vCYxVWBpEmiKfP
D4khDk06DsWYUKSMynT1JpBWcPn6LaofeB9Ao45SK+Li2caZALVvEJWiHK/+iDRfIOOg6Zs4BFEq
MB8AH2O6lO4uC11SP1Cd4wqqgLr/0CdpjdKsbAOHxYEw1tTaMevrFQO5ZL1ORcy8MKmoBeB6LIsA
rZFEt4A/KhgAg/nj5aUsKcSpnNkhxVWKXeWQU6BeZYvbQgSjBCRbGTRr6ARromY2v6KlmgodolIK
mD/b5TUFMKxXN9dZ/HZ5VYtNGqfLmnTzxCjVRWoO+VT5I7t2cBvq2jcYfg4cj97yK+nlfgboPzUY
twf7Nvr8mHiPzF97qE13aW6kTr9hZkHyuu1bpZk0sy2CvAj6sdz0YNEw1CuQERLy/fKal67bqbjZ
Rag6GQ8lSHcw8k0fCEWAn+ixV/F+zVQtqiZQ7lFZxXy5PU+SqH01aqRFzK1Xm1G75vqNzb6Oa9qy
uHsnUmaWynHiLKct8kFxvu3tbkeI4cbhlRR5wO07tkbiuQCDCeaEE3mzl0RRYTwgBBUJ0hWu/cNC
tuBF8zHj/2yg07NzOfPI0+ArO3qsNs0mvGH3v3F8qDQBo1LTdIwKnWtspxlERgPWS5CdTVkMMlvP
XOtMWTRcJ0JmKskGMyI/NzUsY1+hz3G75mAW83jOxP+BAcapdW1mUMYURN8ynF5k5LYq7wqG9mn0
qb7F+ve6uzVBDcZvGNmmysNv7N+J3Jl1Cak6ptF048XIfFWgUGUhIlp7lU1a8OFOn0iZnRKpu7zD
NCigs4ujXr7rwzVtc9fUXcYLNxUZiOC+XF7X4m07kTg7MlnyCoh7k16Ig5O8xt0NE6/Gmq9ekDKB
hgEyEh0MiJhnp9YpXBnBUAOPBs6kxNI2WV+6qX3bqfHKU2ipp/hM1OygWJrR3irwFJJgnr9XO3fc
xTfjltzod3Xt5nvmDVfOq7pSlVgwJ+hiVgF8hxqmo8wrSxxz5RrrkZRs+I2NdDlIYIBEAE5glEFY
0P6VJ/uPN/n/2Ht59y+VEP/1n/j/t5LjrcIwY3L+v/91y9+Lf9xlX9/exX9O//Dfvzj7ve17efya
f/yls3+DP/6XcP9r8/Xsf4KiAfzKp/a9Hj6/izZrfv59fOb0m//bH/7j/edfeRj4+59/vJUtEJvx
11hcFn/89aP99z//QOfoifZOf/+vH04L+POPu6+DIO5X8eGfvH8VzZ9/WP9EIdTRkHyClUMVTMEf
69+nn2j/1NDcjn5rTGYB1QDjCn/8oygxuPPnH4b2z6nBf4I/xtQkwnFEQgKp/elHyj8RWzqg7EUU
hqKBo//x30s/O6FfJ/YPNJDcleC8EH/+MXsWIyEOtm2AaiGsQ7kb8HkzD6Dao5BDWuMZxyvyMAiD
tm7TKNNga1gJ30obE3ccAUwgrCjaJhiCyQNi1dI1erR5UEW2QZT09GCbofM6JrJ4rqTMeox8Ejvb
jEUExgfGnfBB19p67wBRziuG1b71cxP1cxnGBHfqWBPgBubczh2Jog92pdm17doJ0Gy41jUtUBd1
4WqsCREf59XnEmx2ux5oDntlVBTv5Mj/2tfTfZyNzvz1ARPOsoFmY4o89fkHDHoFzoQeSI0izJLr
OlHSm6aPzdRtKlRwwlDDvQNod3jgqU12VpsOfsTIfWYysS/4gFHY2vI0YCriK8UtyC2rW+oA6qmv
K2fLbVHvAY+m6kE5Dc1EBSePQJQg8JdoTElaMeo3eq0mJoiJ0nEDevrw8K+tzsduZamzHN3PpZpI
zaGcYoBIDN3V50stmKVgqKcCC32c8s8pwIuOQiqG2IwjyLc2UTnKI6brE9NNpW13Xstlk3upHmpe
Bla8Z6frs69WHZqosUnNQRMKOm6QEWNGaxC/TxJo3OXTASb6mQubvhkzzo4K3m0AugESd+ZQek3v
MrUp0FLYVtlRVeV7k/IxIFhg4NC0u8pRBj80jrynUgdtbQ7UTrRLGN+GHJTgnSaLDHg0JYpgqAJu
w9rK+DFOnfZKT9X+cYxi+40JPjRBOdbx4A11Xj3qIzipssTpD0OstRsN9Dt39lBukrAAxQ+4kzYk
b0y/4AIUBXFafUtlU9+gulw/p1QbfpSaQz5Xap4drHii6wo5PQL6gaCxTyeB1UkE83UqrrgU1q09
FHZQtn1xbxmd870Mx8c6tcensq2K5zIqiidiZabfqijdmiyrrmImnCBsq+FOoAUFDPGwisJNc3nI
0e195AMXN+VYFLc1rSKvDjvtWatpeG2oo/QcJ/1sdaM4hk3cp35p5XyT1hmAjjSSpH5Ewn0ljbxw
R/wx1+qG/sayAGlCdQxjiTE+ykRgqM0B25ExAgyEuU6rvFJeAWYise3GTySRzC0AYxDomaN8UuOh
B1pT0ZlbKQ3m59JObtAGwn2zixUvdErcbRNOy60mDEc75c/2QIB6aHbNXWWJNEiV9lCllbqpZb7W
VTqLoy30BeM2AGMMhQ0Am+nzcWzQO8ayNAbmCbtD6diU3PHAhttVW8p5/aOVVNkNjUp8ksTDba+k
9c1gWs8NoQRTTClYrVxZEVP1VRCJ+6bGQNfslPGum24/tXIBFE5LXWl0m5WAfn41cIb1iT7EMkEm
MHs8FXanWci3R17OieInXJvIn0YJoz44OwkNsvK4e1fDrt9mTNUChQ3Cd7J4Daz6/I38r++Y+FLR
7IyiIvo8zw2K1EgZjRYKTp3sqgcnxvkmVhX7UTuoG1pX5oPO1SZYsQkfpcJZWABGVFBu+Ij9ic4v
RknbEwwD0agLoq6vXnSrZm9tqmmta+as6LdGMhaPaVo621ABqyZ3ZduGr1016G4TOfprhdn1awI0
VZejzebKrKSfgp19DawBQdvMgKEtCBGBY4FTFrhiyhSSnL3te8suYlKbbuygA8kANis+/ls0cE0D
M7oVbp3I9tW6GjSXx0a5bTrzqosoGl5kZkeeEIBeIwX9ynW9vDPirD6mdLACs6bxlhhgr+r1sP4G
1r5dTMoYYHQARc2M4lkbKsVDUln14kKE96ZJ871Z5crWyvTHmrAeoMV2OGx1pVD9kHH7vg4jxy97
hkZGtS8KTK9Z7dGeulUA3o6BUlUQfeuw7FpGtMF0dm65EnM07lh17bOgWheEeuTcIWQH6FIbKsDo
CU17MzVuf4kdCxQnpm1vkzKpA+GwcIOBtXr0mF0aG9JX5r0YQDFJqijcpjnIL4zYrANHKeCZq0h/
NaLeiLwxwx9Hc5f5IksUzDGPmgBpe0j764IQnXgWOGHrntZ3BliDPzWk6L7rAK/bwJylR4VTFvoh
hnAOedRK8F9zavmsRDrRkpV2Exn0UymSfsupxl/MEPieLGTG0RBtfEcSjR5YWIRBguBvLxNMWMmy
A0cl2LJdmubRQZj1eKgzs9vmICO9zXknYLMVxnMMO5ZKhpF9o9yZlqZ/E5WpBg0KG+BaaZkWGInW
lZtW4/G24BqQDFFt9gadiJ0UmL234zQO/aKo+VeVldwHBggaAsdkn7O4PQ5xb/p2HMrrpLH3thk3
wKU3XqgSaldaFT2ZLCEurVHYFF18A6DnFkgrdHSVvhDHjBjltY6h+21qjM63HN5mWyBhWLpdVjaZ
D9bE0tc65KVGo0Reyq4fR5Dm3IiysW/tbnS8Li2yG6srMBegcmMrLJC4CPIlErH8PNRj6ZJEAJyR
dx31oyozAxEmNVSebhN15L5IwheWauWnvjft28wcKrdHLPQYVoP6hDCa7kuWaFdg7Npr2mhvVRAn
geIqHR7yKiMeyzj/3AwyvZKFPXg8MZ8BKZN5IMfs72qTD3edQ+IDKWx9N+YIZ7PS3oZZ1wN9o7Et
v7NbtD504Cl0o87GYGjmCB/9Ub3PhGy+4AzRUW40X0KexQfw/NG7rouNayMX5QFuznqpUkzMJNQs
N6aZh0AcI4mvtej6IQPZ5mUrLc+RWgfKlyKjh7FyxAZsDyHKd2Hs1lX0XuoNBc5bbsUbmRoT4qr6
EBYDcipsrG5aBdHppkaLBMrEaf2pR+bgW1GyG7SzyKDW6/INsZgCRhBn0iCUsQ6antPPegSekNGu
26eiosASZvohp0IBzKOWqx41oMhjjO5vF+2SDTiIjWGX4QCOBYn0r2imsJ+J2eS7ErbnEQV4fssF
LV8QqkYBKBCGa6GxFJFxSixU3BIArDd91hdBIeKo3xiVBQTMJlEpOLScKHwhjWlu0iSJ32ur1nK/
ifLiJhYkcuNS7/cZo3QLHau+EVm9WRUoDe2a2mj9GQYvixxzq6ZsuAIba3MVZ/F4K2htXFmGBB+J
NT5rsfmjxI3fJKbYwjU6G6agAUJNkjuaoUk/d6Tjh5lqblu8uL92QDMqnQyj7lzWO0QzqfVkORGY
VzuncBCgjXH/ZNG2wsiLY2S+oWdqtYlJ2twC85e9DWnZBsiKRS4XPabXxqIbty2rOkCgiTBwOEZD
nGRArRShwDGKwAGGjerJsa+64j5KCrBEmuBF3maIHRBfK2wXgijTBYhrDqCEJi5ce5DfhpbZVxUv
ixsSGylHG4SdBE0ns++xyVMPIKT5s10w6fb1/6fuvJLlRrI0vZVeQCMHGvBXBEJezctL9QKjhFYO
jR30umZj84FZ1c0Aw24M82VsysrK0iqT6QEXx4+f8wvb/NIFU/ccdQqBfzK3QaO4n0VvDneJXaMi
atfafSoqsR0cwcr0lqPYfuNWhX3qx4LObup0CewvNJW92BxlsHeGLEWB0DbLj1M9dYYPKVOeNOIY
siOmrnAClrNfVVXj6Vk8HtRAzR/iLNUTJEq0QGz7wNCnbTwW+vgS2xavO7XIW3+0OnXctHC2vg3d
XGoPfdLE1d8jJUNi34WGESLpshyDyXXDE+qBKqb2nRZVHtfIoD8hR2WX3zoRZJuSX3zfoxKXb0rT
yHoPftB8S6I++R1nbds0reurs8UFnCR9vK/QEX0ciqlxN7VdxvtknLV7x61c+o6qcUwQAPa63M6R
Ih618bFwSiykp0BG1raqQlntGomC6m7o4xo92owc5aaMu4z92ubMrprG+yEu4v2Yu+4t97h4x+BZ
/UZNoyT5EoxFaDyadq13G5NkJCUL1qpsF8sFyhtqbtV5ZZS33/pF89HOG+2+SmJ5+PlTUxGax0q2
8X7SB+1tpebyYBWZdp93bGNNhto9OKjBExqXMY836foTNpfHgFvmVsuLxvbK5evjcRDb3EynNzQm
TXJuFGlfynlWYgQnJ1Igo+zHx9ZitpTWsfs3o5Jr99FcKplHOml+TuqSraHhg4A3gGIF2i7hQdl4
QzrE+yZY/kVqkclDM0pxa1lN6M+GkX2sAsHv6FHoRpxXVh9FJ9t6I0u3eqNXwqk3Wha2LqpmCRu2
jMxjF3d8SFPMrEZTJU7r64pD17ipqjxgOUtlAxBlfMwkLyKQvJTGpmiQB9no1kNJnljg7inyiItT
lDfZqE6a71iKeCfCkqkb02Re2jrNN7N0kASZp6hGBJrqJhnFaH0GX6m+10SPoH2JVnS1q0qzf0wo
ifyYXSW5M0Xp7iw9dBAIFWzQaPRdPT9VMoBI2UWWeCzErGwLy7H8wTGHcpvaLSrysRJtm36adpFa
PKlyNj9neNHfWZM8DggDb5u5KZ4EBr2nUJmH+6iLejxK+1nbZKMTvDWyVI5bM7G+llGrGeiYYZpi
ZBncO5mlDw5uLk9dppt3s1Bbv8wK/lxryNOQafF2EGJ5qTUCvWAyiZ3rBM4XOp44AKGcUB5qpERu
NHwufCeIs2+NQ9ZR63tq1SK5NSaXTKXq8gOM5+JHMZXjXR606tsqiroUFUwblRm7lVq8K+qq+zi3
2ZKqVBq6mKXGDRKkMW2RvNZ0CADFtJe1caCqYrLxnAp50KKcs4PdRsHEDWrEN5hnDBsH/ZFjkpmi
IGhqktnWAhQVKlsLDupYODdpo4zfTTdpfDPTtaM01PGkJb32JjGlbm8aXv6H0pzDOzPlZKMsMr3D
Ae09OeazE4VPMkJtVakredNMKiYXXfvGxPTZs4wJ1HIkv4SlUW5ap7S8iB3/UI0kUpOVK0/KMJGl
u7HcT7PyFA2q2IiIt6RiW9O2MQJMyHou+la3xoew7bubskzKhyafR6yWE/eTERX6Y96KcqMOqfGQ
hG6xNWWubTUrjjfDJMO7hRJ+b49d81REdfLSK8b7qlTNg9G4KIkX3WelD/BnsarYpu9aCdzy4tjP
pjY+iKB5F5Y1POsRIZ7GDOU3GZsxUsMu/r2iRbFztgccSqS7mE1Vu9mliaMlbfvUIlPWeJxMSoRg
EPdlp5usvvEtLqwXoU93c4sVeYkmzH/GZVgCMjMtz2rcex4v4bYc0MkiE30pSDvjSX1Q0370ipEX
m6HJL43dvnE766ueau+Lnpheq9UbGXTPqZK8jSIke9L4sx6pLz+fjf8qM59VUP+7dL2ucb8tc/77
ann7Lv4qy6b80b76T/1/VATXl27z//p3pfm3Ivj//q88lp/b5j8+y89fvjf/0RXxWUH85x//uyBu
2X+BeEd8DZASpgHQXv5dELe0v2BpIFlMHZXXC/XF/y6I6/ZfKsU7ZJSBPdKAXZQB/lUQ1/W/aMri
Vot+FDjvxaHm3z/zbDkvF8SXWsP/9Lpg/MEzQC2Nar2NAgp0lfN3ti1yngN6ovv8ln6XEi6OcVDY
VwqSq3L1z1EoLUIXEQ5l/DWJ3TWG2Khkp/vwplEYLgfjE83l8hC1anwLUl/x6n5p1rSR8Q6nwvJK
X2hVDV2GN5c+NmUPZNIBdJx/ZDbHeRkg6uQPIK6BLiFGTXQ1fENW15TDz1tQP+eToWD+MAyI5rXD
ChdKBCh9NP2sFjszn98OdoZqRFISNjDq9noFVFGrxx9/2X0X6vEXlpH5hSzMIvIXaxiO7CVFjVzh
C6MEcYhAKLsKxNb+9VGWostqs2CkxSpCFLQt6svn80iVlpwosCxfVaL4dhqz4hMd+8zT4ty8VdO0
+/r6eOuK3bJwnBfcfxZvW5p6q90pKoSzusExfEECv9GsNj8qiaWFmznQS+m3mcJtYae5s+t03f4x
zPmnWC2LXVVo1d+B8KzX92vHY4VC/rmyi3WmSbsbeyiK6ucf38ST42hRaPp53y95Ny63EI2D3PbD
ABU1Y56nTRkg9MlvPiLWT7uAPnGYoGGtqF19pStxYUuf/ZoVdMjNGzUWJlJMlqLnPj5+n9UgVE9q
2ajXHEAu7C0LpgxYctMEPLHGKLdm2g7hKJfT04jjWKfPGY/aK5zqi9/DrCx8JIzU1kDOzJm0rih0
VpqTekKbwtiMThId0jmoruzia0OtNpUZtEg1JibADzp8m9CJhOd01V0bUjV/ff9enDlamiYddxT+
zVWz0VDD2WyISD4tC7ktHbW+QevC/eOtAISR00Fcc+FrrL1d0wRvncpxS98KDPVY5PMEAyfLjwFU
/n8wFEV/QDRQKOjILh/8C+IqYpl4IzqVjz9Q+y5PQpyQ3Vx/FzaBvIL6/33uFvcvmrUoaYA8Xcea
tiuTWgq18qfBqfZRKXvPzsjgX1+hVVGcAMPS0F2mIc3VwN1w/kGTLUbVIMn2ub2173ZjJLfNbAs8
xxp1PyDH8iVB3+jw+qC/b8DzQY3zQSlt1bkTDPRyAs195yp1T1VLdVpPyyjZvD7W79O4LBXwxaWz
rv9MS35dsbKuR5NXfMOK8exvR1GfarMNrrRWfr8Y6PgjbsbuE1wLa74ErYAsD3pQyIWmaGTZlXNQ
uUc8Y6ByPmiKdQU4eWHZeNvR44Q5ZGF0uIrFFi+6yJBa58+If6CDNJfDJnBGUH+imE51YndbEWBW
+PpcXlg3SFHLJDouXDB9FTgcXBQN3sWdnwoDMHYh81MGvsF3E+3PkKHLZbN4gqAPyktc4PO36u9H
EUi/cOz5QLXrH0pLds/qHLt+WY31jnaBe40LeuGq5ZalI/XTF46FXH1cE6bNqNexpJ+TgHNo2qLk
kqstKp+D4XhBXOuJZ5fS+lw5ZpqD6OzaJwFO8CkWNV3v16d6Ge080yC5ZY4JaQ4tuzW/OG5xn8yz
VvpWZgSuN7aZVmy1tk1xqS7C+g32W/RRptHWIMmgJ3XN4vjCBiMus5ltsSRy1iou9Ch6ooPA+EC2
g52Bv42fDU3rZ432uUtEdKw7wE2vf/Nv24uCJimEvsS9BVixui0Glxp12zadr2tFQqmDemZauspm
Kovvr4/0+2IzFP6uNvkVCjMASs8jUNUaoWs3eecPhSYzP4c1vnfVQBylTYXRH+rB3E9lkGznqTGd
jR5EDmoQZndy0CK5RlW58N0YzzkGgEKXr1+eOr+GqKHI5rbTlcZvc2l5juLUb2jQRW9rq0yuXCq/
xSkbbBEPHh5OrCqUw/OhZlodgWJRTa3UMtrKOHE2aLyOLwEugrtw6twPr0/0b9GX8WA66z/haDbI
pvPxbKVPAH4QMWQkxFeIHdjeIa11fH2UnzN0dloYBrUpl7IpTw99vZxJHwTxDAjGr6o0uNEakcZe
mZaZ3yqxrp0mU8ptSjUE+qgR7aY6TLZOOsanoUIYIFfSsKbPG5q3s9vG29d/26UZwI8MjIADLAz9
/dUM6Fmv2IXBQYbteuoNY9zNZXbNXHPZr6sJIDAvKdACiPobDvNLXhJ3gRJm1gxsII2raBOhK3Ib
zylty6ru9D0MzOSuIaT6ehkoBysWQvFf/87fnwf08XnCw9dxl7AtVhEjrLVUK4O+8UP4+lswdoFf
BziHDaVu3XQZlP48i+jPhu7ovLBHxWMzdPijpQ1aELPUsCuykivX8sVpsTTCJ7pnSAqsjnmol7qD
0xMnCyhwtTUr2jvkU2rrIOkapQejbND4CCCk6kUrtlOlQSh+fV5+C6RMC2bEWLhizomj9Opw41UE
5NlZtmai1Q/USnXPTqf02Lmq+DEr7sgena9JcKwhWws2BTghns8aZlTLU3y162iVKGGZDX7gGO9N
eV+ULYBQxS8UlI2AkWmmfTTscAMY+yaZdzRhj4bzrW+E3yzqNyGco3C+ogH6+0zg5kniR6hbYBhr
9G0kKKiq0p58SxrdbTo0+n1TafXjbJJCKPgQPjiTU315ffp/D3hL3w6ZA3IkA07A6laf6mKgt1mq
ftE4yc30A+aWOVb5lqvtmhbShe/jyrQ0Y1GrNAl253OeD2bRIU84+xatlycjT2j2FUXxDFbcOgRZ
7N7OoOuuUJB/3+FcGyBpqO8s94exfP8vB18zo6CoXSY1dpnFSC+SUzg3zSGbKgvZ28KN0bABCoR4
eTfdt4v14usT/Pvlxbh4DQDo5+EKEuP8B4SVbSUtvRlfBbsB9mMIbwKnbD4OMtOvDPV7KDXICEGc
sJTM8LqIVgG7IB+bJ3/MrOBbXgTxu6IzPv7p98D6p7rD8UOfA+vl8++BSBKGocsgg9rJ51qzqi1o
JeMrZnjX6gq/702G4hUAeJSyG1ne+VDDFMlRi5LJ1zqZHe0G0JOnaAA2KvwMNlE8CfePL6PlhlzE
rpe7AhPm1Yh8VwlbZ/IDV1MPhqyVO33orSsh7/d1Wkb5+dwyke1cK3AMaihBpGQcdCVFTiux6s2c
5Onu9YW6OAr5MQgySlK6ttp4c9fHwxg3k59p5C4oNtg3XRL+mZoI75DFUZngTQxZijJrGFbaqT3V
NZdEUR9BlNAXOeYYIrwxzSjyNRD4V+bu9+Nkai71aCqMWLPp5iphGtMuyWOL8XI3Vk5GoijCk2ZW
OF4+jteuxwsbkCo65rKLuCoGmqu9juw6VWc4A74SYL+YROo+UcMfqpo8snuuYXIvrBcwbV4SS6Ra
7qbzvaeFrrTrCahnDcaRN1NrIhZWd4fXd8WF+VvOkoZUrEmvQV3NX9n1lCgVq/MTM/yeB7FJsmN8
bAlJ+38yEI803qcUaNebXOmkNLTKQBMfwO2beijwjabcdQsi488jErsBwc3lHrcpEZ5PnOLmfewG
auerQqsejdIywOMr1fNYjcaVB/5P2Px5HrnUtv9nrFUSN5sgCF2HZzc8sfC2l1WGNSd6WiNoQC14
Mtqmt3e5ommIlwk5F6RRgL33deGQ+BlTU4qNA6ai8Vqr7GdsPBZxk0Lr3R4srxyLt3Sqq+/S6nV6
oWk+OX4+l6njv742K7rsz1MLc49ki/1GT2dtOazg1hv1Stn7QHTVbRQZzV03tu2HCULI1hIgLpwg
UBKkS2flVm/i4DA55p/Z9v39I5bJNNEIonq2VpHpJh60ky57vzS1eh/q5LmVand7ykfWlV1/4SAv
eR6ZDg6kpFarXT+1FXgWIrlfZ3V6V0C9C1BfQylT6jkt78io7Stx6uKItBQsnqwqG2a1UayCwInM
EdJulE2OsWF3BwnOBCG0LtDujLSKHl9f0wvhwyRRob9DkkS/bh0+5sZlwRGRiERZ+i7UeC/U7WvC
2Rc+y+TGYsl+JgFi+fu/pFMt0oxTP5iDj0slCOkhWzDk4EpmNZYPSjN3/2CnEvBBQlNeBeu7zmny
RE9svWxHP5wGQEhT3e3mUC92PTCVt+j/K59zY0gUn9Lt8BRLIb64HUnQPzj35HAUL7kJKDutJa/D
EPs8I5xGX7VbbSvTtDgq1NTDjWFG3e1o4ndhAB+/ATmtY7VX2oD0RpxBlNmkaNtVj5meg8p3gEnP
bpnvoqGJFq+H0s8Q7+69oqZPNaNhcyUlvBDul34UMl9kUhpQ6fP1mni/qBhbD37lTkgKFLYyHpA9
1R6LYrim23ppB7LjOdICkJnqrra8GEJFVfOcOYpksI2gLHpwHsLdn+9zzhP3srtIUK2vSfhK7qxX
BTrdWhUcsiYpT5Xoo2v7brnaV4Ge8LjQehatNEesJ64AdkIKgiZLHtrfhqxuuk0+R2Krp4Etjmoe
ig6UVKK9TEEOqJtoC16uUbOjMOwf6uDkB4uMZAf9KHy0zL7svYkqx2HU1P7d6zNy8aeShpGjLOpV
6yfOGKO5npXMO0WO+ThVcX6bhWhVhHMQ7OERNV6nVeaX1we9uLEcGq9Ix6ho5S1//5dAUAvd6ktR
jn7epu9l5wL6VGvsosScb18f6eK2+mWkVchpqHAmKLiw4H0h/WJKsjt8gYcrlZDL3wNjjLa1gZL+
KonoWjsMKMWNyIK7wOzDTs29uJ05mbpI0ivh5OInIYxH6YNOMd7x55OXpNCM0D2CGjGk2g54fuXJ
Rr2m23xplKVuSq1jKdevs9faGbkwrGb0zWHotsC7Oy+txunKRXdp4n4dZXXvpJra1JpRsRF4xz13
pdX77VhO78wqGK55I14oSy8aPqSvbDrB3K0mbtDMSU3CFmWoqQNIbrp94ilFM5z6MHffD1JopxHW
44exUrMXPbWU26Dt4hszn1z7WoRYdsQ6QtA5Y/+7FPZse7Uve2iXQjGbwZ90LSPSj/E2V6P3o+bI
fWQXP3qkeIsuDk9x2wDfG+NwN7nxldm/uMYUixaBFRcczOqFknRBpI7zOPhS1NXBAuTslXWTX7lF
VnT+n6na0teCx8/NvwjxnW9YB8/50oFM5zcydG7mPEyfUnLXe+7axvX1wG5PcRM622RKiy8KkF0o
C477Qaek93nqKQldOUCXNt2vv2d1Ws0qdQZzHAbfDdzZ6yQTQD+j2pY6BNM/Dz/o7EPtJHUE5LCa
YYSUeXPYLLM2GVhLBwCg8yoNrwS55ZSsNxNQr6UmyWvTEsb5BCMS4vbWEA1+Qs7eIVGVp6Y3LL2n
J1NN88LvRVbdqlNDpcoIkjL9B/uIPo9OFXhhV6urU0zPNnTm0Br8MhL5qQYqvKnSXL55fS4v9CE4
KcCsyKX4D/Tc88+EOJlCDqHoIY0p+pzpVog+1dzBs+6FdaOV6HpsxqRv7uFeRl+tVIwRshuAY44z
ZMH3g96ghTQGCo3dOI/y7MosXLpJmdMFUeBQFDdWswAbUh3TXh0oZqjGIQ8xd1WH1nmcXTc/2KVV
eqaZ/5mU4N9na8krzaUihOq1fj4nYdjFsJyIaVOZxds4ah47pUw2nW191FrlSq5wKV5A/gUGRgZF
O2gVtPSys4Frc1xoGOsno3ZbT02s7splenEUyJ/oyxKXyEnOP6nXUgumJPNojPY2bIv8cW57+fz6
Zrp0ZBw0bOmd0W5H/ut8kNicMlJs+gOZYzTvglYA2Ie8D3lIwipSTLFNAqPxhDpc44kuk7Q+rGiu
UllbJDTJ7M5HpkHXJ7C0Rn8R96cOKaNTXSlatM3R04q8XM3Tl9e/9eKEOvj7UJIEaWWt4l1dItfC
Lxr9AaC5bxmp6St9nOxeH+VSVOWLQNJhTAOdcBXl40jq7oDmqh8EEBOMZhQnWjHtUW3T8cpJu7R4
LrgngK2UiACYnk9hJk1bsTQ4/25o4HyDo9hL4LTFYZShss1Z9mOoxMOHQg+MfzCVlFzhvwPVE5a5
OgGV6jR0SKEm5sYYv4vLytjkeWFe6eVcWjBqGtSjeAk5PD7Pv2/OEjvuM4NA10Sln4shh1Cgl+Kf
xG3EKpYO3oI5RPviLA2vuIQLuHijP4tR24oB8wd7qmr/9Y1xKS7StCSRBMHDpK3mrA7ZkdIcRxhb
wXDXxUEWbYdOo/KqCmn7csoVP1Cz4QqI51KZCmScsei1OPTq1rukKlAcUDVyy6EzIeBYRe08Bu3U
vBAc7UMAO/rYAAHdz2XSPwwiKh6zub6ivHMx5xSkKNRVqORQYDmfYnPWGmgqnIpsCPQdxJd+39tq
9RnyJYyhuTC/qfpsfOSdgHsfzk6xh7GE9RhmsGBeX4ZLm+rXX7KKeElhw0+LZhJ6u+putCLSd4mQ
9RWg5YVRFis5snX8y3j4rkaxqhZmr1WSXiO6EXk47MEHHrNKu7K6F8YhZyV7pp5PVrBu/Fa5plco
9mm+FTX57ZiU/V7S3bkyZxe2Lk1encYYtyutsdVVVKhFLS0j0nzTVSRB056+5nlaQJHpBpqAoYXl
FniH/esrJdgTqxuC7QqT3tEZkn7u+Z5J9KguwmghkSPg8NSlTrTD6XlcNO/0DYxCeUIYBlJUEE2b
Oa0q9cpXX4jkwGSoOgJqXyBDq6+WkYzSKAw1X2id+pjzENo6hZyenUH58fqXXhyJohgpIx0gNsz5
l2JyMYeZOwMJgk99U5tdvZ3TWnlWjfbanXFhw4CUwV1uaea6oBbPh4qHpBqC2NV8yHW5Ny6MNb2M
Av/1D7pwMy2K4wAsFosM6j/no7jSCqRE7NEP60VyQdhN9D5M3K7yA/ilKVX5NrqPdKsxd2GB5vuV
i/FSinw2/rK1fims2GkT2a1YvHVlLX+ouAo/9CaqH3h2BD2m02axN7ohx3jbaaAMuKO2F4FtvtNj
5cYN0FuJ3XoTmmHz9fV5uTj76CwsuMYlFK5+1wAXNykp0vpRmdcA66YMZVn7mvfj3zCY86ND3g0S
hXcILXOeQuffrzrdIJQm7IBizM5wcKa5/jAbumdq80djwhAic2W6t3qX/lgx1tHb0qnK1G+0SIAC
7oLiPoTs129auKvKQc5aa73tYoQZHohGxd3YzSFMVNmbttfXIe4/dY6XpTe5o2sfQ0NPKlij0gl9
OwzjalemtfgUjFWMKJkM4Kq1ymTdpEE0Tod57iYe9W2jh7c5DCugh4K72IMGC1Uzl8qU7vMARBUz
FUJrieUIgERNeE77mo7OUec2kCJH6cKz1Ab4155WmJm7FVMQ3k5WNb8M5ZxQVStmxh/dWiSeC/k4
3LoDPiendJhwAIihWBQ0MVIl4N+CtoCnDw71MrVLh9CbuiDX/Vqk5UcpcSQ6FJYRF7tGo6y2iarE
crayB2zjNXpTuftMm9KIjgyMVgQ9BsPe90Pi7BHKFtkJ1nszHVIAlzXIQ9pVN43RZKEPficMN71Z
2c8BIha4kYwtrLTSFfGwKamEp5uygWv9YiALY72kbjM/6RZEPGrj44xeR60q9S7qYipGpIXO6MU4
AL3XKTZABjL6+q6sleoDlFcD6rQjT9UE7B+r7bgqN9kQGc8FpYsUfPtUKyelJ1/Cp7qbDziCW5qX
hJOYPNrgOP5ZoZH0N5neQS+N+6Z501ix2foaAjm1F7Y0lGEq2mmyQc/YuU1sByUwM5j1cY/sgvpe
x8wLJVErNe5jOL2JB+0zWpz+osSAUanj826PUVbf1lCK9F0OrD/30bqqbwS8ReSEomyOfNE5pbpB
R8apD72rVt2D7hTKO6jZ/Qc5pXA+nYGuwY3bFTZ09Tn8bLvF8CC1orpx8zmn/awOOmpAUoX93yfD
W9XMReklphxOTunC8ABjoy3eG2XbCk5rPiIw7obuvdo2QjkMsQjHjx3CQhZu3rqBbXnb9gr/m+WJ
n/Wq8QP2OioCimok+16Ryo8ypuSCail8ld1QF+xYuMjTG4JlJrYzXGIkMotMWfRpm2FDQTD6lCSV
ezTiOP9eNjJ+HLSxTx6C0DHfp3GdtEBuTE33hijCw9s1jUCyY3KQurlojRpBviZrjrkzNdLLrCmG
1KjKFKTEEJSPoz4rqe+ibJBtZhHLb5az+JymWVFUXuBU/acWvYTqULdunm4RTbDeR0o29HtshQN9
QxvJeEgjVAhodI7RLgJPo2zbTODZE5kTh7Iv8rzb4iZfqVsHdatwoyuzeEjDTEFaJOCHxFCTQuzP
KrRKFDFp3yRPnftCGP0XLOkVONQDdFPPclPzfQyaP0RSoZoHtgCsbn8EgyK3YKU09yhQQFD9WLgk
dIVQbLjZSEI96pzlcFOHQFI2fQDVAH/EEQUtLcmKozBj0/TiqjBoR0lsqj1p623kIX0gevjmSdY8
dQqKNv4YxZ3p12paVP7gWn1yZ+vKYG3iWQrbc5VIdvz+XoZe3RiR9Hm6FB/0QW2E1/V5mewnITmd
uhq5ObDvPkgPcrA76dU4sGc+RXlYJHERtAC7hFE8jaNrPSvRUOu7OptlTpPbHjRvjtJ4QA+jqQsv
AIM7EXCoUHig9JUnzSrTYT/ackLjqoZYf8pxWtISP68HAea3sxonx0dxVAKt+QJMrhiVJ1UZZnv2
WtWIleylHFMUWvj+QKe19p9FDc/OBSXl901c3FP7Es8WoeitpUuFchpyIVs7trNTUmdo3WvDwpVW
oM3Xjv4yRVrC3xaNfHGComJHZeh1XMkRfwOEIryG9BpQUJMC/aJseH7ThYAb+2IUpp/Y4TPTlQNu
CiYvlSrSav3iBVvI2jeC9Bu3UopGvuJsSgC5njAJNlXXvPy84f+Iyft/R9NdNC2fW/n9e3v3uVoT
epfxfmUK/2v8hSH7/0qwkqbkL8nOb1zdT5/zL/H3X+Uqf/6Bv9m5hvEX6e3yIOIFDOx+oTT9LVcJ
z5YiJr0P/m8qUKiG/Tc7V3H/AmZAG/TnP8CNtbQp/0XPVTT3L5UKBvUVgNg8EHhO/wE/d2l9sFH+
J2UCU0jhGLgoAGpeqBydVd2mrSalU8wOz+KUMpgfUc+I8VMgTaP5F6OcpkWuNaMsIe3wRyO18X3d
BjnsG4o94aD48eAM30bEZ9p9gvBJfRK5qo7apgVX890qOjO2PZmHeXSfRXmKTLztlOU78lG3yfw0
FONxRqNQ+4Q+Y5o95pbSyp2WaIq6caGpP81BaoQEuSLt0X3E/O4ujBUA32adzt0274YPZlUU025W
usnduSHalLM35aBfNpIOAryuoh0NWJSVUOWNjguY6Vfa0Iy5l4eTUj8FeVMgnEEepORbtbZDFylX
Kp0HJ3KKdG/PyJxoRh1+KmesEekRiLu47aO3s6L1N5GlNs+kYAhZV/H4YRFqOE0C7UBCVfcsm5l8
MCg/mlUOQLsrvmVOBh570oYbqtGx105kDx2UhM+OyhTjFD8fA5FnB3RM5N7C8ftOVbsHJTYLVgO1
JydHLV4TUbPl/jEPRT90N02TFn6sGh/RF+g3QaW6N0XeOI9gBpDFMtUvhZ11VFhAgxWjY6HGYbwX
ztzfADjtTxFSYz+i0WpPQV0Z+1T2Kj57g+HXTYWaAFV/L6qd9oOVu4FXtRNXfhkMdb3JzLYyEGQY
UEp6aDOb1+kmadHqJxK5iZG+jHbVT7sUtcC58ySUCPkExmMWHwd0opobATQdGFxRJBTyPdk5yAF5
fLxcGCGtUSTdxpBh/4A+TIVYVXhDPVofDjKFUX5v4a9U1HBSt67dVcG2sFO56cuOvoclrBRZNBqA
MzGw1u0XvSIcIhv1FueyCklTtfdUVyqbUTGnyHPkvAU/GXk8mbaF6IHSJ6HJnzALs1e2ruxd8YaM
MrN3tiK6uyZRep97YniazaJwwGGglfocLeVPbpqu/9jLAFUro2rjgId6ZMANCGtE4Fjw1LnVMudL
pEaqeVTI6dKTVamoLQyG/ETC0j2XNsokcEXGIUQl0NWrQ5DP1SFziydg/DVGwFX7fbZa65iCiH+X
muQcSTUBybAMJESn4kCHoqo2otDym9xV3I2uSqfxrdIoaopQ8bTrQgWd/hkRzuZrg4Zt7Blp1CTo
mAR7bXCSeYPZ8YzeVzbJFBZyCmIBTbpKf7Sj5QKJNb1fzsF8a/bhG0Ov7utuzvZm0n6HmqdvenwW
PL2sjfcK/7ryQ+POdXlTNWni+Iqmpidlgub5JayTSHpdZlYDLxwTNc0xLaz6JnPsRvqxkymjF7TW
kHztszSFM9k590pZKulGAqqFltchz7kxEauoN7ZlfpoSK4r9cnK+xqV+TPumuiVAaUA754Y1jdwa
4mUVYohw1GikvTfH/GTyncVuAIf6pQdgYXfe0MtY4Vwa4zdiQeV4cnYy13eROg499E5wkA9Jhxc9
d513tDIbfXOKBRkpe6KZ/WgoECfpsx4ZsQBiV73t+wD9A6HMqeUB87BKnxsjEGjq4W1B9oVLX191
qH8L27ptC0174vCOWwujyDvHdrp9FcbJvgiz+SNMmynet/aApB5oEV81wm8mroebzui6TVOb6jFS
uhwlqWF+mdTsQSll46GN0OzR9Zh3EwJoReVMNyh7Kjs9UJwbN2mNmzaPzJNZx8pXt4stAmdYxl5j
2bV61Eyy5J3UZuSVnLqx/g97Z7YbOZKl6Vcp9NXMBRPGnbyYuSB9l7sk1x66IaRQiDtp3IzLQ/R7
zHP0i/XnkdVdkVHZmcgBBpgBBgkUkIWU0500mp3zn3/ZEOv4DY9Af6Xn6fza9NVzpyl7k1JqH4qm
rjdN57vAi20wLzW/O7ehKJr2xzhp6Un1hRcsY9WsWRrW8yjaPsBTbTk4jA/WY6mmNlD1Jb/QhP92
hDJMWUjnsysq8c1P6+SO/TY6QuKRYRNNOiy12UEsCM9k6zqls7fLug966SyvxPPWG024yyvaobRY
ZVGUHal9iz1IX372Wqs6ZFNJPpvxOTVl3gcu4+CD40X1seyb5TBOQ7+pI9u4yxdveMHsadyy03r7
NFfxwVMyejSJc1zbbINwlRIM0/S5GzHbKqnN5cjEN6wM+y1Xtn/BHvy1b6TE3TVZdsbfeGt5Ublx
dcx2piKtdrlotKO8YEQyqXykrQ43URGgxTdxneOk8FhLC/faHbuHKio1e2VShVpra7E/vWS6s+3K
2kOrAwfNoiMpABB6FPeirne1xKhSH0Ld6W61cnCAwudN2VTi3mirdVRl53JqrmKPHtTtEFD583hl
pOayySQdcmL2u6wdmo09k4hWXfKuRGpveoM0xIHHtmmt+c6Y2ePnHDTfaoYwEe4exIUYH+FaT741
8lFjL6nlLX+bpG58miJP4Auns1skRXRwppJAIkuL3y19GA7Lshhbe86xvlVufdILfefWJT4XPoU2
3dzXWMXj2RuXfZsmD20HLw7TvxtbxrtZ1iOIjTIKTnRnnEMCc7e00J+1qs9gpUHUMSHvzdeubVdx
hj1kLWmqhgnxmrciGuk5xkJMDeImbfWDa2Qc0thl0ofGp6zAdqFps7vEbY5+Nh4Sb8nWAouvwBzq
Jzq2XeLUoY0j5xLYDTEFbn6VNQQZTbmEkpt2uCsZ9fKYpWgRPKJgN2j6bp3R47dMG79GG2nPDidv
235xTJycs0k5K7ufQTaW2U7WqZPk7EuWuEvyyH/I/cYOF5XOL4XWxE9eg6cpnMJuXja6jA0/qFRm
ddgDuK258WXaJ/slVVqDY1hiFmHbOcUb7fuNrNBhOAkkMNNpzZWncH3qAQ44nbM2+WqMcbFver0W
/UnPMXNthkEagcKNJEzKOd+kkG7ZrHNxlSwR9nejN698AcaC0SRh4kvDPNfZ8gbJjT6X5p6cZIsj
fShv4HwmHVWGHA6GXy9f2soQG7ud/WLVpp27sWofR6eK3SXA8XTRA6vPSgcxqTe9YdbllaAOaDuL
Fe6jRhNmc9XgRJqnJn51hnKfVexgN6f3KqvWADbxrYAyfbN0hrPr49S8GVo7SwK6ZD0OxrnBXD2R
KtuPNEkUAIVb7ztTX27xDbSuZYIdrSLQnnSbvAlVnA/oGnnoRskwK66QCeFWbq0xKhc3RMOLk5EQ
tgcm0mIHq4YnTOWL8zjn51YaGmCAgMJtsnYXqv2tMuR8ZSsbK2N7uEu16UsDK+vsUYLjUJ3fUAJO
RwByrwjxeLRR6fTVppDlfdxlLOhex4owa5+EM7Ur5hlHA4PXLe7n5bqrLQRaIyZZVC2kNbrV9diJ
8SbmhQ5r3F1FanL3o+Vb7GhvBS4kh8RV8Tpx092MmrRzsvHN9rJmZXf5xU1v6fdT3SBzMTg4g3Ea
qwceq/qCdh333tj/iud3s1GNzHd1Zz9jst1e0wKZ+3GABIFe814XLFT0aHOyxqKuXVuQXsdQk32R
BouVlutLzPXRw+ukDpUts10xKfO2BRG4H+0lP5iJifWh4Z0AHO2t7UzxXpmcJXY6Y0A6JdWzHkno
i45bhlaG/4KSKe7Y2WyvfaVxuPo9NofmOa0n+VKKvAjdUryave4RgibKM/R1udbLKf7qZ4Z/rBlR
vNhJv01iWO8EN9Uv6bIInBlj746oo3uRVuVLnw4f2iT2GEImod9m8xfRqU2mxnRXxKX1XueYk9qa
HO76QW/XVRvF77J33ffatIebNrGsRz9vOy/QIzejUons+2rkFYudur8fxFJcadOUYqyr/OHTxsh0
Y2ul2l44dBdLQM40o9O2jtG4rzPgyk2BbOJivEgKR5022tq0iofZ5mt7RT3dC4XBJ1Z+WyEt/Wsh
0NhjUq99sYqpeu3yJlnXs6dfdL3ZjZKYqHWGVd4U3iy+pCXgpMAug5Tx6hk3d32Llaqi7K+35Gm7
gQLdXGeF0+4HC6KrdI0iTKMlCmt3WQ6FQC6ydHq6bVQKsigGw2VH8luSeSJdbWU/lGd/wPig9WDJ
Fm2JBXgtltvcIVdntgZ8Y7H9fCSrReHG6thbXtS7RObdYRZ2F8wyOkNcNmEjMR9kNFgHo5vYVxOF
PNDIslap1uyFm6+zIZMvaSv0c9/WD6Yom6vJJKuydADaHCIGPHrNnQnn6KbWTLwmWzmBKMf+m90l
vG/e8AW71+S21GPnSi66ca8Dgh0tjg4MRE1j5aQxxizR/BjVPnh7Me4y1G53OP1R42vCDzJ9KlZY
PeCEXbQVdCXbT1dzFc0PSmWJtc4HvVPBUM3WRrdo+GYOmo+sqvM1pW16yzAluaNNp7uMXL+7dvLm
a5ZPTAkzUw6gh0l81dSaf6wiTRzSpusA6/A09ReLnmPGXq6Q1nKbqlldafaYHge9uVP4ToU9thpr
L7aBAbTSvs6bIj55Wb0EMU0W56OehBEhDcFspv6umTvuxtjGq9Tou02WS/uuutQ/aMhgPRnyq3Aj
3tBGX+HybwZNhLQL92XH3Y8jZ6ohG7Ex2+6JseYcOPhgbDEFkvTest7NhYVVQZVOeMBP1rcmrl4y
kRikBAA9VswMg1zHl5XnZR+0/nujnL50NP0vLGeCFIlBcpci2WSl5Ww1pUDq/cUp95bMijXT3LJd
Zf4cT7SDEeg1pjDpJQ2+DuxkKvD5mMyDlePIm2JqEAgnO8YKw+zIjk5MNO8MI4vDTGjp9ZB4j3Wq
Vrqo/b30vZM5qyGcGuyPRyzPIXD7Zz+y/VAfFC6/TfoGTlJy6hc9rIvcutJVshsq5v5Zs+xFXLyq
0hqzoOk7zP2F/6QVqREueuLezJSxV5EfyTnUF68Yi69IU+NdYvfDyetcZ2cAFrxGLrnKaaHVq6kk
G2f2r+TQynvNydJ3dTmde3NaD5rM77t4PhaOK4+RruWb2HLLh8bNHwCOuqdu8MebgXNgNQ/K/KA/
ePOkdl3r1deqS6q3kSHFscB8l8y8bBS7Gs1qqIvKDjQtR7VkLN7Blcg8HV97RqGcbomldN4y3bFf
ptESW81ojoVKppBNBoULbAhg6wiy+9grfUcT/oqDzhAMVv/iWNMHSyTitTDri/Wxtp2iURzTqj4y
9cXk0KyzjY3O5NOKrPHBAdQJ/Ex54eBj9VzPcRssRBcGcZpPu14zv6qyaKYAu6t0ZTTCRhagyscJ
6Q37dtLeZp2EwGTXJD00nraSQ0aOrDTsEJtO71CAoqwB7+sQP+J+45S2HopaaBBd0JAs1pwF0teb
x0YBjWjTYgVFNTK7sqyC3BKDDlh8LljNbJDAxZta8D6gY9e6ezkvH1lktBgOg3F3lWhPlVZyVnoN
o+vaqNb4sU2Ba5rdthZNu/JmNV0Ziy+2cbNcI+85jrP7THlEUW6V3bWsZbnv4U0dCw/bzJrZyxi4
6PZeq5QG2JfJ5zRzlhee22Bq6lRHxm6S6YbvHmt+XOiRqSIS+6lIoob554LJ8iWKwse5mUPXLLd5
V01vRa9P111TFzu71stVUy4vw9IsG3MeXAwTspJLG9Y3LSYgSmAndy6GZuLtMaOVHvflqU46Z4W+
zT0QNGTcp5WoN50hiPgVl77OXMYpHLCWXkGYa7dN6ln01ezxLn3G2vLccyNHxo+tMAK06uVujpZm
35SVttch+IVtanyCQHm0ENl9Z+QL3jO4hIvGiAI3qaazylt9Bbr5aajMv6qU6exKw+13hp4JCv8m
Xpd+e+sYBIUOs4FAxyGZ3fC68jBSP137Xm+MwdxlRlA6wB37EaBxZYFohmLEVJf3xw67qRrOmpPX
m6L0K+A6RoRtWXSrgslHzaboRxjzMnlR3aRC1y4eOaDrUNPmZc2YxGWeKLvQJ/0kbBPtlRNPWxty
FFeeG9f72BjNTZnZN3NV7mXiZVd6PMltW+PgyUiS2pH9gd6+9zKIEDiDezka9mwCWUK5pW/NBsZ/
bkhs8MkrWpd291jH09McgywCLxqvcdG+F7VzY5RRi7rQHp8YEXaXtdXtDT1FfyeMmwnX5lXuWN8Y
XOTM0pN8jRt2vpEaLlRDMU9h64zNwSDu5BihzFzLKnNv8yIDeY3Vtouncb/EiA1UjyFvbiVvEx4k
5oGevY+ujDnBXls1cOO2uVPm6mj0znTfJJVtbxh/DsttFIPEk9wZiWrlKiM2GRfp9nzTmUt2TE3B
nXVwM5vDPGu6CNwMDdBTg0lvkEdRwtjbz7LqZeqwBmZCNJnYvzul9zIuXd2EEhD3udBH+ZAq1lvQ
EB807Qcj4t1p8eUfgsyf6Am9RBdTFzDkJhMkKgh3WCk0i2rjlpItD7UPXco4Z/dSdLH+TeuB687w
UkbtkLW1oXHomWa5BFy+N869EjTcWWMOy0r3IxzlzLE1jEOjNz5to9/ryZWcbfIeYNvlhAPUur4c
NPRvajXGc9EerJF3iUmaU07H0hGDGSxaZNz0mTt/KschCWFUoqlWU9eDfqZAy7cg//4OX8l551Tx
Q7kM2UbNDmVaeYoG95Gh+BJ2BQAciUPtXRXbh8bS3yOjYhBFQNBalXkXiAnvi15fnlgIIzE6Jdb0
Yppx6mBM8ax3MzmaGVBHqfnTppsWw0ImVdqBrDx58rNOxFVYp0t1Kcu9BjOLQmVPE3bO/dnohor1
0E4uujSAZDhRqrpLAZCydayqoryv2lFeCQChMO+ALbs2Lp/zwYPFUY5yOI1yYSyR6DtD08mtTnIV
FgyH1xyd9dOk1DPSKBIN3OitZRJ7N6SafSd1iCRGMh8ngxLRaZzqS29l1Ba9fU8uA20BmySsDZwT
t80gK8yEE7nPfWK+ggHI/GnpIndvSs/eNHhZvBhLMn+aGE1sXSOFH2BKLLLtOnopsn6GAA2L3VSx
vgcAsPejHmWffjtoM+m+5EExM6g7/eRNrewCexr1jwlSGVvIIu35rSTB1NgRO1MYa0rxxt6Zg5XE
Wxa9nz2laedfdEoQ5/dpUuqtSbRY05pXk5HZ6drBL74JrZQIIOBeBj+0yE4NiFshJIsqbPmztZ+y
IeAirLp6k5NblAX1QDDcQ27Z7QSmxqheYLuMGHmY5lXfzAtpzjExA/C98EYcx6PXjG+MgiKmwzyb
Tb/4CcPlaFkvw/I8JfUt0PQhnsUcGAlGYe6MSbi+gNSWIvP2FSMlWnbG9ss4iwMzitQKiI+i6rTJ
m3Eqx96YMTC2zW4HsyVfQvz7T74S2TXzjmCkXfkSt+1NgYQjxMKn3BqjFW/yonN2op60m9YeanKN
6ylU2YUawe6u486mq2YfSel1gexK46oSi3xdysR9IZTMPTa6la71xRxfk8ZLDhMQaQ1ECCoLdQmU
F1n2Jh58b+c1U3wYErMcNqPsW8nzSdH7DAanvUziXFsh/zTDvLXMcu0mwsjIkhZ6YEckRnn+6xJH
+j2DgWOp63ssL+Swsadk/FzadtrqLWW5iIo8pASv1gryQgjFtHPDMp2NkPNT3iibVxciGM41EqRq
46reBI+35hQMH8jneel8WwaI/glbpLz94jTdt64GYy7a3jlKk8wDVlO2okqJAQyN+tRPS/+upHfT
jzRc2UDwCRW6v8/ENB28NJHImEvjnNTmtQM5YNv289ZT6XWTd7tWOv6V7kQQBIjGa258T+EQznQg
HDt/DNvcb3Xs7qUe1opQh6qf04C4j/5Bc6Nrph0cijTT58ZlVQpAwDvTgrHQpBu12IeUcV6r47HH
SLP60miY5pKd92ZLcGrLYsqUkMJwh9TN2YECJOfCzeo1cQ3G1pkM0FvImInv1+vZ8PN3Sc5L56u3
SsaX8wKEEkrgGIAGRH18LqWYvrLfls+qdUfexibaOGK+ITvGXsUuvJJQAyFAyYKtbYACb9wNsrXv
8Yyz9EBEZbY3Rt3cmRlqi3nJjQdQ2W+jEz+WtmD8xXtH1MM87dx4XFaztzDXL/1rJ3Lj21jyDMm5
pVYobEICVVJ65Icxa2rx0VzhFbUEkSrxz+9N7XrQbWJfdFleTVozrhPYkcRETx5hel7d3CuV36Ul
RWyEzf7GY7YZJFhREWJuLHtMsSBhuWW9rwb3ucpMEYjZk6E2juWp1AyawKjd4nrfQWrp6VmH+Nq9
3NRWb901DVy2EqWJuw7VnCy1lxbBxk5FA+VbVj8lBA6FuadndMnj20gsTehpVO4rmFNe4LCFXFVm
VZ7iXjorK3a+Vi6GBFTF4qHyOAvMXJ0cO6HX0stlb5JtxA8Ejnay71DZdSVysONqXjuYoL+6FuQY
yaZ1mJRNMN2woJtq8iR5UBan2FU+KtVe41cnUHgSKOJclaD90WvbqsiG/DNNw1UTFXOglG5x7ppd
GI0Y2261iZickZSKwJdUu401OgcHVl36yOAjycLcpxHeIYirCXwRImneI1c4VwT6RQ5Iq9HJX02N
/j9T418uEnV4vX/gq/6vxbe/7ft6aOtB/kjZ+Ptf/kra0C3vF883XGxNoeqifoWa8StpA+OuXyh5
0GvaOPxd5Iz/Sdqw7EvG6IWTfuG3IoSBevp3zoZl/YK9DSKLizULFkukgv4Fyobz3RH5H4wNPgaB
GV8AJRbUEoSMP5Fc5VxWLbEfzmNr6x+VgjbniLYL2yzJyRj0jTXODZ9wyKN97rnXl9W/iZLy2Iua
bUFXpyGZrY/RAklBKugX4aW8RJ3QnLuuaK5Ru057d2r7O+aW1Zb4FvuGlFL7plAxbMalPHYXZr9b
TB3xt3O8jn1/vhqWCBDRPLsyS1Zl1byUbBMbdmaLcWf8MespdmgaXpu+J+/LOd53mfdFV+ZZSivd
GU4n15CECQVy6c/s0jyjgHgf6uI1ggML+ZAEezF6D23tdoGuUxvTcTcwqxYRAA0S7zdnr36+PBlN
/Ggk5WsNsSRwYRAapfaW6MyjhuJziNjyM2Fdp0u8MWCR7M26bwPT6J7nVkKZaqX+Ujb5e6p7D0yV
dlLztUBQlYVT51xHlnZgCg2SWkmT4KjkCsC7Xml4Qa0oRwVmTB7MOH2ptqJXcjMkfLvsQkidJvEU
xXxNfGwfBqdwAl2DFlOZ3KymKj4jAz+M3hdPpMfM2xlmaajP1M9uzP+MVvbhatC1C8HvFk0qbyIj
dvCDGL1Va1e33ULi0txTwNMmJx8xxKJgSqthZ3FGvo7SJsorA2YYhBpuC1UktwrY7xKxBhOGGLSa
gFlYpbSVlMcWcVoLybINwe9dkwODEyQQZinXdxch3x1a+5cBJUnAHG8JraWQm2Zpu5Uj0g+tsM6+
qx2Y+3P3k5RTrk4+Ca/6BD37TOXIvM+sjvXMrC2X3CLonAyo8Tbb0xEQlncB51kmadj7sdjFo7zD
YbAKOompy7xQoA5tRpzGYjUHKBLeinchCXKlTkwOLt6tlbWqDQUX15iflJdYW1XDuFS6avcU0/nB
Y9PfkIZlPhezAQ6UsMDiqNsuYnyKNHI7XZq1FZSscwf5l6g829zGwrnWOmVfp9JqvlZa1QTSa6H9
SeucDJVcC1c/53X2MWbTU9bwvXNZLyeJqPuxHJqM4QyrKAZDw8W9enAcRTFeaOnOdfgUmcJkac0z
lTLN4jTyFC2zJxiSiFXosNFD1GTv2iLvq4GnT0wfhGfZ+eH3e07YKVwW3T5rzIoD9JiclU1yNeby
VozqpJziqKd6Tf1RyTDKeJPc2rVDyJwUsj2r055Az9FBQOph6drkiK00EnuOPiWDD/yy0urqtjHd
9HxJMTV4mkE7yxdtYr6KHGYKMEza1X19L2Ct76alfm265Sl26elmYaCrZJ0QNQpHtMSbCt/dIzC3
tUmRrW7lJc6NQRthjzTauPx73UMncnftuSJ6kD37S9agfLM8e11o7Tq1+O2tGE6xVxwX2icmSP5D
Z8hbkpGIk/Ld64apTCBGrp4kEKU6ZlU7kCUKWqNH/mBnn4xfTk1RX4DJuAybyVDgTxGMj1ZLw9Jp
otfv+1/dleQNVYW7BvpwQhi5oEbR8qQ5FM4Cv8u1zUMKnYYxgK7zjJsCfNrCySp0ivSdWQkEUyA6
SKT1TYVCMPQWF1J9Ctc+9UxtLTRBmnJTSNpenkhNe8WKUkAvgRdxS2qmOmDtfYF22cNq0GfzcJv2
BUPdF63sROAObPkz3siraSaltgXWNieru8PTl0G57WxsQdGqpaWH/+7ylDsXPKHzHiLFKSD4MgGa
npch4aSQ0ZvlJJ+lPbb7Gk8U9k3Vr79/dmUa+SWoa68G9yHKl3jdDiJf5aTdzaoQKzqBbtUxFYMt
1EiMaZhh9KO5rRLifNLsE86TS5qC0A/EFJ8aXbtEpfPKFpWdhnVSHEnbOjYlf8+xd+1348mMomkN
uRjM0cpeK6t9aYfSOPSgKYHQlifZOWlIP8ZubdNDmuNAni7aNr+9sJ9JAUZsUM1hh+PlyYcPtknF
zJBSESfEAOjalOZZjbx3BEDegxm8Nlr2mOGfw17AWkCvEa/cgUdrRY0Z6EiGQgaO1iovnGs9jotd
sVT9PQ5M7troKSQNjWdpcBzgf/vCxC0/jHr2IfWCKcfQG+F46dRH6tpDQXTXLjaIB8QpXn/AssgO
1Qgi2C/WeTRzf2sXmr+nq7tAFx0ND/FnU+Q81AVuIkjouMca66Xrk89FVfcLyaOTnb9OfC3sqPiP
adrf45k/xeLomDXzE/l+pLA1zRaXeXeXegSxYf+Ur/q4fSmJVAzTjDvRe9o3P+b/LmJ3X/nFK+vg
BXEM68ByH2grvkZa8iE8SEmGsbB7p6Q5m/MS3UEovy3y+Ym0x5eom1Uop6w9QTSDFtiZHMqO9o2T
BuFCnX5qQus3gLGXiXj5ihXsYZYOfV0Sf2jx5dbXDjuQJMIorQzG+lPHfEBmASO0jONSW6s58vdk
Dz5Nl3Dp3FP1up7K7IzBMEepHl85ItEexnnO160F79O2849iij/nKd70ffwBNMhWUyfDTpMFcyUZ
2aGZ8O28kbNuTAlqqCxvInt1MdaNTWqMCSMy4MBKWC0jyRw14cyFBv6S8ra1TARDfeQMTB3eGX1g
qmJqhxJif+iX2sNAowZHzYfwZF9uiMPmjP1gEugyzcMY57B4ZDeoSNNjrAQAO7aXO5ioeqXIIGV9
41vThhaylFNLT/Gko7dBZMKma48ymVdWnb7bTM2wuC1uofJbKyEAuU1+up/Rp5na9JSnQxPYOdeX
BP4RiBo9QPg89ylzUn9p5RpHgTSEoGFuW+Ikr+NeJ2IKROym8KvpcNkpw6GbntLKAwJTDj+m6F4u
9V2X0p2l+Vhts0XP14LaKiRTlztssOUYKfk0boozbN2xzxI7WwUaheDaKIpjV+pv9QyHIVP1a0lQ
34a6eduPvbFWVfyR5h3Lj+0qz9n9hebG6yamcgRzqnfwY9qTqF0Tn+nWoF31GX6b7JBMeSoGiSxN
F0MjxCzs3ZpqFfGOsg+ULc5Ip8CCDP2Yurw1PTfTYdAaDqO8VSPfD8JcEkDggRuZKg4DWHhBmnC7
hZm+tyXbTlFy8E69jThp5i+9nu0shlUVFG5yrzRj2DAn09a5Bb5sXM4Xoqc/apm/xkirLyqM5pzA
Djv1ZipDtiz4TZWfhtFUYrwWeQ9ewgwrdrDGx8p7H7eyDW21Xd6jFugyM2ftPRYcZpZkKtvhXBMW
kTXtv2+GqZV46zgyDmVif/bwgtdZbc0QcqmDZNTvxsnokPpBXklVzrFrkxYOTGCHhqXPV3HF+XbZ
WOKR5w8mNVNQuw8XuJuvkkBvS6FNp8ZU4y/JSZRlE7cxd8yDSKBF/J9SEvyXeoP/C1UEF2Y9feR/
3Zvev6VVr53eiIqs/vbfNu1b9fXbf/+xR/37J/zao2qO8QvWB5wGwI3svUhl/6NJReLzi26bNJs4
F2NZaF5UqBVJEcn/+BfUAyiL8esW+Go6tKr/6FIvwgJ8lT0PV14X9Tay47/Qpf5W2UtuGDpbcmPA
iA2bXvVn0X8+5V0/oX8AvNKNXd2UFkTCRdA6pX+WLWH8pGD4fi3IsTrduYHFhf2THYRJQjLVk2+u
sm5B88nYqr24nueJFZrgtvGIXKhSccbUya9W7AYJ2VIbr+WbuDTz2/4zFbG96/PFR0kGf12kycpq
q6ObC3vzwzO9/bVL/zHnyfqtEvb7jUHczTgF23oEr97lxv2g0DW8nhaDh0fp5D7FFFIBZUlx9Lzk
VPtjMEnFqFF6j+R6aSsUfkLMbLFThDNIh87SRtCIeieHiGh67zQND25LiSV7jda5oe+zCYXFWa5Z
ZYu2yuvc3Eyp6rdx4h6QEk1Eg8pibY8V5cK10XdVWMVyjXsskrmFD4JAm250Izt4IrtqcYCE+fiR
eNEdbNMJ1oP24DXRwUbLuv7rb/0fKoN+FAb9zxv1jQSQ9tvfkBB1f9ugnHjrcfX5f0BNhHDnhxXz
T2qi7ZBW//a/fiMn+v4Xf3/rXcL5MFe42I/YzvdIof9863X7IgzijSblygAbwgnoP156Iv1c/vOL
TEzAML/41f8dmnJ/udhj+CBJ2Nt+x7T+ykuvc40ftUSIlvggB34/Lo7exQnpt4s766d4MMvkpLVj
+zYVnOZh6nnqW9YvYLSCHDeC6EmsXiFTi4Z1V7qqvkorMngxZS7nfd53Y/WXJPn29++Eozk42XdH
lZ+d1pAzNcKYitMyzyBPBKt/kTSI/sqxovzV9+Px0R8LH3nwoOt/Isdnf/+n28E+e/GQF/ju/Gxz
WEBNRaWbnSpYHZvYr+zjiGkyA4tU3Paznrz/sFJ+Z2/5vcsZmCigg2HTxaPpt3ffLHGvc4vs5FkF
DAUUKeXXrEmr1wggf6Xc0v344+tdnuY/cMhf7+yP17ushh+2MtTOTjtwPZ0JJkQCIfcMh8TWy/jX
P77ST5vm92fIb0IIR4g1wXQ/adQwSZI1U5CTVlT9KdPycp/BcP8T152LN8M//RyqLs6/SzDmzxfR
uszHkC49EbBag8Fl+mdLYNFxzrpiD1WheR8aB6u8wjH+5Ndd8Np/urDHuwumq3MA/3Qf0UeJCsOP
E6QFOPiyQmphIr6/8xbbu6umQV1Nhc98nB4eTLZu3OB/4+7CMWKJAnhjwvrb5+i7qMZtwfXzWsBx
TMdtPBKW/McX+Z3FeYknJeeTSSpH9uXu/7BYchtwCgLAKfVS++sgZm2riyU7T3menAzZ9rd/fLmf
jHe+L86LCZugyrG46M8G9sbk5QhoIe1PbX3VTlJ7qXEFuK0hG0GUhV7tz2W3nR04H1gdiG7j8tq4
gMxoI/74q/zOa3KpgfiHJYxb9U+PV1WKXTOKT/1QoIqUhbVC0VLBOan/LNbqd66E+yi1oDAv+Qri
8hr9cI+HVsurkvGzMvr4BYOqbN9CddyMSE52f/ybvr8MP61ZWOS2MPCdw9TpZ6OTsmEnczPzmIpU
f+i5la+uzL13CQY/IFiJnSc3SsBHBgb0b5E2+FM448DyJ/ZKv/PmoPrj1+LiZnHy/XRrJxs8TTr6
0ZADmJ/duTMN9GCdJLY4+Gkuywlif/m0zOQVloXV/YnZ0e+saYo4gUyFeQxH6+V5/HC/cfTNXGq5
Yx3n3s6YfQbdReKusnxuN5Fexfu/ftMZLTED1vE9Yvjzk+Z78K2Eg9c44kPbeEHZ5nYZopusrSBv
3OFlhIp9bBNveE41T99pUWU+t1k//Ml28Xs3/cdv8dMqY6OPXPQfx5Ye+saY5/jaxysv1DLDOcO/
FucqmxX5Xjiq9Kb/7+yd2ZKdSHeFX8Xhe/4AEhK4hTPULNWgUlXdEFJJYp4SEkjeyM/hF/NH22H/
rZZb4Xv3RUd0dLfqFOTJ3Ln3Wt/Kf7PyfnEUeARRwtll0ZHQ99NRINsqLzCC3EyIWq+qyfUvnDnD
mPv3j/oX36SdR8QcD/7RTlf885udAKTYfe/cWKk9HVN/ds9TDoJ7dNrpNxEzzq9+FFkUQrpUaCTk
7Y/7nxYRQ5TZAr16E7W02LFDGWRCJIdOJyr9kGS8PMMSYo/LZeESAN96Y3Xjlxalftv4VP9L18En
GMQdQxw8K66vwt+Bc39xMO6ILUGoeCgYHv207EJ0vpbnrzdOr8zNojCdObQJP+Jmk2eT4T3bApV9
T7ug/92C3//kP+8yji1h9gpGKJyNf0AQ/unZgNax5sGS15Ypqg+E/JSHrPD0Uc5yPNt+vSQ5ztGY
b6GVlG1h7vkMzWUL8v3EbKXFr2yHy2+qhF/sfNCqyMwGCSYEJeVPB5nA8gPl2b+eVVefUngr+AWK
6LFoevT+RNc/qCDQF5GDA29zFudUaH9+/vvV+YvDzXH23LcgkFzvxc/hB2U+bFHXBteWKMbbztmC
GzdL0zt/RKat/KB9AC/vndeydK9Wb1YJXdf2Ixab38UE/2Lx/vEkiMrkYWA4/unbWGqMH472rjHR
l99S6feHzF8vnapFMT0butWmIcAim9RwIQa7+NGLVLx4ClOIQzvgMrclrdvZU3cII73ffbN+sXpc
Dqj9puRSNv78zXIKt+EBimtanJmVRDr3D9oY79LVK0Og5kvK4PhIkdVCHEKSb9hxEwIWuuu0Izsl
7sRsvvzmxe0H0k8L2t0hCwDXPT8gE/3PX/bMm1arMvY1Mi+dYsVq+o9bgd0Z51OQZH1fPxi4IQnR
ul9yum1xGGImYGRj7nOV5eI3lcmv1jIfB9UEWx26hJ9DtfplLIs8ENeZqbKzClLpxGoFf6QZ/x+3
buqfPM90DysMH7qO7Z0lOGv+/pH8dXMh7Zu2CGSKfQf8GcSqJ1LHx8W9tucpOOFwneIQ6hwzikFU
r5puL5LH8bUKPO83B8lPBJW9Qtxzxl2oqNS++331z++iaD1t43a7LttxuPCsqTiTqBCckFzb99hA
nDdnDdV3ElnZkCu7SC/XqL4MShT5Lo/n0AAa+s3e8tdn4VNEIB3x4XFQif+0tdSttaZqK6+Lrtu+
2MphqW6GnFlZZd6YiEnuuAJKvAuZqt9lZfz1XPWRuuy7CY/C4eT789MAueNVIiqvQ6cvH6YlN+e2
dquvf/+ynV/+FGQzxGSBlEfr+Oef4hdT7w5bfr2h47wzcpwvFQGRCX16TDdT4J1qlsO5rNPikFYr
Em4f9aMhjReAphbbazd5HvK0ECn+33+yXzx6jhobGAswdDoiPy0GQEzY1fhgPB33YsW9cNd4UXFK
VzdjrMEkgLzSNuFL+5utfH+sf94QSImgfmUl2qTo/YwlrCYR5m1jXYWyCuvD2oVqSvplbttjrru+
2LGhGQsOIdnvbn1/XOt+/tFQ37ntEmNIa+inX3kKo9Db1vxaISG+EYNlI4kupsQvneexQwg9SWc4
Ntt6n82DvF4W5WM4NCMquhLZgqWqj2poGIr46fQYeGg1nXa735AT3jbDPCOmzd6VrZ/0UoorU5L2
2qIwTZQaraPkH39TK/y1FiflQaDM2qsFCrafqlK6oDV7Kk3OYf9+1EqFhy1PGWv5A5JNbEjZ/d+v
mL8u5f0HEmTHxsmt6y+R8lI17ubJqzWIGNrocDhV1fA7oOMvfiu+lba7o933G85P30q7KPvNKv0r
QqHSj3PgNSl2AzrZxnGQGi5bbj3+/W/112o0oNCLBCmnEOvlX4in1aKoOtTVZHZ8JRaUY5078gQj
8HewRkqVn9Y+PSpKXtqFvDd+QfHTAkT4pFdcokeXATuj4QyoRzJmdvvZxkvdgv/B+hsjldw+uz07
V7yx6NxjsIi5vZQoMEnXQ7BCS3wUFzbSbvdiNK7Kkw2woz5qacoPgH6K5lC2oTzXAGbSy2Y03Tfd
bc13rLrj8GiYh6NigiHDZH2oxTPJitXNLKbofRxGg4yfsesXZ/VwrkyunBZ8Rrm/HJc0rN9Vr4Mm
hi6jlxhyfXlHiOKmufNOY3RyEXHDKlkbPMfeBuq7G+v6fcrcDbH2sBBmHgq1xUU32hhQVuY88dLX
1UdIQGEVy17od7786gem5/UabT0G24IB9I5MQco2EmJDIqUw8nsXlOXDzpL+gQfLvRfFUmdo4lWw
IARwnK/t5EBZtCosAcBuarx3HaaQeLbs9M1r8E7G+MFqcUgXWv5t5VX3uq6xIRMcYT3RBHDzc1rX
oBPKoh3X66308GorD7cPrhpGl6ikIpzwuCd5eFDo46nX3WWpcTe55WCRR+aKT1NHlmacrzJiBcOr
mUHKYhc7QyIp5anO1WdX63YGOTstaDjybBiOAxQeGD6ihElnsKkUiSsBPgBSSv0fAi/hlT3X8kW1
mEUPgoMyjKem5X/pxi3yoFQYaEXOlPUKa7JYrju4DMVB0+0dE9RyJKiBaRkwaki8sq5PaA8KMhMh
jWo5Cg+jCJeLcWxEE09DnluHThQ42PzBTz80ahZ4P2DGDYeKFOSPHkiOHPTGvFxNpZphcRozZIl0
C2bmFSYv3AU2tMtjKjMfqEZV9evJT8swOBRi1w9ozJTn3KrCd790C+ik7cTaGkWxMs6v2/mZL4PF
YBg7Bb47X43TUUDeuBSjaF4pqxAOsf+kX7Wf7y+mzSwsEsUehesG6pmtcWUSZlbx1LRO/pKPw0po
87iKb7LltMXsOngPqhZucEgnRvJ4u6C08iTtbe9XtX7FGjX+42J71itzan68rvIBn7qsl+s6HGr/
PBfcmmM1zUN1kc0qKq7QVECSySH/kLQCUhPh+UQCd4wtzLz3chcVDk3dgmvKOudcLBVa1j4gIQR3
QVZESBQ3/DSOhbWL8XTn6WuvLLrivMsZsfECGWrPS7cK3LXKX+okBTTWcYxFZYPrPERegtZEk7dn
Jgb8yPKiXVNXzV9lOQcoxbwgfws2pFy8LlHbp0jN2Y2HauwcrdKu4s6f0leYVFUI3yGrP/SUhNhT
usaRJC3n3o2oo2Ug5tzPhkuH7EAQ9Ebi4vPtIjxuxmoYJhLNB3Cn2oak4yXPx4Io9K+ezMr+KCo7
rA6ZGjv/sAyNhdWw66fXNATL8yGYsuXBX13M80PKDC8WPMiMtkCYPrc9PMRkqLrBQ29lI/7BJc12
ky56qA5qEBRQNXjfEMhjaDeHqZh1Ra21S4DnUQaYSVQRvffGdrxjvcE2PUZ90IQ3lektEZuhAzlS
1g4l/1ay82A6DPGrejmFEK3x9y2okBrYQ/gkSjCXscOKRIlbVVZzxhTmqqMa5Ix8v8rcAMdzPz5K
WQS4D1Dw9vHkQAijWdayT9eDRmAT9HuZXRSu/lToyq9Q1nQtHNWqpC7RTmvutsbaPmFfZPPJZre5
yHCjh9zqgFIHhQe1aPFk4cTSX617lI5cr6Sh0IYJwvYbV+6I8NlYEMeGvuvuwauoIg7WaPlsO/Py
CtjRveVJ+djSsE1+4gXMDxlK/EcXC7VIwqadDbHNaCKPXdN55TGUZYQCWUDljdcIR8nJzYrgMeJO
G8RbxywhGUXp3gCK3l4jTQEWT1GN0EzMkdPEle+gVQxVb2cHFFUD0NA53MjP9jhZkmVJxTefPIVb
Ubalnxh+QxJ6rC1/dD3Rfx6Lzf2KI3B9XwOIPsBbrOZToFM2olJFyBS95S6DtIujC/urPLajjWWK
1M6tiItmnjACmcHvTxNarnuMvXhy4JfyZqJg9dE79l7E28hGZ4spy62PXQg3BSErBIMiEuVn15ud
7zRk0481wzQ8+/YqH4AlpSXC1C1gukalfVOXvDkm6QyWzxT3PUrcZeOslKGfZofNtocfi02NeMHe
i0FqcR1dHvuwlgS0TCOY7plFiftKY2i8Gn1/eYmWEbvoXMxBfWnTD3oZyqgCdTTmesIgBxX12oSo
wAyiyqM1aJGf66XJoMVuaKLgwbX1p8qZod3mgEI/AA4GsKGbPttZO/bkJHKPo02asClZ9No4N5Qu
tO1La0WMAzGBvdv3c7WTnMG4xsQIdd9XBje7Y49zNzGbp3QSKD+aL3uAZhDgKCccNrwPxcJo5bsv
Z33hcOIAL7DtVl+tExpLckAE1lLP6cIPCmEXUm6kSj1ktl68eVZTDQdKoq1LhlYY9JelnF8rJYvL
xR135a8gCxt9o2M9YHoEgWNct/oWMi0zhJCvkT6FNQQWsm4dlYLjavQDd+4NZtkkags9gd+8j3Je
l5MXqHm8XYxvBPaeSF6AQh3hG0mqUza02n8H8ZPdTZvs35dCVcDLWl3de01gwTGJspmGSus1h9Hq
lYonHdEDcjxYgYnJh4ENJyoxOU3rHSDijJkWVTuHgp6If4aHMlrAgmr7yuZOsl1hWF6sz03nr9UZ
2H2kL9OlR33dgk4Z48UnpuXWYf+hMjRcKz6Szwa8UFh1B8/RjtJ8OaysqBkxaFsLSDMTxnC3Y2ki
pyw7J8413fNjHm36WXYplcWMuJ5WGkOpYy199TIOTpni1wqy8qQCmX8ubCW/yXQp0E3MFD8o+wv3
m6eD5d5nWBjGuVuDEsL9KO8xAhLkWhF3RUCbaWwUbC1PMEnDnbjtbwvHOZHRvR3P6Pwpi0Lhv+RW
kd+YTIaP25aZR0Pj9Uk4uedfEu0acYqy4EHa2WlfHMMJqxJu07m/nuxSEYYk6Ph7pjLffQVv6zBh
OH9ax3x9ikhKgVEL4aUFN5QG6G3tPv2QM71ZTlGjp/Rh8BWu2Mr3p73O8rF+LmKDUZmNYT8nbVBG
hM1RXt9a1Ao9QUuwN8CLqfk+wHj41lhYcyfAIreQa8cjCtgpP1PRs6cs0P3B1oAVubOiZcaNAlDc
3gkp9puLxnE95KsdrseS7ffW1/P8tPmwWDAMeiMQ5sU097XfBWc2mQItjAFZgtRN0ghIISy1sdd5
6XeizJoHrNn4Jr12gIiUhejcbEQt8KTZPpdkLKxGggMyAEKh4fbRaWsmKz959eI4R9euKkhhtY5+
OCMCnAScX1Oh+Zx5fSZqJuc2qjw3O/URXrOkhSCPokFvLVD/bUf1YKz41Of8X6eKI99LZmucXkH8
WVgZx2Bo4OtnZkuQfxknoTnqfytNVyJrWZuCxjHv5CCdcPxKuRvZCVLorD1NZqLxM/eCd1KbsNOH
aPKCl84qaApYcmue7KHxKdNmKvajP9OOPtoyzT73xeLcMj7e3tZwrZ69qRVXYa1zgrncxTxA2QzR
w8+jxtpYBQua1A0ES2RmEmBom6YXYA2f5q6MzsJSjYPQk2LrLJRrHVtKL3G78nDudVAW5UVf+OEN
561HEmkBcK845OOkqYXKGRRTzHCje+g3NT+1XmZLRMH2Nh7CpZq+Nl43vwIzMQ/w7PL60EZTiU50
1V17iIZ2khdsr9gwRgM2EnZ3PVwzhkGtH9Fu5u2bXsFnX6GCqBoLdoyYd73dMn6ZYz+O86uAE2fh
wMncb6vJYHYtq+hP/WBSHrCY0kdo/B2ApdFUd0yk6x/BVpI7BdbDe+lcf87Rzzs4CTOna7GPlitm
TAtGPxTSAGMi1ysgBHE3qEhByBgg1FoQtGkmRusEyKJflZdY2pcNYgzb3BCoCDunwS9YndI2Bfi6
1WlzgBSXfaelFcwJZ6+cDvVkrS94Q7R3DhY7/VE7s3vpC5PS+WI/et2HEnc5aITikrewHNnfW3Bd
rrs+R4qv9liPzQdIuDpLFJnTy40IrfoxzbgBXwRDuOYHEc3ydqvsKEScH0JcnweDQK/S2ddcYbiH
Zgvg8xDlCDri0ct8iBMg5WH8gGWNJZ6qj9r1MJ0OGbca1L4Sy3GlLH1SxrHqBEHIstKpiIJXgkOc
W7MM48M4187HOuXRxC0Gfy8eZBq9jJpN4tSPU+DE89o1NaiFvLGSLdPWCx48M3BUM/A+LcJuflRB
az0NZVjy7PSOdTSgufmT/LrYi1BA/LBYsnJNhKg3qF4ltdqxWRY9n8AYtVe+YkJ7wtNNxYzSzYzc
kQK113weZfbY5v58q3q/XI6yW7comXQevXlgEscjvZe+4lixug+ZyqIuUUNYLNjJVH+3scdbWAAK
7pSYxs3rpMQgknpaw+60dCXGtSlXcI0JAP/0R8Pm/92c/7pLJ/93uezDv/9br7/WxaC//8u3f/+3
pntX7JV//JP+Fwg2WffP2tn9z/pPCZ1w/iGYHtPudB0XpYRkRPNf5k73P8VwKCcY54dM2f9bQef/
Y1fa0plHoSOdgPC7/1bQWY74Bz17dHcS24azT1P+bxK6P8ZS/9OX3cWhZJvx0/e/XJ8L2J975OjY
Z8taaUMU7DTpIWI4QyNAF6Atf3T2CHNiNH2NF0wAL+JoAglxsEGBvPbSGqvYkcRpxE0dlfDwbFGl
ZMHI/HKeopbVDlxaHWipbcWZjTj4SFrT8EVqnT2SAGKhz60KK6C7RdJJXGIEKCjLdljXLHr7EkdF
GaDo23eF0sk7mWwdKoVDJkGHeQRXUQ1GeoYLalb3s+Xha4vpCNWfRtg0O53J7j3AK5mHE25eN+tk
rE3ll3qZuVygFHE3YHebfM/zdH3loU/hdVfJim9W29XfUjbd6TR3iIi0XRZZPFUSxX7E9PmqEyXd
Le7efOlVuHTm2JJ2iWNGDemnQhTtOyqhTV/MPk7S2BRd5MT2ONVPXCc5Tyyv0CGOG6t9094GgnMd
Hch4k4tVfjV9e0LrwPU08qfl0arW3uyevoBKNFiGz4OIMFK0U8lM3hlRVtNzEmzIU+rAHwW6Ycy5
azabbXFa6TQRSrC8LK0LhBmwGO2dcCvqt9Cjq3CYXcXPCerZ+0H09vahcclEjfvKyx7Wmjjwi6mI
+h+BFe7d+qqY18uBBnGL1sMuNs5vPL3JZmsozZ7ndUBNJ7pvp2LE2nhs3VI/UprYfWxLy37qy8p/
KwK8oHFZTeEz5904wyctxXOXjuN7BeyYgMdgta83VZffBTTuZyQmJmRlpHCnQ0fuGAfP+xboeXC4
vWc2jcA/2JkKSQNo816Y8rjNHRYe+nshLr+Z9Pn7fKcLUReREkJLdgl9KBI0NIrpthpr8BZek3GH
bLrBDo/zjoqVjQ2cfIYOD3J4NXd2CRoYXHXf5u2FVD2GhTqdyisFnE/CrsHzNd2GpAB2fHN2kKlX
6zSIS5e+FOU2N5c6Ttt1DO9TajOqFK9qlY0TbZ3aCmhb46d3anJBjc22x9/DaDDFc8tBL0717FfL
JZ29yrNp/kbGh7cI7Is2r3KKY1exGOmSRtF8Y+dgDy9TFXX2icGXpfnEg66ONPS6IBmGyiV/PLRo
lJQkAofJVJHLdJAgO+xbXGy++yJaz8seN2TzfpJK7QGQUuG2APfNa/sTZR9km7l18/StdqOieUaj
6C53dm5kf60rRgcvbVdE9XW7rDTI414PffR1o/dUPtQB7OzTilXAe7Abl0SxfOnT4QymY1nuenrb
83Vfte4AmJt7Eg8ssugNEfeziOMymsV+RHcys6zLEmpdW6bqQ8lL5Mc4gQacm+Ivea3J2ciOuhkc
Ot5jISn6mj4HXb218jWri9zFTbLUz4vlEsllRQoiJLQRlRD+YcIbZoScscHk20mzgBS6dNpx+g4c
uglvF7qIEC4bkiIhpOywlshCuhEj3WGeoNJc6C8m97bHtCyCiUtNWBZwUwHh3joYEtKjnIdmfGDa
UC1J3YUeN5kurE45WVn3ID9c1AEk9GwJDWxAfDuM/KZI5bL8oIk/wc+e+TYXddkuwAF5pXE0LdCf
EMm7j5xPZfNIjk7xUFTKJbyt3bILGDVhqxK6jDNRn5O/pScEDP59NZrxfStC/eJVef9eBKUNEAac
z9eKkCkbj96iGtpmTOvhwrp0X+OMCry8EJV08QpHQhFLJTHUYhCrcairpSDCJWoRzkKPXCvQbhp2
VgIvhYdlaZsmO+gYvA5clswH1sDonUl6yXBTD15zm7uRKQ6WzLcAgwD5QvjD6+7DhOGkqkTcg4r5
4fZo+84lOUArGM50DROMDE19GgkR68/zbNdXVV8S2MLz9NK7qp2qT9KtW3VcIRRRxKe2xD5IHMRO
lRZFMkSW2OlJRfEyDbN4rQMD5r2VTv/qyZK+z2KgrcSdrMfhYQCbf+Nvcqox4DZy5QW63Lo2s+UR
zdCqfXaGSJsjVEVlxRqx0iuDs+ARTySWOaj8jrkFklzh6m7SH3vAVMBcOdueugwR+nnA1rVcSDED
H03BaOK8cHTzRP5QS3NqRSARK84c0pECZw1o3Mz9gp9/5pI06AiYeLl/VDBCdZHkJXe+k+dnAYuj
jVhKyGRBAuYMnedjlcJRhpQVovFoavM6jGzUR1q9fs1trxMsLs+yIY6LNN+TNMYe3JZYKcnzXAef
CAjT2FBNMMPxt8SUEyEFRaWzxojjeWU/o0e5R77lJHTwd6uzb6DTAIfxMAlGIMqLUSYTDCEgJMtK
+mcBRLyl/79YTuLRLO4Pq6qD87rbkA54XsMnt6t4f3ox0UPt4YaOa+6BYOG6vMVFUrKdNenWfYS5
lqbIPh3xae43wRxkqccPrAn7rRz8kUtgX5gtprHnfqWi8a3TEkzrK5DE5qsTBkHOiewuPGIxRPsy
FtZTPnr5CxGB0TfECeBtKQEqmTQi40P4g+mmJCB+hGMzDy9Lqfg8VQ2M8cYG3rf3kTV3NASduDAj
8OGse7KtmGJFIBWbwrH8x5DvDG0DZiRbbDE5yg/jOozNTVC3+Pm4ClvQ70fJjWVaSkL8JqsHVReS
p9XBhJTckJzoBTJW90GvuzyTpIuC3T3q1Ac3q6swwZbTFkd3LfXHNEiH6bz2osObPFFcxWWawYmn
44zWsMrYmxRBdMNR5B20tspymgFZVWsXR68X/OdpsXGNbztdVnEx9NQp1brm6SkjKOxmwWbcX4yV
pkBbJA/6vGUbAXdbwf1kVgJ0sD/P2w+hsJnRoijowPjDksL3IMxu3dfediOV6L/5a2F9rmBOPGX4
jEl9mpboaw+EFmGCW5vvDXRXfdhYmK/pakXNadkscaNQOc/xZDxFqyJqiot5HbcvQunQj93aoiOo
yNhjjeI0gvBg7P5ZOwHvx7hjcFfPutdJsbKZJHBzfR1zfyqvxTrgEh0KPEi2Pw/iOKh5um8pZ7/h
K+8JiirG5nFU9fAWzWv5DXoaLksb88OMz0oUb8Oy866aQrWfNMO+78wf+4/lAi0Jh74dPakgqq4G
LoxfKF9T3p+zqHdOZXXf9aC1k7lzuGGXqgef5hfOD1eZ7THqhu1isRqitgAtu2+zbTUPGiYDdKSu
9oAW53Xx7jHBoi4bs+jrAEvlswlq/0ugMxygmMdbiFKkoSW6MtHNJCT1VZqneZVQXYavDSvldg20
4+GaL8mcKsUyNUk7kZHFTNCtNXVwD/YzMBADDTfg4RB11tIkdhMA7RiGRSUG17qAdKD7p8yiidHk
61oxD1vDj8rzXMIvXIVd2COj5dG0NQ79YNzMpcOWD3mQdtpn9jQblAWsYhx1bNxZQgAGiMdVjLix
8dz6JB/sq8WtoG9wwS9q8tMaGtXxGDKhoz1AfEnvjoqmdon5TNLfKY9LPnQ0CN3J+rx7Yd9lJ+2n
kh2jT/JpIg2xoMj/ZMoKxPe4lbo7RZPcSFBMaWpmdRdlMNFHK03SaZXmSAsT2mvV5yC90tRW3UXv
bx7d/8VglS/AI7ZH0jin6IJRLZ37bSgZ5jLSKmYgOpVkr4dIXyap8Qgtoz62ntIxnRYGkV4Pm1Gk
z0NRWrBqqbOsQ0j8UBc7FS1WaH00Um7XOkWEsmvv/XggOI7yEsnqZ0xdeyvdB0ZOECMVO3xLVKNx
FbYc7nNTMkoA+B8dAUI1Ni4+pBgx4ytOFjyftApZJcgNxMrh08ODfFstqAvxnPejZHdoRh92BGyx
pLf5oUfgywJSB/Zmojr8VxVCrkZZqJY7izjGl3RCoQDTJZrC44So4TlvsiE8BZuVb9fcLTs6U3Qb
t6St0uX7Zpepx0dybEa+5KlkJ74u+gKutfaPqcsUKN5IEehiN7MBqyiuet0hhD9fUCL7qDma2sGg
XQ+1pOO6Lo05MHvnYgkjbWQZTTVRN8zfkG8wdLUnNG8tDnxPs9ecRr8uhxgV58qryTMrP9S+0/Tn
0aw0AB1nCk9l6SFkwGSPKkJnJqri0LMGl9SkTas76HXjcGbu39wGazmTfJyFDsMURAuMi322ssOk
DSqvel6dAruhR70ZzA5N1UqmbRajDivkYy3K2j0ICy5fHNBZzi4ADnNMQWmYaHN3ci7PzVYxTl+7
bqfOi0a2l1NIeg+s+IorQjkbDnSAGjW1+IZu4uBzsojYF2vbnilmxqedDVtdpchmICrXfcWWUTm4
51BgsMvOme/fRVsjwkObLdYDzeNgOo9Kl8zApa4ihpzgdchuJMiEAzeKvpXKooE/BPt9GKlRn556
bhtEN/hyNFdV6gwA6r1p/jTUlbbOvezRW3TR6LpXbm5H2Sc7GiaMQZj9B2aqdU0Bm/uQkE3tFOOB
7wvkhG00IVIKOp504DKOoXgciqg7D0Tm0HCTMNd5uPhST5moWb+egLp5GGuntg5cCYf0MPsp3QFF
+99BBV/r8Nw4I9kgaA1ybj1NXRGDNARlfumisg4uMg7m7i5dalVebGHWN7f0rYsCEKhdZHy/J5kf
Ea+QQN/bddcmY2oCiZJj/7fTurb5KXQKXrOLfmj6SJm99LEro8H9loqgp00s7ba5yzJvaxPbyiBj
rTmCcEJHIR+fS39p8ot+lrlz5AOC861UphiR+Q0Xfdrf0y6vGFME0VwQf9BW3pxzsB/vhwkgu7jK
+WjED26dH37Q3NXrOysoSEFctwEkE81dVVxGUCs1UcJmLY7WBtT/5O3SwGR2Wf334+zaBWCSKvVP
fVgGQPkiO+3gVzA4Y1LQUgzGhTuo8DQLjYEAGHuwfDAM/ee7Gkhac+2wR9T3UYfp6wl8LbM6QquY
hkOFZD3GoKy24GEGmZ3fRHDAPFg+aEZOs2GLN/2syquFVc242u1h74qoSMFb9TP4LGppXXIc6wE/
FezsWXFNp3NyZEENzN9Kfv+kMfmmb6ppIGy0GcTWHevVyxBhR7IvwUfLKb9wSw8asVvvvIaI+FP4
1HnhjEcp26j8iqTDeglJRRuuelQ/4YGeH+G1hkfcnEIM99ONEqOZOFELLGeTyYSBvQ7z4SxFwy0T
CWRJN6qfWydxEUsSBOcVtn2ES8/LcDe3zI/jNPYFrB8CzQj/IdntkgNes9J8peTDILy8fNBB6wzs
7VvfnINKDM4JnL4GGupAMzk425xxcgse5VlEq7ixwlXDQy0m8mJ6mcGuml2hHkpZl18WOLrIYMae
hrvRitKXHDkLTJem53CQfT3ehbINPtpr1jQxGB79Fk6OOm/rOIdnl2+UPK5qU92h5RMjV2h9SsK8
Y60vrWceC8eGppFuDE7I0KgH3swW9k/S7jBp5Ysz2YxgIriIJQ3B4qjouYdoXpywO3rFVn+kPUAQ
kF+v8pLWG3IMxliSyfdYNq/hunZpbC3RBGOta8zJ4qJLxEIYPUdza8C0SlZtkuoueHMKD4qQYzYr
pqPfcc9iHMMRwXT/yvEcMosrl+fMbkkPkeO84S675hpxm6dq0x/cJoreavjfADtwARbcAzsm8CCP
kRWpoBu/8eVHuB4FajBX8zw65jNe+ai5NFG2PmvdIDrupWJIQwW/UopW84Lolvi3Spe3fJlaBRVk
Xqflru5RUNXngjwtCqnO5uYsEnQrmTxIiyH2GltQe93ynGpnVaAECCa8o7tVQk1OV0qLj8qRAE9H
y4lmKzvoxqv6UxU1/XRCmeHTq7X8bOwf7WonPfk0lOQRNUW1vOtwcx1U8Z7fZeqQg6KicE8JCGQa
pFeb7BWikYZjKFZkE4OsvOKQhfSLSJ82uKwN8xs94I4bc7f3rJMHXDVM8jmfi9OedaY5AaJaXtSB
SMljHTrZX3EXJCbDg5hMl0JouuJnr8W5qs7lFGzOl7k20fxQZ3YTXiDr83egnsyCh7ayzfp9nL2U
ClXV8I+266VAXnymMWBzhUGa4HPycEHO2S6qfgn1ex7loKHsXnGzUyKwZwdIGWZVpvFBg7KC8TFi
BgRyQ2NgY5bKpG8oMSv9VKXNRPOysFNuCbHuJI2xuO3GCYhy0Ea+90JBnY9P/n+wdybLdSNblv2V
ZzlOhAFwtIOcXOC27MVO1ARGSRT6xgFH+3v1Y7VARb0QGUrJoqaZk7AwSeS9ABzenLP32vHiZcFC
1yz5aqbamNgbJu/JuaUHzObbpxGE/sVac9OpYVpDdhUzNOoPLEiRLfHZkYMVskwqwrYKecpEPN+3
CciJ/QBNX5Gq3buX6FjWShhiaxAL1nLg6C+JcjLp/wU8uJIkisWRp17rVRKqZEIiOJL1/KLPkXxp
6tR4UEZGpQcpkF5tBRlPKYcJEveYXKeswUOTA2dbNdba0crTqgpbQl/O3UaRU1U0PmaRsfEiuFGw
h+3NJCpQRp5IDZLl4oZ9Mpma1Fgc+pe3neal5Wbs5KhOYulh5eK7BrxkyNxjVyTJDgw93ydGkc4r
odSNTzWJ8pAuP/pGk3zVsoIcC3h62i28pjU62mhKcztTYVoCP+fFPlZTDWbQ5DehSdMwbb8yt0c5
aiMbJZVuKWhO9nVl1iZxdUoBVW0RLE1kcY3F19qrpgdEnGu8aOGtuiEtmYDIjV2z8GpH6TeDKiiX
4KKY5AHZE0UAc+pMULJu3CFL8IYvUiiLWGITRDH7YkWPP5vH9mNdCQShsLDMD4SSTQR2qNn4wjEt
3qWkc37IKwDKwYiKaLMoR957dYaasF9sGvRKIbehkL72VlCNZVDnGi/eja/EdEYzp/FJGFBel2Zx
P9XTiIDZjc32ZXB7GrtSH/Kb2dUVsZWLyzAjhqM5EGMzfogq1+u2MyX2D2h04LdzyEteFFvED5RD
uDuDasdb5c89xUCtjXJuSWdfIwRoKr7cBMRey3iTA3YPWbprWtKt4RulSb4hAWR8BBtM9uWAdOLC
d1NiJNqJ5BBmrYid6DJknBrHhNJfWLL8AQnKiSyCjt96z1rqE7tQ6035rY4L9TIQwx5GFIlChBSt
g0XSZvlO2xJpG3HmTDgEksHSLUsvf7LYDc+hrGOq/aM2j3cRrZfk6L/S8KMyhdtngs8bA0tzx4vJ
1xBPqszKXjhHka3AIcI7RwM4IjuIiOfIBkTrQfsK3Eck65FC6hfpN7vSoTNlqqJdYzc29RVLZOyT
sxGPeZg1uAvpqeRWFqaWI60tOUps21pmv+TU9jGJOq2igFTnPvYjEIQmR1fmRmD5UjPuoL7BZKmz
VFdIZUCVb6ClES/QkGORbuiFVflaoaEd5MCUaYAIQ4tkUDrk2dO0fvBU5C+7chHJjWh1ySjKSLwl
8KhKv+ZM7pRDRo90vAqMYb6hjGHpp7Zp5Bd/ktO9wZtkbQaSqy8bQHgycJ1auymWmHTwzK1nwHWQ
HJlTCzO6Q98V9RRshQEZj3Y88lqfJsglW0LvpplqorwnFNprab5DvBhT93UPC8GJetgXMvnog34C
JDMQfLEQoNLsPI/KcKCbEoKYAiZPmsNAbtuRs595y8nNPUUxW+RtZ2U2eMOoIagNhrLD2RiAwhKQ
Br44Ab3wNnvqMJR9yySZABu9LIavLizZ/IOjOlKHTUIWVgYbLfYAz1v/QTWLr505biUulW9jfpEk
v310SrxZI+cvtcfg2KbnIHGMc+mtmqixh89o0XZCyJ9guaHeUzXfEDKgyNcRu2kgs/QWYiWK/g9D
2dXPKDMRy8667B7wiMSAvuDCffnf9ryaj1//6z8sGuf/fXv+tk3/df5c5RgkXwhr+etHvnfhPeMP
CrgCm5m+Gt1eacnfu/Cu/wftFA9csoUdS6zMlD8xNv4fCOBoMOBP46fww/yFsbH/8E3gVb67mknw
p9jWP+nBv/XAuPBEBd8KBQA4KWzZ1vr3P7iOmyqiPzH009ZoB/vGdwjHXL1QtBKzctz9cFeuv7f1
f+RBvfXA/PlZMBtAQKDRR2Hw9rPSqcir1K2mrYswBSuAVl0sTVMe6C3F13lm/g5J87NrW9UNBoZJ
7LrWe7c5BgwKK81EKmAXh8NoEYNNBlZoSewiv760t5a675eGvxYNA+HivmW+uzQrBVps0o3cWn7k
XxukAH7uo7nHso4rBWBqFF207PtnFq62c7f//MM9OL0GH42l0X73DAmb9btZQhPO7ao6CJcQ4k0F
Z+UKc0V9gQ+/uyZMgSZBEWXfX3n4U/FL/ZNH+tYY9v26ofTrNpdhklnFe/Lj8DFjQ2i2a07bSMso
SpBQcxAcH8JfX+A7D/jrx8Cd0H3ELIwd671Tyy0Q49LwmLaFAbS+HlR/jvAhA6Qvzdt2HVJxWlGQ
cwjnuna6HrFWqeZr2jP9sPn1d/nJFXOuZjz5Fu5JaoBvrzhSzM1TqU9bqTGharWjgfWs64tff8rr
r/lLGPP9igVNJvQmiGTEa5L9D+9lbNYgTTyeqUnvhhWVHIJz5MIoQTJLmz9ZPuLtzTKi4iJGxGmd
DS31+M7w8Bn95ua/dW1+/yYW34NZx2M68t8Zda249YcUld7W78kJ8YYyRmI5WmdaT2RkOoKQrlzT
//Dr6//ZXYZow6T0ql96T9DxPDbPzYKQQ48yHq4fv5CqEe//+YfwAIUtgLq4aJrePkpfNSgbQdVu
xyaNNjl5s+xlm/+PAWNiv2H2R3/FRPRuwLS91SQjMtkt2pnkjMTqLFCRU/wGAPCTG2aygqDIQkxl
4jd+ey3oCSJnYDe+Rc8dhZ3HWaqlaPCbGfwnY0GYJpOc5+LPxOjy9lNaxDqkCETjVhGmvjWMeOAQ
2qf1PWwhgpkmRSana6nfjMCfzON4sVzbsATTzN+c+8i6FHarjjuIPBoJcwWJFEH6Vi9z8Zt5/J1R
/nW0MxKgrvDS8awcdHE/TmiAna2q7JZhS/wRHQn2reKZTRrbaW9pdSjJ4Nir/WQMebonnKkqyPmc
sxeja7qrBMGqDKtcxtPRq408+c14/cl98G0HZSfLPwPq/XhdMgIo2Y2rbWsr41SOfrUz6t4/jZaZ
/OZB/2T+4UFarGg+ED2moXdPmo4LMUfTOGP90YkBbfasL3epRrVKJ41lRJhnZ+4WdctZrhGT9w9f
TLpDLlpWkxlWYDh+92IOfUQigKd129G1Y4oZUblFsRL/Zlita/KbKdaBHMqCwmdgbIE0+PZRDxMC
YpU2wB80kQU1UmmI6wbqkSUe98iIt7++KNP4+weyevncTRPnNo3+d/sR6m3LoulEwqBgECooJiIB
A509BTJmVGIiSLzE/IrzkS7ynJOUHhqFS5Vfb1w0ZQ4xPVicOkbjznT0OT6Zeo+dcJJOf16UBj0l
Xw31l4jIKSPsPSTTu6KoiI8h0gUdS5bAE9gqIuZnKLwDLT0ysWLA13VEGyiqEpec9swiwUfZa3iL
QGx0k2DbzQLXK/UHaBBk9hVelHwsoXuZgZmyGFPdQzGyI+ue7VtniJ7Kg+115n3bUlglfMgmfc9F
lyVCqqFZcl1Rxp7PlooK1jVV5kgAX5+5AyQ/JF8MPDPFxpuXSdukNHcOlUUjO6hQfd92k5Hd5l40
xRSvJ0SUo0Z985bYb0QHdNxM+oprMysOpTcwRTQeR/HAIlUCv1fnIBbssU1ecWylzbTUxAZUugCE
7/WOfC4oDQBEI7Vax0zJB9V4pkiys93smfMjMPE2SucX+M5ZDUS/6F4i2ksLxuvB0A9abCXJMfJl
eo4VmMJcybPGk4UTn8IBEjqfvmdOsiF5fdK6NFHp1WfSFl19bru4qKlekDZEClUsNVFcUkIjxbon
H5sOtj/AC6em15QBRcbICV27MSgU8ubnx0GLOh1gH1pOhxo+ArE0j3Oweq3/Oa47IzkajUnKQL2U
6Y5erq5OFqLcS1NM7qNSdC82re3SldZzBsqHwZdDdnKVqd14Wu4YYR3V7KXo13lDSPQj1ee8Zc8R
5BTOgbl6HVpzeDdpv6k9koIbB+XUHv0o5Ret8NBpDY5KtdNAscXl68+9oo1vkCaLwTA6mwe2fHjo
Cu0kuclNUCMzyXa+RebAmcCzHRNUikMC6n9kXedxLNqTZmLl2wju5t2MWbwm5aInOU6gyFdntWv1
V6VlJwR+lKSwhJOrNY/oTgky8Io40bcIAMyrdIjS86mQqHI0Qi2+sQeYH5nsMCWndtI9wZUnnFU2
dInwwffC2ZFAL4HGlF5W4kyt0y/KczMMRNWsnq2iIQsVwwaWhWgp228FMwCO6qIpblNn4ncgNMrA
d2fJkh3cRMmd3enSuZ0EEsNA4n+dQ7Pm0W5bS7nT9TItC44BoioMqqeE2O1IJWtwrjV2pxgRetdx
yvc6jZoReU1lYMoaQYOy9MI71p4zMpCZFMZgouGhXSrQRP0XN5ZJed9NPvEcvtM39w3Cg+ljElfd
DVBeXafSJta5IsFTvykbEqwBITDSefmSxEcfwMQV5GCWj6LvbayVlL/UueWr6FF0wiG2Ic4Kb9dT
L/pOivlf1f9/oHj/YQ35Gx/3/5Dg1P3rIX2BKNb963ObqueKjNr+pfux0PD6S/5E5jrWHxyTLHAW
LJtQPX22id9LDbhg//DwAHiugcjSMwEz/bvYAA0bQBC8UZCb8EQ41Pxb8c9frTwyC/2Uq3ucKox/
Umx4uwBSZVjrDOsW2IY8yrnz3eaKUJu2IVyIl8Nqm8Ai9iCokHMMy56g1G8/3KqfnEzfbpa+fxaA
7JW1BCWbi3i7usMfWIqhw9GoKgRVSxxnW0fqzdZPuodff5K5HnL/2kj8+VFg0ACQU2WgkvL2o6al
8v0o5bKWkXgO4Z8N3kNV4p8yZivfldReqc8NRwchIeCJ5iPii5CckOskjckEEN+G+INm4LIm4l4P
1yZWNPsbIXIChNYoxCT7zcbn7S7++/dd97g2J0uLVK1326vMa4k/QbsX9mwoUTNIjKQjvUBkHu6m
MShiax7BpL++S6+lgDd3CaoeI8xiP7lWSt4TUIoitVkBSj9s1uQoFuebWA7fUHIX6I/bizFKmEO0
sb5IUo2AcmFsrdnxLwYLWaxu2aGkTZ6m3k1iKeqmughWHRYr5kUzPExaPu5Sg0rwyibFpEjurw0M
OWBV+jTbzgZBRX07YlSdBs4Rylp9/8liBb3jJVvbTfcrFBaviBthDyTuoG39LiyhhXd1UzyCmgvE
NKTnv74lxt8GDgdCqufrEF33hK/QmB8O+e04xSO7ET+EYzmFrVsS0jHnX7E1IwNji4zXO/5YKkXI
eBed65F/KvBWbZomdn5ztHh37mFMrF+F9wQfO1/JXRPdfjz3zDXUsXJo/FD38REMI1E3cwMUI8Me
vorGcJUXur9NzTBPaLMZncLljLdltOXjOGBF//Wt+dtM8fbrvGfH+RZN83yofTKv6WjFQlK/E60f
iP6hRXX7m1Mfs+LbF3g9mFsrq47EZqxA69//8BxSxAUWpAIvlKQabvxRDVu0n8Nv3oDXs+O7NwAt
FfYpF5SSwSz49mNKq1lVRIMfautegV77J+RtGPfSngBJvDFxxnZx8sSpSYS2iQz7NLvNHC4bUIv2
oXMKPaD10u2dCfevQFSdFcOhqtyvouq7zYAcipDii2XE06iJni29OWzptu41S3PIAcBw7g+XgsCP
QCb+fWsbV+TDW2dQTSSKVqy/Mk4QnqToKBo67rNTqktjDpEO9UeJ/iKMkpogbM3dV15Sbq0Jep9b
RM+cab7m1fgUx7o8p/uNBDZeEMTp7cZGzEgw7j0t5mWDlwpmBdIVdO9ITfLKw2rJVv039/mnY9mG
0UiFAuk0t/vtfU7Y2o1ODvbcLaggIRCrsxi2Q2XXB/JM7tAD1GeGnjg7GHOI2+IQ9CrMNRtRPz/2
m7PsOpn+7aG7VC8APazEuXdrnus3vfIIcw7dFpWo6EYHR3sNj+ULCQhNNxKqmyj9NwP6px+KQw9s
LE5zIOJv74C+jCWTBB9axdcD9q1d7MBUsVp5saStu/FynK1x9vTrd/an0xkULSoCKxsfFOXbT61G
3bUGPPthZ/fkxTKDezM4g4F7Wg+aH0DF+eTWNKcGFDFYvtKzcrAPbGST31y+sb5J72+6g6Wed9r2
bWp7b78J7pWlblAbg5sZLbic+kAsD7rXxF1VwpLi2EIxLaBQ056iNptC2aEMNV3tsmFXAqCOwm4P
gGhCb/frm/SKmXz/1RiXLpsFbJS6eDfX5GkRA/9irvHLJ4EM7aqYL2dOpPbo7Gj4GLw8erOvLXEU
IlicaL7ASM1sYaf9lmRKFeYxa5SBvhFAQbupG/8JbJMdFF1SBpn4kJpkpZEj7e8nf+G3USoI3Iq+
pIchY8gupDd6WwJon6Z0Rq+HzsjJnx198DfazOiYivN8zA7+SJMd8SeH5hoTodIkmk8neYY6om+S
Zcb4YiznbnwlKb4HoH9MtNXdmabLPhxLLQsgkQRxPGWhM0uwT5iGA0MWN/jIfsOR/NlK4a7MOGZV
tnnvS5Irn6HC7uaFI+isUPRaEHuKvLL0PjVB87w+vX90FPkfEdyxIuT/+4bnUT0X6cuPhxAm2v9n
OubIsIbuWJS7BQVE+y/TsfMHFTd6VK61dnLYAzIx/9nvtNw/eHTmmhJjURqjvfnvI4iw/7B4VXRe
FscHvMuZ5h9k9bzd+9LGoPLmsAqz3NO0ct/Drmu7lIvyPZPgdDWeZa7+7GAqxr2OjwgBJK+ObSS/
a+bQs3kzIbk6gRw0auHg0p/Di/2edmoSq4xeAbUh+VTdco98JquOpeY1buhHZDGESPYy57wG89Bc
ZnQK3atlZAewyS1Ma2BbcQmeBNrzdieGlto7Vk4DxaW+pMvRikasCNzbr9AfMEhneYy5om4Bku0y
jGX6k1eQBXBo/FY2Jx1KYB3aIiMm3SUFPszpGAjcjyUAlKwxm8c47uev2pAJGSwdstsYeAL0J7cb
Pg4Is4YdGXIL9T8/GdvrDDPLrZOhx6HD2izOCfguVjsbObM4QiKyPtoa9a695jnkuGX5NKLq4SDl
iu26RExBlaWGuZE5gvJA2IbGNO3PzEHBlM9MUcaCjvEsGdhjFqEi6zzfMO9Z41FFJfugDh2uGdbx
4COh7vubLDEM3EcAywKdnvBTiUNKw/RKqYey7kWTdtUuQfK3NsxGl3S3srOwQHQEDEajW5eUTDFX
3nZCzGKrRtEX5zpnNZPNS4YIziDp92k0Kudx0jUy2c3WsQjyK5snlFvtlV554+e+s9IO2xu1SrRD
CxdajziZAwOLX/lZJ26TNrHkcLYpEIajqNNMAzusVprGQcf4ZOIowNfXa2VjY3UiJRTmTzzGQWSK
2yHKXeSEMH4IOXVixUbVooIN6E/IjZb7sr8GBTgMt13p8ZmRU8on3a5xyskZZwKlGov99OQupyxV
9SWybc06eXWZ3rlWTR04i0ml2c6k3H/RSwV5f0qlnW5zrTCd/SQUZCigVxa+apKZc4S4g4lQmQLl
IqKrNtOG8Suox8kQJ9+XWbVswHDpzWnW+7LeAXjpkZdhKOmu2QQ1T/qQ8b+5hg6Rs660OiBdBd4H
5JBwga/46FlCI4oiZEdUe6P2Ou8MkV9L0at8HwHcRhFmom/P9koJxpeBJJ2ClmzxsxFcV1f9GCKp
FOM1K1OV3WNBwS5GRuHEKHQwrekdmcpdj4Tmzz/0Frboh8k3MxLrdJ/fHC2T6wKayz2ng3PRxB5s
P9Iy7WEJU7+K+6OdR67zyYq1eA7nuHS6XeNCKXtsZcJdW9C8MbTTpXlC7usIWF0jTst57Lnqih1h
ttKwvZuqQcK26YdOdk+zPVlVGDlpHfKmrMQ8z6X93c8k60Bjsvh5rW+Vvq/dycjxRre8KjoHtizg
6FRkDy4Mjvx6dMjPuyNNquy2bZkyb9C4Y0Bi2E7TMHOy7i61pJYe5ZxRhZQzjb8vGAMyN3Twaen7
ypXVi+q09FvRGv4HZdaN/ZRUCAxwJhlqR43nlOdGu9PQnT7Ap8p9vLyddRfL1L2se0O/QI97SGCO
YUZY3VtmkMg2C81htpBSuvu0c4+4VNSn3p3bveH0uyW27zkGDwc75lGR77chOzZGjNW7135cF9fS
1jVAZh6iNYcdy5nIjehhWLweG4Kppe6NY1Z3gL++yToa1aZOCf7VaYwfe7JECb5Me+5+Ki4Jg8VR
K31rvK0MJsIiNeuvGCuMTT7pzk1Rl4d8StudG9uPQ+anwLioLPeL8dB49UvJc75wpZJhYhFAMY0k
rFAzPmKaBUNaXkHmYEsJXRqpmHarZQCtxs6dAc3wYKAXsKny5Kmd/ZAa9z08gD3MrmSH4j8BBzu6
FwRaQ4oYhn3fInicU2Prd+Aunb6+dKuKiZWaXTNt+jgllCJ58EpBbPAC6DM2SdOuPVraWdp8NNBo
wCZ8QA5/5pnCoeMUn/rFAzGVyJNy2rBFSI1OXO6KNjpfaC5vLCySiKGXM5oIxa60FyTJEYhoXaLa
Q2t6JqDjba0++8AKRk5QzSsbW+XJbJhGs8XbMVXZj4Cv70QBExRSqX5IcD8BsVraI7v2I9ZtwrBx
XUbR8AmsA4gZwJIbifQNZwrKSCMfIR76bHGJ2SJJzNksbJoFWChaoF+pdB41ozhUKaLppivnp4gG
AA0bPFiwTSlnD3q1awzt3ESWDut7x8qPnJbo9M0ytWrG6FyiAJ1TguTx8Sb9Th+EdyNh3tgboeQF
4KtTnFf+JQDWG70ZyF8oGUzYmB6HwSVgk6Nj36XnKPYOYEyIGM3jSzONmLgnn72vle1jeK9ARsz5
OM/Fta0lZYjCGDeHJeKTr+XorW069QFJNulRg1WAm3gaN5ZKswo3Muyojc78iDd3GW98b8L+xdxD
oF1xY7SgksNY6aj/ERUixfXm6nlUC1OTBtyStPNpKLbpYlPQQIcotyu7dD8YlX0YKye7n/VoLPmq
scetxkGfbqB0fvRnQE1zunTojwl5bcLE7PNTG03NHYhW49mXZfyJkkzjBI7b+vnWmJtzZo75qgXS
G9acoT+6XmWc0MJWz0nUtcauTOaFLiHYjS28TciqbQxlzgabSkEUbW4mmmzbS9O765peA2yVjQle
xsXStt0IzjpivbhIYiRjDPUlDnVKeE9TooxDqyfup8Yx5bZG6HmTs3tkmSAhfedMs3PVG/6zbkvA
BrEGN0+mdZHv0SzUzmc6cooUErUSfL2eusWmZLNAnKo3NJjCBuyhCqZljD/wShrx9I3WnonJtIar
Vc9a+mh7zRLkJunVgWxB8IW9QVNnQ5vIRJAbCWcIOydK1mDbYh4DHqP3qGeFuizTeES1aia6tyOf
Xb+JS7WStvSKizbhs4Rx1mkQAxOHLRdg4z0maJyDQ5tcAcbu9pE5up99xNUHctz1k5fnbuC72DFb
SnLEGuOYDSgQzSyL2dRsihTXpNQdyQ7Dt29cekj4PPqFdmyn5fKCjB1wa8lAm6rOu2YHNEreSjkv
B5M/nQKcdcZRTyczbIy1RISrdPhC0uO8F11mfJT0IgumxKLAO2lNgGoBXScHgBAWtCtKaJhDlLmL
Of4D5JEpbeTR30vfRvxfSnWILNwCOnIqPBQac07dEVRsxyOww0y6p9gs61uPXmVatARwd7gUNwgT
DnlPQAOaaD1QlbPvmBf3dmzmZtgKRMxtF5lbltgKlixZ8Iucxj2qGXGTAo49WEygByXN7AiGklQT
Nu5Mh9gIGpbDM1dq7b7qBcdnUQxH1faEC5P+ejOw177pW4ieVQwiHgv7t0mfiiMYPiZhWs5Iwou+
xRlcurW/QWNrXGR5r58coCyXyepzx7OGsBqcX1l+kR605W3Wgff2qIFdLpO/6+s2wlAF4znAK9bx
aguVux+QwLPDiuHI7w1tUSEife3zzHn/o95SgUtsvymOLsl80QEbpx9OTeFtfK0swIo49VnnYrCf
mjF5YU3Fk+spNcJao/IxJxwq6NhQVh1H8gdme7xh6ukxMCepvU/0Zmbfm7T9YTGGYj9oC26apkvb
UAk32+D2n07gW7RdBiLkXgmhkWydafMh66BrKxhJu9IcxZPPQad+sWp8nmCB6BGfDc6irvLOHx8a
iCzWrikdp90UFuZNIBMw9r1Behe49aEy9MXwgROljmsZ3TxwTJALiTfBPu6Knsl6tpYaJ5XeTXcj
eFsQQ72XfMNUzJDOytn8FJO3E3StQwlCn306rjSfxl2vUYsNhlH3900VUxxxJs8LgaTkgRTD/LnB
50cvGsNCErSOOV05I2DtE4ySFBOZIpAHYx8ZGmfdYt8UasFoM+WgD/bt0LqnxBDlHbIzQHMEKZ/6
XEynqsQp1NVeti3c7EsjlUHZVRnDuV0Dm8FLksgbbZrHU2YT5wN9p4COANIi13PIfkVMvs5idREu
+YFJvdakgQM5nTNinSMsd1v8TFF8lfD4Y+wxjgeNgmP6xjbxRQiL+IK92btmGDEyEYnaz7RP5g8p
Ptx8N45ZZ4dsxVRgkdpGM6bSjoqZ+rxP+gSCY/oQOUl6xqxunHnlYl8iyDIAdDjW3vekuRt6m64+
s/gVcavExXupxh4gTu/tkZwAlxiMbT2byQUSkC7sMmF98fqleUSd051D3BhugDrl+6r27jNRyKM+
C5Kf6ODctxApdgs++63SY+KvLXKxIwo7eLJtfHF51UsQBzqCg8Yzx4tcmSzUs7+Si9OUjf7CaIZY
yuQkyW4aJmePgYKNRlrLBIdZEXX9GTzkdpsg1Ajp1RiYrFjy95Mph6NeDUJBNoo0nGuCg1LlrM0n
x9EOshzrnWiraUMJ1sG8P6fsEBufgjtditp+cDrPCiI0Jgeqzxi1bWWyiC/deqpESBEVXHCujPg6
mhxnV5JVeFHIyn2Io3n5lvlgGDZK18Fi6e0VB0jSuJERd+CUBnDv4AWHTS41cASKwLmzKGOvqDmq
1s88D5a0TnQLTwsrZ5u2ywfVZjaNUHb2III1JLJuvRb8rDjnn6qGCSy2/VhsKLElp74AMx607rRs
TRo/wRgV6VdZL/O2RMu4m5PUancU+YjtqiTUGEzs5jogOWaeje6Ik73haHmuqco9zt2a4uAU5PjW
vPIWyvbPztzbt/M4L6ei6xwMEj02kwEgD2rPOTPNTcwBA5J66w0xyd7k40ymiB8FUMsnu4jVpmot
8QGpkdzacxwdSWFMT1VDewfzaFESwtEZfuBUE5ngS17732ymojv63i8l+Icd6chsghOzGwSwo9YH
uUkJ4XGOUQZtzKwRX1pduaFQLHBsAwrOn2CFOZ+qvDlLFjM/QtMGsdgmOIvywiOxXa4dlxQe1OpP
qXd8cgLiC2OZqaLVwUlMsWb33SOLW3nEVCkucTGpQ6tJFOE6Y8YMprEqbn3cmBeFKNK70gHTicsf
4kGjFu6+d+byWE5YAvOdFPNkANfP6fo4zPEsFHqefYW/0+1wyKbiy9yL/LkoNYAv8ex+xrIwnRpE
JPusquqjDq7e3rp+mxmbLs8x5KZlPN6oNoLCT6hfOR37wbBvF9Trw6ExVfWIAJNmH5IjcY6WFUoF
p+mUQyCbqbN8lnqxWwrlI1rK03xvykSmwazy9CYzORNto9x0PsEKxuRLzaZM8Bo3q/RszlRxcAml
MHaF6tzPmPpGeZ7b9KGDVQQmjglJAc9AU+UzmJHlfgJCi+4Ix3PLa8S+lLuXaDSPrWqOgyGHtHmW
5/O4KzMveUzwD+NTVrm+ADG1829szjoGqpuAWtJSLb0w4X/2obB5xSZRGk9Up3RYe/YYn7mpiB5l
6d6xfgNk1ceu/jr2rp6groJzx8iau+ccYfEJ3dArOGmtb9nFwP8DcKu+sC4MyXHUNPeGDOGhCZkt
2/sUuy0VLJhMSSApuRxweS8tVvRmOGneIreJoY936K3dbYpnm/0juPXHHlD4CUQ9dNo2suNntSJL
97YWYbSlqq9Ra4B9IYpjL7zqcXDM0t4li0F1Dd8klYF8TqZ4a7gdMC0fDHYSTqnHf/Fc4m5vE+Tu
gUIx9WmyChaYlqI/zRK/ohbllQlEL5NuYXOKOjTTqLSS9gs/zabfHthqGHnRPKlEi86qrgHKv5rz
Grhv/ppf0dgsUaEWS33YFY1rsbOfu2JrdaV17xm0AlmZ+Ge8k4LB6w+I52JRrjKr1z+HPLJe6Fo7
MdNSHD0vPsXEE8wbP4OvdUwjG38V7IeW1XrNT+n1JoBNYyyHojOnPMWPOjT1FeIkboZpZIs+07+A
JnxGzOzoQqaYR8pOUBC0ZeeWNbSLeirj7tpZfMozsz81T4gKuVeN8PkVoxfxXyMrzfKMmrVe39OI
7UwyEyxR3LfGzONvVeOpg0p6ViHsozNfcBqJ+LroMPzIz2WFW2gL2nct/7yWcqhfcZNMlVEK6ss2
Lc5BKWMJrKQb1Vu/hMhG6IumT8gb+my6mSLZPGm24BeYYNfAib/WdkTDfvlM0xK7w6ap8wycJubi
HOJRKarWo8y3nR0bJBnai6TkNZL8tRz6vOWSVCf4/YrnROUVvFJ9pZHWY24otBnlmWyhxwEpQ3u+
iRGH1fe62RfTDdNlnO07hEj5hWa1PKuE43p+Uc4TLrlg9rI+vzSYespzQhn6Rzb+nXqoHLK/7g3y
NhqIsW69LmhxpPY9IRUyaL2G34YImy/ajrVdXEIx5Vt5HjkDR8qAmgwq7B0BS3pXXWZtx4wy8B2m
M3i/aAYyR1C2QyMVWQE2gqrfpk7NJU6Fxdc3zR5e79i0MS5fFK1tZ5XnmjOrTdtO1kM6eSanVC87
lLaxwz+0lHcWnAhn85+6mZCORZF/g1pvRajhZ15Y7LKuubLGyqhRfXf2b7qqb/tbLqYLn0QT/FK6
j1oH9dTbVmY2xqavp4JRawp5VWEdNKinDKTb+7rbpjth9KX6Tf/01a70V5OSD+VnfRPyOTGYdGXe
K83ZTKP7ZPOE8kBrnqjeDXAMGA0vLce7EP2qfbLmTsqNN2gQY+DtaQBOKbVs1JjLG5p/xOH6g25v
M7MC/j/p5Q6ymf1J4v4cQzsZORrLpWGxn+GHVhxclHdvOdpw60oj2fmGNE6wQwyIBk7Wlv+oJ/96
eXRfV+2TpyNKen9PF81sDJYPZLdUNhnbdXuMMQSTgmNP13SMxwvhjsgr6lje/dAnu/5+C39hgVtn
ayR2YvX86YR3vW+RS161Ia2AoQyZycYyL5wjVePkJbH/L3Vn1iM3kmXpv9Lodya4GDdgeh7o9DXC
Y9+kFyKkiCBp3Enj+uvno1TZJamrlF0NDDAD5EumUsFwOml27d5zvlNzgPCZQP2VtuUXNcT6YSla
yfm214Ec1oF1Vv6DuKUtU1S6BW2ktsijq0UMpArYmn+a5IKSton81XXcuNewy+tT6bVIz9oJTBFk
1U7baaoaCQ9ILLP/i4fs5xn9+nt5Bu1kZn5MCz3T/VUt0LRm1rChAzM1pxuvKKYbSYx7RDEjqQ1+
f9/Xt+TnB9oziC+mv+kxfON9+vkm+HPkVOihe1QyBYerJK+tfuNPsTj+/jq/figD+aVrorFcnywQ
3L8ID+YBtzPvVMXLuTpkAK2n+batkqHf0Mpgb/j95X7WeTAsNbl/uKQsJqTMAfxflC7lDHGF9ahC
tbduPOmUMnsgpXhd/qKMRT8n1osmFBsDneWFGiv8/S9gfBML/nhnmXWuFi2co4xUne9//sPjlY5m
OmXMhQLq+6Z/TtBdatDRBKK1iinMNTWHGLZaF0P/QFydfYqWvNLo8TR4SHq3xbTe6zEdE8VQ8aqD
3RIBjnS9eqvMzIkDC5ApeDJlIZ8XU4Q7PVOsH2g34DBrajGXw2TJ0eVAnMwVDeDSzYNZr0z9UMc1
+Cy7V6z938cy9gCdMmSQsNagwmLEZNKbbhkJiJYAHm3qPnvxLNILcj5SE9S5DRFSy515PkDd1xUJ
MBP3maw4o3rkbMGGyuSG6WAjJzZdNej8YA9oIdzqHi7abtLTdesd18ANNDBVts2A/F80YAhvgSXx
Xxvbte2gHS23J9xBM4z9qNvrTiwTqgFzKPjlK4IUyJdWfJWsa/FrXE+QrVJpeKei7WgEoxvvL6HW
+R+oXNgquccpNQC8Xigcyomi59KPQF+0SZI8La1abl1tVmympuBXsPOIqZRJ/z2/TOELS/LjBooQ
hf9wOSQwnft3G/jlcoBn0Gv3k7QidZyrge0epD2Kcl4niVtgAbWxqzAi5pdWSieJtDuQSIHwKak2
c5tQRWWWx42iT4MsbZLcy4hpznKIulhTR1VMbNAFOCjmed/qEUzrRGtBBdCmXWopWqnkvk36QRmj
XlxMyHnAXKUN7even+sGtOj6E/pUcJGeAY0Mq25s3GACIeAfmO19uwkuH9plDI58RoPzcLlQ48vN
WACFvgGiWGPfl6seqJ4iOs1A2VLbd5+BFvHUSJ05x6yNzVWkVFlscfGTvRxp3ishnmfSV5gtOKSC
XxmO4ACZd3LWTt+rtGmUQ8UXOwCJBA0QCjqbH0aVmbcENqzsEvTMNiLUcslPHJvg3/3+Zf1F+4Ah
iaWCEspn2bUdzMq/LIIOQWyWgWUo7VJq+piZ4i2fkXXKE5FG9liTXEmv5wb+/rq/Lr74ktGUIiNH
/0Y58Ws1YY6cDyMPbGie+6zvsUZrOaw43d78/jrr4vrTUuQjLmGzWy1WuG/cX1ZD+qpiUBK4krA0
9ykheepd6hZxzIn07YJAJJeDa04Uk3cRLUb1ongpPn7/K/yXW4xrDQE4mceEBWJ5sn6+xYs/m1pZ
OAxuRm+6qWbKeFpN7i2ifEQRlj2/FfHMPfj9VX+tEfnEqGNWaL/FvQY28PNVmcFBGKNtGpTCgxtq
cL5h1VrH3RCIPw1xOvyVKfi/7HN8TvQTPko/G0HL6hj4sagYeXcnkuKWYElS/xp/zgj8bbLe/bll
Kfn9p/v18TF1BIy64emodRwDBdHP1yoRrfhqAooYg9shXsSpM+22AppRfvn9hf7Rl4eIH6Gmgf7E
cH/58pI+LkUrXDD42MO+2Ct4KhBJzn/wh1Ue33rT23dBx++vy5vPR/jxyTV1GFdoAkkWp/QWvypW
2fRKQj6NkdpH5de63nWnWQDzDDISY+qtKSrnLXWz6cOGTfZma+obidzrXjvsOmqreXPzBsyexFC0
KvZFxgRxDsG157cugJPHunSLS1BsAm49Uosn4sHka5GausLh5XlJQLzczFY7zDQy07QeQ9jxAxow
b5XspP50snn4qhBA8fwK07NrII+RznTJ6syIqXGqL6OKtGa/GOaEP0iV3s1kuGxXc9rG6Uvle6jY
N4loiEcNHM0trD0wTjaqnsIAZxODNMIDB+T3R0VPrH/3TcUy1EXeUp/GakEK3zlERRwQ3LBqJ0Kq
Pmj7FXkvvvUJ0DHy38tvzSXcqvRSC8763o0YZn5CnNdpeaXDF77LiJ9ijLuMSi9OvUMo5bYDSIN6
qC8KzrxmV/Azy6Qy2Tj95SburAVZiScQqyw1+0bOfPEMMafwdukiWMjKUWrXHfqA++lbIyiJSTqF
+bO8AelZO2ypr193dqH4IMh06DnPFAm+BFllr8DmjVWi6zFKvBC5BRPOyYaYjX/29G7T4VXWLztb
0rG2CY4N67buxaGqie4Eb2VHz2mCAHw3F71/mJbYeoHeNz7ZHpVF6GmOXZ+0yrIvyjYWUOsS6QGj
8r2O8M51ZVKo8Q6Mqz0H5l3EFjhLocTGm8ahveiyBXFaPdoX3/cEm+5gy7oWadnl96aQFISkfsLd
vn5VPtipYx2n1GPf/38mQV58ocMa9y5T1Xriksz17GWyKyvELz/VBzUvvgPUsdM+AcxwHoCdZHSP
APgsn5HFZBeloVVAaWutoWtOmbu3STncgeIe1S4n4RYt79L30VmWNKB3bQH4dIsKpCjO6djNAw5b
XDChjcBH2yA75GH+Ln9ZyOlBsFoSl7p3Co+OdT6zddL+rhNCPXlHCiZw65dL0pi1rOC8yr8ANTrt
v735/5Ke9KEq+Od/rX/nKwTmNo0T9U3g+Pd/O6df26qrPtSv/9dPf6n739/+GHDH6iT76V+237A0
t/17O9+9d33+/QJ/+z//u3/4N7jNw1y//8e/f636Uq0/LU6r8kclqAmP5jfS0SvWlS8/a0e//Y3v
BjbT/sNkHbSgTaARxY7BEv3dv2YYf4CD4LSjszpz0hAszn/TjmqG8wd2JqzZnO6claXDbrQ2KJL/
+HfN9PgzX1BV2iYCfMHx919Qj/687eElgxVhWw4ybJBw0Dl+Od7V6/l+NiFCOkNr3HY4ODrDrrbk
mZu7H+7KP2oUmKv9/O97AtdyXNdHBWitjQq2h3XP+OFg1TU0E1k8m0DPWw+1FykGIzQ1kkqLSWPu
HU02lfvYMc/snSsmQqTBOdN47xZR+VrTVbmq9BFFDVkzR69AbzEIUlikWRAfkpjv4MfEgcnPM5Ay
69T1nXaT9qYKkeaaN1keiU+kDHv3lVddJYbmBxDsfLqHw/vcYruC22l9TTmtIBCIX2B+Mdp06AUG
DkpXukBphMBJgN5zNtHgDNddoW4Gs1HvkYVQJzBs94vHaXCf+gIZUKd1gZjkKYcYvImqhip5cQvy
0/tWbKOyL99mj0J/NT0C7GprK8Tc3ty3DeiFsBbCT1DGoU8NcKzE72jNlym0KPl3THkqjhy24ohG
+zjWWnVfaEhvjC28RS3XiTClWWh4BxSQzKdDq7cF2ENUQIy0d2R0ze54cidPG1/Ah+LC51AWE1I8
QuK4bn3Lvxkyg/DqKeb4pkG6REyhl9YrvF4DboneiyO2Snr9olKzg7xBaZ/8aHZulyIim9up0juj
n4kmq0m9FdCBu0FtJJGUn9XSOP4xrwsbMUFics9JifXjk51Y7gvCRk5dE3C1IcB2MYFaZL69M1on
AmY2dI9E/TBjxPCWOmhxOkg1RqODihRJS3bQDAebQ7Khp89m1Ul1Iktp1qGLDzxuMUMP/1TVOB3R
w8BDX+mWgK/jAtwmQAxCwcKytWn+wQW1CQfANXRye/rnG22WEa7opS2fbKea1Y7PoB6kbhNsIPwZ
gUyq984HUb0VtiZCBLkaDUP66aQsk90gCuwwxuI6USD0zhSBNesJYeKZaz13EtsOyWzkhQQ9Oa/v
A+oi5EPoRd88KkJijN3Of0aZoMXAVH3chMxYfG2Dr0uD8Zy0/mkBukaktivQalhDSqwEOUM8uZVl
Vl9lYeTX7D1NG8rOm5odo8yC0dpY0TayBtW8LVjiV1JnlNHXRxnphIQ4921otqIZdoRAzyq+7dQ4
sy6wKM11956x7yEAVMn4SeRrIG9Jk+FUm3m2bC0n8emgdqgVNwlqhAaQM5jVE6JXMO6uUsWrI63s
hYMz0uccrbTaESbOzSl8S2eny8DrQ3vM9JWZnk5RyAAvvrVs6X3lmQBMWXcRnQQjx38f6PAbvpFs
5y9toiWQINDL5DtJcBXy3t5jNeHxKT5li67dw/bMcFTQR7teDDFzhums3CNPclrMPTKodTKKJPkW
dCgBwGnqFBQTSHQY6QlLPcmq7x+7ktino6po1wSsYDbhejQdiCYY7fRQAsOnIzLp3fuaeZJSKOJv
QdXYz4e1u42WuRKQXi0dxcCNTlrrm2t1LcxeMipVQL0MFTLRNO0mBun9ok9RH79Y0rfeJsPuvxLI
md8RilNYYTVCPd642sC4Eo38Ku4EYSR2jW0l9HsCN8kXs5DbZna6m6geFydAh5Y0W8MuUjoefdze
rT4rSY8N92BAxRt/ZFYRpyh9NBj5C+eTiYwiOWTbViHphkszVf21LmZc8j4pSy65sZQ+CAXSPtm1
SYpKiENxgp0vGlzz5Fd0Yo8NqoBlOxCOawDysKsmNKQ0X3rIGhZcVH/Yx0y0gbE0BBzDuhaAWGbI
keAe/XF2tkupqylYTL3RHmhVxF8VLHvS/qjvPcQt/nCRpYWKtlVsjS9e2pj5wcjaAYW3tzDzS02N
KLWxKDrvucvsmdoKCM2l3VesAwm/LO1FcuTJhYpzUiJ1Y1bnnGN1DPozttW71xolituhXKYvVWTK
IszMprE59BvEStz5EJi9264i1tlmaFXmMxMNkLL2FjyBPt772oiOdS5TY+DZctfASKT5Jr5Tm5be
UCO6IHzBCZqu0pCDtrMcr7nPhnYsPG2dVurOULucsLUlOjDUzPqLOJkFH4mRZk5EAmqUyPqQWgZw
jsgJhucBukmEScyD7dndVY2lEbIiZyz4dAKZIDboK7WIFQklUfc4+vrcpYx9AQE/ufMsOxbnWDZ3
dSNGK/Rmk8qXGKtK7KPOcvPtaHFKCKWKTBa/JivSU5watXMAhy/cG02R8AmbF8iDQXOSNKTCgKy+
10v6kpCVZUbkZpQS9Il/CkqGU0km7kFRjo24yzrejgPy+949annhIwQq5syQb9ZIENDz3Dkw7GGA
IP4M66ptyDAflKkeahR55nku3Kk423aN/mgqBHHCvJMMxS/rji90D42viB4Bgy5DyFl1SPamtKuC
375rF4wAxXg9jpTL28Qj0erM+juOwFv1QoYDOS72LQIB63KCuWxfjEszooTMGB9wh5ypvMsAUKgT
oXfO19oQ6OW1ypcM6Lq8JHBnIdv6Ble6+cU2xrj/aGcoLK9CGEWPuihv4svKka55zMDVSzilOnBl
8Gt+o7vBjErA2fOoEHqwhbDczjYnzngRJ32Z3yYbpMY0YSZGg1dcOYzlKTxwEKAZnNew4cJf7EOf
10m/kUWXi7BCG7wxLQQDEQ3PcGbufrDF9CBNp/zElIvk6aiwazS2eYqmLwFqby6c0Cs9386KZSvg
6ex2oqTDbUhvhpI6lddtViQ7E6FUvakHGr+GVqPcGsbmSF8p3086k76Snmjoqrk+DkO1PJV4boyA
tpwdeqpJNmanyOEluhjci7C1c2lM3r7FBRE44GtD37OvmE4EZe26B6u2xkvD6Mbd0Llv9aqqTxSt
eVdnJcFJWO+avol3Uk1vS6+pPTN12qcRmTqQi/tn2trljT8RGSbdBMGtI+RLOSZ0RbMCIw6fNXFC
1M847zqc/HRzIU+XgTlTZGq5zSzfdZudI+2DQJW+xS6m5rArepMHGsEOZ60eqngk/HxHmK721Y+c
Lzwm3c0kDCz3apXwtaI/t6Q6gTPhdM5qlSPWQpt+M6PnDVn56lPjNPbesJX2NRbi0kvIxUAaVZDr
ZGnXAC7RbJA/d5I4DO4HpwcLlLo9Dc9YbxmUdMkH3CBCBCyybQK9hPVFTo19hf5N25gif8raPArG
SfOCsRv1O5q9Q+gK4R6bFhWi5NR/X0fTfI4MrzkrJdsjgTIUP8jSQjnH+g4fCRpgh/KJFgRmGIKy
2NkEeB883emlocz7SfkINKqkDq2YCIiIsfWW2MAGK0IZv/DytqEb9+qTbkIoApBgnqfWrj/Kao5u
UVTAbcDXHzDPvUG28WjWJTZNmPaHXEUfYraLw+inOMwzGoPYTGBCt1W/d1N9fiKldmnIgROfIbHn
wdA707EsrZj6HdPECPeMlzrErOC89n7k3lgT27rrd/bZYePc18b45E5t8WkmSCEYs9465RPxMqh9
q7fGB15koYk6mUiEj2WCxqmB0pCM/OKhipI2WAr8RtIqfJfQaqGNG8bSj37aqDQAnFe9E0fsoKIn
4OrD7Mz0WAkzYgKNZjL04lEnTSnz10XeSmlWaKoPmaRnGa+dVO9L4fVhWXbatkG8yhZivJAD6XLG
ye1QyzL7aCsf6bGyRh2rxtyD7E2G+Pug81865P/TE/xPp/7fWkv/Hzzrr6mx/9wlum/fy9e39x+b
A+tf+BNVY6w5s1hUDDyixnq0//OorzkAc2mIcupllMqwy2Xs+bezvmFCzGWasNJqqFzoCP3nUZ8O
AXQbZ8W9CHhu+P7/5yd9usAmwxKfmgLmJcBDb+0E/HD6nukAsIA2MrQkbuZONM5WM1Cewzj8qxnq
N/Pn30/636/FrwvIh6LN4hP/fC0yDQDsMygKG2Zp57wfgD9EJK5Ddf1sZkm3MTE/bJPJ3M1jXN/k
KZJ7JFA1WyrUCIhnckOuyH7sl+TCzEqxdYqFMXBMBOeI664g2zysMwb7DCfqsOTcEGDhExsSd0bS
oFeyGCXoucyVdfvDF/4Puhg/z6e/fTK2LRvPK7oHmhi/9EvcMgbBG3H5BbPOTuHy3RjEnG1Nm5XN
0oRAOuLj7OnRq/3+yj931P+8MnOu9RFj/vRL98SZqHj8qJShYRBPaw9FGS5U5H8xeDF/Hhl8u4yt
063gGRGwr36dg1QjB9IeM1042pJqr7UhDGVopkPdL2HJFK3F8VB60RrcGEdfVSTjT3O9PJNoMbsb
I9Oce1dbTu6cmfu6KBTEjLyyPpLRS2/x76P+NsTYksI4VJz1ZN/Li8kz5GfZTm5ouh7DrqJyrAur
ydSxJ0Xz+dtt/L+xdg3vrerb9387v9bdvxEb9UZEdVX+/9CxXF/If76MPby+yTRLO+BbPy5lyEj+
XMtc+w86g7CxmIPRhwSB8edS5rh/WBZDTw7KsAm81bv+50omjD/Q4jC0Q8XB2JLF7D9XMgujPEo6
jNJ0GTGN686/spL9/A4C2oKaSiORYFgH3dE3O/6PK5mwUXqSSOnvGTeXYUx5/6i6bnwGiOGeKYPM
S9KcDYKR+vov3kGTOSRL19+XNi4OScgyhAM01tChfrP+/3jxyKQyJ3zH2Jujmx2I0Kof+cxuz+g+
ioxdpC/lFimdPRME7KhVIgoW0CnL7bTM+deu9TCV9bp1SzDMuPcm333ykyW+R1uERY3DkMUwyE68
ncA0TDyzbx5G0xpuUUIUZdDbdmuEYC8TseNYOtwY3uR8iaJRkjiB4HYTT9FlvWZroNUgrpnqMiqS
9osjEGcjArV2BtK81yk3UcJpajSM3dAQTtQCVEfQPxWjPOHeDzBtYIv0qNSCoWPQnGAAvx8Ael5w
5k0/FB5KtA0QCds9CzhZRZ3ZF7dC8fK2ZA1f1mMUnw2NcV+phpWkl5n1tSUnEqnzfs1GGJf6PuM1
x3zKjP5rhS3xpZEx/v18xg+E3B3QpYqRc8W26OPtFGVMfGs2yUdtHLoXkY+m3GX5UneET8iuCGIs
7ZtlciXmR1kUT4wlSDqbTX+iPTaSYzgX3pl0qfLoYgXf4kX0D3EPjxCEnNrU7awdSG6TN7PHmZXe
S7oriO798Oo1vaJPoisPpbqF+dvsaSG45tlUlha6ujGdDT+qH+CakoC66O0hi7LsZsSIF2aYoXZN
NVg0AMbpk7LTXA/Y4Yq3CRjqyxLFxgU+cnEeiBTezeAJnkRfGDsGkvEjKyueRzgjKApp3HP2kvoO
GYi3Iivr5s13Rvsat5kKeX5wI+APB32WVHGYaz2IManDlrRck+CJrtrPFMWhRzt8l0IMeFUe1DKi
9Xy93RpijQnE/HEorak7Op7e3KratK7JxJpAhsUbm77AG+uFdsrdCjfRYsS7hObMRakVYpfUlnaU
ZW48sXOBCagstScRZwDmpBefmfG5t7iE548itdJ8I2Ag3NdLUi5Ux3OPq2AdAhrzcLkA2+tPZaXP
n9xMIThYvJhWnGJGThdE0V60omJXlHF97Ai2XIT5VWEcumxjwgp5Mb40vMc0zHGMW1ZNqu+QTJxG
5xvb0bx3y1PnhLAwZeDAtIeJdlmkbe0ubghyQfS0cMuippc3o2dkIQd7NE14EkiFbfcc7k8qNu7q
TjBNLpY3pxLHfopgUdWolPyu2JUFSZQxPKrMJFwG583zaBqnyDe/Er5O6qAev2vGfVNrV4vrbYu8
XrOpkluQuE/00R9aB2xPaj2gnLynqXVnJs1B9ugnLbJ85Lh3+vRs0XCLIhp8iSTouVC8TIh5t1bc
PpRl+6rJ8QmLSxO4vPtBBDQui419Hj0yYQztbPiSWOIhyczPc0KjyyGr5Vpr/WiT2sq6oS/1Nicx
pmfC9a5qpV1ms3MatBoumnEQZGAu7Xth0bzB0nZCc4NIaYBLu2DXI9D5geIAVTc0hoiWztI3ZGaS
Zwr6YA22aR/EnF9WOLcQZG8T+k8xnQm9QRxAr4+bmmDqSRQIkMX6mjuO3BDHpc49LIkjlvXsUHrl
gyAo79RONkPWRDZfaXWWoSzibEd7FODHfG2o6kWTifdOPp9GXJ19kuP4QGtWbHVbVfcGWHSzzONn
c2pwrQ14BBHrNnlyGvBRC/lMsBHtAqPfrlFUJH6vjD0dfvpne/WrzsRvYi56J1H9ThawKpTPaq+c
q5kMwy1pkhBCikeqt4fEu8Lx/oAljCNjVr5FGT9/aswmQBVwRtcWCEUvQPbjnVvYQekUe4YIaJWE
t/HslJmRGfaJ/nmp9GuUYWe3xtzvDZc4d7Tz4IzDdk7rW77ccGq9QzJY9U6fXGZlSXenmBNJ3UWs
V3VbkwzFSlNdMBJjr4n03LT21q6MDRsoSTT+hFyxWa5MVqpRVrcmvAGa1G4cgN8NXSd9iVPnxazr
s/D5rtLWel41ZAAibpnAXSP8vTV6X4a6J08tprtA1/xLqXUJ+dEMd5p65gkkD16X6bWkbcFLfa91
mNFcflrsON0m9Y9YLcagYvQQsJdvOs7fWzXY14NHlyqt6+txGC5rrf9Uj+VVBGUR+9EraYAbRhIT
0kjf3c86Lj6EvUHjd3uUN2djdpFDkO0X9/1FHtVX5eJteqk92VZ5aYwa/Q2xBEkx3GZsFg6xc6Hu
zluA1QyMKutIxjBxOYSD6zXZf2gv80ht0eiBWns0lVYyYnFbwo17f0vRP2EZwqdKhN/lVNjnCc/t
XtTvvF9YUuIU4hVk4otI9SUKUZltExb4S4xDzQbOjBGa5fSQ1KMIM52gwwCRZ3lTkgvxsHiOdiod
cZfbdI79QsCzLbnaIi2IC0Ue89CPPD1a4fN8o6wQLg9rrLwDjhDw25UTEUysW6dUL+f9QGQSAs55
q6zXenRkOIuBzG1GphAJqNubNMouUk87u/Gs8eBkDPaQO+6Ys8T3Wsoa023qaXkd3P4uqoonQznX
i1VYT5ObT97lHHkkbXUbwgd2eFBIcnVPnuBO5TZMHLkrHFrGhZzOnnWpmiemW2nA8Ja4Ji29wVvE
O02TrpqvRJyH+A6eXM19FDO0noHQbV/IT2aRjKx+SbazC3wx7lQW1ypn4jJa3WfXaWEMMwgjoxBV
JpiDhR1pMQ6uoZ48BOE8iPK1b5mEKNPbqa5+Q5NfBqgzhiAdkY/j+2HhrMXbULqP1ZyTD2XXtADr
/IuL7dhXmgrTQjabTk3HRWuJ4oVBAA8sv+9j81hrzqFs0hv85PeAAB/zLr2INDhtLjScpLyZXDwf
ZXvf690hByE2FT4FC4G1Sfkw068kaNpnQkxJi4/glIEAYx8jq86zSCaPbMrb+pOP73OIqqPZ6rts
pEu8DPrLlEA7SqsTvLUPGdVnXwHgEMXeb/1Pk0zvag0cYO1tDQK19lGs7jCI4+yk5b5J6vQzDW9o
MQL5JhKmU+zOF0ZfB+B8WKsgEwWzVkT7StcPDe3tTbsYmxqo6DJN0KjpThFduJnc8rLD/BK6GvFx
NQ9qAMooxTi/bWSDhLeHmc0K5jRw0B05LgF+9BtTlF9QhvFtiTIFK8GBUJONg3dpssh3vY/bEhzT
GNFT1p2d19dA+ekS9o75FNt4nGSf3slBDWHqjfVBj2DjdBV02W70AnMcDgPxMIGeNmInCrzU/aKr
zQAPYl8Z8nGymzJ0AE/1sN1Hu9/i28n3XoX6RpoGdAoP46jeGeYhLcijMqm9t4Sdviij3id5fkKI
eCsSSrKRFSXolfvZbwvs/lMCG87KsRNBIEDKRDauk8LGtijD4Yl8ySLwRw6DvADT0dZvoNS6nv6E
uuU2WpYzsvcxrNzG39A05t430ftU09Ur5tsqHQmNbl1tn2tyV84mN3hiTZShzdqUzOULqKv0NFoU
4DxbF4Y9d08FpdsBbtSRXF19M7TtTq89waSxInIu+TBArJBr3D5lWn9Tu+YT7atDHJWbKG5ZOUzC
wtaH0snwSiVjEZDSdT0xMq2qJDvOmiLS2dbPGpTInVXUn82J2lZHTrLR25nlI8dFI3OH4NNC9JsY
mjpPcnu7qPRJEgyrs1AjxNnYTrNJVcGi6z43kU7ueTFYewx6WQjh69BN2aO7EKZoEXqUFTyoTOme
nByGoDliw8UU5w7PTrxsisK+MdGMpaSujRPAF6ntK2W/zc5FHHeSacFMENu4XCzDdJFa+nvTgYCP
k3StzS7MSH1CoIUaHR8doeiosm2i55tmOFid3b3WfbR1QT1jSTedDcO6z2VDq2mUyyu/66s3xi+i
068w/um8y8QymZYWBXk5fPGK/Naak8u2s6dQY8nEzGUztJnsWG0MxgCb2DXTk7YYYeTFRyWMyxRu
RymbfVdMl0xGIac08UPpzMm+tlMyFkcGxS3tplHMZ7QbGMV9YxtbbOxZ2m9ILCJWXWD9ufPi9tS6
Tmg46bLrZc+MHEIJFtPWYaGXD1ammA1lNLNs6wP2dmAUw6Wckq1jzg+aThh7Qzy1VaVPdH3u8qyh
rmfJxUAX9h2ZckJTO8QO8HxklTzkVqyXTE1sS4UgGCoa9LzXREL2HBgL78V3i+5oJH22z7FM7RDb
+8fSHpzbhrJ7S/sHxBtsjumICa08QkIpdmaaxujmF+u9Vrb57FXJPKIacZlLVvHBpdnOGrKg9pxW
lMykR9eyE0gDtKppiZvtdO2UkF/11c4d60W3h5QkVqKR84A07hRBpzRiaPANp9hu7ZJjy3UxW5Iw
9uAMBce5Iedk6U+G9Z5x0mDNSMF1UDW0H6PTr+eJZLTW47pBE19rSN2pjWlnw+q6ntqBIMwR7P9Q
pdpBQ2+5zQZJjLNa+gPEPu2KUElRBlNJ83KKpvyOZocFvGOibKya0nlJTQIp7cxB/VGglAmdZCWs
+B3iSNdr3oh3by4rXZY2gE0zenTaZvhqLtF88vB1vzgwh8IRXB129ByztGFCWNkkrlttXHBvBzMt
o3tJ1OYu9TXrgGMleTOnBRNi6rZ4Rpkdkw+b6sTjIlMGttIU1fShskS7LtbUSdTZpwm2w7byy2LP
aHRhA/VJcfeGmaK8U+g0ol5MN1QWPcKnKhFXsbaknGGmzj5hZGXhcqiTVeZAsDAc/KWmL55GQhtf
K9yrmykt3gGRu/dLucC/7LKWEKwpvgLLccyT7AlaFm4vler7qetIE2i8ytxaVVIR/jtO+7bpPQ5b
1bCXGHboM2j+YbS1FbpDxNU9DnqXEICGSaDBOXMOYjJnT1Hdm8k+ci18zb6XvI/LMHyWDr7t1i4G
BJkz1bNotDMNXu2sRyB1WohcJ6T51S72V3kE5/39NCTJa87iDvHGQfdMRmfuAlUiSTjrXHk0Kru7
8Pt4ov+d2Md2tFUwGPV0wIwbQQGxq2fwxOOr06nnbuIVqMaLmGPVvmxR3EMNctIvuiXXaPvOTzIO
Tj2RsEh9/M2ctc4MnT2naQLO6ivJsPJCVGKEzWtRP2JqEKHEahBIS0Y3Dv7zDT2I+jR0Q3NuhJMx
b7KYMc4Mhh1YNK1BvoMLS2DTOfZVY3Gsq5BrjCS2Xqmyd3jDtdE9dPFAXAUimN3SdcsXCM15SA50
8lINxrRns8lvGyyxnyRw36NDQDm9qtK8QyNenJt+mDk6M5F99FlJDi3kCWZYTiP1zYwJPcCa6XIM
c+0rJrdMYvHBFjvHpJcG8AVHtLnqodzUfC9SW37iNOG99XE971DxR5dVLQAGoZ14zmYzfgCKOIUV
Q7NrQr88Zv6kZNeW6rZiyMArmG2usUigJIg5XZ6wPKXXupuxgK9+KAy18pmIiPKGdOviGo4ak1ch
9WtBOPtt1o3DZeIuy2fML6zESW/fIsWb92ZmzBdi8Ptrv5qXz2wVgiIZ9kaYVaLfkt1KX9y08/TM
CN1D4gIA5q3vaqpJytfL2m/KG6A4gnABy3z8P9Sd2ZKcSpZFv4gyRgdegyCGjIycBylfMClTYgZn
cKav78Wtqr7KvLqSVbf1Q5vVS5VKgmBw/Jyz99qNwa4uMXt5Qk85P+huxweHoq8DPl0hPh8WTeKr
ts3dkhIpjFh4OFG4kEjvSnHtMx/ZmsjEtqUD1cFbdPNBMsc8JIw1do3ukM4++dlBzYwah6xRGHx0
Q37ReK+3fFX1sDNcF+AV/3SPbTgohigKoFaXz7MXLafSqAnSwsl/cs3+Wo7lvWjA0fsR7CXXY39h
pjR0WpSF4Bi6AekMKmbhOw5Fch1ziHjpPyXLovAo+Omprav+UU66fUE4qheS4OFRQnrsxehazsYD
Nh80Z0UyGQdj9NSNhjvzCQqycxmZbptgeZ2Nw1J3kHBsE1l4ldXuOc0dWijwW6fP1VR1zW6I489W
mZbs/Y1Su1wMbAoBZIk1QIX3995DpR/qY29t+7GszIMVGe5wkauYcF29rfqHEmbWYxoVsDdn3y+u
kbwBUonStSy0eCHHqaEzYMjm1sZ8QmeBPycSafZCAT7v5I6Oczcsk3wp6AA+kap7ZMhCsQcOyOIm
HvhOgvQq8rMDW2mLnBdnclohvu9EIq4xh6kdGnJ6tsQFB73Z2t2hbIQGmMfYCRVREfq11x6LvKzO
uMxHugTsWVaUQbsZkgIjwiBQHiXWuv3XoxsDlOAuH5Zq72J552nv9YfBar/lolswi8v0NTGZxtXl
uK9tBIyAV762rWaFAiIhnTON7sTCUxaqidrkQoLPuUC6CRecVRIthqf5uBRxzROkTgjg9ETyUTps
iXqqz/RKiG43R8M7K5TAOcjQMV3p7b72QuhN/aXLkuJrhNZLhhkmwMMARHFGcNej1YyQBRwSWOkP
0EKWXT9hiyMXafJpSbmxQBwDojoOh1lR8RVjFR1tv2Q9g8UjKQbSWIXUzhZ3fBr3I5n2N0kGyc2l
bcnnx1LqEpyUuUNJSe8mIXOYiHEDqHY7xP6TaIgmQjEH14g+u9j4qoHzIyUojMWpSjbDdoLMtFPo
ycKBRg96Iq89TIAHgmKuxr0JzfQl6nPzs60Nak8IVoXaNXNI8R6ijA6lmMu32FDdcaqM6HqUmf2k
sbG5djqoiBizeKMJRPeOHYnHJckP0nrswJ0WO79Z0gdZQCAYk7Spg3KB9Fasz1eRGUEjYm1v4Lw9
Vg0j6s0snfa+QWYWMiBCBFklKxFvkdo5BXXwGlsJ6EOQ5PfpJGtvi1rYvFKyGm/wgpkYSNwuD5DX
kllVFC0sGF8DU2kx+n1oECsfdb1Qj+bca8d5YvlCMho3nyArvMXDTCC5QhaMuSMD2r8lolozwVMQ
1zRUN+QVS8Kp9CVkvksZYshu36gDOkLmFUatgVDlYb/KhXRP9qQXyN/itL1EeW6eohX/OWqG2a5W
yTrQm8ne6rDpNix3b7GStLJrwzpbztQ+dLKRj3Ws03JKtHG5WHraeIguUy00crpgnipdsAXKXq7R
9rk055LB3FU4exAujWwDbPZliIrZEC85MAeayo8UgxGgsKE+UZi2O7Pq5f3oa8YFeH/ToCFigbMD
kHqBxmmG/WJPJ0I7KIR6e60Dk2oODKRG+8Kip5nIxr2P4WNRK2ipepC1JZ6zGCcM8MX6sfW1JNlb
dIq/RAuy0nM9Oi4auaR0l2Cssk9FO1chOrMVGcUAC9dR6q+bEA9AT4tcMmwRz+8tGuTTk1KNuKYi
MarzbAKE3kbLvOThgkZoV45t3VzbKECvPV0qBIt5lbMLJPPtM+LI7LVpvILKv0qSUyq7/snERXOr
CgzxBYTF1wVq8/fSBNTHdkU9gvnnVSh8+/PQKfQ9bl4X910iajzRJfqk2KBxa2Q5IjEzLq4Bpqmr
CJfxEUuRCorUTq5rp7EuG9UBEUFrC9BIl9c0pXiget/8knoAHPYFGVK4yG2nD3OMYY900bockX/c
hXFFBqM313ZIOVnu0Bwkx5TF6IQlAuNZI9+6SrB5oBm1B3Td32m93z8s3UCvZoL3dluywiRQnoln
2BRlUt2CwyPrhEbn1sBLGwx1OwA+Las3hg6IHCqgv4xYjDnUlMYr0zXK1zd2O5aXBXQuMNXqFl0k
YwU4mQ99IvXQrqD0MFTs5k3vQVVzO255kit3xxrX7gk/aghLn/NuCykq/uqMnrmi11YFLuBMJWgy
1U3fvnJfLSo42X9zRxMYda/pN8Kflqted82dkZjm1p2FOqPIp9ay3a6nq1I47OfIU2bH095EUa7d
ZPry4Kf+Q5tF013pyjJ0IHdNG04VBdXEu7SLa2d5LHRDAKpyx1FtUqck/SRCkd2SNu5px2Vhnqp1
0L6N2pN3rdfSa2jddguQqnoBB9O9sLaMl7aYl7OeMYtMKIMu08peHgGoyk3vCvmSJ63JZ00XQL6Y
eRRZbTxUUfdW+pgc+jqJdmBD+0vTZuS20RuIiAF3YgnUUA4nw47K6yGbrC+zig+L5U0XZsu5Fnmt
oLbiEjzSwJ5uROXZpB12NAwD2n6kQSRtVl5GFGSLmIqbzEHFldmlPMHskyOzhKrnO6/JV60SwyOL
D70RKto9lRg7MHM5EQ5Zb3UrrugWWm856cDeZihN2K9LbrVl0E5zerD4BO3gA4NbquqiftIAsH8T
Ln1Hs2awN0XFvKMaHs/tQtxnNkfw1squupha8wSgr+UxEc+W3boHzRqsHfra6CYdG8nuOLWjPXJh
rQ+gbpRXqmNaYdbaVZE24jUW+pfcw2fv17TJwDUx6dD7vVPS9aMsE5cy990zL9xzDcCr2qzAgaDW
JkZVgptNq3ymfbSs1gBJqGraeE8xIjUo7FCxsHwE7qCOll63QT5W57EwtowLtLuha63TkNO+o1oe
N8mqrdOVcS07OT9XGeMXwDYxjg5+tsuMdZsD5gOf1+7ddhT3kxkfJTmZG+b5C4XrEtTkTplu+RiD
6mmKhfho1OdH9hYXszW9aEO/nnvRa7dx5l0XmbwaMfzT4r20av0lqqqT15BLD6NpAhyNjvQ2G9vz
ki0ll8IqDp4f3caqdZ8MaykCJN4RwQ3atMHIcszYqwqshpP+7Jd0Q5WGUKjq70bRSJIwNH3XkkZK
QUIXoKj3grTFoHBF+brQnb5YyEkFsSXaYdxkg2t/TafRA6sbIzHUprTed7YDkqnOhkruaJ3NF5OG
TAfLoCTKaHQBdjtQQ6FlP/ukMxFWs0QBI7u1MyXHu55XuiTJ0WFoalkuvW/SNeNNN2cP3ewR6lJm
UXY5CcTk/jSWOCAcpsaeV74wE6fuLroWgpvDzEgJBvaTfaVTf+77YpYHn9oOXI5lfs/kxI/Q6wiw
xbIKuSxQFkaXFLc5n7orylZ6wzhOqr0houVqYC3cT255wQdreM5IGsVt0UXbJYdE3VO9H80piZ70
RrDBHX0Gjb1tU1jkOl2ajYkkFrKEN+4M8Aq7Uhs6eRvXQz0esNnHm7Zpcy5SzSxuLI195mVLOGGA
V1uxjnMDIx57utF63z56Hn7Jfljy02x18yUVpR3KmSZqRTldbLRkVJ98xo1veZ3QTpubuH/RUc3f
ERcwMWIyVGAt5Xyic1yRKOzUzrFEYO3wWiTVWdc0owl6p7vkUz0+FthGLzusgF+Epjpagmwu/MAx
+u6tkf0E4kYk+Nuq7jTNbs18eE6do89sek+i2ABVFyUH2LhUWuy89Bh0NKkvJVBQj+/tkhbw6nQ2
GzRh5tG4p1U3PCryRvGDZyU29872q0tQfFodxv1kRhdNbMGm0hagtjvG/lXGfmpx7guPVE1vce2z
6405GoFcO2pzrhhCTcYdo8aGlkO17NmKRqdEmKQ1jXZcXkR6Kgv8S5p3hvzoMVKZoQvnue09OYlL
RcQMs+aNwa38VCwi3w24VQ5D01S3xmQQHjH2qxh78Y0z+0T7SJ9bI4Iork0uRa2zL0v0ufV3ZTGK
kGZvHdqjjeag8M12K4i4vNCl+1AUHv0sJ4mzq5ba9ZQ6DXGxmsHYigo4nXubD6yu7wXJBN/NNk9v
FpTfjITx6V1bihcwGCwNt4UripNbQTDP4765ziQrIDO6YZdqhbYV8FYCvtirF0mdUAvw89LRHm4H
YqxI64gbLfTccX4gza9+hGgSH2ZEGBsSD1FaCye60o1IHqLkFrjfi1WBaG4EnYvV/OI7+nBfGkt9
0NmyfoIXa94UZk6UTpUPL12imfset/KlrDp89blei0BKv7hZ+iS9nzslbwdv+WqmNPlCuoOSBhVx
cfYGD0xhARJEAb4pRydni7RkuJarXNw0du5uXRjHbhBbrv86kn53zGCmMC+3DYYSLGJao2vfDW5i
oDsA3EsxzTvWA+Dorb2q80uiMAoLdGo1GeLsd3WCZMEfLiTs+2MnW+Or1CJcE/gILiEN9Rf1AEl4
LhvvyGgx3sVu9TWJ5H0R6dioJXUi3ViO0eRORoev5gIoC+7xyiC3W68MW8P/ju17weOQmIHy0m+W
bLqTRo4WOD/GCF6ZZtd0mb0HRu36HbF16nZmCoQLJKddGi09sxAmaZtEz/17KByNvVFu5n8pFtCF
Dfxnqry+JIbPrGhMLUvbBiZI2JW8PVeHZMw9mJ6e843nH4WI7O2nDtrfAV51Qj9Kg5E8NAccHFDr
nBJkilcLd4e2O9lZfsUwriC+cNMQrPjV6dsk2nh47a8qQkqJrVPiVh/WmScF3bJ3y9QN0hx0EAAD
R8WBocwVZWbEzpFOl3FTVl59o7JEXY1zUZ+hklsjLyOigDVB8wjPmYnEmNPRIkn2ewnz51lpDl45
rmC2Mn80L6yL8nGhPfZMy47+WlPblzGl5KZaYNXUI3KiIi5lwHDUvUTV219nozbsZJvjd+rxsUWN
DTcy9QZ8XXl1OSx1dCz8ggmm2bLM+m5/RxZrdWXNWbpt+j4N9JIoA9DMfD8tHZ/bSnLYYMMxNl7j
31qJPW9Tv7DuapnPZ6wAbgB0s4HKHTZoGYJI9jcigo+nUDfoUpKGjBYqrBWa7KAQQGNNx+eSsT8B
97hyGdSsT4TPWm56KuyhOIkBi4ey0gzpw1oqxz3/qmVPF23TVc80IJHUxGB5kEadKpo514Yr0z0V
bf64LFZ/DYQaAOGsl58Nqrt9XC/Np6hLvGeRauLNLtt1Q1HbOKcy6OSTY2yrxIC8KOvHsStpo1jV
tQeb7kIvB/dK6dCoirixz6bdTzuVquY0YyHbM8KHNFQM9Q0zAn6rYU2G2rrIAo40nyPSrvVpn+fg
RbdswzQ+z428VjABgtawaL+COVbXXeP6X5I4cQ+G1WDNtugdAdHNs3sLuBk7McsVQMDbEUMfFiYe
8na8NGOTCOuatQNHnZ9abzqavS3DgbM/QAHetnbsIp6gWyPNdeKu5TOAcshSVz3oWGK4HAmsmgHZ
A76eQNpaFQ5aG33NccOxtsJqf6uR+9woCniPBHEdg6sjM9ylWHwRVH7rS7YhZHg9DPqMKMYYLjiO
dcppx4VR0psIUUTdvHTIXvYRHAv6pLaZYDrrA5+yOST6RJ6niv4gSNPaeXPSBAUAGRHLVWsZ2dWA
XiwUnoV7s2mPDfwUZiLsf5it2zYayZy0bESTnjGC/3Cwfv+gzv2J5tzEOPBBc0pTHiqab5N955l/
wA1/kO7XA1Hec7P4e5rhHTJNhEKYw4tPxTzYj67oxvIQkblz2zZRcxE5FAvYS3Ty0MnjLg+anmIn
p95gUe+Y0MLqH6MLIwHoDUs0eYvNfjoMfcxUjI0UIdSkwOgoaNPfiGeN9/5/d2U0sd8GJvRHVDz/
5b10tgeKn7K+pgcV4YEetRZyb5qBqmZ7Zfo7pDktGFVCYWqqz0vPU0m8US16xN9Ecb5X0v/lPMR6
nj9czjQl/wCSABTWZCJIJEn6MAWNvP8/E5rLb9V933771qM0//8gL+eC/b26fPOtLdXbt+6dtJy/
8W+XjP0PYQO+ANll4235QVoOnuEfWBuQVKMStyEkrarzf7lkLPMfwGh1QfUJ49L0VtLXv4AY/JFp
s4x5NhwNnVXb/E+05eKj/wGql846LAzPEoZw/ngXf3g4GuZ6Qk59i64wPyZOvpespWQHBiB06Elv
J+fOZKTOrOgq9vJDOfR7Tgq92BD4CQEJbr6vKe6amfweEgIBC1WTH9AoDsq+gwrnQbFBQYnOCWu3
ja0emc1EC9NL4mcsLY9KVbuoETuIhwej5WUdAzerd5Nctr1AVhJp5Fz2+6RPniHhbifSbhZMfgm4
oYhRrSasPQ2My/yYWT72RoQbHsHpfgoNCWszlVHF3F93IFwMdwstwpGOZu73J+HsrZws9pLZPv8O
DuftD0/BT1Yx8W4Rc5yPF/bD24/7aRAlhIMdPKQLfJubUdwwoERR8Z86ZT4e6YNThhZdTmYAtxDu
h2Z+HozfrR9//SmQeUFDGgZoFh7IDwdoXA1AMsX/zovPqQ5m0btf8h3tlEDYfK8eYhOuA/IQr8mv
ZHKyCGHLTZyT2XVPQGzbl6GFAqRFerpG3ovhWVndVjeeJh6clRbZ9TDl+PuM54P13+qb+dKnkyb4
IrvWrcZnT9VZAI2JOq4mhKYOO3Coyo7DFkXSoiGZrYlIqNDhOBcNcMpf30rj/Qq63ksuAEEqvCOk
iv7lg0QbzwUsMLQ7GB2ccbqfXrNYD3z1rOrhkBsV7G3ahRO/MULgSq/DjHYRp/fr8/jpffjhNNZ3
+Yd3FTcqo7WY+5D5EW0e7GAWGhZ32IDO+c3H673t46+/ePWk/HAoZsiDnzBW3E3WssUZsokIfBn0
3/2iD4ycfx+HgskXLHZC//BtYvsoiz7nynYmulDnmOnIiEY2F6Xca8lz618Kg32yfdHq6m7Rrmrq
r255XjNvFptrTSlXR2EUfYWZ8pttyHsY4V9P7YPzhaS7iUhHhYzMZSiCWwsj34Y8mE3VxGHcNXsm
iKFG9Pv/5Cb/eUXWzdEPV97HixLJgZtM6ALkK/rOJvZFibOGAfSvD/Xzx/rPQ31YoioHUlysONTM
pq5jBhmXL/+7I3xYORJFroHfcoRxfmndh079Zmn6+RuBIR4wFPk4zvrnP1wsoVuezFwWWfqk/fyq
XJ6OmN5I9Prr3/HT18GyHB8bluCb++F1SF1cxmW39v0Yo/jDXqonfbn/9TGgGnG2f3qt/vXEeZ7j
ErrnGZbx4f2G7K7reskThzWfFW7cyZkvHdNNc9G3hCDg/KQgJiBMleMuFafOoZERU6y7CJMR5MeS
/o2TXqf08L0W2bAil27oFX3ptIXLQ8DFhmC6II+GA+b+y3J6zHIdZz+JmkYeMLK61opuW6o8LCSJ
e/INuM9OV8VG+cxI3Fe9edNs/r4LlU7q7KmvBjBEyNQ2Tj/SdqJODTXrrbMfDeS97ZE+H3MBdIWL
fxzoBq6OyoI+kEaWdJ1Wu3iJdpDGWcLlMULgnugugZv9tl2ekEVdwIw/FLo6EHdEIRviwroyq2/6
RWrUX9PW/e7Yw5NwlnuPMUzv7nvzakwnZm3u90z5W+aYwWC0YZTp9wnqby9LTj0Xrkvc01K3Wxu6
IdbPjV3qIQDOrRhvWoJ3tPGlzdGYAfFwRmdfS6gzRAqt2XCNH/KI3JR9TuymeZk3b8RpbJaDe9s3
r/myj/g2rj9hrJxdZCzIie9U/aViorC8KPu5zX0+Tl+ctCQxhhHhrLb25G/zcdkusoVzk4W97xN3
LoD/Z+dl8mijmcyvH8emoedTX5D+YpYeU4EGbl52zsjJMAlqWR8XjYQX2L2Tnu1dO7nj9qwxUwGG
f8gizpZ51OWcAFpS0872ovtxiosgXWfRsZFf4gw519gPN1o8XlnDeC+b8aDcbj8193AxaLueGFlu
ZZOGingexk2nEoGrrSHAEAcdZQDuWRJguNsT0+bawWvi4Mlrt4Ss8mx81WCLzAnruEbv5m3i/5Ri
72srsum/9r4Winik22Acm94+uvGp5i1z3OSYZV8szGSggndcc7zI26E/2/o/dwSFCDJNHRB2Bmu7
Bf/gppRWCKSbhpr/UMIsQ2DMPgRu1bZj29err2YSthn4Z5NkS2BsN7qN06fBnNIldzWCN+q57STJ
+bKGTxmMIYibK+OIdmGJjZE+elztzGzYRMpnPTbPfjJsm8LcOXVx1br2l1zPXohwvK5EfVUv4x36
7MuSraxuvxpRfLGCooFq7nv1qmwcAqiRLXRjkfs4NOxdSDWP66/9TPOM8FvsjSDVDq0LFoQxqtZ2
9yZmy0QnINJnjH2joEB02ZsRYTSicURaCPGR24kIKDZOe3sUXAfJdIGdtJ9eTSRUGTmBU3MgAGJm
Bm2VZLmURX5ozf4E7IFIHdoCDB8l/5oyzdCrr5GacQabzCDlNu6vSZjjOoyhhzZDiLXzm2zn7Klw
qB2a8qA0NKy9s8vlCznIN5Gy0Dzau3qct7jWAsgaZ8+7B5kTAjkNkC5h1IggoZhhp6GOYTNpdoGI
i9u2dI5MTYN0to6YasK0rXaFADquR09M9A4iE3jnxx24XrQaqNXJ7GumS6wd1wVC5KQmDZZM342k
VTcgw/VBwGpziTAKASNJd+svzL3+XnTTfjBfhpGcoureQezKzZHjVVdXN2mZHiGDvHitdgv+8mLq
oksTPWQWj/tJI3DCDBrahN3ykpn5FonehqzbTT+34eCMUPXuyXjZGRwIVQqy/JGUZxCXnY2YSh2n
FOH4MuxsXDVDB++s9kNPv2GjubXwqo4AiFN0IHOZHWJtS/DxpeUBDLNhE+WEKbfxM80TpA/9ZWl+
R+1DpwNuiDphsgs04FtzfIm259Y1hyureXHM+K5VEzSas/S6rTX7ocYUdzarXYtYQa+OlQn/nXRF
i+VuzKYrLcueWsRrmZGcWvB/BmKKJc9p2ppBRJywqRHd0t238XD49VdwjR1//xGkqHX5j9AdzwAa
/OGTrs0ghFKC9HaQci8yBp6IZjcOtJ3aw6IE8Ax03CY2MZUgcNcU3kXdD20vOeWDfp7YK7XecKMl
TzkizV+f2l8+zx/O7MPnGaAaVJiaM4M4urXa6FqPZvKmlo3TMb0Zdqsvsu+L7a+P+petx4ejfth6
WCrr25lZwU6bcvp4T73CcAXm5ddH8de93ru9x3oYfN4szMgCfeMD6CFxO/jNZs6Pc+VGKHFwNHbb
qr9R9Lhrzd3Wk0/jcLxeNwBZ0oUzdD9/IQmw8T4xAGfOQbuzCVBNBrjDUWsGjpP8UaMn+LZsnitb
2Y92Y1E0ktSCYZzpwrbR35zE4a0Rx1E89Xd9+tAbFgqlOMg7fLBGiCOBknDwxiBqGWKtI1VSS+1P
Mgotm90JEhakTBvJ7HNOnH0nZpqY/Y3tLjvP+pbm8U2idTfrOyeM4cmJy0+wEreYzG6Kzg/hmZ8j
XMt+PD4lwggZ/9520nxBdRu4yT1Oi3IztUxU5+W+0/RtMigYYdHTPIpPRR/fLZQmutnuNWKRC6ox
6WbfJwLtlPIQ1DLprPMt6TablA+JlfFCJ1bw6ztn/ObO/VFi/bAHZgmM2hnEKI/llc6amLT3trZb
2zje4l0OXOPlSV0oTNGsvZH/+uvD/6V/ZJj0t9ZmlHBw7Ij18f3h6F1DB7+1OXrNWD5VO3lMrsi9
ukQq/c9H9D8iWfxvULvvQD37bzUg22/d/4P248qo/fv247H41kHsKGqVVu+bkOvf+1cT0nH/sdLQ
dU+3bXstY6jD/knlXVE9BI/ovg+uyvB9CBD/3YTUHAgXVCI0fGyfJVm3KIH/jeV1zH+wSGCSAUsB
5+c/bEMa7ws5zTTWliaH+LC6IboroqHMi0M+OddTgqlCkjqHSTu1dnQlrRe9y7VH1yqmTymZZFQN
C9lw0hBMBCY2RcXs71esdzjokQHna2h+s/z+sfD9uTD+eWYfVvtEy/Sh8+z8ABCyPJk2Ocn51GJj
ZWB9NqscRQl8vrCJXSxQw1zc99bySJCbsTP1mBUA3BwbuAXjKupPkyzNtCH8mpxbt/amsEBW+JvG
wYd5w59n+uGLqddKJD2YV+YMhhdYLdqtQpOIb5Hxv+qFnZzgYdThsCATBsZop9seCOPlD0/dT9qd
f3v0DwuA5XW0VpM2x+BuOuvXgyzkNHZCD3TkanMvD12NCCIZCRiQxjicRBOlv1kD3+8Z/vzlH9oL
dWWlCwF+JClXMVWkFEN6G8d1d9ScjhRiiI93QBhmf9O7iGB+/YPff5f/POa6HP+w4A3oLkxEtdlB
5qqkelVAgdkYnOtIf/v1ET5shf48hPn+EB4xWqW+jACfjTg5MWlOwgmR60Mp0hG7c8R0y87pv8cz
jkpZVodyGXqas8vVKrr0HW3aosedzn7efa2adQOeEv5kaEb0m5turj2wn70cH3pjmlagyRGE2pno
EXBpMCwWGKJ3hUcX3lr06mJ0ivwi9glSBxqfPAjTzsIYtiWTaLI25yjuNnNbuDThp+RCB0B/JRc1
gUGS81HvfEAZDcVpOc391a+v6t/dtw+dxrIb077wnAq8Mlk25InAzgQ0uQcSdv/rI1jrXumvV4UG
7Pv7ppI8LuwMsEgx6MVF4lp0bypPAxgqp9NQ4kYyW9RrWufX26Wa26NqmxIcA/N+RvDGLfmlc5i0
iUOd1ZRIrYYcgU1sH2Kglgc3mzH1mjSbYas2SJVxG0wT7iv8eAmTF8y9CCmBiZsT2YQRkb79UuHC
Uc1xAqm5lQ4/ue2M6WTHOIS6vJZbDB3fOmH5ZzNW3g60jXX962vx86sNRuj9pcjIJ8yEjYy5ihY9
qGXqbmexIGiUkFp/fYi/WXmE/2GFbrB6mjjwuNxu1u0QcejbgbUasrq6knH5PEbtZ5sp8JZoJrSY
pTX/5kb/kbfzsxv9YcVFtIOcoiX7M0+FmjbCyWwEuICgnrAVDt9KnG9IKzMUjVsPMpgdKGn4+w7h
GtpTMTn6Yenhd/xmRfrb0/mwBBMARDZv7XCxZUm865IPtGxIRzrMMyGHdWWTChcXIcBka1UKjoDw
EPsUXcMc3C77353GzxcFpvfv7/lQ0T4tdaM+xH4MIHoNE8yHGSpRHD02FojdtCqbcNZ73Fxj44VL
63vsSZff5dL9fC/BpOb98R3wVSRyaihTxwE0m66xBa+L5lTpXoHJT/xuePF3z/aH5TkCTsL40ysO
SKfLPUIdwcfeb5hoNQ+/frTfb67//QGgGnv/S9rC95dI+vkBw3K2jUyQL1gAfO6gocBMZwapjLPx
/OuD/d175H5YGVVVJUvZLPEBa9gqkxb5bZG7Gh8eVp3cEN3W9KwEoor8rpSNsHCiV/LrY38gKP73
LxUflkwXt9U8N722J2WtuuikZgV67S2fZ+QUZwn6L3Qs6QOmR3e0j6QZT1zmgd6hZQrnqw7hlZYL
Fz7eWmPqX1GaRdaW4lIdUmcsd6SNxweMbmANJtuXX3PdKz+RmCb3vtKTPtDMkq1aA2gE+TB5ViiA
RjlfN73w+/2vfyLzfO7az1aLD9e3nAA/W65XHTyhz2+uwzltGn75Bb1rBHGdw3VH8CUKF/lHUZwK
bDjZtlcRsiwJWbdHSibAAQiJspri9ZyJkYcP+xeOpsHLz1PR4hozAKy8OgRWf2nKCCmUTkTxZzKO
1eeEcNZtmRBs7SihtwGfGKSOjsO3CoWpCw9krhI/RwCauje6p0jSq/0InS7yBeL65sk8d+jfriyM
0CpcID4ei7nz2N6lhraERRm5NKWrHIq6YAe8F5WJvT+1LOyJpmzazehW7nXseKuVdUyyU+qrwggm
Ua6moc7Unme7zb+D+S8nWuBuXcJFn+LPDtu2U0pernc1+JUROgJtZZAx16fQRqDlbxSBuyBdElD+
OISqeGfhqez3ZlKLBzonNVj6ql6+a+i2X0dykEJQP55zaObKum3g4pK76Gv2ZZsJhEAdYR50FqJU
ctC5irYxlgQaG5ghPjl+BEmHdi/6267xlzYsPQvT5bzEgaX1/I8mRl5lFRcFgrWCIKPUKFdLrzsE
hqmyL+SYTQ9WWubXUNJgxcPq3DuxqfWbvnW488VgSTwQ4KvpKQl7TA8dtHJtWwFlHrnQg7Nf8sr4
JPQB3fMocw/wmyHya3DagMoSRi3fauEU38dM+qe2cdGYLbJD0O8DADM8Z+gCLW37JmiqPhpo4imm
GkY7eQ+lB1qFEOixuAPrRWidI02o6iItxScc7EzW6Vrm4CcsPydEazDKT2OJnX4DHt82QlvmlcSf
G2vlAcaS9SmbBU0bD3FHVtHBN3IhXsuVWoeRu56rx6bXxavvYNvdoTcA9ZwNCOpuRWpVDc1SrSZ7
HYU6wufcrO/sErodqoAqDhY0v/ohByAjA8vo9V1UAEs9NkMHUFzDubSDG7KEEPBXBt9UpwQvzeRV
WdqQM3GQ6co0AKCiNlOiq1v7D8BQpfSGdm3amffK1sx4m/YmvXljrkDzSEdsS3QuyPV8/+SAXMar
sUShYeCCZ8ZWGuDKKE43UZwtn/3ZaZog8ReB6zeaevhnTlVtHHuGYqIr2QejZyd7exoZ4NiJ39/G
Bs91oCBhfHZoJ313kkr2G9sZJyeIgdiE2GyZZ7pqaQ6abzDf6RqZXY+9Ie77ZFKfWl2TxIeJmueQ
RyfeOmRpEhiNW/62SxKULV0p/K817xq8gqJ17yN8i981qxOvXjwY0PTAPn9rwMHTqG4U5sUBC8Mj
XCuIMmvAzdd+6KDvOJ1VfatjO3tMmcNlm1ifLbUt7GmCUWLZs7FpDFV9aYhj/y/qzmM5ciTd0q9y
bdaDNjgccnE3oYOamUym2MBSFbR06KefD6yeOySSEWFduynrRVlaVwaEw8X/n/Odu1ZI4/M4tO3O
0Or2ya4xwhEFFshjA3WGNPk59xyalXHnKncbwJAiZhyh3F/kEGBxBUixcnFwkPqFKR/dZQDlJc6q
7w7DCRZIppMIaBQZQEQkvQRrFK6c7XOAPPKguOozPaSR5NeCpEZRlQd3SAv8rmMM0spMHQrYZAP8
oC9dNoeRdMdpawSIx3019VgzgWV/8Kt0YNZsiAwTgBRR0fv6bdTK6Vi1IWkQsnSKZ8IhefGtN7o3
osKmsU3qit6aBrqmBfx/R6yFtuFFVger6gccAVYBrsRDW7wSSCo3I6gJJooGp1M3mghI6sHzfkNk
j3yAeb3+M4OaRdq6GdFdyb2h/VFxIsh3bsnkSaFRBBmlVC2drQHgA1Mb9RPRqrR969zBq1cGbrPq
odN/BbKffe8w/2LQU4YE8ZFVEVXeBJ/XRnV4ApjDmTPpzXk1PvEwtAibM/kOzy+BJzZMMw369ZG5
6gnlaUsiUbhZtbNAkx8JLB3xxUh/c/4n5j3mO2vsTJV+/RNDm6kMYkdxsJOx3vfNKA9BPI6H83/7
rMh7969fbPijySi8yTFyoKJFuhV5ou/ZTiCNtwJSzJNC4S1JaUeR84ew2DPXgy/tK8ScqOXJtkAr
Zfkb12oF7XBsLAjRwx0+5+i57BxB8bhB9wxE6xBbDiCIkjwFjv/TFYg8dQfi3vyHW3RncVIY4r6j
vz6lB2h88Y0+0Z+3yJEDkGHSzJtGgXxiZiphCoKNn3rwFGmribIztuef5IkjsrM4Izhs40idrKKD
NUKRiDvTvx1wdX/RKo1+eZ+pTRTI4DDH6OzjKRgvnBWNEztqZ3E2GB1kvmFrRgc/jqtfsezpUkY4
8gWGvfKmlRn8SCtofdzAVdZ/aiwTaCjHFeqR7djhjSkh4qwmaDTeypmGbDuIPkKsb3YRf+B31TMn
f7TdSCy7cTuoNHgi1wPlvh6mtPbssLO/as3QXae9U7AGm9JnAjHz7sKbPfVcF2eS3Czjgsk1PIRI
Btj1hHOhCGkVPIJeWSgufYtzKjHS5irX/fxXqMhGv/Dtnfo4FqeVaUZW2JLzgwfb8asdIMcetRow
YxmXt+eHzYmj3TKVux6A9FSuitm54a6PtWyPS4KNLKqHQY7OhYd44kZmoPPrSSRwpkgLUFMeok7i
81BDhz6e7TcAQfvCVChOHJLdxUSV55OtpXJID9LC81L3oYmLW1L3HguB34jlZz1Y8fhAkhIINMgA
x96d4r0eGP7v889y0Tj6nzPXssPqELLgdVSo+Mqa4lj6I8AWLw8fMPpHj9g9mlVLQfdTLmjhgIa3
buMqsx6nKqnWo2JOLf00u3A4OvFZLiH9RBFFDMwGIzTbZsyoerLOdAtC5pwwLrIi3sJY6v5ZTWop
Y6UahrGjCYpD62IEsu0Aw7UstC2t3OLD+Wd7agQtpplmFAVRGnIuMsbGrgqSGY6ddGh8kFCe/4kT
K527+NLL0QMSSZGbquJgAEshH08ljbg6/7ef+tAW37Lr99QCHDs/VJVVrx3PeypqAHsq7WG6oD29
8BmcmK7cxZE473o3rzjdHxAuT1u90fu7NNBuYRhNNxmMPXinfN42FrG13eHzOX9z8sRwW6Y/ki47
iBB2wCEDvfecuBE3ZCN1gIGYmtOXSNp6uBI62l7WIkKXZz1vMfuBsqmGnUVuKhlpQAh8P0r+wl1W
PBOCrdyVsrta28ckm1Vs6OYDtTYyF095yowvrQoedZn1D2U2dF+cAUIYwX65fjQMehWof0x8btJn
u7nXE8XZzNEqjxOEO9aPIilLdE1gr0FPNqp7jPw2eQahQNfJzLHBXXghJ57MMuHba3q6WWkSH3zC
wAAATOWuVM10I1MU3ND14y9VmAYXBtk8n76zWbPni3jVQrFFL6GolNGBiKrfUjaP0zQbocL4LtU6
sVdun37DQ5VceO2n5lx7sXvT7XiMoQGhEm/DG4El5xE7Jca4EDmlY0TlDi8/ei4vgR3iaF88K0Fw
zmr9cH7YnZgUli1ydPLg+4c4OZiKSpYOJHIj2ik6GlkaXWjInPqJxbaqpuXiDl0eHmjFtQAwcT01
5GFe81vThVX+1AhZTG2TmydZ2WoB2WuZXAV91W2ZI5IbXKzlcahwvVfC1H7+s0e2mORyotk5ubsB
XOtIrd1et4+EO3lrgALO9vxPnJjp5sjZ14MwdPJhwnKNpYWC04OA9bNycxz7DeiEvd90l0afeWq0
L+Y6sIXWoNVsj4Rv59dxSUKqsosZ+2GSaqBJ7bZ1VXKl9PZe8OE/gEHIto4oyuc2N2AD9qAO9FD8
RnzEcbEgKs4FThUAazh0cGzxTKdhBSU9SD5PBDnupgYVK4fkHMsZOAbQHslOq7HQFACZGuJIt51L
2lredsn9KKyfMSVYTrhRw+kDZiA5JdBgHZC8bcEGaLDD7BGTd7sl9pXlOCbVGeoFdDyFtHKy/W9O
A/TV4Qx6YaCd+lytRU24ScsCJYPBKQBwMk6fvACG1dQ25PXCRm5J1wDqiX6otd7fdVWqfUWND3Ug
S/UL570TY91abAQLnDveJEVwUJkTfDOcKf84GVW6NlpdrDst4VhegxH+fX4kGvMn9M58aC3mQ4ds
K6D4SXBIG0e/xeBYbAHLT4dS1fWxHyA0NrbCQi+VsTGdLltFAzXBzOhM9FVwr+nuf/JCNNUqS+p1
a0FMNvvB3KrMnL7ZtFrmFiHsXKLhyB/HSd7Bc7jwGZ16VIu5FWad0pwIaoED/2QrDWLLmIjGuymz
PjeksjxOKQWO8w/q5MiYp79XC8c4QqTPiKs9GBlncVOOak/C2fjD6cbuOuqi7qqzEwV6Igw/9kmG
Bj2M1aaKokt3e2LzNSdlv76AOPGiSNMb7rbR7M0YkS+XRTiBLtzfPCW8NxAWc2ylaq8zZrt8IALK
t4aIDqiIAdlMrMLeMDjXJcFxWwMHOoDOyllho7UvHLHmZ/jeby+mXF1MBKqUbGN06LGroiVqRk8w
pfe5UV+4vxNTrrWYcik6xeYEweJAPIbxRfrGcKsr/6dyp7yDRIno+cJzPDUoF1MuJALkRLYTHhIH
8UflDeOj7CEd93XTbAxgdHvXSvVdnxIqQLhN9JgbrbaN7Igtn13GtDGo7a/UoI3bLnDkFQplwGak
Gv+zZ71M1ZJBIJvRZblO6zx+9A3KwQJ6IC0TSzyffwYnXufLavTqU4lGlzigDvNxgxdz32hthzXB
te4RYVoX9lUnFjZzMW2pPiWHQUb8BG68K9hO6HC0xNsZVkZWUQkOhNCGdkvPqLzwi6duajHZaBna
6NJtogOvD5X7YCRXDFmyAOwyu7CTOiG+sc3FHCOHJugAqFChcrTwiRIstF+vhjdS1+DbA40gUZC3
H/nd6kiTPTzA5anIOnCnHVJ9OACmSLaWM5jryRvSjZnb7ZoiAqaWerh0fDrxIZmLaaj1qqanOQT4
kVRUQBVWAj3QGXeFTZfHiaZqf34QnfqdxXzk25UGPYj5uxYvHhKwPlMBiCqknLYOs/E/0zr/T0XC
XMw9JKmgEQPbSPW2nY5pR6Kj5mMLqfs0uzAnnJi5zcXcU8w6ajEhTui63t9OjWfeNlU+bs8/qFMD
czHhCLsjQCfzchzIkb3C0m1tfShAeBTo2v+jn3gRHb36oJOqaGSbol8Cg0xPyXCdO1VO92i5+wvL
64mbkItdT+CNrVuPKTcReu59mRRIzIp6eui67NJbODGgXg7mr25CC6OJwDQvOwSV3zz7PmF75ZCI
o62rcoUUtDmef1gnFgC5mCi49HrAm4V9zDIweZR3QazIBysw23SlT9Q0SInzv3Tqoc1//uqOJpuF
pR85Rpg5/QAjJ6Q8diro7HroXfiJUwICufjcmwB0pltihotjdHy9NvhXoCVwLXU59rAerEc1t2wM
ygtbYMOo64VpXNWZ68DDdS/uy0+9vMVs4EIHmMqcY3RYVOWw6gE3qbXAy/jNr4qyxFlEcG5n4I1C
YdB+z1QhvllQnVHvt6b82Yxaf+UlVr4yE84cSOMAqa3dQFBAOf8uXkbqO3sYuZhHCi2yON6j2ZVk
jCQEw3wczZbefTzs4FrVJG1QbkV6iKjXLty1wgizpo8MSxgb7MpMLQtyqTPeRSmvsU9NIpeQjn1u
A+HuAfKHeIn8YYv2Epi0P3uGAnxQbYJFplc3FUYjYmQmeoImrEW6hTfdGNif7dDt9mTRJTuS6K95
gziHG83bmBEQ2UFXG1FfmiNOrMizXvv1YEzLKjZK8tcP9P+NYywGzilejO4WZvOhm4y/tKnk7F7X
3ub8Ezf1E/OqXMx8KDXDxB2AN/STpyN4bgsX3GumF/D+kmHCANgGe8tNbW9N7HJ2K6KiayncU9/D
TBlFG46PSFKww7LNjFhpBWE3JSsqWRM4BElhu6L5NmOztV1XE22xjnOe7VoL0v5blo7SWXWF5sP/
ctXRiDgXkKfpDL9wfNZAFFm1H6xK6+6RNcmPkIqHh7ayrV9hBXRoo3QSD9aNiuzbnjY0GNtGtTC0
peHfZ55mFZsOtv6HgNYq2RmljWlQC37SJc0BCo++cZc3AncSxy56EMaUXTnSKOMNsZ9ki1sSsZIz
6ijUI9qHw1ZgRgmJtnJScFgDXUGN5FC4GKOAokzkvC7ByLrZb5tCDjY+C3tMNEj1te706LvbQC5f
a1Xt0Y8gAGnk0ib/uy7a4bnQsw+NHfZX1kh/lTDB+zLoSIie4L+vzDpsS2w55CqsBwVopuiBva1S
PTTxMXqKfjz3F/1q01TckG7qW2tbtn67QSSDp6Qqwu+GUyv6mn6MVA/3KlG2MjfFF6upjCsifapt
GLr44SFXUaoQhoNlM+n7Wqzd0q8OErwdbMa2cNYuS1f4kDEbiHXut7FcUysffhd62XQfUE4SNebE
Ha1ydwYcInLxfla+SgmVsrz0EOimLDY5uMQWq/OYERRBUFN/h4E0/ZWXtQUgiFMoTJDE8dfOZMbP
bhzp0ao3wuRzH4UW+M3eHfxNO/XuJ2DuQww8Pih/xO3IpzKRr1igVhy7oyAwHnwW3fQ1moQKg2fq
tAzpycCYN9KFT1cMyP7LKEQR4Efu3E+EnUV/aUifon2uMrAixH/4h6HJY2uNt562vDkiwwDAKHEN
lq7lYwEOmtbcp8nYP3HiyNEwtVEV7ziRWHiC88yEYNWTjyHhlxrbEkeqiQXKiW57Ek4EJ7Vef+yh
Wzrrwm7cVWR44acAX3l064oce4QOSF4eu2nSAUWOQZpvi8xDvVUpLf8RNSZhNEPbeN96x9v5LnVv
Qq/y8cH1RnglMMXxZ+oMy3UQzaYvW3W4EkWqbvoUoMmOqlZFaHgUfFf6FO20Lo3nKlYYrw1b6d5V
RzutWFeuw6X3tEGv+kjMaeJUOh5bJyjdA9s7Ol8YLJ1029ZEOq6Yvc0fJPW0nzSfPJgVX4WDC1Bg
Docqq6sV6cvxvV1Y7Re/rbprWo61vzLc2orXdJO8j0GktAS9Lf1QWtteHX+g0lzsc8jfPzubyGXG
AgmgrZ9N1PqSKgII6Tu/itYCpinibOCReEoF26jJ4cyoOaRn13jlFDBrg82CgB8lO1y76jGwcn2E
YEa+x3pKyCoGzlW3oNSwOpD+E0743/S2T540khUz4FRG9glJNNCTIQndH64oOGkmtllNWBVmfY6y
TOt+cmcRf5F04B9ip/H3iOXqcKt5vjXtKoqJd2k2QBUbmEGghXmEUyLY6jTcJalCTtamo7YdpVaK
TQqbutgWE4BFsjLKJywzyL073blJJKA+IuOz5lfXCctbTQK/HDEUOm0eQS6QME0S6cicBMxrxIwG
Dy/xrpVNf9uZyiXlzi/dtTFAcax9FRtXbTuV5pZbRzZYhnX6y/O6vt1kvWh3iqLjV8+sCaXqE0La
V03Vde5RmuijVpmyuAOGb3c9TEngrhDnWPc6RBaIpnXTHzM58whdL7Ie+eorJIRgvIHQMJLHzRhg
DCymmYIbUMX/YVkdjMPqOdBBHmyAtnrXg6EFvzP+e0YCYp6VLfLo3swc+RMsF1aJLi4h1Ma2YR0D
5PXOTobMU1vCTejA5rrlPJaDSqIduRJUPYcU+pFdsaCCe25h3oZ1Q99A5cm48Tzo66sxE6JaUZ3R
v0AdNdJDk/n3VSSd+0x24ikq6DZOCSDLVWWUBEa1ceqhE6D446O9ys2blG4bA51Q2QeQ7hYBY00p
vjqF15LkqZAaoaWq7pVvNLdDNH5CsDjLJrw4f9KSiaxzSrbqVzrYxbhWCLuwfLdJ9g3qIBdXRMls
YSZHlaiPKZsIgyGLDKIOxGFoZbq2MZqk/YAirf8Qxt7wLShMNe7dRmoGYUpWDQe6ivqRvWeK95ol
Xac9BTj+kPMIVp2X5j+GqO6eSPTI7kqIiCZSsWAqV3neV9FmAOjUrW0GzkEv1ChXRVL0wVp3hhC3
d9RGEgCV6f4M+Xa/sjGoYfyhNyYpPVZExYxdUJOolldJDtDXh+A+o3mOZptT7KOj297Q17ZWCLnk
nuo5RmEzvom6mvjRwTLUh//tdQwMdg3uvsvj7DN6HS4N2F75+fyG6MQO7KXE++o4ADjYVq0OpyF2
maxEJH6afaruPeauYxb4Js0tVpqOiKAL9YoT548lv4upc8jD+QdZj0jJRAj8F+dc++ik0c/zt3RK
H/5iAnp1T71uqtAkSX3vdFTFcgnTmsD7ZGdHQv1obIcGdNOlmzJT9SFCbrghqHD4ceHHT+wvl+5W
HZWorVHF23eifwogoq3HDq51mfRybQR6tzE67OhaMKO+mJWPadXr131F0k1pJvlGqlTbJXr3/fzl
nHi9S5c0ER9QBTpQenoPtwoyp72rp1zdeVFY7BEukuilY4IN2KRc+MUTh66XMtWrh8+ySWCUkWCU
0OLk2cAntJHZwJ6DCeuIan/4Z+NoyZ4RsEyhgMDOthoTyERqpLfsLbtNSXzN4/mHd2KovnhAX93K
RDYpSGHH3U/TSPXFs+/TYUTi6k+X1DWnfmFxGFdxJqRG82hvu9qnJpbyIU4F+AwL7vn5ezj1OhZH
8SrLU3pmJg2AqDK2vauy62IoxA5XaLEXrTtcOMqeKGC8aHdePSu/lqYqw0HbB0n4hUPsURM9WuMs
hPJSjMfEbpwLqpiXcu07h+aXqsOrn7LrtNYR5YcHf4Y7ECodPDhe3d3TabJB0Sv7IO0WdaqK81s8
aJKUgkBsjZAoTsni8eyl3l+kYrBniZrkpvMH8RxnPTlxvQS/wsloCznEWhNaMW6CFhgcmmh7Swqv
/SCbodxFDr1Wm7o0irXcOfYEKK+b0cy28EHCXSUgvgnPSO+DSUR76ZTJre8Qoabasb8hsZmEZUfP
jmQF0R5OI1ZVEhK2OaHoBNCJbOO0SCU4iTboCdV4qSQzn6jfe2jzn796aFWQwkCIUzC0dk7KH/vM
bTGk4QYTo9qYvhnDahox2iaJdqWiBtIydD2iHWAOnR+ICzbd/9RMX2brV1eQGAE4aJ+80q5Xnty4
Ykrv6RJKIulxU+wdYVfGxm1SD4SvqdT3zuiyjT3YLcmfZccJgjwEcpAt6w4WenrJBHZiutYXvVsZ
BgrITx8e6rQC0h6xJqHlNDbnb/rE920s/vY2IdRugKt3sHAJrKEEeZyyx2bHIfiSzOFl4XznzS5R
Xy0G31CGU3KopfSgXswhEwEFdsCAwU+/Rp9bxFOPt7aatkXuB19bG8VxDHhpZRjTeAX6L135bh3s
px62a6Y8/9YP2ghI+4gnM/AeCjMlBKApftaWdxE6e2LCeBG+vhoOYBSDvE3p90wwvAl2ktY665J+
97cNe2qch1raPweXrJh0NK2DF9GaMSLdZN12vQcpvOEOiSyfnm96H80QUpGhvEsoyRPTpjH/+aur
c4NhMiePh+pD2nr07BaxBbXSteFN+NsgJx3OD5BTT2GxACSBniWBbTj70BsfgB4X+8RTYJvBy694
ifsJcMyFD/DULS1WgsztWlEXhr/X66G7gQWt1pwVAXK5QJtJV2r+Rt39R/iL+3Pk3Dd8i/vud920
9W/QEKX6r12b//rekJPw/wHuwpi3eKd5Fx+77+mP7/WvN7jd+T/5G3Uh5b8oOAPoc9mGzhh34/+S
LoT+L9PyQEwYumW7wHgZM/+m7br6vxzLMaVrWzOG0ptdiP/mXDjmv4gAkQbYUw96Bv/hf0Lbneen
/zen2B7GLcuRDghP4kjnK3z7GSDHaadE6WI7Oqq/F4U7TiuHKZ5jEDHGs4+kClzUaIGGOSJC2nCj
4Q53Pr96YA9//95/5W32AEKvUf/9v172csvLgGcKehiwh0n95e1l5JBclMcxdTvWUZisIe+Z3hG8
0uTDcOv9b9GE2oU2Rpl+oVhqUNCuAepuY85/46EtK//e5NmbRxw9jsTIFKgrO6m1cqWPVUdkhoPD
8eHCNb9dUDDzGjMimaBol+u2mGzfXnMMr15AVZNbN6QKpUtC3iPfae4KWy+vu8Cwtk3ihx8UjLGt
1sb2MdPdZBVXprhml65WZDWhl3BCZuYLE8BCjfL3pXFtVMKwGAse6ttLazGsesAV5NbqRXZNgNQA
MC+It3jhuh0iysd4iuQRn6PaTJoQh2iySHkSLc7T8w/p7ank3xeCItvTDQkc2lrMsgmYwFFUIXEe
kweaz8z8/PdYa+lcAe+hLLvYwUjepoI5jf6FndDbGfffvw3B1QNnrUNtXzSHap+CpOs7vB+sALMG
aMBqgHeT8PbOpZ/rlhb0kaJq2835m37v8dsWdwtChu/KXSJkVVsz7YL4x/wVgP/TBg/5LUztg3Kp
JlONy+qjnpMfRLSV+aFvsaqN7ZA9OolP3veFi5m/4NefFvgsxzDg2Fgm0hvjD2kr8YbWZOhodFDZ
6+xt2c1uYiHpBxR64RibgLJifFXj327Xc3jW95KuNEwsVE0XTox/fObMWiY/xTcjDb4fe/GZ96ad
T34C5MqtzJE4SPK8MFyyHQlaoklgzKX+18ikMRP0ZXpHJNYIvyaqnjpLB7aX60RidWP5tTah3VGC
szajh3aHLGf/woT057h9mReFB+4cwrK5mBabKLaCSO+B0o1hC/xLB7gLJqG8aerg1kj99I7Tgflx
HMvgwj7hz8FDwoAuwbLrhglC1l4M26Ka/I5ci2hHd0XfCaOEUlm0nhbPzjn9K5U147No0+mvxAuH
w0AazTXZi9EucZ3mwgFsIf/jE+IKXOnyqiDf8b/FmaKlm6gPIyHJCNZSIkCqYW42FExrN41MJ8y5
Xj5eGczQ9xygXePodRWbmyYaXG/TcAB4VGklo+scdmr3Gd7kBtMsbTNVEzq4nrAxA7jUR3Gj0Zoa
twX94maPGh4iu0lAjLdOxqHKL8xJi6rRfFeOyRrD10lgEb2HxaQUp9K2IpGAOrSa5tC1fXsQRJKv
+7CPNl1VyB0c9rFYwYv4OXQEs7pioHl1/rt8u0n7+yIcSwDBEqxM/MvbKZopOYjsYsCQapcDyVow
2dNVp8fi1mucT7StzP35H3znZbK4Sseh20UEBEb5t78o23ooxei1u8Ec+6+6LIpd0qTmk0FIp4sk
kVZaSbbeTTUV5Y1XWjoisym8wr/vPOZF9ksZQwpSf0Y5jkb8XBbgK5zOug45D8/aG5UdLD3FYBZa
WWGuIw2Gui015+f5+1jgr+Ynx33Y7IxYewV7s8XiJjW8vS7A4F2jaAqTbaIT7Ve06ouJVeq6EJ11
8OkBQ6skqZQuyQjurnA+9uSPcQwtd1DECRT0DfuDybK3tcAyrKpEuvc+hjqqSwAvz1/xwuL3csU2
Wyw5z302iQbLz8hrEg258Hz0qaO/pMFJfVX07b01puMjqXoGii3XO1LsyD44Wv+TZq53YxQq3pBh
Y0db0ue0G5Kds6fCtZt7A+nQptEk6SeDP42fpwLHsznlw308NJ+cQEuOXe3fajKOHUAHLLG61nV3
g5iSC3ugPwfx/BkR1OCyzhq8kLdDymiI8YoJB9r5rT7ewEVrt53sint2cuORhJ5/J3pwTgh+F+/s
E//8PQ/eNF8vkDdbmEs1hdVCkouxZxGxN+RfZKP9YtMRoaet+x9krTXJhcXznd9DGQVim3XAnd/f
2/uryy5rrKQFbU0j7NMsN/mtTWheLfLKVm5fWRcm3EXpZB4pEMMJZ7Ft9OSuoS8eKG4wuDgYw3eI
oq11ywFfX1VF9rGPkmquMzt3Wsi6U7VaR7CaI9gIt7lFL6zQxUPrNMGTbMj5aprBvrAuLQ8KL1dm
EcpBZYvgkOVX1zdgKVRE3CxJT2T8jp54DnzybLzUbu+GxvW2GZEev5sGMTiaa7U9/w299/OuabGT
4+vn219MXkWVmaGhinE36cnwCcQAQh4Pn7KZuc22UcSCD1rzy1V49MNYcy7cvHhb3vn7vfByeDvz
kYvdy9uB4LpNLi3XAtVdsGehJ+xZT7VZVrSexgkCw6SeSAV3HprAOUahZx5r3enu5WjBxIjJhwU0
QWNqZccwNqI2Dz79h0/H4gQppC1NwUaXf95enk2VBcZAJXc2W4FDbcbGfREU4U1qVNUXKi8/3T6r
PoR8VTskTvrH87/+55bF4hDr8GYcXeeoutzvRgrXl/Qg9cRRbWgfCHUkOEuXXn8XU/4zN2ld2GId
DDZgCJWoMl5HeLoPQoRJhLObsI0L3+08Gt7sebkgx+OMw0onuavF9i3wp5ayS24yT/QmvOWG/jqB
dXQntaT/6ojmptXAdJx/DH8MUX6Ur5cNP3llDIZFpScj/WHwpDB3SaBw7cReJ/5qLGvaj5nt7M2u
z346sDUOjRvzZwUcmgtbioUaj1Fqca+SeCrPgZzJA3g7DIawtw1s3fau8SVpM0kzTfE6ifooP46G
Xl3VhR5nx5HAsnCT8H+5CTXyOKl5i05tSJem1h2FfnbJmvDSEVu8Do+MAo8z0fxarMXriOzRaEDO
ODs/gbS4mtKqs9ae05Ks09BOC7eoU4thTcz9lG/yws7kPuoUGgaIQjY563oHOKPDfXjwRDF5Ozrb
nB5kRzme8nZofYwiUDqkJraTv1e9kRHPG2pDf+n5/jELWMJzqX24TC2ubi0V7PhUUlGKhnpIomL/
MFdLyBqIK0oOYRfSOvZB4xGvLElpXvueS1ZkkTsQERPTSrbj2IwNaT+BuheU4tN1qTuy3EhoU5cq
gH8ORYPV0eP0yUhEUrDYIjlob9Io44FrFH82MPjIH2z1z5WRwtWLRnhkNDF+WKhQRtu4VPD9Y9Fk
g8MGzdbpOgFuXsqCUXeFfhJFzs7rpfYhyYPuwQ49/QZuF2WS2q8u4BNftk9vhxe4MdKLdJOwqJkL
+3bYU2BQtgilgwg8b8mvlMM+5cy70WJTv/GlZgJ3B2BzYE11UXd6+jYZkuJopExEjtZkcPEd+MtB
qK5lZpV72O0kQuQp1ZAsmNwvoYOOth8V+yvyny9MVQvP+/zRzvVXkwoJ+wyLm3h79WGox5reRvou
Z4TfSag+TyKX6rrAcfOcDZx500GDIegTiwpO3vLXIhibTTmUDtUjGXe7yk6C/MKedWE2mC+LZAGP
f+CeGxIw4tvLmv2bBE3IaefXAQkcPeveiDzELz9FtukXnwcz1IsjpuiSoE+js4stMSH2TUM+4VVj
+RYhg5pGC1y1cX3rIfubczW0sacTjuJhJWd+1E1p9OE/uXCSkZhobcoe5Ii9vXBGgkHEtzbuhDs4
IVabrM8JgLW9hxy7zNe8qYgu8EWK0h5FnQu4Toj+G6nZUTAv1YjsLCy/4TpSORIpzQkcKLZDwV5b
n3fcSrTWY+iYkLfPLx/vzN6sVgaMTofJxTWWJJS+bJwQ9d60iyrdJPkGntR3K3HvRSqDx1wMzS4j
zfqbWSvysY1QPblFGqO8HPK7mKbaBSPQe5czH01hB0sAzTzKt8+xIepk1NjzA9DtyZD1gY20xhBd
gfRSt77C37Iht+TKLXrvqsCafJeKKbvlX46OMQYXUnX+3IBZkhkXcD6pX3PkzfIbT4vYyNTADgdc
aSp9mO56RnK2hlN9LkMY1zIAFd80lX6DeLT9NCRYXVpTddupHdVaxdgGClOma49A3gvb9ndmIE5A
ZAO4nsUq99IveN1MMvI8cGq9wm/jd5p5W8wIKg92XfmgDTUUo1RGofNZI093bxka2SGuNgeeR17A
BijNMq3YEedUiFvqZ9SSfcsucWqgf4QnnUxhhuA4R2haOlVTbirLD4tdihjMPEacWi496nkv+3Y6
JbbImXeTFEeYABaP2i17bAo0qncAP+JVFBLcrALb3Q1xQJBFbanpVhrsI/oueNJ4Jg8SWN1Ber7a
JykL+/nPYgE4epmImNIFmzhLOtzOYhzavL0QhxgWH5zjpHHlORpn3sZGWAA6zAYgf0Mu+Dr3DHML
gbuhoqT0BzcbyBCqOv3QNH2VzSJgh5NJ4Jlbuqk1DXggdySyZz1wAdlqT47VGeimw/hbZVS7goi/
H1ExxF9T4BPP5+/pnTmfI6zB3SBkdCVC8rffVh2TO4wwCmMaH9g9SUfy1q4D4vLyNPneOQqYWVKV
W0OPRhobvvcbLMQPXkS5QTAQEhefXAJQvHtJHLAsZri5MrasUcQEKxhIN/1dQKHopsahchMxXleU
lYlb68S4t8ku/+KxKt0xL5DyyiZupdXC3k7cyv2k55eYUH/u4inTuTaVRySNFi/o7VPqlKwGaGf+
rhgt+/MYZ9GGRlEBnsnstqFWaJ9M5WQXjnrvjDdKvow1+mJ0DthSvP1Vcqy7NnM5O4RVYO4pfBqH
JgcLHSP+3Yswy649LuJLVMfxdal0+69eJt9D2IHA6XKL9q7b1Lca6AZogTK/RuNn3yHZR708CbJ9
AAmoPcE+YqsBhj1Oeek/FZ0RP7HQ3ChtItrmwmB7KRq8/qBNXuv8ITt01vi0l1X3JK2NeUnUtypC
rL+WwzQH8NA2eIo9Yxw2Gs7BCWYppYcNk3BJdExreMeBuEyJRJwjJ/iNhgyYKZN9+ZwbRRBsSLEE
Uzeg3TXuRp0Y85Wud0P9bRDpsO1oR+xnnrRad4C8AlLR7SfCzMcvvhQ2rZc8eSbEqFgFbdit0dzm
+UarRFNuWy9l9x7LCoCjz2eCIpr9ccvezewfklYks9jd6aO1HZrDNyt31aySRzmwGwgbvpLopPtt
V3Rofu0sydYuhsFpY4rh/xB2JktyImu3fSLM6B2mNNFmn+onmFRK4fSNAw48/V1Rd3KU+q00OJOy
U5WRkeD+NXuvjb2lHT1ywaCP1/U5cwG8CLs2xnjznOyZr64A5FmO1duI5LM8GNU607kueb5cF6qc
7GQvZCUnjT0pxS9IzsuZCqF6ZpAz/ioQqt3CDy3gjHrDQsF6QAfxYNV7Cp1weHDlUmJx6FWHWmk1
1BrPOsTbOwhvQP26YgPrOkKgr3M2EU6dub2PnNT26ZYMDW0AljsAlnnuuOybbQxpNfx5PClvWM6q
3onadAJIhHuWCzc1l9F5DBV58BerY8eWVnst/UTmAUBqUpHMDB4dCl5Q56p+4cvjOByr2xeVoVeI
eRsJsreIQf/ZDG1T/q07+WMAzwPJcW57VBUuLet713U/+GMrOdLTBjnqpTSrFuMJ8mUbQOG9szfA
Ebe17g8Wl/jF7ZzqTP9o/aVd/2PWxg+wb8O22+Kbtvm9rdZ0x52UbtCZG8nM57oiDQtnhJnWQfGA
+ao9O7n/GiijYJqKTapZR++0QTY9shQJ05yAGOZAhXr779f1fff0/z8VNU7g++wm3suV+oHTH/Jx
lo5bo9/qasXvMYvxaZnz+ouX193hv3/eH7ULJxydGhesHdomP/Vd/9FXi8SxsKCJC9fwrtRZRbKl
rL8Gy2KTejHwbuRu+7DPTX5WO5RV0B/Lrc2yCvhtYARZW5Ry/4TmqHnxQrt89Zpe6bgX/j3RgZwR
Q7ULIgo1Sx1TWX+jTnEk3z7ibwcchaHl29QaNlcFd+bvR3borvBh8WqmPRQbP+1cMQaEhBNXGQdo
UlDHb1JeYIRNNzqDs78OPH8Euc67GR60Z2kyxgKlcbase5dgnUHM5yPc+1oQeQjSQDRnoO2VE1ut
Mr/nVUXdvbSkf0RDQIR2Upj99Gls3auRkeZzzIT25GVQeGziourk+iybAPBvZ89+F+29aL9If9cc
fJPq2yPDu8DCPmQW5UnpfFIpLoysTpd56fZzHtTt9BRmGdhy5Lze5dZfh4ltjpaX4i/plnO1L80P
7CVgg0p4tHua0Un8EDNE39OqSodAKmwLPWjUcb4FL1q7eyGzwYY1GIzb3V4xGkuqnL8XQ7sRIxri
uw8MYcYfEgcQf8k5l7RTsrGaS7u37cYunbUe2k8H60fg9LwIZoEoo1x2/d01t8Y+kBNXElDH3E8f
Z/+2YELp0uZndnP5Gvusbd20ngrsmtUQ1lClbfNmi1p3Dy16XQT6ZPVF3V5EHbrbfUngtZO0eu+P
2tTZvW1ztG9mDxZHaPsl60IKok05I3r/rHb/4QAKntCHYzObyqJJnLWFRbLTQxwas3FOzMWGV9eZ
WgO61E4v4ZQeCYseg9pHTdDrGjtepSQoVRPdpKxM+2tQGOGTKnNBoKLVVWbKVYQbI2vV/qGFsKqh
UHv1E9iUZaRoXxbi7PWEgdDhd+w0msxTvZZkEmadIGU9mw0A2sowW5swOo6DyCNjrMV6QUDLqxib
4oE6X8jLChMX6SQxf6/Erw1NuoPlHD7YwprVkxBduxwRU0LkAO9l/KxKetdzjusOrP2uXD/1s3b4
aOTw9Q7h0LZG3DX2qHBKTaBi5QL5l3VtMV6xyyJrRYjnC/p54pu5c1RYmFGBnXt4cpYCPjbJJe3H
sGS6dLcGfAmJyCqskp5ZzseGRn+KitENpmNfgvW8W5YKZJpXVfPIVC/vsgNgz6A8YHCA68w1uyRO
W2yJhyywfVLW5HPzB7NRx+ZqgbfgaawSW2PMum9d1y7TDI/iCzKjwo3KmYjNO1s5e/+KhRTObM27
qc+EcDoWxke9GUcM8MGC9Z1khMhdq6a82zeRTSkveMNv7fRrfdztqpZH3PJLohnoN2+V19d4iTRm
xAvCep9lCv//AYxVHa6xVRg4PQnOseaIcGbPTW9EIBzQDGT3Rx49THWNdrcicjF6HnJjIFzCD0aE
VKSZ9afGyAYOdboWmjyNzc12lR83VrYmEqDkHX9IxZ69IhlvrgzDQ7ZZhK/Qcy3xxIGybAn+zjVP
MLKxitFsQT/U2h65vQKlkjyfRUXCKPfmfW95FQnQOaXswXJRtCc7SV9QGXJXA+kZFAk4SOotLy7c
LXxt1Oxal5ZgzlfMp/qnN84dx1u3NCE608BRBxtrnART57JlM5g+qmgYd+Is7L724n6pMV0uqkfb
blg1QB+uUwIUJzO09Nm0y3lO8V8Wnyo9B29amM4ntxqBa3uGB2fY9JAFXIcaf+EtSRZWQb61mHeq
eVFt7BZOOGOza8ofWWfqKd1JLfrks+4dj4g3SHitVmPfkyU33OBYd6KRqVXnU/UkeWKmeMYIPz0L
yS96QOxCxQimo1BpiTXzOoRV/U9pAXpPp7DzSqQO3u4+g76bLtrNqPjg8Fmabduo/HvplvKb0VSo
eOy54JzoPPwQEYv1cSILwa9Po8oFEab1zKvOJFuHMNsnbGZeHUzP5jBPH3dsVVOslorsSWxjqscE
vrr2x9BR7i++Xa+9NjRYJFBSJH0yNtcYCC919zt89erNcUbFuHkn7SF1xDSZZwPLLkVwIUf/JfdC
I0s8z9P2cV159Y8rFfGSwoXOP+JnJBc1YGvnnP08W89wBuv5XM1D96qYAxBu50/NhoXLUBBCUHNV
hxqV/xLl4Y59dBATRVpgKrL+ho17BrvtNMXjIv0xYoYEhroZcV4njtd5CTpzsEgIzTGpozYOTMAj
AQ+wVLl7AZXftBeD6jT2wmbku2/3fjpuduNqeDem/aESnSpeMwDxwXmudTheOjnv0wli5kTFNs0f
+rDur6yf8+cN2uSSbn5pPVUSRPwyiQ6fqmlu8/3WqfVVOJDHgU/Zzv4ITE37wG0EuttKuRyx0oWA
GvO7YL69WclEMlWjpPYruxFJ1GCizCitKbtIXzSaO7qwP8uZLNnI2cPCufIcqCztAMC86EVkewyk
XOMa5N8bOfRXS6TW6vTBM7uDtTusVh++yTLgewnsgREl8+Ee3qN294IcQ4v/ijd1EOwWb73uwEHm
JLidXhHENm7BiYrARtc4OjICes/wLZyZfW8aSR1Uz2HLD2UVZN1h4h85BP+Qm45tsbQuow2eER+C
rD9t+ODKq2buvZ1H7N9bXNmNbhLNZvpCKhG1TgBswDtn/o76w5jrkWz51p0gT5rmA6p3cr1EQw5i
UlBiXTfR0aotpZhlste7Z8Zj41vXzjf2G2Nfretd3wfsZvd6JJGvCIhnDFcGzJesWrkIWzYhVAUF
Ay9H7f4LsqMJUx5IpPAD7m5tPjSszeR1zmf/B9q1sGflbRNyIEd4Rcwi8rGJW3uYvsvJvSVJzMRw
X+jy96/CaESfLvj4lzjoduUlLma8KXYcOGDRsg7bC/EAKNTr3Vh/zqswvwurfs55W/hcw2xtMacL
AyaiFBaoy12FDbszneds22Ff3KbcSPrYQFn3BLR5BRbqyiCOzWBeLsJ1MfgZodmcqqUizheGuTFE
RVCLpBmWLYvIbgkuk5gNA4xKzXdjQpf/WDB9jZhvVvNJ43XL71XeIjmwmWo1sdV3YRGVE6qWMzOZ
9dx1uT297GsLMVDsg/smWrlaB2o+w3zejVHgRMwzPzs0jpye3ZBFVLrA9dwR6dhUR+0uKYeVykqy
n1syKGI5TOGFe9UFElRmTZusKGGXU2u2YjlwavgqHWvMyzceK1QlsTCSO2V6C3JQ9o77PJCuAyxY
V8Zp8jQovIGDPFp9EnQjsqfcPsk8XJVn0WZWzqcYDRaCwWSc5jHYp+8MPs37zleGQSRXZ9YRLCPV
PeWNP6NuB87PWtNyYGLi1G0WjKlFS1sNb+5QdMa6H4O6mBhAKEX8Zta7Ps4d1qLlmV/Qz166ubTP
CNCy/X7Qm5aPbrB4I7I+yzCP1WZbvxg6Ofqy9rVpxK7ZG+lSu42dimllQYl/ov3kFuYkTm1h+Q3v
aOF8r+g65lgZaAiSaa338UEbeNYJmnLz4eSqagySbLCwJvKydyLtyBNtchiBW+MUkfRl/T23GvER
lmB7y4iefTOy3Xqwn8JWcaazRyOU1zdW8bUq3Tx46vu2HA99VnEOETkvl1MxzH7+hRBbEzuKbuXj
NDf2cOUEZw4jpL0+6KAJq4uj3R51GyvCPRbroEkt2HOLjPp8n/Vd6fKi3jk7Y45H3bsFqboNTOTU
ZtPwJIeBCkP2Y2BH8zp27LWLQOo7gn4J9RsKSWJ4INE3HTs1kwVjKxIHhm7jTC0cp3nhkUfRUiCJ
RXNF8gFNWDG4hBJ3W321bBrNZPE2X6QuqX13tpXRRHAHWxYud5OsDE7w4Pskuw6a0WZ2P8usJjGl
DBrS2luLzJ26ZIR+Ms3Kexmcwe5O0kUwltKwZNZJtpKcHtYr+Q7PeXXy2J00n2QVfqVvycb7D7Oo
DPqQQuYX9KaQLda+5Cs0gAPFJOsFU2yicBqi3WkN+GysgFNtbQX1Dklab7m7sPhaa0M7D6XhO6cM
BMcPZ9V0pUDlA4RSU1fKuDWa4Q1iYpWdu6KeO2iIraDRH9Ylj3TXFX1qGFneHEID8kbUutvcHQIh
SK1Vg3LjpcqU8dK00z5fqv2mi/UA8n64vQ06Bo09T3Gp8/4T+8rh1eKJLoiX7cs6giSHSxUOz2rG
dU4rFplBAWy4ssh0IHPcmY5TtxZFOkmUgdqy8l+6GovqOsxDpVg3Os5lqkXjp6bb98XFKEOtD4PA
E56QDHBbzziLndSC1uqO93l+ynUbBIcJ+Od3q8S0fuwL1yyvnL3Ts6aV8NOpbLyfQ6stg2DK3TFf
QyLArsWUtyfm3G1MfWJ1LCDhLnwPvd18KFYq76ipCcHNu1IHH8IJrV8S7D37CkXgqJ0y0VfdL3/d
iJtRysrGI74vAsfmwN0/LHhhljMbpYwkdEAqMTSH0U0kMlh1wClPPwsFvA5Sv5zFEhXkLJSHIud5
SDIQed9nARkMPswItGa1+XecyuaXbkQgkZmQTPqzmI3i0+w22BWbvF9fmdvJl3HozH94KqoqlVRI
baS9rN9hYRSTfMj7oS2S0Vvqnwog9MndRO1EIFKoD8Qmuy1xhVbrc0ZtYSa23U2IpBuJx9yzBss+
YnmABlJRwIk7ubd2cAfzmY/TbWoJ4xuGI0xGwU4Ep7vOb+oUytRHQgZCEHLTVi5UHthIgePY3ouL
pmtN9mWHU8HrAmaa8DY7a56ogqq7lkSR+U4Kwz+F1HH2vbPNYqZ6bsLiydD2ZCfdYixECxa2fhnM
goGB4+Z49omE6cRHtjztmIaoETFm5EY4pWBpBge81+Yd13KGB2TCWitOvDHhVwcdaJohJ+cSoGjZ
z4RrekzQbSP0sTeRO/5RQsiP8GPmPSVmIy44rcYtMQeyYWKCqs0spby2uosrR0L/RhQkHE8s8k6B
WPeAsTBTIKc2F5eQ9b3rgEujTIo7YnX0AUCyvJqbNL8TSxUY8Uylc0F5ZOoLOX+1C7FpLO5uY6k8
In/B2tIhsGv/BUa8ldaWr1Gr9Danvid6NV1Ji1+6I8gjnMaVMxqpKy19xT1KfJPbzVZ9gEF1m/qi
ovThCBWLFvGeuwFsbZScI9dhFcxxWTN6Jouy3IbqDPgkrK9eH5qMycN2ZuBcZNnzqAiWOmRSe+dR
i5FMoyxbvklcb/VhYOG/JTObgOFRdmHdfQiH2QgfnFqEBVqWUjBrR3/NLRnor2PYcllRY1E1tOx8
k1bOOX1NXi/APXqRtU+BQcF8Hss2s89ic0EYGVvLlTJYSg6ndb8dmUY9dC3VB/3yOahmb5SR3yjz
E/Rx8hkmTeWTLiTT74e+rCwdqb7KvpdlwDG4NrRTrBwQ3idGkJWv3DG+f2L1bM/wSHOT3J8bu+Rq
eIVjkoK+iB8gFADR+llWbvEIHax8tFYMH0kD2vufxmIoH9fmti/PWZ8V5PR47QrJri68o6g6pzzv
q771iGqqL6Xb3lAs7E1UPO4Wwb861GO8disM3BmIRU7gFw9r3Fsg1nTL8CCZye0mX1C44+fdl8V2
WzJ65JiogaOh83p61xlhLYELaOS4mrx1nh6meUf0jq5mSrQNO+x+FYu2KBdlMJzFSDf82JJI8Gnt
qvK7s1SgFu2hlNBnSz9Y4lqY/nBeVAFkSSotv7CamuLJ8Rd+fBhsH8C/5+wVaLrXC43OzAKvm7O0
XTvHSRhUyUsRAm5JilneeEjDAJlO5BYW4dwsy3ucOtm1FKPo78xmpG/PhqV3Lx73xteJhWkR9VID
y2Hgl6dNmbX9PakiNTK8viCVRpp0+JG5VzvDOqaT6zUk02d/BqqEKl202FTwUO8ZWV6iHK88mJrz
2PAX8dVRY/PF2iQLyZZX1H0sjHL34gx0iz5bedfdV9Jogk/jZJcIPXw5XoB99RZF4TA1cbgoRoHQ
OGCCw8bp66Naeqwvq+rqt0X4AmuUG5S/6Ou79tj31Z49eOvGCrbttPNjaVdzRNZuBQ8y5D8b8dHs
4GgB22XilcsK8ELtGc8oAPE5MzkqUhbUGUXbSmrSvQUKfUv4o1CHO8JwnltmPeQl6Tx8Qws322mu
m9I8lT0hN8dlEfWT7L1NMabgm6Qx1DP17j6HtE/tch2b3WbcJaTkPtvCbDqE1jboyOA32uK5q+B/
ZQPqsIjNN5SsuhDNG0Kb/RzUs/WD2SAyljoLsKCZhOIZ9FtbVHaq/bLtVWXTNW1F9rTL3v5ajpBb
Eh89Y5+s878Yo6yZcNnjFdmptQylLtJU5Df3vvrFqFtjpXVgQR+8QBvji8Pl5JMYZkwtVAoBi8DS
GflYzCRCUurnG2GWUjdY4xDMmLx3Wk3soa7H3CCymQ4n4m+tz17G/ZUIsEnoy6ed6m2lWX9VG/OM
SzANa3OBz2beT05XvGqnpyFTwVbS7nThFk+7YR9HewwAYBUBFebm1Qazw36Bu+XmFV0kXY18ynvR
2FEP+xfDOtqhexdCz3BhPe2rg3TMVj/04SjGB1NsHrlVpPDQ0lhDNX2fjUqymAz0eOwkSvG6N41v
je9WEYJLnR+pENuJiUgPrQnFfnjOkKWWVAzG5h3CpawBltQ1Ud6WNy3ubWYhgpjh3u4dB+TW4pEo
Q1w4095tkn9r3fzPzDD7Jh2crmHUUhALdOI3LvsIRr2tUkg62XIBRO4Zr2XmmPtlsi2s2EVd+eEZ
olkJPS4wM0YQhQqMu0ItY3XwtCZUI+NE268LUUNvTu8tVNo4VQcqiWa2j6RI2BnDirCp7UdioM0z
deXENHW3x0cCKmrrpBsb8GtvhdTgIaNP9W1QKGcedO3o+rJ6Xf8F3KL4gRrYlrFsJ0mYEd78D5kz
5s+kQXmaIHNT0TKMYBmvmDyn9qhy/OPjyJ0eDWaPeAvmrTRJZGnn7Q6mY/d5N33uJp07pZ0oryMv
MPdJpo441twqcZmbfQ33IfgMZv8mkc+YQCUNDeHGxFJtaUU1/KOrGvnD7Ob8W7aUajuRnZahwfGb
4icjvvns6hkc02hmUJu68AY+kmE5v2IXyi0gi8Rhx5q/DCNfaQdoJ/JmvE1CTYDAgzee7dISn4fK
3H9WxTiNZ9V7nUbr0Zjlgfe59495wYQ8sZbJWU9DVWlx7cLb9JPBsJb31movXSr5rYJju4zmG0NW
N/sihrLzv7G73bI7ukcXAG9pzdahaqs2eOnRJDk0emJd3nx7CwHUFDl8Bku7CFdLnkTnaR/2Zowr
p2AOTjGn3EPpi/peVQv7P9bD1fculMiNvI3w4np1xbEuCExhDumMDilOnnXky+DHDMQQMhr3RkYJ
Yx9iUCizTd2oVXS4D1L4ujvs7KS/LSvOiiecQoWMDXgb4kopOSc+d046umAaDgNzNu1FzpBl/smT
S/Ozt5UnE1Jf2+nn1k0zAh/dbGW0j/lixsil6Ou3tlFVxBigCu8lg6vnrCWmlB0Zeo84ZA3y2R2G
YrvLNKa600qtlXBFcSNoJm3uj4YH9pMirLRPCSysT2FJmvulmCfW+w54TFiVtTvbSVWOZv1rJVOa
0Evkmf3B81p/v5ZFKCUMK9dxM8RKoz5Bl6yHRCN7/0k3XQIIs2zjF7cx/VRvzArGNmpF8xX2lV88
7Jj8Sl7isD8VhSv8u3Z0kCytAwP7WNRVF4Jubsw+mfxJfVAgrLaoaQvmqIXsgyDtptIOk7LI7DKe
5Qr1bR0rHuEscJr5aBR8AZGVLRpXLGppkZrN4FwM4kv5D5h+a0Qc2GPibZBqoAeZ6E5NVJMiKTvW
34BKebu+kGgpbTrO3Mk+sn/rHlGLTETIzXDHrvPSO2bcoOcujvVUhY/Yxvws2nPfNmI95SOMh5Wr
p8Q1/E+AlSmM5L66pPoOxmc9cHBFPSA8nXBGZxltl82hxmzZxJ+HogMmIzvniFmAczZqAgwhejeO
H8/KyR+KqRnLw7KpSR9dViJETWRWG3IZ4LXjBQuYzjl+3qtztqwwP2t3Y9Cp/Aqdi56LGemvu/k+
EJneKFkTIYlPOvbAM6kSI7O5xVqHJh5hhNJpjE33jNuRBEzH2BfxfbV89WHg6PsyWtVcpDgIB5uF
0eTcS9vrVFwH6/5pk0NgXdADy4qVwgKXkhfIJPGpF1Kdg7mXTTIRpWqdvGLv/mHMwHfVy+n2Ok0V
vJSadBh9bJo6OBIRowfSW26peBM6ZtqprshFlKts/URORPdPpjzNPpWlpYidTGQnjb54jFuaPAJ/
AzGWiaMD97oM/c4m1mBeFuU4synkhJL+kbd9dq9Uq/js1OL5b3RCwxpPwdZ5dBy1Di4YsJCQZF3J
vg0aV8dMuiQMd1utuQQ1gsCWsahtPdY9j3yMepODsvAlIoNbA3QPZM43gTFauaRE7beDrLNFAn7z
5XPTWEsdi66u5FmDVrkzRbHIOw8K3ttaueAJl6U26guVW83YAjv+oeIkng9tI4Py1CzMb5issUZN
5K51+yiFiU6p4/f0jwIJq3sIanaA7BCK8Y71IXNC4prtX2VeOXweUa/eaz06WXHI/An5guM2+8kq
ZrbpkeEwv45HY8vMxKdndSIA9wxiLL926KmgFqTDDFNON6uXXdTam3mqBt/8VrQLjEHmjuvyN+na
zR32TgeBOOLm/ggQO0KP+F0HkVcmPZs1h2mXMVNSzFSSafHmi2kUC/7BLv+ZmwAX090SBLKOvnVY
O59ue96dy+YTPST1DjeREJpT1Y113C6T/NjzzlLA5/lXC5Bd6qoubKImq9XH/xai3D7cbx8eDIWH
2c72bCTxpv9OxFHDbvcXtiWHDvtnVNt2cZZChKx1FucMgJAlSitW5qYs7/4ikRPOHz/bvSktPddi
Oyzc9wISllR7QGbmflg8Wz3OHhK1bHItO2rr0KwPPjfWijqc7Xd5VIAIs2T0/c0/NkI7zgFzAwiH
wm58dYLrZ3oo3QNG+3TZSOS0qm68VIrs4spFlz8r3egPpbD1/mAVpApH1Ku6ooiHRcZyKJsz9hl+
Qz62YESXunW/jAfgwQHcS5Y/LFhY0twgZWsDRbze5OcC/Bce7YEEp9VYkIeTX64/Fpiznbjdp58O
cqaYgW77GRHs/MSiY0zNoFxzZC2Lh/ZETYJ8YqSl0GWlyVfNH8kvnilR9uG7LDM/SMyJLVyEi6H8
vgOd67aIYttovzB0xhmuXNjAsfS66mezt+jTrc0xn4BRInthfVsuLzIfl/1ouciuOKGz7pu3BjiO
VaeNbyhXUJebuXRnRtmu7hiykrt1Kpwqsw7NMgxfSx+mxd8U93/ohvhTI/5C7OpjXGN0/Pv74jLr
ZfousHfWxnTgjA0iQNrybPP1p85UQ6MS+/JjDKuviz8Ub27WiEOb7/e+S1ru0rjLoy74zP/9Ivwh
xcWebnsuO3AcRv/aw3//WJKZic3ocD0gQukfuMzMT6Esp6MLnOW1Y3V/HHgaIiYMYx4tc+Z88nyd
xQ6i3di2JewyWzfOX+Ry78W4fCheDb4jWyDFAS3y+4eaSE2fTUz6B6Pu88sYdvOtUxjKs+RQjDRN
59lDcfM3F8Ltrf/9VPCw8vmo03DDBu57h7EvJgonl2WW6hlqF6Oi8qzc8QEtPXIS/M5s0OieX42h
Li6Du3zmP9M+1gFZRbkvzMNoWOET6Wkq3ceKWum//1T/16cD78FZ62OsN98/QBZi6IotqHXghH3U
VatUVFTNcN/bNekm//2z/nBZUu25PjI3PAY8GSg+fv8LSJbM0gH8ftPuuD9mNcB0D0m9Tydo3D/t
jVoNEp+dFm6/3bedyUS87kmrZ8+V/vdH+fPXFmCLsHuimjQFmIrfP8lUTr12TbkeskJPLxWtO+Om
gjC0YNjLn//9s/68FgIbIaRlItPEfPz+aGY4OaOukPsBzh6NuUAeGrWLw06ww1jFwQONcA7o+GeK
gb/87D+0mCj0w9s3jjAS5/77lGi1Ej5pLjzzc+HKF92wAAhg1gFFV7VKrVscy18eKNt+/7zjpWei
bWO5wvVgvn/NrFnugd1bWToD4eUvCOBIciiZXTo5DTW9U8zLec59c0H8RwJHPLVWd2SARYtPS2Se
28ClIgFI3/0r6Z68J9OoKlIRjJ0xZUU5cIMY89CmGbViktU1LV/hTqO6ICOrjb+5Sd5/h14Iw0SI
wLshaHhoblbF/+GsTRWBPM4gaeCROv+g34Gh3+Ja/MDx316H3NNfh2BAZQm9PogaIVsUYyHTjPFm
kOX69aLZWZgGD7l5P8+G820VefkXxOj/9SFvhQd+Rf6H1vvdh0Qf3jSsuY9z1wnrsNXFvH00O2LE
YnNaLXXB/DZP3//7yf7jhear4RG1LWoe3w7wtf/+U5EvmaML8efYd/NwZvLTU5m53gs1GnkwLMzv
HT9bTsATcxXp9tYwakEUNcvov9n9/jUn/+8565sOICvOl5ttFPvP7ZX/nz9TbthFZ7J+OmaWibyu
Qx147ZSy770q38Vd79tNcd3p+aoH3ojMOuLAK8UZuK/CSyzYYkQhrngnwckYLncIXllioCEbrevS
W4xutlrxT8xRcYwblfIe2K/U+8F3AjWctc1xFnW5NAkvUn12FxJtH0T+rhgb98RHj/ckqefiUrmc
c5fSquzsztsZsCVKM98BC67hIxRM5mz2DA7YdhrQvaOgpce6Q3yvvnigZLav+V5Ca+/GloHuqrb9
2hOX7V8dd3SdB3tCyFR4penf5TxqdezOEj9eBy8SFce8+B8FHu8s0WHj6SekbXKNGV/ijBgxwh7/
8ni8Pwp8rlvzZtjA0k9J/P6U3eqpZd64mkeMB2YGYyAkDoK5Jzaz3BQQrZwB7188eGawYHySjoEg
sAY+HmbFXF/NNdBofgZzXP5SCrw//jmHbUeAYbqhIJDPvzOIYfM0ga/l23GvJ5lMU95jTK14W/Ob
U/UvBwgXKY/e/z6awDfwogAYobWh/hDv7r1uK41G+VN+RLkmhpsAzOoes26ofjUw5bfUwRSBlKtE
HfY8h0p/CuegCC4zA8L8cVswpByrOffMb3kw02+vHmKjZ+Zv8iFskNXFeUi81rVCk2R97QwCcj8M
shjqdKBMXtO+V6OZesC+ncTTJuW+2mAh3Wcd83aMLP9+4R0QsIfdzPIlnvn2CaVcdV4fs0obds6/
Bsn/01wQQ35Syq33j8JC/h3pwXXY6wE0sU5hFbZH18DSRuJ2O34JrSx4m7qMKUpuCUB2OVM5CruW
zJoUTlvzzW5y8haInvAvtbWhwsWklZnxUOFbwmgP0YTa31GPSLhHj/U5tdWRjVgjEyW32Wcflc8q
nR1jyT4qlvZHn7l7HXtb0/2zOubSHtAgjQG65H74QNwYhpRhMOZffdeIqN9DXf/DrcHEpwmdufnC
msYe4kkW1odtLcoMrn7rjJ/7ysvPOe1Tc3Znb3lxut7nWsuyLjs7Ilt/OpysHPEdFvnYqeb5Q+C0
oT5rtodOwpZafbldVkTmoTCVsVdqa4w6VwZEVQS188uqbZNRbDFtby0qylenrkbxs6oC5OiGBIVL
aGiWVSXObp3nUaGskiXE/6PuPJbkVrIt+y9vjjJoMXiTAEJlpCZTTmAUSTi0dIcDX98Lt9qsL3mr
SXuDHvSorFiVGRkQ7sfP2XttHpbrhYZkGTfjTAJGEOIt3SO3qXoEWKk8uAEBYKgZNX1Fhj+cYpD+
SCO2QwjwSVHW5Yzbp+1b/grPdNhGueL4V8IiO/ocWAnVtWTzFmr6wLugVjb9LL9L39kg13Yr24RR
HFsSVfZ2gfTmlOlisZ8xz+I4ttdJXbnWkJ8DZazhHl0f6QaIchnwC1kQUlFBO6oTj4iTD10o5o61
lXGOJFQGmzICOOYOCNem+dKzAYmDzqBu7QzOv2SNIW9sLkJ22WWGndhf0WMPMGTlgdC71hH516lo
ig6r8QwDzrJygrbKwSJKlZNRsMas2dwG0XguUmK1wNFlfJnd2/kWBZsj2CsTw5mLcW/U3tLFjj/W
n0ykzt6O+I/8EqrSxT5A3s3HWtg0+nGmhF0Muny5q/nxImlZVsM7euQIYbLVuNdtMHzh9O9HW2dq
4Qmox69uuXokoJDdUSJ4c4K4c11dxSCau4ABsVAgj5QVxXZTUz7NIrVJRhqc/Mq3SrLwmkkhtzPq
5nPkF8u5QUbwHU1Jf/YJ4GYsbJele+gceCnnxuEOAjCp0Fzikwm7xOAcu8aF2xIYxaTQuc5tL2KX
JoGl3U0e4VKHEH8sxTdshStSMMQz7Vg53GRTpx9NqwpgWtaddY2k0xiSZQr65prGJbzIYA2C9HG2
VxFdCjUWXoKyhYc0HFb7rbFMOmpjjoFwR0NtS95FtoinzMpMnQyUsZo4BK0ZXkGqG5h5p+W9UVVi
OS2a1hZCtsKeEHnR6cDCg09hV3npxNXwiEqJjChjFYo2OU+QuuN10+XLvId6mTt0oo3mAdV+/+rS
JAt27ep5j7nS/hA7YdZe1s09vzMpEZwkKNGO7Hpdzi/kAaftVRgqN2mwArzW1KRNvCxGsyakz2T6
rIqweoXEZ5Kl0q5uRuQmiT0xtq0CplMk9rwVtATmzoYtQ0jGW1VieDlF5Ha+YWLEQpNG2dwf7Wrt
nrMCXSDQtkCz8jFNbHgqKp5tfn34NOd5njEQSouXdgAzBO/M09V+RflzIG+z7vdBXfY47OzITA+N
KIjbYlsulofJrUnDSivfvW86whbjxhXt45j6np0MZrPJQ1a00vE2y5l2NVAaAjdoz33rSur2varX
oDtb7rS+zqRgvHoOgR1xDs3Lf6kQ5CM3QbJUJLTwcSXak8FLrmYG+O3SLVnclo59WFJaobGlI29v
8A9tHHQBglxhev03X3jUSLrNAX0gmg8e5lKz/DRiSt/rmll9LEEUsfyEEULHaSbsTC7F+rRC9qp3
2h3sT9RtTRH7ChrAGVLYpmeP8CsRcTS0CVGSlUH7yjbsnTZdg5AR2wyqC7Mm/VxopqWs41qLR48Q
s+/DvFoPldn24uQ3EDhZsAxI7ZlOLe/FYq7Ska0DJegK/oKBr9LP2I6Yrr1YZYNLX6Hna/eMOv3E
XBj1ZJWlu5ehE7ZKhrBBlc4yxbTZhUkI32OJ3PW+b8zsAITbtGNShfL8tEyUSjuE3JZ5MDqn5nDK
FMA+Vgqb3+zo0D8IdxL+oWitsI/FaLcfON5GBDFVx3UWPZoI5DaVHyJJDPZYmK6WAf4C7kqJM2y1
c731sNv+W8gQ1qTlaztz7C/aC07Kd1L3czeGjkZvLZV1r+019J9Sn0cvxvvLpgbKid5WpNJ+F3gI
MJKiSLNHu8DMgwNc6SOxnFT8YsKqtYsQtXFFJlqfQSfX7L5i7ndLHlDD6F7W8p3wIgO+d5kZKjjk
rBL8zGxFMPAyo9oPgcYbamqbVLci6of0rHKjyi+idq0na16i+kzbHv8X7frpW4lOq8F7ATb6ITRr
dx9IwD4JYiQxIAGzimZndf3L5OWluxckGPkHKyDFm9E3ICz0reXm8IhqhmdVlj2WrMrf0H4XORfR
cf3jPOLhQL7b5CT7aPkcCDP95lnEkp5SbuleEOj+peSgSK5QXrcfQRYi8ht4M+u4y9BfYVloa4LA
8BY3LE4lvbB5zgMTtQd7Fz4Mb1pjhbFT7ua515eAIw/TYGtV88kwBrA8E4dfTsMAvW7tClzPE7je
lNmtofvgMMnW/zSR6JwdfLdgHat8MpKS0Yyqp2Bd5pHtJyJEry3hcwIDas6VzZGAF09y16YmQ9Xa
ev51l8KSjM0Qw8MhXV08kyTZYPULtY302SgIgth73bSsD5j5OqCD4+CSA5lrt06Gsl6Ys/tRUTDd
bt3vesj6cLfkne0CdS+Dged8pKm/mgHazinkOYiy7pNVF3aGHE2OT6pbqpWK0XPj2t46RIL3LI+z
pWMcXheTRndG66zZrVGv+wNPCm9Q5nDkq8t1UdeMc/ovAK5wHljaVN6dwVB5jsN8sW5XBHUsPavV
6aRpyJq7biayjnZ+tabvnsq8j57lxNspQP7tpVmUfY8ZjgEP5mdyQy5GQ75aUnS9Lq7CHNRnUtYs
1tdwMbpuQ5wW3Z79IHf39my56S0v/Rqim1N6H00sWjcGM/gbq1sa7yI7ivkHt80MDD8CmOdV2HCT
ku0ojYyElMM6dkyUZQe7GLxrquSVSKTSdNHhFG34amRamCxOSCAIA5r68ERkvcABvOQrQT0Iabv9
YqDubXYB45roVqScIxLLttaQ3DZ4+3el5+t2FzqpDPdU1dN6okBPR5mIVuL7B/1gJYWNumGPXrIz
EqVJhUBNhVnltUNC4h0q1fYW25ZBju9ou9MNSGmjvqppaH5ZTWnTBpZ9/i31uddEewk5XbcWMtlL
XzuVfwfyyFc/Ri9Val8i41fnpljdB6PIXe9IRTWy6qNw03K3oP0ggaJ0ozdLuM1Ji9wMd/wWF4/T
CPTmPh9FyAhC2Y25D2ha1PvCMHC3uV4xZde5m0XFY+XPwjz4rF7qPIdVJj4HmDE3O2TnEFFWFmZ9
l6/oSW5qaLHVAXdINr9aKus4jo9LKBo00KB/gkqk6sgQr80eK/DY2AN65ViSoY8/Lgffr9MCiaEm
7WvmFI7tEimmRdXfo1JByG/M9/BZB1paVdE+ZNOIjD2AdzfHzszs6jqb6Ze+uMJtH1A/4nVfBdIA
ysu8fjWXLI/GP7Tu/tlDotJHx2KFZH1EUDR+7qA0We4hD8jkEalaewsE4r3DwDfvmBmbSZfrP8F5
t8bZz8fikDkBHJEQYAfErV9QkRGH72peFnkkC009j6Rex+wExeMsJklIIiVnHDXzK5wZeUO9+yff
+H/6eBoAwMVoHdGp/OXrytCnwzwwlTDzGfmSJK6LFDDXHZ5mV4zPkTVmP6qpRTnV5uO14Rg/ft8e
+fXzt4kN/RHE3CBU6M9u3ZO/Naxony7DgFnqSLumDXc4uOjCUI+dkT9Neyge/X4NW7Wp8dDUU1v2
ye//gF/bElsXhPkMxY5FV9p2f7kAHdWECeR9AReGmhzJdXZl5J35EvHVr0NfqjePvfgPnfd/oBO2
T6UVBC7MZ1xJmf/z186w5pGxIkDNG+UzE5v8Ss3NFNtoVfPELDA5ZEUYXgpriztF9v0IWqL+Q//n
H5ceCp73FzwhcJkIRdv//rdLH4YzZmHuzFFQhrZXng/U7WLOUs0EFZKHfukhRzWPoneH73WUmXcg
Vabx8PvL/1fj+O/PP0UVUBPQBcxhfZpkv1wJuCxNa1nIxIvFW1zOUSnltzl08/p98PpZPSJbsYN4
oJ3ibR656YdNJZ4fKmBN081UjFZ1U7mzbdyXTdSOP+apqzAB536QXTI3KNcTJcCidiqaIMCobq32
adoFmsVboEdyhc+CawyL3Jc9spjYmKzKvKw6RFCre9HOh841/fRUALOqn7BfuO0rOvHQvg0LifHC
E6nMTvSASYKzffBUJwI9ZzcuSRyXB9lGboWFHMfhThtuY84Yhr32hcH7Yu2ltOvvWEfNaTcPyAfj
DnDYZ9rvFscdqCnVpax16v2hS/6PwSQJPbj0acQ5sHG8wPnlkpuIaJegnHGWgXVONMqYQ9qGa+L1
dv5cIAS59shZu5Jt3RJJ01p30OS9Y9lts3O55DGpqu3p94+B9Y/ngEEYA7gQ8mVAlw3y289P40QA
dGbAoTtEYwjnacZpZlyRcWoZz9NSwwUIU4UzEh1lH2dOtDZ7GVAZ3Q70y7ZIYFihz5qgjOGMrG0x
j6h3rH7nKpoe3/FWj88htvnstKQ0jPZzY/RvATEPqD219l476YU+tWvQvxjjQNqoLlAAV4By+0NW
m2t6cm2sBTvZ25Bgtd0gzoCTgeKlThdqw4y2377K0w7doCxVcMGuMTdXdD8894FYVsKoKhe67Kdw
8rP+TNk5mYxvWuEeMLrPxm4yivC6hH/oJqDsvRe7X4cKoW+vB5rlMm3eOisgHmOZXMlJF4DHcGgL
2ie7CCscR2RF6ym2polQx8qyp+J+oVANrjj+MPAGPL0W+0UXg7zz7aGhg9j0w6NbdCYbKvKc5ewD
AvKfpQU3KzMKB/EU+gz/KeNGPc+qdb6Mhie7y6hpv5DKC68NCaydikOzMl5BIT2iyxV2u66HCnlZ
fjtPw8wBeVzDz65yFy8uu2x9HHmxmrgFIuInBbWBONSpQVct8Oo55zwnIzzEBT4FxAwMw5gTRurW
U0XUJmAa6JjDhxz23IWVrN0B8d1h9EL5pasyl5wOkCtX2soQxZIVOx6kXgo/porjKwgpfBRMM7xO
BALuuIvS2jL2I1j5/E4VIG6uWrPmMfcQFKmYENl2/gbvFPX+jgcANjO01Qk0D4Mww7nOhmg7v1qj
wWdlfnVEvxou9105mt0uN4LxlSMZhTDSF5RwY2kLfZeNUe8/WrKtrhAzWSjHQ78S2HZyeUT0RNZb
apHjfGwMbXkXnIB86RxIXH4L0CB9xeoOAz0qQ3cAyQCNqh6s9MMVE36oapkRjM1QG6/GSgfj1WIQ
MkVecTM/1+Uogx2dYFP+YRf7tVQCcEjd623hN1t4ivOLlgDieWeKnPxaDIMtXOBoeFgHUl4oZ9Zz
w4P2P5zjbp9HnbBBvbgfVvDLhkUxKqWy+TynNpxP8Iu/LfhcRIzi5Kvwhvnr79ekfwxx+TyfRJ+I
4Ah0CzBYf16SAiPqKiAxuOECD+NMMOg7kUWHAR/kW1FDlgFqpaqLjFS7i/LZtXZTZOsjs/bwzfaz
L2VgNhyQfTeZ1wDELOzoIiSees7TJEIpF1MPtddlp5prgS0av2nuvvz+O/w6dt++At/AtkNGL1Zo
/rKqcj5LhSyh7mUa7AtuA+sQ4ItK/GCl55rZANFM2oDXElvC8fcfbW9zz7/v7OhxCGYg9YjJfwSL
7ZdpbNtKdJEy9Q9NjuUG+WIJIHecGxxkqenJ6LaxFX4i5MZIXUc/Q+thkM3+qqfek4k9QQGPKRoh
O42csbcgd2mfOGTibQC/tX7zK59nzV9pTOD05BAT4++JxCH0JGLmrLeMmy4PIrA59J/U7vff7h/P
PkMAri2qEZYgy/m1bDEaRSxaqzrcyUuR+PR7fmQFPFfLwmiKEt0o/lCnOts47ufLCWkQiD0qNCpG
auafn8YM1iD4oaw/zotJ1zvNiJsJZQ2lDuclG4E7zPkloB1RH+1s8O1dQWHlJDiAHLk3J+J5SUo0
MZhA54iY6/hD/dyMlTuhQCB4mjbBjA85EA4mo5Vh9bNRS/2U2X2enZES0azPWxFXnIpNchu9mjOr
W0znEg3Ht47T4X7epsesvuPzX5f6/1E+2U3+bWgxhU7/PySSbeKf/3siGc/1l6z5+CmQbPuJfweS
kR/GCxZGYcjBzaJu4v2aP8bpv/8LaMO/NuRYCEnZcdmhN8nC/04kc51/BQSHWGYQceCJ/jpvjkAh
xX//lx38yzepZbcQCIRhdM//J4lkv+R78N6DCncohE10GMGmqvr5eZ1DOWSip2fmVQr7xFbdracA
N58Ty672Scxjs4wjSj7kQIoAs0T7Cgg/D3o67CeZVmRn65p/sVMvwldZ1RmDzhpQxT4nq96N22VI
O1oBQd0l4IFF+Pi3q33/73frpzgzvvtPLx1fgq0GJSkyLci5LJ+/fIluMcccGuoPiWlMbbxg1cVj
NE9moidm1MwEVwv/Ixve3jKc9RrXC9iC2XY/0s3J+pY2cBSOvGqOjCmxl/IlC3rcWiMjLQQXOLVi
SzmO/CLZgyQjH8sv4wHNuR97HRtOrCpP0p3N8eV86rDT7gq3ctp7Azufc9TM2tReahcn7QoxK93h
BDUV55Aenf3mRMAzVxmMJ6m1kAfVK43ynNbvvWGLKIyFbSxWYvbFQNqLSStxtxYpuMQ+7Ywn4S8M
UrI6x3U9hV7zw8E06ky4RIr+Nrfy/i2kQrQukyZDGQOvHmN/bhAVB6Q0V7FKiw7yliSPZp+PIBoT
osCJr+KXXMOi3szdmB4eZ5PaZufobnkz7E3sptnljU9rn7XlofBU5GPQxc60r8oi/wynodtTbuXz
UTTZQrpdOHAdB6NsGECgqdDv/DQlGy1FNX8WEeSSB5qjnQTp65nIgERrPhZ1b3k3Ks/q5YBbci7h
MEVoTXrSz98mE8R9jPy2QUe9qOF7X4s0+CSaxtkAR163nkJJGxPHjZ7fvCavMPuiOcgQuGRivZcO
VrJD2JNQsPN6i2H1mnO8jd3JIoRnVpPcySYIbjPT6Z1HMB8qT1LgZigwCrt7Q0IkonM5p/bDbIHT
j1HTTFcdEQDZ3lUKsd5Cx8SN+wzkye0kHIrMdB6xAYeYP5C7esrsz7hq25aar16vAhZwhxK2Cl/x
A7HTKuViv3U8KV6gFaTBDtoVYwAvZWc+G9kISEEVuMbe5rwufrSdqBhiNW5mfW+9Qd8HkyCNAKad
oQGZNO4Xq6eCuqLdMaeHdJzqcPMVEOo3ggzvGa3ZjtibLVj2J4La5q92W0gbhh5kphjiJUKJvEw7
wEppKu27dbD4ZZnGX3hwc3Lcrd2wgMzY98BFarnr+WJcXeKLUuKRMaQRQTuHMI6xoN43UW9aSR/M
yvjEvha659CweNkmK1zVrq1rfikhbYTpWoPWTHTMcsH5/derOE2DwnBZFIpfAch01O+6TT33JAzO
TjCghKPbLMaaKOrvbsn8HLNcJDVwLIONEbRn54koetai9bWb5L7mgxmIdG/hWE42NvFaQcD963El
AzH1XqUluem1UbI0/PuhG2ZRR4ewU1v4OAI7ykLCyHk7fLitzBfDL4GbKcA3OdPoZKBJ/4odsvXP
jTsX9i5b8IF1uHgfuCbASHKxuG+kN5Uc54PpjvkXyBqYHu5XDaQIB24KeKOszBM5KcVFZKy6arS9
MyY8XmVYWxXeQludsrr5kUkMnTTHfCYqcLNuadFurdzSzAXztwERsUonWGKr6c37pkjNF61gq6Ej
sPcFx8833YXBbUtB/BSpsNy2g6x9n+ECXejSg2yl08SoRZbSjmWTMj5p2+rZTLvoTKO4vfHksswb
hKG4d+jwyHiB8X7KQEkGO70E4mnzeIRCDxZ3ihExU3I1TQ8h2DmZRPyGjQURFDbXZwxw1zYyt+AS
cXqz2yrKkjG1oaiUUZbjafb6PuG4vTzinjBEYi/Ku/eZ4VxbYcc9cAz5WZIFGI/4cq6WgIM3bjNU
HR1j2STzhvxx6UQJHpF4iLu1kT1d7LbcY7FZWI6npzKYitvFXn6YxTy8hNaGQVm91GB4yzprnFXd
pi+6LD5JHHHnqQfkzLdnsBRK+aZR7OxylafnEhpxzPAB4eHmFVZT54xYY4vmanV5ofHYYOg0dIh7
uos6VCDU0kVcWKrHOlIKtBVeJX5IDKGfWLHrbNelEfaBohv7ownSnH8AwXY3R7DV9nPf4wbOxpqR
rOuvzFvZE+y46DccX+RymAnFKL9h6M8x8gU5M5IIefsX7DzOCXen/S5r+h071wj6rwgRcAulqbl8
6ueezPscTQgyBptiPVimKYwjt7D3beb7t2tVlWdzrMMjK4m8rucyQO3jZlc0k/pT1QTrO/qVKc6k
LetDj/mS2t8s2q9sjQWuzX6itdgW06luGSZlq2D4MMGFxg1I+RKcKuQbLapA7thOY836bhDD9eEL
9SM1V9QeVZslE9XU00LV/BaaZfBuhDAFEnfsvk7NDOAYPEsaYyZFP50Fykpyngs+Cu3WBStvEV3M
SvWPrrukCWcKDR8kmruPxZzGH+jR+ntW+J4wIt69W8/xp2+WNQWfICrLZJgtA4V0inQTatfaJQOs
PyxgdvjQ2UvwpR6W/oHxbf7IglmjKsnWF5gL3mUKhcVq06U3YVWu30Yc4i9MncuDPY7TA0ZgIAfL
FOHnXNqk9rtMvU1pjs+kC6JhvK1tsX5e684pYkxsWzk2EqJ1Kom8it5aisoMp7xRIOwoLfh+OOhx
zpiFWm6Ii/bfynLlZbdXiGWr4zXz3qD5C3ksk9WPcJrxBRVzR0duoAO0Yzng6JYTDct+km5iz3yy
kW7UOPvsyWUzLmYeol3jN/DR5rzAW8RuUL4QVa/IyClXdXG9RpEhw3z3OE5jKOKeRDv6TD1S6oel
DUfo8bX3gaWtvVoFizuMUEcDNsLmtR4ZSwEKWW0mhAyjHYkVRHMPwieFI39EHCgx9nJ23rwSWeGF
r3bPHx1r00PaU3saUlEKHRumxajESHORx7h1ebk4DaL9TNq0MT5smGrmYcbCyJy5wr4be3BAExUR
CDHrNFvBMaFhZbvrWLstI8DhydiwJjhsjOQ1qhRJmy1FeJuMve0bj3BErBFESxRk+5B9E52bb1XW
e5u71jsouUXfy2jBw7m4bnf0ckoh9gDaQLtmVr3YD6vq5D2eN51fA660St5/Gl5XGUdzoC8s5+V1
BMngNV/c7oEdOUTOls+t2uFfwNyK/ICdaxm67rtcJq+ikcCw8VhqF8hRoPHdJLjYnJNTzHV2ZHSA
RlJE4JHg0QBQn2fPJ4aD0yMijbTw0Zv0boUgI1Lq3psDbIGlsLqjdMroUncyCvc2Bd6YSLgcp2U7
d7CY5P5lSck4BNCri5OTZsWjTQSrSNzO9X5QHN36dUEfuB/tPriyEO1AwvDBL2yCDOjdLPhGfTBS
DUUPXMilHjEuHU2ZyhKwEpavS0sHftgbiHOJZwMQixaGOuMt6DJ07iDo+ltaRCYZR7p9cFNRF4kp
zYhYo86k6NDK0VOSGpRiu8ZwF3h85cLLXnF023OeoVhfKQO+DAwzPlVMfCnBx6G8GSzpf6AYHQ+L
IbD9elRbe134xm1Z1d073SOgtYWAdgMjQvpoRdxurnf5pLYW5dIACB7bDhV1uuY448Xo8ZA2DS2Z
3QzmDDkocSolFN21R3YVMPHcydUzrs2mCPtklZ5hXXHwmfy4c2T+DNuAZkwWNeErobcZbUl3GXaz
yMPn3sFdzB/N2hNPYIjOhRLOlY2JuYujOuD1HSAucb5wWvsZwFlzHUFoUcguMY7HgSyCa19t5zvo
L+6TM5Xt22aVO5ZTVLzjOaOYB0Sqv4MO7x/Cvi3xK/Uidc8SMNe5sZ0RMGkFWCH2pDTf0zEjpW3+
6xAgkB3Z10tZPheZE4LihhuAN3Cd2/A0oUaDik8f2+CokiJsnK30h+PRQzFzU5/Z/8MzEVJIogky
LeLeqGSX1MJZ0cZH8H636m9EQAGL8kVYw0rvfJHu3vLl+ilQiFP2IqqdS+WVmHqcbajVax3ezyFP
GH5E14rNbbHwrMGx45YI3dNA2+YT5TeRO7z+u3CZ81OXbgdCQYzFjgtf3tCnbM+jwPjXBYE4i058
9/yJfOw1J7BFO7OFPzkDPTuYNTd5MvyTyNPyAN5WPMAGKz4Gt3Z/SOXBHYvy4T3SIvqECIwMUPbX
xAazaMRes6JDNeHV3vu8vh/pjCAcf6PpvE4yazpwLKsA5MzIuD/2wxK8EVhP6KY/mlAYtvMXmnWf
/96G/XKnoH7ENkrFQ1gGpEvAKRoIQ1IGvObGUSdlu80VXXB9ZLNEj8uZMqyCYIpTJ0Mx7cOrA8s0
HotoeMmDIHuyDNu/2AP91tx07NNa6xPVGxEbRm+/et3crbu6n8UFONDq7ClOhiPRZc29bTjDsONp
L7OjdrU8a9wMB7FY6klXVnAMMgr43nQOwDjU3TjZpI+moxNdr1XwvdVYb4BACIZ1KxzVS9gA+p7U
yjsCF7VEFZbb4RVZI/aZ3edDoFP+7hu9Oi2CBG/EebpJotbwr03QO04SMXjA9oMQiVA0BPiPrJLV
TU1Hbz93OUnT4BUNl70e3DbG+QjCOdOM15awmZgcdxzfnUVpi5ktrjn4xX2hhvs6z5u9cGZ1M6/V
hzfxU2qZDPwdTnVxC8M+qdSPczY0d09/tP4IC+Kt82Ds7yKMHSsVHrLKA5xu5R1F2Uy3Lu6Rhwbp
9THoLONqMMBF7ccopbKUgQh2nEKw9gxTD6KgilbnUBk19XU6MtkoQgKpzSlVD/bYfFmzTl9RXkyn
cvGH60oGJoKb0L2z65FA2lqofq/DARq9x0aP6lQvR8E0hvLC3vC0UFzmg1PR77d5Ps9pNyBp1c0c
fQUz0T7i+564+U6qdt0gqulizVVq0BjuofyDE1I/ALNwcLGoalgnI+iiQ5eXx9nwl6/B7FZ3Y9d1
kjG4p+7HwOAlEvbKcm+sxfDd1GKgYCaKj2J2cl6QoDGiHaTVHMsg0F9TCB0W+fQbN9BYMvTbtcEB
hcd4pSYfXGiJs87lJzesjTPF+Ah+3CQDDMhNO7Mjmt6+c+AE70fpkgSW2m9u31uXBhJAXDfWdGAU
XvhYBo13U5sBXpKgiS2MkxeRGtlZc/4AXWh0e2oU9lYEHWoXllZ67hfB2cCamuXEpNF60hNBsjHr
Akl2/sTfrH3LeunCBjDipDc0torK+0y3/buXNT5Ui3JssQKknyEiT3eV9oPhPA8GLw5xeLL4PDQK
GnEQSeDI0i/m+9xVBoNKT4Uo+FT03EA22KM+mY/LmJUrMvbZZRowmUuCeKx6pB5cD9bs2MgoLW/4
Cjh5+EKO+EDHrFff9AzFF8bZul9QPB7VlqhM5WmAZYlm90rDPNiPtTIYks39V2kZ5T1S2j4mwoks
QsTF9o3N0b8FeYNqcq6q+dxySHqolToEQcXYO8iW6iv0vm6J2XqjM4T8S+mEy85CoXGy3JqFQq7i
BMGA7Y9iXcaEdoQfw2yidfUYZ3vJFGB/iJWPNvGoTX99YL4iX3sgTadWomS5B/i2HFoxvbMd15+K
sNH7sKyr+3oRZ8m3PSKw5UXHKCg/3Nmfvau1mFbzCrXkCIKg1sb7ih7iNayn266wazjFlh9rdN2v
edaYj8NQ1LG3lhsMy8zfIuy2JyOT9AsDA7OxC8CF3sNyombeWEqwLmgQ5EA3DXAc10qu5ZnjZHN0
htSHjM2IqMwccVNwl6ZWoeOe8LBBml+9TZrjATYb7eUshWs8jgU7ETUPEoHAebQCKa9o+mUxU+IB
4y5BWsDGl2ukzej7cEXg5UA/G5ByElqQVQNP5rfmEFlvqaSyA3U1YJssjfYStUrTm+uad6YS1HDV
8sOqNZxKu8qfbUBsFFZpnkyRx8A+EsMNHjf/1g6qp9Wg+m9U8z1oQ/OzBzpyOoz1iKM4mpEE6/F5
cqF3XRthMz1vpvervgmnt7Ax0Tp7qLnt+4I6Qr+DnifnQAXSrJIplYVMOA/5tLvIf7Q2xInLd6TV
1/T3+VrTTA0qdp5EwMP4DF6TCpBUrRmVwdYJSqHN9kfhKBqXvQP2EV9Aaxo7bOvm09K7CGKV6AAk
CoxMRmPyf+Bg798v7lx/ZsclZd1vcmqpdm4zD/RpRnsAuw44EauDjXeZcBqJBMB2EexEWM753tMW
afdUJhFK/GlgmUEdwaGLewqBoBZ1+afB2H/qmDMS9igoTWa0PvOKv6uK+hbYOmKjj9APlquwlqZ3
WlYwKfHSZhMTKJm2NPSH5TYoje719w37nxVNW7d+m3UyfMLty5CVAcZPnx36aoQxun4JoaDd5PiZ
jgzJCgiYk0xyi/ih1qnko5ECHUHJYpiH33/8P0ce4OAc/gKQHWxc0AN+/nwReMSV+nSSVxPY3h5Y
akADMcrz5Vtau5763GGNN1n5I26BNhiqFUXhjmhA6G7u50HSn6Hm7wvYZrkuz6RLoAGSLUoL0LJ2
bSRuOfb6vl0ZTe4s6D7Gn7RBPw9tuYTUHW7AWJV5N//h/jLwMATKtcVyK0xQaekfxSDogxtNY5sx
ORAw7qbSwolHDcVMR8CEpXCvrG1UAwv4GT5yXR/XwdAqsf6a2hi94Vf3f7jO/+GPDC0sw1Q9PGP8
nT9fZwc4jBek5Hr63VDgdXUMv73UCqtewMb9MIk5/4jKiVkNEhku8l9TpKiNOMjZfWb7e1FkOe2e
YBC4mBYPn8Ef/sLtTv+fYS2iAbywm2gAgB6++ijcvsHftHU0tkW3yeh34DYi9fjvl260x0IfSdrs
/FvWDQ94S06/HiLesPj/i7tzWW4b29L0qzBqUlURTR3cQXZ0ZYR5E2VZsi3JTtsTBiTBIEjciAtJ
sKIjelIPUeMenUHPetizfJN+kv42KNoExNQN6Eyd5DmRYd02gI29116Xf/3/ibNONt55F8rvteDl
T2Wi4/Uc98FDvGnCv1VWymSxlvNT312o6N2lq9ToPMLUUIC/yndO4zTMLSpsX5JGYbd859FMh7ty
uqBHka4bbayCQut886BmXQ7bORvbAtEse4MVyi/zM0dR4AHCXE5n505uhNNT4GaOPvY8CK37sTJ1
vRElsMQZrPRE2/QgC8VozkQ1iEzAVO+vUvrldH1Cw243prWOLNiMpq0FfvN64PuEGvjSi85xuwMY
jQH99nciptmFKqnkWt0FNZM+5K9tC8bKzurjCrajq+5apatKTdMofGR3KOWqv3itGiQWHQ3Mapd/
VeXLNxQmfJOiTg865/X0HBkUQpssdTcTpLDXIaz8eqipZ0mcElDFYBvz000XIvm3OgIx+alG0Pae
7H/iHqMgLZHIlHUtGmNE6WyUjLyjjXxD0tuIM2hKMljAPwVJge/wpwpCLS4eEmTWq0EnzmYdK4JH
a3NC1mX2hQS/lF89vIbLxhR8gQGop2NoYjFImKXKEp6u5DzX5hP46zsor+JBg9F2194JyjvRW8OF
RsyRQqjjUy1VgNd3/ceQ2BUACXfAJNN+ReNlFxwOgtzlpbiZrnWYelBR3EzdJBwZjqzhREKsQMGk
KOkwzaZ20p1o0y8uij30eUxjYVllR7nRp3oU9L1Id7WBQnJ20ocYXqQ81FX2LZhxCBJ9TiYn7eVq
shjq3a52rGdzD11Ogl0XboNNG0p6X5m0h7pGovL44dlVqtNLhV0FdS3LugFTsqFWkDk6vRwSdFS3
RCaLMzItgddH+4q7J0PQPSOKpHnJBXT1dmLOp1YkBaQTTRMSuKHU6UzU4aqLhEwvlIzu+5zM6GAJ
beSlsl6nOTUlWb/s0h52amQBNoXGTRrDqN4E8UCSEDhw1x2zT0qYtHknRyR0EAUBxKo5JmnodyOQ
gROCof7DT1zhSQANRCwqYVYE2hih507FsnjtEH7x0LtNVVFXU6l6EEOEicidgUoI+h1ST8sRayw8
Q6+Pjmk9JO+KT05Yky7U6fox+FrZVRE3BC+ITu8G5X1gyGbFXfA1zcWJyIUh5Tg/CbMIls1ZN4B6
LZMnC8QSjPzTcrEE1qKn3sQdrvS8A6lBNwCkDzm76E6iUD0D9KJ3vweQlaVDyPaMc1OdQyaTRXP/
e+zqlCr1aOGfZctg4V1Kq86a+EoUODE00VclSvQrPSNf38sliexd8d32Ev3GkSItoWPKHfijB067
M/dGkEGzRMJ04dAZmxC+6QmdhD098nEWc1+GXXBFGRv5hg2dBMc+1Mas6CUSjsDIN9mUIVda3vex
IumXbhAymFdUIFFsgZIiMLMF4B5NHnUo+xNI6tBYDdFHF4HCfBKuh5ApLsJBYPqo1ga09FNqbyvz
d7kXyZ+Sbk5GWA+Jfejjj00U5fzumSdFBiTEiux1hyoE8kuqgh4CahGziy4E+leL7d56FmDoKvT5
fxUDdLP+rzekPWPIfNNf/pGQQrKGffh9pNA799qOXYhL7ACxtfzk9t/+qfiLLVKobR6pcLdAwEBW
GcAQ7ulPqJB8hJ/CxuT3wQkBCPoBFeoc4cLAgU5XCBgYGKP4qzuoENgjXZcM+KNAPIDcp3fgl//G
5Dp2eIerSSpf7+Ns1MIx3nM6TLx1oP/A/zVN5larjnMnh4xTpuUvJi6keEDXHDSGXgc5n8mClpte
qkCEAx0WVR6kvGkD7y1myvwDkM0I4Bvc0AbN2sDXfHjC/dEEQcBljzY+dc4GBa82mG+i6XpgbubS
u8CZEnoaoZld4FEb814OIsUZdTO61Ptt1Y2PBdvZdJRELnyXbI4QyERnGRsQVHXaNmSWJrWzzPFP
aaYkkZmBBHhL18RaEHlAc8U3ZLKWZkLvGm177e7pCmfrV09N27/66WIqjzWI4q46yBjaBn1zYBTY
daSLpKG/imbjNf17+bALO3/fSNONO6Dbb3Yp2guuVm6U4BvIndXXdO7RlD6P3EkPdQNixnBiLr85
rkbcra3zeXY8AXdKjTUP0HpCqaT7nUwmeU6zreun4WKljbJVnKOfsTFcMoKhktBwrtNQhdZX0rk0
Eygo8e/XE2XQRkLwIp9LqhUk5PcTmu2lt2Q2Qmu+Vtqbvj/32u/A8kRZbwoA/9c1SojBsZt4nbCf
uzKVQdWkE6OXzdTlqbOIKTCkmZJ9pc9xdTpfQGyBENmUREy6NKMPm1UEu3job1ZoNlEeIClsIsEa
JfIAdb/VxWSTdk6djZl+XchqtOjPlh0qukkHZwvRhrRDnsDdUMZWI71gvZHPF12aqiHE6OZRT8u9
+L2hbqZQaczU9FSFR+CLycHoDdB9QhOAVId0Sa/4OoejRfVBMOWRg+w0tQR4+7QoWQ+Wq2T9Hgdf
Ry8Rr9Y21l0r4BiFgG8+S4M+fiPOOSpABsIrXdSOJ3KcwJPU3dwupRztB9Qr0NkLUcw6dZ0ojY4V
cr9Do0PWSiWrKfc03/XUi4nuBjZo2fAWvvQVHb+GZBzDAiyoRY189p6gx8mGca7EU3TRtbUy9gAr
jycBGA/W38RAgzXKgpM8asfKEDZoKuNoSeW/Ilir42nDDBDAb+EHv6L3o4R9ZdFW0pEyVZxPSYog
08ihbfrKT/E8R5EO8B+EUzv/Km/CDF4MZ45KEaqB0TnqUS50nD5UzX0JGqv3uj+JABcHC5/6BkRY
33KJ1ts+63y+oqVLN5Zn5NzRcA/QyoN5fy6qrEukSVCXjNHxG5kbmieCFa1II8S7/HBoLuiTo0Bq
zGDqoZltjhTGcgo9KfqXGmVScpp4ywmQBck3J1fwnvjfZXgS1JFqqvkCTsKs/SVF2gLu2nXoE18l
qQlcO9OVkArbqvslpPtRA/BFG2ZPklcy63CRXBCYyWdx0DW/0tJP+guY0QRZw3nczkZ0Ea2/09NL
R7aPVlba04lOPiQIZWS9iezho2qOnvRxrRZJL2yHkBWkG3nj0KXRbluzqarBzK+k9BfPgXLSpe8Z
Z50FnaGDyUTVu2N4B9rQLEw9E/0FLRtvYPUEF6MZYTQCSonWQ26o+jAHh5AgxCbPvhso0r2nbcyg
Xxi2ZcAm3bUnXXQVZ2p14MlO0ZfZ4DCQG5I25oDEL0d0tKSx4GKZEmuMUkHN/iGdKtr5IsdOfyQd
6VK3j3M4X03sSme41JIJBOYagCdamBdINyETBHtRJ4m/+L4TvzUS4P+0Twer94gDoPISBzH53/YU
xoJNt+NeT7Io/YqWFpoL0Gmg1Q4XxGowN9ZQfGTGSrrpLPO2OVwBK1xcuEiEQtQylTafYTiTvvgz
D+O6nGTd8HIhzxduykabR7P3q1Wq5u995DDzkbei6XbgKCYt5ukMkp4R8Ti4tHXqdd/Hk7Y5g6Mm
dKJkGDhUcT6qbVQte908cSHlpO0ERcVkOUNRVZ+ghrYG+nAWJZCG9B022bckZK4G7ZS+6LdmW4o+
R9Dr0pO00KMlHMKk9gmIF51s2leXKaFiTm1ecGFQWENzypyQV07WpnRiOqtMG9HjmgyAJKUIgHSp
fcKWIX2cgImSToHNQw4AI1/MZkWP5gp5F8Mfz7BbZzm59M0HynRQ1ZMmnR87ayfogN0JOPMkfx47
tCnM1xfGer1OQHkslbUw56sJXAiCYuS9maYTaCLMNfV26klB9F7fbOIVvL2BJqF6MU/QgMnpljGW
mLQcJdAJ0pZJBvm0DHVH4aw8y2F7H9nBZRrbdnpmRVW/TYz0w3HDtbgbeWClVukLKF9wfz5mdpxf
2EnmpTsvRPzmU39450Rd5ZH9b/90E2ZBKkZz3DDY968U0Vb3+x7ZpWvHsdV6Z4dVADd/dueWydIR
OH6T0FL034Kyw/faIbjVI1VSJKULBxdNBuRRf7hl3SN6AERPCn2rCl3KJL/uvDLjqCsCK7o6ZdWE
Th4p7N3zP8ErE0m0fZ9MAz+Oe2eoJHPF/VWiozhPSTttOqg2dmUr9yHKocKUpdcyvCkne1Nzd+l9
B1CkEiqXkrs6SVOo0oj4qw2JiSzPFovF+iTWtaS/QuUbaFraeSQnd/gipgIwnRmSpMrzKJGywJ0S
lX2DVkcFYuf2bPE8JlGBmyIxKVzZAmJvVMne1tDdbRb+6oTfS2+hUZLGIaQiH9faYnL+vDnTkW/H
86Znmlw3HrgIbvcyjGAq4ENahSfgkXSCMwdKHbBaYTJ4yWU6+G1Ey/SoV2YtRfkoohnuxAUPdJVN
40lfkoJ0u/9LAcH++xeD7L9/5ouOLolVrWs8S5UaDi4OWvVW2hhQSn6cYckpmySoEw/m3NVJjpv3
9rlPReu1ouAqdEnnGUVyZm/ylKQbx5mpjmFz8aHeBCXVjuLOY/mFA0/F1jZJqZPEIl4qvyEzDVfT
xFfh6oJkS0GBvUfsTfmpLblk8OaPvalDk/jzckaV/NLzAXRt2jJ8WF19hO+j99PIT99PN5wy2JHF
x4ensGh9qLw0keI2DJUpNA2jQlyAiJKRhWgt0XsYfAtxe64Fr40ABcuzlFShDHU2nCDzD7R1wBVH
zadrAEfN4k+S03E2g5yCSIyX6JlfoevJDdLgKJSNaeECyLTxQuNT4uNBErygowaxnLS05sg6tT/G
iLVx2YRazyNvrGry4CjG2KkqD4W8IPmq8hvDP6RER5lomifIR3VX0FVCtjnOoY5/JJN8/2VBvAie
FVOEPYIZuXylidFBdyJPxsC+pGFbdaB3ivOlnZMU6yONE60fMX6HnozLUC0xOjQFVRc8rD6khpx4
jMedDCDcyo87gFjHnrSeXz28LqpmVswhnLckNaGKxZev2KU1+VrDIYtkbKBXAzrVHniB+xiJ8oGL
CAvO4ceJwXlQeVHZPCAAmoRjlXj2WDMB8LorXx49/CQH5kzHGRK8xSrVzKpVUlS3LWemP16i4tuf
A2BH5g5moNlCXzxCjnnwSlxAFwkVkXMvrwbd6XbU9jocU6J3382ID0ZhGERDbzVV3z/8TIcmjsy+
zP9Y6Bjc8pUWuaSAY/LHudLWeg7V3z6Mgdkjx/mhxxENwTAi0PxJCaN8EVefExSZ8/Eq6Ah1RCM5
nqYyRwgiFI9UAg8+Dq4JNQLSyvSZlK9E2AzHVe6N210XWUKaHoiPfLP/8JxVanm8FfEkFMSKPlq6
d8sXMaQNNZ10NgbeaiGWkZ9FZhadrXzFuKCDNb+FQin69oJLapzsEJJT/uhUigNTeAMU4F7j+WYB
jMqBbIe0vT826IUZ53lKz0+7TT3s4YtuCb/LJh1fVDU4G2VOLLna7YaoQOpoMRhqAyLK4VIEY+SB
jGkvYbOtBpP5kq7SNE+VXlcEcaoUz667RWQHiWYSk8JAVDoqQr8VDFS9iRESEMIv+IWaBVFiBxMk
QYgWAR9eiUBy6UHBBF0YmWPoKcEj9heR3jE/wpyvnesEmNmH2RIRjhE8c/PkwnADCEPTBU25A3pU
U4K2u7B2vpxaOtSC0oXiatBLukUUbCyUyXtFhMau3l0kb+F+IGImAgyv2mt4qkZLJZF8IE6rsbQB
7tdTIZI6k5RMMocJzJtOH7jY6q0K4wiKIEDz0P7wJ8shmlhr92TpJZ3zUJ5NvhpqLupk8lI5Cdbz
yfcFDXna8Xqe5l+8TDPRbETFBh3sxcyx28EsGMBJADGmr7vmfOQ48nI+cKdS/q4TpqEMQHGCXkoY
rDNj4PhIBo270QKcRrSIEX0hfQlRMtuLvg5nQW/cGORfTgC9gewFKRwzp8cDbCGg0o6+mg4n5kb7
spSmMr+SLP3vEOTNz2PMmQe+Mp1cLhZIn/RBpUejPKdFmzTNWr6lz8ihIwMqhK+SI0d0N2rK+izx
Ug1qxm6Q37bziF6biZ+Ag8umkDgA//cWp2kuS0A9IALVgekGqTGGUy0MBmEXVgcQ0PrUQ1g8yC8y
zci+gjhKrydsMHDsQOSM3mITL69maHNeUD5fofm1WvuIny/IO4HzUVbydEl6T++8W9LFPhvniT9H
rS8M1TOyI+2hMZVhUUf0zZP7G3jgj+NocWW0Q28y7uScedEijaQRDUXGirxHkh1PJ7Dm9RfstQsq
dQ48mGmgvk07QIZzvbOh7u3LZ5312vkVr3+N1E97NkeCAEaxvBdngX/lGGmb8stmYX7x8w4cgCYn
uou8aEokQwMn4HJlBoqBBZkm18BszSVUjDLpCXVmuBY0FfptkkLI1u/S0L3pa1EY+aczH4k5lgfa
nz15tfa+k6vArKEtpyDhlIIX30AGK58sI33iforaCbO90akfQwGRzmlN8eLZpb7yVTi6iSVTAjfy
6v0Mk5LQHLMKJLp1nDZpGoiKzxzK8STU/ZzYiKTdepBN5PV60NXi9jH+EBp+2XLa/qyaMBUPJhki
y31a7yBSdWKo70ad9iT6BlmFy0aSMjCb2DTAz7Qsez0EvCX542Yit6XBtGPEvxryIgzHcK3FkwHZ
hc5nD2gbeOgpGKERNJDZdGgs593PeSato4G6cBGJCR1Eivs6GceUbnbP/wRdEQwxaVcm1YJUvbYe
LqZT/2a+zt1LqlwUMfMVG/2carvvDUwDwLOXh/SpbMhz8F8/ipE9megUsrq8C+S4fTip+0tUNhfw
hgeTGwM0u0HubebShJGGtHgijAhGnu6bGQ2udAelAy1U1jd0oaXrETQDS4oXtHS54A4d8jWLqe6t
Pq+XdCF0B5G/DHW1j8wqUsWTXCXdnztThZY0GYXaMwN84PYEflZC5XfLW/u5lF/+f6Vd9jI09/Iu
P2pDIivzIUQz8QpkRCVz86Rf2qU3Dg/0xESOOOZKiZzilook0kMjeBZ3nN2SI9KMI1I0YF+E+yY+
DOjBxXz3486RopLFwd8XiRs+OBBcb2+Gfm8OHn68+xmu++M89AD2j1ohlb+aU6B3jyjbCYZ3ZfuM
uP17UyBrR4BIQENRhNx+XtsUiPC11iLQdbJvcK3gOW0XAT7b3gx0yNrh2Xe728X2il6+iNDqPbly
BE8OmRSWefEpPznVZ4GWovoM11/x2U71K5qC+stfOqKaCqVah2yu+LDF916+dkR6RIABRUZVfF7d
IiBVXG8RqMYRaWLVlElBbT+lGSCXckQUBRvJq3t0Rdna42228sdJ8gz7j3UDJYGKRuWRpSP4saDF
EuyOr8vgi1xGrT1vqEeEj+St9LslXX52RRhDSPz0V7vli4pKrSnQFaZA5IUgzSg+5SNPPyKHKPKx
8JAVn1e38AUoudYM4PcYBWWj2EF75k45AmYEnG5nDAWz6Ota/7Jc99CDR2mb1AcMXHw41PamQFaO
hBihRM1k+3l1Z558r375XLdXUUCBFWmin07d3hSYXVBnJM0EmVTxeXVWUL47jF5u+VXc3o4iU+Ap
7wDh8/ADNgA51uKzNbivyee5hyh87vvX1SOyhRxxu2csG8C2gkdA/ViTSNUXH86IV2YGap+DxD1w
GKg4vncbvWIGpCOAk6LK89oeHcWvmtZfJaTp0IRDCbpk+lT9SKOEBn+cED7k8+oOPlnQcdc6+QyN
Z6f4Dg9j6dkL5j0JPlQYQ+42/mt78YJYudazt3HuKLpJGnCNH8+4Z/dRAAFSzAzg7Rfv/9Udfd26
jo8uH+Hcdql6g1kQn/IqANcDoLpDB+JPo/DKDF/dGdDMI5I5EoDyyqNrR2g/0z1I2ep1vnykFmpu
AA59anJgfYRegvhg4PbWPxn1I4q4+D67UHh7wVd09jfm+wlJy+0clM+AO9/PZJq2P3597s896tXn
uj8au1xkfBG13n4q7g8Bgi6KqZw2288z7OAT1sqP/HifJsrbIn3u2ske9PHRX9hll+8PcJc1Fm0k
nOMd+QeMsPhVAYzcDr7NIIuvfynhJIvc9t4PRWvI3pel303u/fLdw+9fa/9bpUc9+Ay7b47BYFrx
zTQv/iS/e6pzyydn37cC69baB3SqRKk/b/Ie8vPHmfnQqMfgVwPPCm53Q4kpFFFG3YHP7LV7E+7G
Kfp7DMAOdYe9tCi+tD4IrKrd4rZbZ8CbbIzZbuhiCQioZN0rfQrc1L5tXaZWaie74YrRhT2uO3qf
AWLLa73xaYO6Kb1WoVeNcfrdK3AzT3q1fSt2r69tqzQ1bG1VEDA/Ov6hBfyjBHR/A5ZLO8//+d3j
ivnFRpnSkzYw5SD6Sba82T+nq9hMe1+GN8zBvT37+jb4G1oryyuBRF31Pd098hOXwJsgxZyklWFl
ijo1x03KrXuKLPB5P+dc2KLn3ekwi8PI3o1RmAsJsPDuGzto+/MGPQ/jdHpwixVnRK0bfpMlYgNX
5oGtW3MiLgW1+aF7hvVeoMXqTPJ7sRPKd2yoHQTgwYRy8psdyDpFZFDnGh+okCPrW7kKUqpIAMAw
oZBjJcwW2afyVbKfTQtPNXCsGauyEA1BYwK+UoGek5SpUcgc1L5Qz/LYQweOAtxFNhPSa6LlQKGO
pJOjqH25MzsJozC1/PIkUqpGAwmqIrpYYcSndHdve7xgEs8sZxrb17vbFjuPONgU/yNapBgAkbzU
xIV+HEetczud2rFwOkrnKl2+oEaZRVQCBO6X/ordXe22/73n+/NOqUOTtHPj9h3BB86Ze2fS/tPc
+az73xpi/dKdy/zHnMXiBKr7VA/MwJ/kSr/xnGrzeQMu3ZvACb2SJ3fvKNhbv088wWFGSFZ4/rud
UJyMTYxrB27JMRS98rZYYPmBzfbUm82AEN66u4EKZ66BYftTqxSe3HcLnj+vF3aUXXsY9fB7C2vU
Ap3qlKIVwSNVdz4Gth/exKCublqPX6+BFdgnUIRmvvRehWxd3efo07GMRM1uIPFeRW9Q7WEZoIiB
Csc3+DFHu5GL6zx0oD5xWfatyG59tuPbkn/5oAvyxJEHM/caf6204o17Pnv207V54rgoXUfp/jQI
Urq60z1cZFYaQrrhtY7hM7BLNsVoYJnAD0U7bGlYU27gvtOpG0YVX6iB3XnFtj+2/OvyyKJrtO5M
H1vX5U3YaeD1HU8rx8D9SOP5C+3+QiBBUH8C+r/979Ru3f7zyTJ049Kug7Cl/vCndpCXltmB8PP5
c/G7lDQ1T8V3uPPptHS4yKLNtu4q434rsyA6KOuOekaS0bGSGyvejVW4HE0cI2dWHqZpeTk86OM/
0VqeWZ61KtlgYFy7u3+5N8OwlUEb2MVnHKQ3lbyokGms/9oyrK+blQ5pAD1NjVzNG0C50MDQMJti
f0ng7sYq1prA99adj3MXF383TDGq2cCRUYxaPi9oGtxd5uVLbWuG4c1NEivbDVfc9f2UT/Zsb+Li
t79nEIqX3MKi/b7uJF8QmZRLEvAu7m7/5bNxaec3U9vzKml3IcdZ947vsmv3Mq1APxsY3A5sx/J2
A4n3R7f/7ssa8/EgM0fN0+ky9O9lMQUNce2Zzm7LlQcSOvVHvYLXZjdKMb+ChbL2rf72P8MW3Hu/
/b2oKH2If/tfwY1bzkYromO77oWu2IaVhKWiNrBhrqxgUzXQYNzq3/An594G1xpY0L0snruB1RpZ
SfltClB/3UmmWupWfHpFNHTXHXdIHoZ6k7sbqVh+TRyw3+7FIPTv767ycqvxzfWvretV6WiFI6L+
wFsbenlvfwtKiLqT3HPj1hXOXMmIUpWoP/Kb69wuvTsTiWmZNje0XqFUEWQxj26YQ8nYPyYPK0ic
64Ma9u9fLCwwEfvfGpbzy+RtYccslXJ3qeCHEAU9axpTpN+9scKLacBxhrErLnu3TbjNx9bGoq4T
u1HpfoXqeN2lfBKXzz+IORoYNIktu7Q5oLxrYNjYWuxGKV6Y6C+rOwFvw7jiAsiCnrzusKfZynLT
3TjF3TZhH97Z11ZQ8ZGbOELf+5Vl0IQJ/kiRtRzd3C/bZs+OEy6t7NZtvYmt6vEptOLrvrZLOIxL
ORvIrOqPegfSEffcGvouufZK0CAY6ure+q9olLd6VjDfDVUc/Q+Wep+Yufhq+3bJUiqiq7fu/Z6H
LRbdPyetKq4Lzpn6ox9T5Apal9n1rQsCwr0pbUXkF5owyzjK162T5F6JWGAXZbPbwBy9uc5aZ1lS
WpF3ozcwR/9+MbwcXnweDv57SyweO2bCquufcj7k1lCRgUgFQ6Bpj6fYDh3WDxzhDWKytpi03fH/
x9S3X+p/2DBmlL3eBmxAP0xSq3VRQVI1Eld4rUvLW1q3Ycmimw0sw2MKPjbhfWmV38d+Pf+kGIfB
rQDf7KxJcQo3Abo8Z4Jjy8lKd1z069Q1ih+onvjlYUX788PD/nkb7hCy6I/dfoeefQ+sXbqZ4X7k
8JjZuZtzsWYg7rqHCysNfBelPAAh+UcA0RwAbv31nvIQ9O6PfcoXHhjHdhg7Zd+000Cq+SJDQbhk
cBTRd/Owwdk+wkPh9dVv/4fkWV4+4ERr5MMDH9rNf4zr8ANx/g+xGN7E2XXppcmPzezjrwwUtsuR
ViSXe1Z8TeZsN2gRSey+eHmuD+hZ5nrlc15weDy8Jh6/c3G3OCblc76BvSGgF+SJOJBLQzcREfZh
9iY+ORA8iMa/uhPSr6yOJurMg9AnrVxG/jeRAN6NexhYZTSwPGgeqvYkNRGb4bbe0tKTlSswTVRC
x2SOSknggjG57qJ4yzquvD80FOsvtjMrFgWHanm8CejdGe0ZieD7L0XvchM5jQ9oGaShCJXKtZ0m
cg/b7q9TN02Twpqe20u3bEEE123d97m9yrvspnJ8CwqWumNfxbzRW+u2uP2r8Jpeid2gxVmgNLAt
ryivbeenz7oMk0PGECb53XVffuxsJ+qzG9wwLcUTCSjt1ioAMCy/mSbAST2BcUmmrc8uHttBI09S
pf5zfbp88AqPho1POFjDwKog4xDWqH/nkK5bN1Z5SZlq/XEvrbJXBHd1A4OKVs4hfVTUVculHXjY
Gxi+aBXFhUmnv/3ds/18N6TYaHozwAwe4MziCuUsriDPbMwObU+B1r+MqCfd2P+6/xCojzyedPnz
PP+iK7Cu189e+mlzy03bf1b3yHfUpwBypOXCTgO77M3Gxt92Z+WBG9gKb2LqDOXTrIH1SUnE8XDV
kun+ohTktD/f2Mu60s9yK/DLFS7BW1N32N40q760BsyY4M0uQwvUBu6VXo7r8Lb8zprA3lzGbusd
taxSCHq/zzh7dvWQokC5TakJMA+JZqd1Kv5z+eZitwCE/S7Uneuuh5PgFrGrSpYGBuvdhV7uGTFy
+dUVBCZ17/etFZVNg9xExHyaxxC1V80Z0Jj607BtwD4NK10hstrAFG9hSAfGbmBLnwILmU/vT0kD
+/qdVUmnCGnbugvjTDh997aI3sAsEyjS1VhZy02UvUDX37rLcoyAxEsTc+FZCB+W7JvchDt2bkdl
cK9sNvDqPlDvurG9QzEaEnb1p+ODhRpm5dSTuw3s7Q+w+LhRdC/Oe7BZ/Im4iEs3cKwIs7F7/iI2
biKjeTW13CosouBTrrsFr6yZe3+mwRjuHuHlh8mV5QK0341TTEUTHoZIEwi3sLo60NbeXevl9/xp
c20fmI4mcrCfXTullru7x2I+mjB174GzhMvWSUoXc9T6W2tIs2SYZnc7c/9ygjG/gaPg7oKnWWAl
U4Cvf2vt/ukeuigqZQ241pcRST8vP2Rv4LJowvc5c29vPbs1tJJScnELYf39oy55om24m7XLqTuH
IyNg1n78c5v0339TMN1AldFAqovjysotXlDsev/3f/xnMhdfHcc53XLcwZiGT3LAhyYVRhikNRvA
PV65NGG3aSYsd9CZcHmrTRQWL22CgvluuSd/G7hWmBMvua2PNPWXc0qCPhie+N1Mv9xMDML5bcgE
Xllzwki3DNBAfwF4QAMv79TK3NgtwfdkwYOHyEP9R/hgtT23fTN1rXaSZLvxtjFKcY0G3v0lkfaB
kRuwQe+sKJ1W3Jrt1Dx6CPx5iaVDpEV/wTzTlhoO6KDlh2V3tgH3rWfHfrUQ3cCwl6EHWcTB1HwT
AWU/FPWMfzm1AfkFzr8eMrhN1BmKuFWgNkm+ugDHDl1HbyJdH4bzg2M/uvkeLzGM3Jm7bzOaCFZG
9i0ElT9pEQV7SqHadS+L8iDD4BNP+hHl5ZtpS8hx3x+/gdm/G79IJIiXTa9b6wdjnkiSVfipGghO
KW2XHNcmYPtj24pv71ZR8QxnNwPKS97uezhW2+BmeyY18BSnnKbXFG1KAzfRINmfxoQjoELuHqd8
gQbu/NxetfqWZ5P3q2QIoJz8fd/0iQv23K10sjdBf/LZCoDxlh2LJqpv5xZxzu6Zi6XRxJ4VE/zN
xlkuM8rCLr271MudxQ9uekPV9ODhAtdfAxewImBa4hEO8KI04yt61f7+BhY1h1SCD3c4h9QE3Htb
5x/bHnCf/9J6k1DuT+ATKIwNgAaRQGgRB/WzYFryU6BgrP9SrsK5XZk1ZNuaGJcc026YIonQRFb6
KltaXmlbIcO8u8rLl/6vvF53i+kYZSkJg92QxY03gUK752QqTURefZEiFHig3abdv2+ht2Git62i
xkOkpOlC3KRuHu6uI+yyoG3GOQnCuPU+I+OBv3jQ1UISTIPzHQGoTqcr+M8fDTj/vMBnywH7Fwx1
Yke89/KybsJ49KhdLMsnfRM9qL3Y2pR71JvgoeiTUbd3O0Bs7CbSRn0RkFUaOpvIlg5vQGmWW5aa
4He/88k5fytsZ02wC4wsby48k0N2wHx02z8ech1n4BZKppk00+6Fvtz4X5J0JOFdWhryg+S/T/RX
Re0JYHq+u8WtF9iAR/LBrrqWTVj2OKveLIqOu3t/+fR+hrZng4ZA6cVBQ/zYyH/eMXCIKbnuobD/
NGIuH+aG2P/t4XOav57RHCZ6Trt/RfZhEI/3mOOFyFVd14es1ffQ2yWUduOJTY3YsYLqQ9cwurIm
pI4eJ6Q89Ib/oIYhIU9Qdzm/QtjgQS0G/TUDOOVCguEv+Co8uD7KXmED58gb0GR0VOzvuwbSuIXO
RPle5QaqVj3bc9yslItsgvOlFyZMbJEYGNvxxnbCZcWrb6LBgZu3KmRATbQz9DLPEfn+/Tf4eGfl
427hwBZg1lL5sQmaj5OYaSin2ZpgzhwmROvlSWgiN9rf2KJGuj+3TYD8R+499aomsggjKw7tQ2FC
E273Fsm/PxNC2Lru6X/sXuNVVHiBmgB6HdPQFSR2KUp4nDrh8W1xTAXSCsrDNjEPKJrdlGIloWVb
d3b7cUjBo7R8YYyrP+44IwsZlyZBboKL9ARMYcU4FCKydefhJLW88t020RX31o4rC0xuoo3gLXlp
SKfLzTlyEyfQOyutpJUQEa2/Gt656TSruiZyE3oXl164BAlaXsBNaFy8c7Hr9D8BS6qQ/jWB/3+X
rW36ILK4DH9pAkZ4Fnq3zMnupRW5jyZq+iCmrXLrq6w3YCgAoKXlm20CDfg7UkxyE9k2wtFVJbfU
xNEMHKBq2JpoOv+AVlxWYW+WmxDCvAAZWPGnUKDdLbuXp63Ejq42ddFx18DAhdUk5VhuI20i6riM
KsygKH01cMOU3K7BQOxGEltZUZqY4hV4lzLwuokg6XLlpnT6VZex0sSR92kuyFdL7g9aeLuZeflq
uyurnVJFuw3LYWMTzWOfca5uWHd99Kd2N1u8xkb0ISA7ENTscXlBNxHVXNKwWT5UlSYwHwCZ7QJb
VYb9y6TxGkhUFOg2HKObAzAYqJAbOKxOwyRclmabCq9mPM6w/HjU8Nt/iH1zKDRD3hyYSbcLq3MH
pktVe/xyL0xyHvqzPWq0u9T5jQcw65f/BwAA//8=</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_xlchart.v2.14</cx:f>
      </cx:strDim>
      <cx:numDim type="val">
        <cx:f>_xlchart.v2.16</cx:f>
      </cx:numDim>
    </cx:data>
  </cx:chartData>
  <cx:chart>
    <cx:title pos="t" align="ctr" overlay="0">
      <cx:tx>
        <cx:txData>
          <cx:v>Methodology type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Methodology type</a:t>
          </a:r>
        </a:p>
      </cx:txPr>
    </cx:title>
    <cx:plotArea>
      <cx:plotAreaRegion>
        <cx:series layoutId="funnel" uniqueId="{E038D349-589F-4610-B438-33A532AE9C28}">
          <cx:tx>
            <cx:txData>
              <cx:f>_xlchart.v2.15</cx:f>
              <cx:v>Count</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withinLinearReversed" id="23">
  <a:schemeClr val="accent3"/>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5.xml"/><Relationship Id="rId6" Type="http://schemas.microsoft.com/office/2014/relationships/chartEx" Target="../charts/chartEx3.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10.xml"/><Relationship Id="rId7" Type="http://schemas.openxmlformats.org/officeDocument/2006/relationships/chart" Target="../charts/chart13.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2.xml"/><Relationship Id="rId5" Type="http://schemas.microsoft.com/office/2014/relationships/chartEx" Target="../charts/chartEx4.xml"/><Relationship Id="rId10" Type="http://schemas.openxmlformats.org/officeDocument/2006/relationships/chart" Target="../charts/chart16.xml"/><Relationship Id="rId4" Type="http://schemas.openxmlformats.org/officeDocument/2006/relationships/chart" Target="../charts/chart11.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5</xdr:col>
      <xdr:colOff>190500</xdr:colOff>
      <xdr:row>5</xdr:row>
      <xdr:rowOff>66675</xdr:rowOff>
    </xdr:from>
    <xdr:to>
      <xdr:col>13</xdr:col>
      <xdr:colOff>581025</xdr:colOff>
      <xdr:row>28</xdr:row>
      <xdr:rowOff>133350</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22860</xdr:colOff>
      <xdr:row>32</xdr:row>
      <xdr:rowOff>0</xdr:rowOff>
    </xdr:from>
    <xdr:to>
      <xdr:col>12</xdr:col>
      <xdr:colOff>464820</xdr:colOff>
      <xdr:row>49</xdr:row>
      <xdr:rowOff>137160</xdr:rowOff>
    </xdr:to>
    <xdr:graphicFrame macro="">
      <xdr:nvGraphicFramePr>
        <xdr:cNvPr id="3" name="Graphique 2">
          <a:extLst>
            <a:ext uri="{FF2B5EF4-FFF2-40B4-BE49-F238E27FC236}">
              <a16:creationId xmlns:a16="http://schemas.microsoft.com/office/drawing/2014/main" id="{0500CB47-73F7-AFFA-3BE7-1CE6F04F534A}"/>
            </a:ext>
            <a:ext uri="{147F2762-F138-4A5C-976F-8EAC2B608ADB}">
              <a16:predDERef xmlns:a16="http://schemas.microsoft.com/office/drawing/2014/main" pre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392430</xdr:colOff>
      <xdr:row>50</xdr:row>
      <xdr:rowOff>44768</xdr:rowOff>
    </xdr:from>
    <xdr:to>
      <xdr:col>11</xdr:col>
      <xdr:colOff>485775</xdr:colOff>
      <xdr:row>61</xdr:row>
      <xdr:rowOff>133351</xdr:rowOff>
    </xdr:to>
    <xdr:graphicFrame macro="">
      <xdr:nvGraphicFramePr>
        <xdr:cNvPr id="4" name="Graphique 3">
          <a:extLst>
            <a:ext uri="{FF2B5EF4-FFF2-40B4-BE49-F238E27FC236}">
              <a16:creationId xmlns:a16="http://schemas.microsoft.com/office/drawing/2014/main" id="{930229BE-FAE7-B5D0-9F33-DFB045F30405}"/>
            </a:ext>
            <a:ext uri="{147F2762-F138-4A5C-976F-8EAC2B608ADB}">
              <a16:predDERef xmlns:a16="http://schemas.microsoft.com/office/drawing/2014/main" pred="{0500CB47-73F7-AFFA-3BE7-1CE6F04F5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131445</xdr:colOff>
      <xdr:row>63</xdr:row>
      <xdr:rowOff>228600</xdr:rowOff>
    </xdr:from>
    <xdr:to>
      <xdr:col>10</xdr:col>
      <xdr:colOff>514350</xdr:colOff>
      <xdr:row>75</xdr:row>
      <xdr:rowOff>98107</xdr:rowOff>
    </xdr:to>
    <xdr:graphicFrame macro="">
      <xdr:nvGraphicFramePr>
        <xdr:cNvPr id="5" name="Graphique 4">
          <a:extLst>
            <a:ext uri="{FF2B5EF4-FFF2-40B4-BE49-F238E27FC236}">
              <a16:creationId xmlns:a16="http://schemas.microsoft.com/office/drawing/2014/main" id="{742FB8F7-0E79-6E54-21EB-2259F22558A4}"/>
            </a:ext>
            <a:ext uri="{147F2762-F138-4A5C-976F-8EAC2B608ADB}">
              <a16:predDERef xmlns:a16="http://schemas.microsoft.com/office/drawing/2014/main" pred="{930229BE-FAE7-B5D0-9F33-DFB045F304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479628</xdr:colOff>
      <xdr:row>0</xdr:row>
      <xdr:rowOff>26494</xdr:rowOff>
    </xdr:from>
    <xdr:to>
      <xdr:col>9</xdr:col>
      <xdr:colOff>707646</xdr:colOff>
      <xdr:row>14</xdr:row>
      <xdr:rowOff>108084</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632459</xdr:colOff>
      <xdr:row>38</xdr:row>
      <xdr:rowOff>96915</xdr:rowOff>
    </xdr:from>
    <xdr:to>
      <xdr:col>12</xdr:col>
      <xdr:colOff>38101</xdr:colOff>
      <xdr:row>77</xdr:row>
      <xdr:rowOff>47625</xdr:rowOff>
    </xdr:to>
    <mc:AlternateContent xmlns:mc="http://schemas.openxmlformats.org/markup-compatibility/2006">
      <mc:Choice xmlns:cx4="http://schemas.microsoft.com/office/drawing/2016/5/10/chartex" Requires="cx4">
        <xdr:graphicFrame macro="">
          <xdr:nvGraphicFramePr>
            <xdr:cNvPr id="4" name="Graphique 3">
              <a:extLst>
                <a:ext uri="{FF2B5EF4-FFF2-40B4-BE49-F238E27FC236}">
                  <a16:creationId xmlns:a16="http://schemas.microsoft.com/office/drawing/2014/main" id="{4343BC28-29DF-4A0A-1BAB-9E01D71BD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893059" y="7335915"/>
              <a:ext cx="8041642" cy="738021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114841</xdr:colOff>
      <xdr:row>102</xdr:row>
      <xdr:rowOff>47287</xdr:rowOff>
    </xdr:from>
    <xdr:to>
      <xdr:col>10</xdr:col>
      <xdr:colOff>29723</xdr:colOff>
      <xdr:row>118</xdr:row>
      <xdr:rowOff>82807</xdr:rowOff>
    </xdr:to>
    <mc:AlternateContent xmlns:mc="http://schemas.openxmlformats.org/markup-compatibility/2006">
      <mc:Choice xmlns:cx4="http://schemas.microsoft.com/office/drawing/2016/5/10/chartex" Requires="cx4">
        <xdr:graphicFrame macro="">
          <xdr:nvGraphicFramePr>
            <xdr:cNvPr id="5" name="Graphique 4">
              <a:extLst>
                <a:ext uri="{FF2B5EF4-FFF2-40B4-BE49-F238E27FC236}">
                  <a16:creationId xmlns:a16="http://schemas.microsoft.com/office/drawing/2014/main" id="{F0601F38-BA4D-3825-4E73-AB5122D22A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102641" y="19478287"/>
              <a:ext cx="5096482" cy="308352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261936</xdr:colOff>
      <xdr:row>0</xdr:row>
      <xdr:rowOff>11907</xdr:rowOff>
    </xdr:from>
    <xdr:to>
      <xdr:col>15</xdr:col>
      <xdr:colOff>321469</xdr:colOff>
      <xdr:row>14</xdr:row>
      <xdr:rowOff>47625</xdr:rowOff>
    </xdr:to>
    <xdr:graphicFrame macro="">
      <xdr:nvGraphicFramePr>
        <xdr:cNvPr id="7" name="Graphique 6">
          <a:extLst>
            <a:ext uri="{FF2B5EF4-FFF2-40B4-BE49-F238E27FC236}">
              <a16:creationId xmlns:a16="http://schemas.microsoft.com/office/drawing/2014/main" id="{27FA3A66-C938-8BC5-B54F-ECFD491D939C}"/>
            </a:ext>
            <a:ext uri="{147F2762-F138-4A5C-976F-8EAC2B608ADB}">
              <a16:predDERef xmlns:a16="http://schemas.microsoft.com/office/drawing/2014/main" pre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571500</xdr:colOff>
      <xdr:row>201</xdr:row>
      <xdr:rowOff>34290</xdr:rowOff>
    </xdr:from>
    <xdr:to>
      <xdr:col>11</xdr:col>
      <xdr:colOff>167640</xdr:colOff>
      <xdr:row>216</xdr:row>
      <xdr:rowOff>34290</xdr:rowOff>
    </xdr:to>
    <xdr:graphicFrame macro="">
      <xdr:nvGraphicFramePr>
        <xdr:cNvPr id="3" name="Graphique 2">
          <a:extLst>
            <a:ext uri="{FF2B5EF4-FFF2-40B4-BE49-F238E27FC236}">
              <a16:creationId xmlns:a16="http://schemas.microsoft.com/office/drawing/2014/main" id="{2B888E2C-A16D-C3E3-954E-AB574BDAD67C}"/>
            </a:ext>
            <a:ext uri="{147F2762-F138-4A5C-976F-8EAC2B608ADB}">
              <a16:predDERef xmlns:a16="http://schemas.microsoft.com/office/drawing/2014/main" pred="{27FA3A66-C938-8BC5-B54F-ECFD491D93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434340</xdr:colOff>
      <xdr:row>175</xdr:row>
      <xdr:rowOff>26670</xdr:rowOff>
    </xdr:from>
    <xdr:to>
      <xdr:col>13</xdr:col>
      <xdr:colOff>552450</xdr:colOff>
      <xdr:row>197</xdr:row>
      <xdr:rowOff>98107</xdr:rowOff>
    </xdr:to>
    <mc:AlternateContent xmlns:mc="http://schemas.openxmlformats.org/markup-compatibility/2006">
      <mc:Choice xmlns:cx4="http://schemas.microsoft.com/office/drawing/2016/5/10/chartex" Requires="cx4">
        <xdr:graphicFrame macro="">
          <xdr:nvGraphicFramePr>
            <xdr:cNvPr id="6" name="Graphique 5">
              <a:extLst>
                <a:ext uri="{FF2B5EF4-FFF2-40B4-BE49-F238E27FC236}">
                  <a16:creationId xmlns:a16="http://schemas.microsoft.com/office/drawing/2014/main" id="{B87E7716-BB76-D250-5BF2-9FC8C48EE4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285740" y="33364170"/>
              <a:ext cx="7026910" cy="426243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388620</xdr:colOff>
      <xdr:row>3</xdr:row>
      <xdr:rowOff>11430</xdr:rowOff>
    </xdr:from>
    <xdr:to>
      <xdr:col>13</xdr:col>
      <xdr:colOff>297180</xdr:colOff>
      <xdr:row>18</xdr:row>
      <xdr:rowOff>11430</xdr:rowOff>
    </xdr:to>
    <xdr:graphicFrame macro="">
      <xdr:nvGraphicFramePr>
        <xdr:cNvPr id="5" name="Graphique 4">
          <a:extLst>
            <a:ext uri="{FF2B5EF4-FFF2-40B4-BE49-F238E27FC236}">
              <a16:creationId xmlns:a16="http://schemas.microsoft.com/office/drawing/2014/main" i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647700</xdr:colOff>
      <xdr:row>16</xdr:row>
      <xdr:rowOff>45719</xdr:rowOff>
    </xdr:from>
    <xdr:to>
      <xdr:col>7</xdr:col>
      <xdr:colOff>605791</xdr:colOff>
      <xdr:row>27</xdr:row>
      <xdr:rowOff>45719</xdr:rowOff>
    </xdr:to>
    <xdr:graphicFrame macro="">
      <xdr:nvGraphicFramePr>
        <xdr:cNvPr id="6" name="Graphique 5">
          <a:extLst>
            <a:ext uri="{FF2B5EF4-FFF2-40B4-BE49-F238E27FC236}">
              <a16:creationId xmlns:a16="http://schemas.microsoft.com/office/drawing/2014/main" id="{6A766A75-448C-C7EF-26D6-1D896319BBE7}"/>
            </a:ext>
            <a:ext uri="{147F2762-F138-4A5C-976F-8EAC2B608ADB}">
              <a16:predDERef xmlns:a16="http://schemas.microsoft.com/office/drawing/2014/main" pre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28</xdr:row>
      <xdr:rowOff>153352</xdr:rowOff>
    </xdr:from>
    <xdr:to>
      <xdr:col>9</xdr:col>
      <xdr:colOff>520065</xdr:colOff>
      <xdr:row>44</xdr:row>
      <xdr:rowOff>8572</xdr:rowOff>
    </xdr:to>
    <xdr:graphicFrame macro="">
      <xdr:nvGraphicFramePr>
        <xdr:cNvPr id="7" name="Graphique 6">
          <a:extLst>
            <a:ext uri="{FF2B5EF4-FFF2-40B4-BE49-F238E27FC236}">
              <a16:creationId xmlns:a16="http://schemas.microsoft.com/office/drawing/2014/main" id="{2E19067F-56EF-C9E4-C36F-98579B8B8652}"/>
            </a:ext>
            <a:ext uri="{147F2762-F138-4A5C-976F-8EAC2B608ADB}">
              <a16:predDERef xmlns:a16="http://schemas.microsoft.com/office/drawing/2014/main" pred="{6A766A75-448C-C7EF-26D6-1D896319BB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1386840</xdr:colOff>
      <xdr:row>50</xdr:row>
      <xdr:rowOff>13335</xdr:rowOff>
    </xdr:from>
    <xdr:to>
      <xdr:col>4</xdr:col>
      <xdr:colOff>222885</xdr:colOff>
      <xdr:row>61</xdr:row>
      <xdr:rowOff>60007</xdr:rowOff>
    </xdr:to>
    <xdr:graphicFrame macro="">
      <xdr:nvGraphicFramePr>
        <xdr:cNvPr id="8" name="Graphique 7">
          <a:extLst>
            <a:ext uri="{FF2B5EF4-FFF2-40B4-BE49-F238E27FC236}">
              <a16:creationId xmlns:a16="http://schemas.microsoft.com/office/drawing/2014/main" id="{5629F00A-1969-732B-A2D2-AE5438D8AC47}"/>
            </a:ext>
            <a:ext uri="{147F2762-F138-4A5C-976F-8EAC2B608ADB}">
              <a16:predDERef xmlns:a16="http://schemas.microsoft.com/office/drawing/2014/main" pred="{2E19067F-56EF-C9E4-C36F-98579B8B86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628650</xdr:colOff>
      <xdr:row>133</xdr:row>
      <xdr:rowOff>161924</xdr:rowOff>
    </xdr:from>
    <xdr:to>
      <xdr:col>10</xdr:col>
      <xdr:colOff>773430</xdr:colOff>
      <xdr:row>146</xdr:row>
      <xdr:rowOff>94296</xdr:rowOff>
    </xdr:to>
    <mc:AlternateContent xmlns:mc="http://schemas.openxmlformats.org/markup-compatibility/2006">
      <mc:Choice xmlns:cx2="http://schemas.microsoft.com/office/drawing/2015/10/21/chartex" Requires="cx2">
        <xdr:graphicFrame macro="">
          <xdr:nvGraphicFramePr>
            <xdr:cNvPr id="10" name="Graphique 9">
              <a:extLst>
                <a:ext uri="{FF2B5EF4-FFF2-40B4-BE49-F238E27FC236}">
                  <a16:creationId xmlns:a16="http://schemas.microsoft.com/office/drawing/2014/main" id="{F081911E-257E-B99E-A1FC-8DB6FB042321}"/>
                </a:ext>
                <a:ext uri="{147F2762-F138-4A5C-976F-8EAC2B608ADB}">
                  <a16:predDERef xmlns:a16="http://schemas.microsoft.com/office/drawing/2014/main" pred="{5629F00A-1969-732B-A2D2-AE5438D8AC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013450" y="25498424"/>
              <a:ext cx="4462780" cy="240887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449580</xdr:colOff>
      <xdr:row>94</xdr:row>
      <xdr:rowOff>123825</xdr:rowOff>
    </xdr:from>
    <xdr:to>
      <xdr:col>10</xdr:col>
      <xdr:colOff>685800</xdr:colOff>
      <xdr:row>108</xdr:row>
      <xdr:rowOff>107632</xdr:rowOff>
    </xdr:to>
    <xdr:graphicFrame macro="">
      <xdr:nvGraphicFramePr>
        <xdr:cNvPr id="11" name="Graphique 10">
          <a:extLst>
            <a:ext uri="{FF2B5EF4-FFF2-40B4-BE49-F238E27FC236}">
              <a16:creationId xmlns:a16="http://schemas.microsoft.com/office/drawing/2014/main" id="{7C143DC2-9485-3DB6-3043-8D57319D7504}"/>
            </a:ext>
            <a:ext uri="{147F2762-F138-4A5C-976F-8EAC2B608ADB}">
              <a16:predDERef xmlns:a16="http://schemas.microsoft.com/office/drawing/2014/main" pred="{F081911E-257E-B99E-A1FC-8DB6FB042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57149</xdr:colOff>
      <xdr:row>112</xdr:row>
      <xdr:rowOff>161925</xdr:rowOff>
    </xdr:from>
    <xdr:to>
      <xdr:col>8</xdr:col>
      <xdr:colOff>97154</xdr:colOff>
      <xdr:row>123</xdr:row>
      <xdr:rowOff>10476</xdr:rowOff>
    </xdr:to>
    <xdr:graphicFrame macro="">
      <xdr:nvGraphicFramePr>
        <xdr:cNvPr id="12" name="Graphique 11">
          <a:extLst>
            <a:ext uri="{FF2B5EF4-FFF2-40B4-BE49-F238E27FC236}">
              <a16:creationId xmlns:a16="http://schemas.microsoft.com/office/drawing/2014/main" id="{1F74AA7D-F9CC-7644-3690-925D65C9A523}"/>
            </a:ext>
            <a:ext uri="{147F2762-F138-4A5C-976F-8EAC2B608ADB}">
              <a16:predDERef xmlns:a16="http://schemas.microsoft.com/office/drawing/2014/main" pred="{7C143DC2-9485-3DB6-3043-8D57319D7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558165</xdr:colOff>
      <xdr:row>81</xdr:row>
      <xdr:rowOff>0</xdr:rowOff>
    </xdr:from>
    <xdr:to>
      <xdr:col>7</xdr:col>
      <xdr:colOff>676275</xdr:colOff>
      <xdr:row>92</xdr:row>
      <xdr:rowOff>113347</xdr:rowOff>
    </xdr:to>
    <xdr:graphicFrame macro="">
      <xdr:nvGraphicFramePr>
        <xdr:cNvPr id="13" name="Graphique 12">
          <a:extLst>
            <a:ext uri="{FF2B5EF4-FFF2-40B4-BE49-F238E27FC236}">
              <a16:creationId xmlns:a16="http://schemas.microsoft.com/office/drawing/2014/main" id="{7F338D32-6D86-0331-DC48-14C361D4884F}"/>
            </a:ext>
            <a:ext uri="{147F2762-F138-4A5C-976F-8EAC2B608ADB}">
              <a16:predDERef xmlns:a16="http://schemas.microsoft.com/office/drawing/2014/main" pred="{1F74AA7D-F9CC-7644-3690-925D65C9A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428625</xdr:colOff>
      <xdr:row>65</xdr:row>
      <xdr:rowOff>123824</xdr:rowOff>
    </xdr:from>
    <xdr:to>
      <xdr:col>8</xdr:col>
      <xdr:colOff>742950</xdr:colOff>
      <xdr:row>78</xdr:row>
      <xdr:rowOff>140016</xdr:rowOff>
    </xdr:to>
    <xdr:graphicFrame macro="">
      <xdr:nvGraphicFramePr>
        <xdr:cNvPr id="14" name="Graphique 13">
          <a:extLst>
            <a:ext uri="{FF2B5EF4-FFF2-40B4-BE49-F238E27FC236}">
              <a16:creationId xmlns:a16="http://schemas.microsoft.com/office/drawing/2014/main" id="{3A32292F-400E-8443-E198-2C258A3FDD8E}"/>
            </a:ext>
            <a:ext uri="{147F2762-F138-4A5C-976F-8EAC2B608ADB}">
              <a16:predDERef xmlns:a16="http://schemas.microsoft.com/office/drawing/2014/main" pred="{7F338D32-6D86-0331-DC48-14C361D488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287655</xdr:colOff>
      <xdr:row>152</xdr:row>
      <xdr:rowOff>15240</xdr:rowOff>
    </xdr:from>
    <xdr:to>
      <xdr:col>8</xdr:col>
      <xdr:colOff>95250</xdr:colOff>
      <xdr:row>163</xdr:row>
      <xdr:rowOff>151446</xdr:rowOff>
    </xdr:to>
    <xdr:graphicFrame macro="">
      <xdr:nvGraphicFramePr>
        <xdr:cNvPr id="15" name="Graphique 14">
          <a:extLst>
            <a:ext uri="{FF2B5EF4-FFF2-40B4-BE49-F238E27FC236}">
              <a16:creationId xmlns:a16="http://schemas.microsoft.com/office/drawing/2014/main" id="{F515BDD9-6365-8384-FE76-445D8E13A8B4}"/>
            </a:ext>
            <a:ext uri="{147F2762-F138-4A5C-976F-8EAC2B608ADB}">
              <a16:predDERef xmlns:a16="http://schemas.microsoft.com/office/drawing/2014/main" pred="{3A32292F-400E-8443-E198-2C258A3FD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AD77F7-8BBD-4A9C-9893-DE43C012A740}" name="Table3" displayName="Table3" ref="A1:AZ371" totalsRowShown="0" headerRowDxfId="144" dataDxfId="142" headerRowBorderDxfId="143" tableBorderDxfId="141" totalsRowBorderDxfId="140">
  <autoFilter ref="A1:AZ371" xr:uid="{22AD77F7-8BBD-4A9C-9893-DE43C012A740}"/>
  <tableColumns count="52">
    <tableColumn id="1" xr3:uid="{BD117039-029A-496E-82FC-D7EBDD4D32B3}" name="study_id" dataDxfId="139"/>
    <tableColumn id="2" xr3:uid="{ECBE9838-2685-4847-BAE5-41796115195B}" name="authors" dataDxfId="138"/>
    <tableColumn id="3" xr3:uid="{CD3A4D7C-DB43-4828-992D-71EBFA3BBDAF}" name="model_name" dataDxfId="137"/>
    <tableColumn id="47" xr3:uid="{D6D4F1A2-9611-4552-9FAB-6AE32ED5EFD1}" name="full_title" dataDxfId="136"/>
    <tableColumn id="5" xr3:uid="{3AA9466C-A943-4511-8E63-718946A9EEF5}" name="year" dataDxfId="135"/>
    <tableColumn id="4" xr3:uid="{500A2920-A4F4-46EB-A973-55E0E867757D}" name="extraction_level" dataDxfId="134"/>
    <tableColumn id="10" xr3:uid="{A4A293AB-8507-4CF0-8D8E-3BA6D2CAB36A}" name="study_category" dataDxfId="133"/>
    <tableColumn id="6" xr3:uid="{962F5DDB-000C-4B4A-BD57-8A54C269FE36}" name="scale" dataDxfId="132"/>
    <tableColumn id="7" xr3:uid="{B57D13FE-8040-4024-B278-F513BC5D03D8}" name="countries" dataDxfId="131">
      <calculatedColumnFormula array="1">_xlfn.TEXTJOIN(",", TRUE, IF(Table4[study_id]=Table3[[#This Row],[study_id]], Table4[iso_code], ""))</calculatedColumnFormula>
    </tableColumn>
    <tableColumn id="8" xr3:uid="{EA3D5CDB-A908-4E0D-BFFA-D82614E7CCC4}" name="nb_countries_covered " dataDxfId="130">
      <calculatedColumnFormula>COUNTIF(study_countries!A:A,A2)</calculatedColumnFormula>
    </tableColumn>
    <tableColumn id="9" xr3:uid="{A523CC11-36C3-43EE-8912-5A54ABD76056}" name="power_pool" dataDxfId="129"/>
    <tableColumn id="11" xr3:uid="{43BD783E-BAEB-4652-AA65-4908FFCE735F}" name="study_objective" dataDxfId="128"/>
    <tableColumn id="12" xr3:uid="{133ACADA-0368-4E4D-96A6-C973541829D8}" name="key result" dataDxfId="127"/>
    <tableColumn id="13" xr3:uid="{6BD94CBC-8DF0-4F24-A12E-E92C1FEDAD68}" name="time_horizon_start" dataDxfId="126"/>
    <tableColumn id="14" xr3:uid="{F75D8363-B3B2-4528-B90C-44018B9A9930}" name="time_horizon_end" dataDxfId="125"/>
    <tableColumn id="15" xr3:uid="{E1D224F3-C25B-4374-9D89-C22E324299CA}" name="approach" dataDxfId="124"/>
    <tableColumn id="16" xr3:uid="{0FCA6617-C0A8-42FC-B76B-2896B0107537}" name="method" dataDxfId="123"/>
    <tableColumn id="53" xr3:uid="{778BFBEF-7F81-44E3-A485-CED5B24B2060}" name="mathematical approach" dataDxfId="122"/>
    <tableColumn id="17" xr3:uid="{33D73BBB-0603-4492-95FA-0D417798EE30}" name="hydro" dataDxfId="121"/>
    <tableColumn id="18" xr3:uid="{F54743F0-0A0C-4496-BEB0-A85657235336}" name="solar" dataDxfId="120"/>
    <tableColumn id="19" xr3:uid="{F9E1CB73-A3D2-4CB3-9477-55162ED383A3}" name="wind" dataDxfId="119"/>
    <tableColumn id="20" xr3:uid="{B4D309E7-F59E-45DD-A420-BC1243D3C8B6}" name="biomass" dataDxfId="118"/>
    <tableColumn id="21" xr3:uid="{51CC7674-6C2F-4534-B826-3AAFD834431D}" name="nuclear" dataDxfId="117"/>
    <tableColumn id="22" xr3:uid="{0ACE7FE5-2A5D-4F87-B088-3E12F060344B}" name="geothermal" dataDxfId="116"/>
    <tableColumn id="23" xr3:uid="{08A677DC-CE4E-4AF6-8EDD-6BF12418633C}" name="fossil" dataDxfId="115"/>
    <tableColumn id="24" xr3:uid="{93BE8ABF-99B5-48F7-B43D-9A73FC251402}" name="h2" dataDxfId="114"/>
    <tableColumn id="25" xr3:uid="{A3012903-144C-4372-B691-FD9C94E51BA3}" name="coal" dataDxfId="113"/>
    <tableColumn id="26" xr3:uid="{375CACFC-AA71-4B49-9825-0F209F9A72DA}" name="sector" dataDxfId="112"/>
    <tableColumn id="27" xr3:uid="{DA6F01F1-53A3-454D-AE21-EA3DAB4DAE4B}" name="open_source" dataDxfId="111"/>
    <tableColumn id="59" xr3:uid="{4699423D-18D3-4B99-9C89-F41111279A76}" name="frequency_of_use" dataDxfId="110"/>
    <tableColumn id="29" xr3:uid="{974E7A81-16AA-495A-ACA4-031F11FF32B8}" name="sdg_7" dataDxfId="109"/>
    <tableColumn id="30" xr3:uid="{B798AD98-87FF-4B56-A23B-434C2137D733}" name="sdg_13" dataDxfId="108"/>
    <tableColumn id="31" xr3:uid="{02161268-6122-48AC-B515-2DE7977C5991}" name="ndc_mention" dataDxfId="107"/>
    <tableColumn id="32" xr3:uid="{A059324E-82CF-4CCC-AD18-6D6975AF0EE6}" name="agenda_2063" dataDxfId="106"/>
    <tableColumn id="33" xr3:uid="{639A1599-FA78-46F8-A52F-1626A2AB3FF1}" name="aisesa_theme" dataDxfId="105"/>
    <tableColumn id="34" xr3:uid="{2CE3DE45-BDB7-4F43-BB74-D7A6185F2B3F}" name="informal_economy" dataDxfId="104"/>
    <tableColumn id="35" xr3:uid="{BEA5F4A9-B272-4509-A82D-2BE07B82D929}" name="biomass_charcoal" dataDxfId="103"/>
    <tableColumn id="36" xr3:uid="{23CE0AF1-0AD9-4C76-BA9F-989111BAE15D}" name="clean_cooking" dataDxfId="102"/>
    <tableColumn id="37" xr3:uid="{4737EB4C-F695-4767-B10D-02384319CC4F}" name="power_reliability" dataDxfId="101"/>
    <tableColumn id="38" xr3:uid="{3F2BF93C-05E6-483B-B5CB-0735ACE167F7}" name="urbanization" dataDxfId="100"/>
    <tableColumn id="39" xr3:uid="{6BD6F315-DD4A-4603-88DE-EC90E40D0F43}" name="strenghts" dataDxfId="99"/>
    <tableColumn id="40" xr3:uid="{565B9798-AE47-4CF9-9929-33D766940375}" name="weaknesses" dataDxfId="98"/>
    <tableColumn id="50" xr3:uid="{FC0BB147-31DC-4287-B89F-31793A1F8BDF}" name="Authors affiliation" dataDxfId="97"/>
    <tableColumn id="41" xr3:uid="{9C3E4492-4221-48A3-89A8-0033B99CA8DE}" name="author_origin" dataDxfId="96"/>
    <tableColumn id="42" xr3:uid="{940601D1-11F4-43DE-804F-CD388D065C05}" name="local_ownership" dataDxfId="95"/>
    <tableColumn id="44" xr3:uid="{733DFF94-6C59-4D9F-A0AE-F20C117A50E9}" name="institutional_users" dataDxfId="94"/>
    <tableColumn id="43" xr3:uid="{86B82592-CC7D-4337-B13F-36C8A49A3760}" name="grey_litterature" dataDxfId="93"/>
    <tableColumn id="45" xr3:uid="{4CD11CCA-939B-423F-8D71-713C3D826401}" name="cost_of_capital" dataDxfId="92"/>
    <tableColumn id="46" xr3:uid="{AFB40E2E-E68C-431C-9A1F-B10FDE94E847}" name="financing_modelling" dataDxfId="91"/>
    <tableColumn id="56" xr3:uid="{A50EA0B0-6E95-4746-AA4A-DD8DD01CC04C}" name="financing mechanism" dataDxfId="90"/>
    <tableColumn id="48" xr3:uid="{9F9C88E1-A692-4292-BD6C-D7AA1123F046}" name="link_doi" dataDxfId="89"/>
    <tableColumn id="49" xr3:uid="{87ABC96E-1641-4235-83AD-1D2794B2BF18}" name="contact" dataDxfId="8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CCD659-D8AF-42B5-91DD-B7DD2E69A429}" name="Tableau5" displayName="Tableau5" ref="A1:C919" totalsRowShown="0">
  <autoFilter ref="A1:C919" xr:uid="{F64711E3-97A9-4687-97B6-6A2619201842}"/>
  <tableColumns count="3">
    <tableColumn id="1" xr3:uid="{8809D0BD-293B-4167-BFF6-79C3C4A7A15A}" name="study_id"/>
    <tableColumn id="2" xr3:uid="{9918821A-5168-4407-9661-353D750221BA}" name="tool_name"/>
    <tableColumn id="3" xr3:uid="{04DEEFCA-E755-4E96-8C20-FAB7BFA28EA5}" name="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D302EC-970B-4F65-BCAE-52A4575CD8C8}" name="Table4" displayName="Table4" ref="A1:D1165" totalsRowShown="0" headerRowDxfId="87" dataDxfId="86">
  <autoFilter ref="A1:D1165" xr:uid="{21D302EC-970B-4F65-BCAE-52A4575CD8C8}"/>
  <tableColumns count="4">
    <tableColumn id="1" xr3:uid="{64EBB1A8-7B54-4C99-83E4-5ED232881037}" name="study_id" dataDxfId="85"/>
    <tableColumn id="2" xr3:uid="{54AE155E-A1DA-4F68-88C6-840966EA5441}" name="iso_code" dataDxfId="84"/>
    <tableColumn id="4" xr3:uid="{9D9E968C-AA98-4831-B62D-C6C7F3F69605}" name="iso3" dataDxfId="83">
      <calculatedColumnFormula>VLOOKUP(Table4[[#This Row],[iso_code]],iso_code!B:C,2,FALSE)</calculatedColumnFormula>
    </tableColumn>
    <tableColumn id="5" xr3:uid="{BFB2AD38-25EB-4419-8C33-9015C60C48CC}" name="country" dataDxfId="82">
      <calculatedColumnFormula>VLOOKUP(Table4[[#This Row],[iso_code]],iso_code!G:H,2,FALSE)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BE1315-0FEC-4EC4-9EBD-BB0EE2DB9379}" name="Table6" displayName="Table6" ref="A1:B433" totalsRowShown="0">
  <autoFilter ref="A1:B433" xr:uid="{25BE1315-0FEC-4EC4-9EBD-BB0EE2DB9379}"/>
  <tableColumns count="2">
    <tableColumn id="1" xr3:uid="{747B1C12-F063-45DC-BBEE-36C829EBC487}" name="study_id"/>
    <tableColumn id="2" xr3:uid="{B6946988-B443-4F4F-8CA9-997D22A7AE50}" name="pool_cod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37957FD-FACD-4102-872F-2001A556158F}" name="Tableau7" displayName="Tableau7" ref="A1:W30" totalsRowShown="0" headerRowDxfId="81" tableBorderDxfId="80">
  <autoFilter ref="A1:W30" xr:uid="{137957FD-FACD-4102-872F-2001A556158F}"/>
  <tableColumns count="23">
    <tableColumn id="1" xr3:uid="{94FE3382-309C-4296-80DB-03238C44B68A}" name="tool_name" dataDxfId="79"/>
    <tableColumn id="2" xr3:uid="{016D5CDE-C5D2-4F76-A135-43564062E3D0}" name="full_name" dataDxfId="78"/>
    <tableColumn id="3" xr3:uid="{BA81C174-DCD9-4B8F-818D-715829BE70D6}" name="type" dataDxfId="77"/>
    <tableColumn id="4" xr3:uid="{BAF5F7C9-0826-491D-80BD-6FE6CF034954}" name="origin_country" dataDxfId="76"/>
    <tableColumn id="5" xr3:uid="{FDF33C08-07BB-48AB-99E0-FDBE5DD99442}" name="origin_institution" dataDxfId="75"/>
    <tableColumn id="6" xr3:uid="{343843DE-CFD5-41A5-8698-C068B7C5831B}" name="license" dataDxfId="74"/>
    <tableColumn id="7" xr3:uid="{B0F04C03-EE48-4F7B-BACD-B08BDBC3BFBC}" name="cost_usd" dataDxfId="73"/>
    <tableColumn id="8" xr3:uid="{340EBCB2-32CE-44D0-A35D-9054194F4FD3}" name="free_for_developing" dataDxfId="72"/>
    <tableColumn id="9" xr3:uid="{DB3B4510-E638-44BC-863B-90F8BBAC5975}" name="learning_curve" dataDxfId="71"/>
    <tableColumn id="10" xr3:uid="{9A6665A1-C46E-4BE8-AA1C-182A5387D013}" name="doc_quality" dataDxfId="70"/>
    <tableColumn id="11" xr3:uid="{E4EC48C6-6DD5-4092-8F69-01A4E551AFE7}" name="training_available" dataDxfId="69"/>
    <tableColumn id="12" xr3:uid="{DD7937B2-C634-4EDC-A2BF-F81C131C053B}" name="community" dataDxfId="68"/>
    <tableColumn id="13" xr3:uid="{8DB9490D-FF49-4B12-9BEA-F7F2C80A42BF}" name="programming_required" dataDxfId="67"/>
    <tableColumn id="14" xr3:uid="{82A401A1-F77E-4626-B8D9-3718F045330F}" name="helpdesk" dataDxfId="66"/>
    <tableColumn id="15" xr3:uid="{C3DD3614-F178-4D60-85B5-646025A03A52}" name="os" dataDxfId="65"/>
    <tableColumn id="16" xr3:uid="{088F3938-30AB-44F6-AD5A-A6F049546531}" name="nb_studies_in_inventory" dataDxfId="64">
      <calculatedColumnFormula>COUNTIF(study_tools!B:B,A2)</calculatedColumnFormula>
    </tableColumn>
    <tableColumn id="17" xr3:uid="{F5AB6FB1-1853-4078-BA2A-A04FFCBC189C}" name="best_for" dataDxfId="63"/>
    <tableColumn id="18" xr3:uid="{F48511EF-C7E6-47D8-99AB-CBBFAE8340B8}" name="clean_cooking_capable" dataDxfId="62"/>
    <tableColumn id="19" xr3:uid="{8789515A-C546-47D9-9AEB-29C41CB917BD}" name="financing_modelling" dataDxfId="61"/>
    <tableColumn id="20" xr3:uid="{D25052F3-D718-4BE3-A945-823C296FC0BB}" name="strengths" dataDxfId="60"/>
    <tableColumn id="21" xr3:uid="{EAFD5BA4-917F-40D5-BDC0-1D5F5F9F0F36}" name="weaknesses" dataDxfId="59"/>
    <tableColumn id="22" xr3:uid="{24D3463C-A2C0-41EA-9BC4-F92E88B074BF}" name="typical_results" dataDxfId="58"/>
    <tableColumn id="23" xr3:uid="{54AFBDB7-4046-49B6-9392-C6E3B3FB8FF8}" name="often_linke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FE77CA-F13C-4D10-BEE6-58C573449C55}" name="Tableau8" displayName="Tableau8" ref="A1:D250" totalsRowShown="0" headerRowDxfId="57" dataDxfId="55" headerRowBorderDxfId="56" tableBorderDxfId="54" totalsRowBorderDxfId="53">
  <autoFilter ref="A1:D250" xr:uid="{C6A50CA4-D7B2-441A-BD29-1F5F077B93CA}"/>
  <sortState xmlns:xlrd2="http://schemas.microsoft.com/office/spreadsheetml/2017/richdata2" ref="A2:D250">
    <sortCondition ref="A1:A250"/>
  </sortState>
  <tableColumns count="4">
    <tableColumn id="1" xr3:uid="{99A4C9B8-CD58-4480-9F5C-818A7D09655A}" name="Country" dataDxfId="52"/>
    <tableColumn id="2" xr3:uid="{06DAF1CF-46D4-4F02-AF24-65649FA0C8F3}" name="Alpha-2 code" dataDxfId="51"/>
    <tableColumn id="3" xr3:uid="{DE4B622A-2855-4E39-B101-D239C8211DC5}" name="Alpha-3 code" dataDxfId="50"/>
    <tableColumn id="4" xr3:uid="{B75336A9-1F77-42C0-BE71-EEFB35D7363B}" name="Numeric" dataDxfId="4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2C5860-A93C-4044-8784-B6D8B614C428}" name="Table2" displayName="Table2" ref="A1:L29" totalsRowShown="0" headerRowDxfId="48" dataDxfId="46" headerRowBorderDxfId="47" tableBorderDxfId="45">
  <autoFilter ref="A1:L29" xr:uid="{CF2C5860-A93C-4044-8784-B6D8B614C428}"/>
  <tableColumns count="12">
    <tableColumn id="1" xr3:uid="{A62C4E9A-E6E2-48A1-AF18-D1244BFE10B0}" name="Name" dataDxfId="44"/>
    <tableColumn id="2" xr3:uid="{06C366C2-6B4F-4D10-8F5C-295D1DD1697D}" name="Role" dataDxfId="43"/>
    <tableColumn id="3" xr3:uid="{E16F61D6-E47E-4CFF-BD06-89DDD041D1D8}" name="Number of occurrence (including hybrids)" dataDxfId="42"/>
    <tableColumn id="4" xr3:uid="{DFFA63BB-9551-4EED-8C9F-3FE03F6338C9}" name="Training Programs" dataDxfId="41"/>
    <tableColumn id="5" xr3:uid="{EF8946AF-35FF-47C1-B233-E7D42C23DB8A}" name="Communities of Practice" dataDxfId="40"/>
    <tableColumn id="6" xr3:uid="{61501C6D-077A-498A-8938-B5B779AC958A}" name="Helpdesk" dataDxfId="39"/>
    <tableColumn id="7" xr3:uid="{6DC75B30-0EF1-4677-BCF6-5578BE72DAD0}" name="Learning Curve" dataDxfId="38"/>
    <tableColumn id="8" xr3:uid="{A272EA1C-BC73-4AFB-B994-7AD0C93B3B83}" name="Documentation Quality" dataDxfId="37"/>
    <tableColumn id="9" xr3:uid="{FA997D40-C185-4B5D-894C-675B5B68D322}" name="Origin" dataDxfId="36"/>
    <tableColumn id="10" xr3:uid="{B23E2799-3E83-4A7A-8ABE-DE9D9D627278}" name="Software Cost (USD)" dataDxfId="35"/>
    <tableColumn id="11" xr3:uid="{16C89DC1-DA44-45CC-8ACB-79CF8C19F69C}" name="Operating System" dataDxfId="34"/>
    <tableColumn id="12" xr3:uid="{31AA6410-AEA8-4F1B-8451-6933D2E107D9}" name="Programming Skills" dataDxfId="3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D68" totalsRowShown="0" headerRowDxfId="32" dataDxfId="31" tableBorderDxfId="30">
  <autoFilter ref="A1:AD68" xr:uid="{00000000-0009-0000-0100-000001000000}"/>
  <tableColumns count="30">
    <tableColumn id="1" xr3:uid="{00000000-0010-0000-0000-000001000000}" name="Authors" dataDxfId="29"/>
    <tableColumn id="2" xr3:uid="{00000000-0010-0000-0000-000002000000}" name="Model/tool Name" dataDxfId="28"/>
    <tableColumn id="4" xr3:uid="{00000000-0010-0000-0000-000004000000}" name="Region/Country" dataDxfId="27"/>
    <tableColumn id="3" xr3:uid="{00000000-0010-0000-0000-000003000000}" name="Study Objective" dataDxfId="26"/>
    <tableColumn id="5" xr3:uid="{00000000-0010-0000-0000-000005000000}" name="Time Horizon" dataDxfId="25"/>
    <tableColumn id="31" xr3:uid="{E0FD16F2-A19A-4361-A323-448320746459}" name="end" dataDxfId="24"/>
    <tableColumn id="6" xr3:uid="{00000000-0010-0000-0000-000006000000}" name="Modeling Approach" dataDxfId="23"/>
    <tableColumn id="8" xr3:uid="{00000000-0010-0000-0000-000008000000}" name="hydro" dataDxfId="22"/>
    <tableColumn id="9" xr3:uid="{00000000-0010-0000-0000-000009000000}" name="solar " dataDxfId="21"/>
    <tableColumn id="10" xr3:uid="{00000000-0010-0000-0000-00000A000000}" name="wind" dataDxfId="20"/>
    <tableColumn id="11" xr3:uid="{00000000-0010-0000-0000-00000B000000}" name="biomass" dataDxfId="19"/>
    <tableColumn id="12" xr3:uid="{00000000-0010-0000-0000-00000C000000}" name="Nuclear " dataDxfId="18"/>
    <tableColumn id="13" xr3:uid="{00000000-0010-0000-0000-00000D000000}" name="Geothermal" dataDxfId="17"/>
    <tableColumn id="14" xr3:uid="{00000000-0010-0000-0000-00000E000000}" name="Fossil Fuels" dataDxfId="16"/>
    <tableColumn id="15" xr3:uid="{00000000-0010-0000-0000-00000F000000}" name="H2" dataDxfId="15"/>
    <tableColumn id="16" xr3:uid="{00000000-0010-0000-0000-000010000000}" name="coal" dataDxfId="14"/>
    <tableColumn id="7" xr3:uid="{00000000-0010-0000-0000-000007000000}" name="Other technologies" dataDxfId="13"/>
    <tableColumn id="17" xr3:uid="{00000000-0010-0000-0000-000011000000}" name="Sector (Electricity/Full Energy System)" dataDxfId="12"/>
    <tableColumn id="24" xr3:uid="{00000000-0010-0000-0000-000018000000}" name="Open vs. Proprietary +data strategy" dataDxfId="11"/>
    <tableColumn id="27" xr3:uid="{00000000-0010-0000-0000-00001B000000}" name="Frequency of Use" dataDxfId="10"/>
    <tableColumn id="20" xr3:uid="{00000000-0010-0000-0000-000014000000}" name="Sustainable Development Goals (SDG) Coverage" dataDxfId="9"/>
    <tableColumn id="26" xr3:uid="{00000000-0010-0000-0000-00001A000000}" name="NDC/LT-LEDS Mention" dataDxfId="8"/>
    <tableColumn id="21" xr3:uid="{00000000-0010-0000-0000-000015000000}" name="Inclusion of African Specificities" dataDxfId="7"/>
    <tableColumn id="28" xr3:uid="{ADB697E0-07C0-4B78-A37A-3E94D862C7E3}" name="Developer Origin &amp; Local Ownership" dataDxfId="6"/>
    <tableColumn id="23" xr3:uid="{00000000-0010-0000-0000-000017000000}" name="Informal Economy Consideration" dataDxfId="5"/>
    <tableColumn id="22" xr3:uid="{00000000-0010-0000-0000-000016000000}" name="Political Stability/Uncertainty Addressed" dataDxfId="4"/>
    <tableColumn id="25" xr3:uid="{00000000-0010-0000-0000-000019000000}" name="Institutional Users" dataDxfId="3"/>
    <tableColumn id="18" xr3:uid="{00000000-0010-0000-0000-000012000000}" name="Comments" dataDxfId="2"/>
    <tableColumn id="19" xr3:uid="{00000000-0010-0000-0000-000013000000}" name="Link" dataDxfId="1"/>
    <tableColumn id="29" xr3:uid="{00000000-0010-0000-0000-00001D000000}" name="contact (mail)"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363FC3-9834-428E-A5DE-92E68624F0E4}">
  <we:reference id="wa200009404" version="1.0.0.5" store="fr-FR" storeType="OMEX"/>
  <we:alternateReferences>
    <we:reference id="WA200009404" version="1.0.0.5" store="WA200009404" storeType="OMEX"/>
  </we:alternateReferences>
  <we:properties>
    <we:property name="claude.fileId" value="&quot;61101748-8b76-40c6-b942-5f1078222472&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17" Type="http://schemas.openxmlformats.org/officeDocument/2006/relationships/hyperlink" Target="mailto:amanuelkchk24@gmail.com" TargetMode="External"/><Relationship Id="rId21" Type="http://schemas.openxmlformats.org/officeDocument/2006/relationships/hyperlink" Target="http://dx.doi.org/10.1021/acs.est.7b00345" TargetMode="External"/><Relationship Id="rId42" Type="http://schemas.openxmlformats.org/officeDocument/2006/relationships/hyperlink" Target="http://dx.doi.org/10.1016/j.apenergy.2013.08.083" TargetMode="External"/><Relationship Id="rId63" Type="http://schemas.openxmlformats.org/officeDocument/2006/relationships/hyperlink" Target="https://doi.org/10.12912/27197050/188282" TargetMode="External"/><Relationship Id="rId84" Type="http://schemas.openxmlformats.org/officeDocument/2006/relationships/hyperlink" Target="mailto:ahunim@gmail.com" TargetMode="External"/><Relationship Id="rId138" Type="http://schemas.openxmlformats.org/officeDocument/2006/relationships/hyperlink" Target="mailto:mohamed01177@techedu.bsu.edu.eg" TargetMode="External"/><Relationship Id="rId159" Type="http://schemas.openxmlformats.org/officeDocument/2006/relationships/hyperlink" Target="https://doi.org/10.9734/jenrr/2020/v5i430151" TargetMode="External"/><Relationship Id="rId170" Type="http://schemas.openxmlformats.org/officeDocument/2006/relationships/hyperlink" Target="mailto:huseyincoban@ardahan.edu.tr" TargetMode="External"/><Relationship Id="rId191" Type="http://schemas.openxmlformats.org/officeDocument/2006/relationships/hyperlink" Target="https://doi.org/10.1016/j.seta.2025.104244" TargetMode="External"/><Relationship Id="rId205" Type="http://schemas.openxmlformats.org/officeDocument/2006/relationships/hyperlink" Target="https://doi.org/10.1016/j.solcom.2024.100071" TargetMode="External"/><Relationship Id="rId226" Type="http://schemas.openxmlformats.org/officeDocument/2006/relationships/hyperlink" Target="mailto:ckchang@kings.ac.kr" TargetMode="External"/><Relationship Id="rId107" Type="http://schemas.openxmlformats.org/officeDocument/2006/relationships/hyperlink" Target="mailto:Souheil.elalimi@enim.u-monastir.tn" TargetMode="External"/><Relationship Id="rId11" Type="http://schemas.openxmlformats.org/officeDocument/2006/relationships/hyperlink" Target="https://doi.org/10.1016/j.enpol.2021.112681" TargetMode="External"/><Relationship Id="rId32" Type="http://schemas.openxmlformats.org/officeDocument/2006/relationships/hyperlink" Target="https://iopscience.iop.org/article/10.1088/1748-9326/ac5ede" TargetMode="External"/><Relationship Id="rId53" Type="http://schemas.openxmlformats.org/officeDocument/2006/relationships/hyperlink" Target="https://doi.org/10.1088/1748-9326/aa7b29" TargetMode="External"/><Relationship Id="rId74" Type="http://schemas.openxmlformats.org/officeDocument/2006/relationships/hyperlink" Target="mailto:khelfa.imededdine@univ-guelma.dz" TargetMode="External"/><Relationship Id="rId128" Type="http://schemas.openxmlformats.org/officeDocument/2006/relationships/hyperlink" Target="mailto:louliabd@gmail.com" TargetMode="External"/><Relationship Id="rId149" Type="http://schemas.openxmlformats.org/officeDocument/2006/relationships/hyperlink" Target="https://doi.org/10.1016/j.esr.2024.101595" TargetMode="External"/><Relationship Id="rId5" Type="http://schemas.openxmlformats.org/officeDocument/2006/relationships/hyperlink" Target="https://doi.org/10.1016/j.ijhydene.2023.07.263" TargetMode="External"/><Relationship Id="rId95" Type="http://schemas.openxmlformats.org/officeDocument/2006/relationships/hyperlink" Target="https://doi.org/10.1016/j.esd.2024.101638" TargetMode="External"/><Relationship Id="rId160" Type="http://schemas.openxmlformats.org/officeDocument/2006/relationships/hyperlink" Target="mailto:schisale@must.ac.mw" TargetMode="External"/><Relationship Id="rId181" Type="http://schemas.openxmlformats.org/officeDocument/2006/relationships/hyperlink" Target="mailto:argaw2009@gmail.com" TargetMode="External"/><Relationship Id="rId216" Type="http://schemas.openxmlformats.org/officeDocument/2006/relationships/hyperlink" Target="mailto:sbakarr@cemmatssl.com" TargetMode="External"/><Relationship Id="rId22" Type="http://schemas.openxmlformats.org/officeDocument/2006/relationships/hyperlink" Target="https://www.wartsila.com/docs/default-source/energy-docs/afeu/wartsila_mozambique_final.pdf" TargetMode="External"/><Relationship Id="rId43" Type="http://schemas.openxmlformats.org/officeDocument/2006/relationships/hyperlink" Target="https://doi.org/10.1016/j.enconman.2024.118857" TargetMode="External"/><Relationship Id="rId64" Type="http://schemas.openxmlformats.org/officeDocument/2006/relationships/hyperlink" Target="mailto:mo.achbab@gmail.com" TargetMode="External"/><Relationship Id="rId118" Type="http://schemas.openxmlformats.org/officeDocument/2006/relationships/hyperlink" Target="https://doi.org/10.1080/14693062.2020.1791030" TargetMode="External"/><Relationship Id="rId139" Type="http://schemas.openxmlformats.org/officeDocument/2006/relationships/hyperlink" Target="https://doi.org/10.1016/j.solcom.2023.100062" TargetMode="External"/><Relationship Id="rId85" Type="http://schemas.openxmlformats.org/officeDocument/2006/relationships/hyperlink" Target="https://doi.org/10.5194/egusphere-egu26-12682" TargetMode="External"/><Relationship Id="rId150" Type="http://schemas.openxmlformats.org/officeDocument/2006/relationships/hyperlink" Target="mailto:alison.hughes@uct.ac.za" TargetMode="External"/><Relationship Id="rId171" Type="http://schemas.openxmlformats.org/officeDocument/2006/relationships/hyperlink" Target="https://doi.org/10.62277/mjrd2025v6i40013" TargetMode="External"/><Relationship Id="rId192" Type="http://schemas.openxmlformats.org/officeDocument/2006/relationships/hyperlink" Target="mailto:mantuikong@gmail.com" TargetMode="External"/><Relationship Id="rId206" Type="http://schemas.openxmlformats.org/officeDocument/2006/relationships/hyperlink" Target="mailto:asarebediakofrancisca81@gmail.com" TargetMode="External"/><Relationship Id="rId227" Type="http://schemas.openxmlformats.org/officeDocument/2006/relationships/hyperlink" Target="http://dx.doi.org/10.1016/j.enpol.2015.11.026" TargetMode="External"/><Relationship Id="rId12" Type="http://schemas.openxmlformats.org/officeDocument/2006/relationships/hyperlink" Target="https://doi.org/10.1016/j.esr.2022.100848" TargetMode="External"/><Relationship Id="rId33" Type="http://schemas.openxmlformats.org/officeDocument/2006/relationships/hyperlink" Target="https://www.irena.org/-/media/Files/IRENA/Agency/Publication/2013/WAPP.pdf" TargetMode="External"/><Relationship Id="rId108" Type="http://schemas.openxmlformats.org/officeDocument/2006/relationships/hyperlink" Target="https://doi.org/10.17576/geo-2024-2003-03" TargetMode="External"/><Relationship Id="rId129" Type="http://schemas.openxmlformats.org/officeDocument/2006/relationships/hyperlink" Target="https://doi.org/10.9734/cjast/2024/v43i54373" TargetMode="External"/><Relationship Id="rId54" Type="http://schemas.openxmlformats.org/officeDocument/2006/relationships/hyperlink" Target="https://doi.org/10.14710/ijred.2023.50104" TargetMode="External"/><Relationship Id="rId75" Type="http://schemas.openxmlformats.org/officeDocument/2006/relationships/hyperlink" Target="https://kth.diva-portal.org/smash/record.jsf?pid=diva2%3A1119242&amp;dswid=7301" TargetMode="External"/><Relationship Id="rId96" Type="http://schemas.openxmlformats.org/officeDocument/2006/relationships/hyperlink" Target="https://doi.org/10.3390/su15108162" TargetMode="External"/><Relationship Id="rId140" Type="http://schemas.openxmlformats.org/officeDocument/2006/relationships/hyperlink" Target="mailto:fendzi.wulfran@yahoo.fr" TargetMode="External"/><Relationship Id="rId161" Type="http://schemas.openxmlformats.org/officeDocument/2006/relationships/hyperlink" Target="https://doi.org/10.1002/ep.13571" TargetMode="External"/><Relationship Id="rId182" Type="http://schemas.openxmlformats.org/officeDocument/2006/relationships/hyperlink" Target="https://doi.org/10.1186/s13705-020-00260-7" TargetMode="External"/><Relationship Id="rId217" Type="http://schemas.openxmlformats.org/officeDocument/2006/relationships/hyperlink" Target="https://doi.org/10.1016/j.ijhydene.2025.150193" TargetMode="External"/><Relationship Id="rId6" Type="http://schemas.openxmlformats.org/officeDocument/2006/relationships/hyperlink" Target="https://doi.org/10.1016/j.egyr.2024.07.055" TargetMode="External"/><Relationship Id="rId23" Type="http://schemas.openxmlformats.org/officeDocument/2006/relationships/hyperlink" Target="https://doi.org/10.3390/en14196258" TargetMode="External"/><Relationship Id="rId119" Type="http://schemas.openxmlformats.org/officeDocument/2006/relationships/hyperlink" Target="mailto:larissa.nogueira@tno.nl" TargetMode="External"/><Relationship Id="rId44" Type="http://schemas.openxmlformats.org/officeDocument/2006/relationships/hyperlink" Target="https://doi.org/10.1016/j.enconman.2024.119296" TargetMode="External"/><Relationship Id="rId65" Type="http://schemas.openxmlformats.org/officeDocument/2006/relationships/hyperlink" Target="https://www.diva-portal.org/smash/get/diva2:1373039/FULLTEXT01.pdf" TargetMode="External"/><Relationship Id="rId86" Type="http://schemas.openxmlformats.org/officeDocument/2006/relationships/hyperlink" Target="mailto:d.sadak@tudelft.nl" TargetMode="External"/><Relationship Id="rId130" Type="http://schemas.openxmlformats.org/officeDocument/2006/relationships/hyperlink" Target="mailto:makintag@gmail.com" TargetMode="External"/><Relationship Id="rId151" Type="http://schemas.openxmlformats.org/officeDocument/2006/relationships/hyperlink" Target="https://doi.org/10.1186/s40807-024-00104-4" TargetMode="External"/><Relationship Id="rId172" Type="http://schemas.openxmlformats.org/officeDocument/2006/relationships/hyperlink" Target="mailto:jsimfo@gmail.com" TargetMode="External"/><Relationship Id="rId193" Type="http://schemas.openxmlformats.org/officeDocument/2006/relationships/hyperlink" Target="https://doi.org/10.3389/fenrg.2023.1205646" TargetMode="External"/><Relationship Id="rId207" Type="http://schemas.openxmlformats.org/officeDocument/2006/relationships/hyperlink" Target="https://doi.org/10.20900/jsr20200008" TargetMode="External"/><Relationship Id="rId228" Type="http://schemas.openxmlformats.org/officeDocument/2006/relationships/hyperlink" Target="mailto:lhenneman@gmail.com" TargetMode="External"/><Relationship Id="rId13" Type="http://schemas.openxmlformats.org/officeDocument/2006/relationships/hyperlink" Target="https://doi.org/10.1016/j.energy.2018.09.089" TargetMode="External"/><Relationship Id="rId109" Type="http://schemas.openxmlformats.org/officeDocument/2006/relationships/hyperlink" Target="mailto:shuaibudabo10@gmail.com" TargetMode="External"/><Relationship Id="rId34" Type="http://schemas.openxmlformats.org/officeDocument/2006/relationships/hyperlink" Target="https://www.irena.org/-/media/Files/IRENA/Agency/Publication/2021/Apr/IRENA_Planning_Prospects_Africa_2021.pdf" TargetMode="External"/><Relationship Id="rId55" Type="http://schemas.openxmlformats.org/officeDocument/2006/relationships/hyperlink" Target="https://www.tandfonline.com/doi/full/10.1080/15567249.2024.2308843" TargetMode="External"/><Relationship Id="rId76" Type="http://schemas.openxmlformats.org/officeDocument/2006/relationships/hyperlink" Target="https://doi.org/10.3390/ASEC2023-15250" TargetMode="External"/><Relationship Id="rId97" Type="http://schemas.openxmlformats.org/officeDocument/2006/relationships/hyperlink" Target="mailto:hh.zhu@163.com" TargetMode="External"/><Relationship Id="rId120" Type="http://schemas.openxmlformats.org/officeDocument/2006/relationships/hyperlink" Target="https://doi.org/10.3390/cli12050061" TargetMode="External"/><Relationship Id="rId141" Type="http://schemas.openxmlformats.org/officeDocument/2006/relationships/hyperlink" Target="https://doi.org/10.1007/s43937-025-00117-0" TargetMode="External"/><Relationship Id="rId7" Type="http://schemas.openxmlformats.org/officeDocument/2006/relationships/hyperlink" Target="https://doi.org/10.1016/j.energy.2020.117471" TargetMode="External"/><Relationship Id="rId162" Type="http://schemas.openxmlformats.org/officeDocument/2006/relationships/hyperlink" Target="mailto:mohammedchentouf2@gmail.com" TargetMode="External"/><Relationship Id="rId183" Type="http://schemas.openxmlformats.org/officeDocument/2006/relationships/hyperlink" Target="mailto:shehius61@yahoo.com" TargetMode="External"/><Relationship Id="rId218" Type="http://schemas.openxmlformats.org/officeDocument/2006/relationships/hyperlink" Target="mailto:y.ayed@campus.fct.unl.pt" TargetMode="External"/><Relationship Id="rId24" Type="http://schemas.openxmlformats.org/officeDocument/2006/relationships/hyperlink" Target="https://doi.org/10.1016/j.esd.2019.01.003" TargetMode="External"/><Relationship Id="rId45" Type="http://schemas.openxmlformats.org/officeDocument/2006/relationships/hyperlink" Target="https://doi.org/10.3390/en15145083" TargetMode="External"/><Relationship Id="rId66" Type="http://schemas.openxmlformats.org/officeDocument/2006/relationships/hyperlink" Target="mailto:rbud@kth.se" TargetMode="External"/><Relationship Id="rId87" Type="http://schemas.openxmlformats.org/officeDocument/2006/relationships/hyperlink" Target="https://doi.org/10.18178/JOCET.2019.7.6.514" TargetMode="External"/><Relationship Id="rId110" Type="http://schemas.openxmlformats.org/officeDocument/2006/relationships/hyperlink" Target="https://doi.org/10.1016/j.energy.2019.06.063" TargetMode="External"/><Relationship Id="rId131" Type="http://schemas.openxmlformats.org/officeDocument/2006/relationships/hyperlink" Target="https://doi.org/10.5923/j.ijee.20170702.03" TargetMode="External"/><Relationship Id="rId152" Type="http://schemas.openxmlformats.org/officeDocument/2006/relationships/hyperlink" Target="mailto:K.umoh-2020@hull.ac.uk" TargetMode="External"/><Relationship Id="rId173" Type="http://schemas.openxmlformats.org/officeDocument/2006/relationships/hyperlink" Target="http://dx.doi.org/10.1016/j.esd.2013.12.007" TargetMode="External"/><Relationship Id="rId194" Type="http://schemas.openxmlformats.org/officeDocument/2006/relationships/hyperlink" Target="mailto:dongjunsuh@knu.ac.kr" TargetMode="External"/><Relationship Id="rId208" Type="http://schemas.openxmlformats.org/officeDocument/2006/relationships/hyperlink" Target="mailto:aran.eales@strath.ac.uk" TargetMode="External"/><Relationship Id="rId229" Type="http://schemas.openxmlformats.org/officeDocument/2006/relationships/hyperlink" Target="https://doi.org/10.1016/j.ref.2021.02.001" TargetMode="External"/><Relationship Id="rId14" Type="http://schemas.openxmlformats.org/officeDocument/2006/relationships/hyperlink" Target="https://doi.org/10.1016/j.energy.2018.10.158" TargetMode="External"/><Relationship Id="rId35" Type="http://schemas.openxmlformats.org/officeDocument/2006/relationships/hyperlink" Target="https://doi.org/10.1016/j.energy.2021.120623" TargetMode="External"/><Relationship Id="rId56" Type="http://schemas.openxmlformats.org/officeDocument/2006/relationships/hyperlink" Target="https://doi.org/10.1016/j.energy.2017.09.093" TargetMode="External"/><Relationship Id="rId77" Type="http://schemas.openxmlformats.org/officeDocument/2006/relationships/hyperlink" Target="mailto:zegueurahlem@gmail.com" TargetMode="External"/><Relationship Id="rId100" Type="http://schemas.openxmlformats.org/officeDocument/2006/relationships/hyperlink" Target="https://doi.org/10.1007/s10098-020-01971-3" TargetMode="External"/><Relationship Id="rId8" Type="http://schemas.openxmlformats.org/officeDocument/2006/relationships/hyperlink" Target="https://doi.org/10.3390/cli12060088" TargetMode="External"/><Relationship Id="rId98" Type="http://schemas.openxmlformats.org/officeDocument/2006/relationships/hyperlink" Target="https://doi.org/10.1002/est2.483" TargetMode="External"/><Relationship Id="rId121" Type="http://schemas.openxmlformats.org/officeDocument/2006/relationships/hyperlink" Target="mailto:amandine.caillard22@imperial.ac.uk" TargetMode="External"/><Relationship Id="rId142" Type="http://schemas.openxmlformats.org/officeDocument/2006/relationships/hyperlink" Target="mailto:ffn@kth.se" TargetMode="External"/><Relationship Id="rId163" Type="http://schemas.openxmlformats.org/officeDocument/2006/relationships/hyperlink" Target="https://doi.org/10.30501/jree.2021.245232.1140" TargetMode="External"/><Relationship Id="rId184" Type="http://schemas.openxmlformats.org/officeDocument/2006/relationships/hyperlink" Target="https://doi.org/10.1515/ehs-2022-0035" TargetMode="External"/><Relationship Id="rId219" Type="http://schemas.openxmlformats.org/officeDocument/2006/relationships/hyperlink" Target="https://doi.org/10.1007/s11356-021-15517-7" TargetMode="External"/><Relationship Id="rId230" Type="http://schemas.openxmlformats.org/officeDocument/2006/relationships/hyperlink" Target="mailto:mosettc@unisa.ac.za" TargetMode="External"/><Relationship Id="rId25" Type="http://schemas.openxmlformats.org/officeDocument/2006/relationships/hyperlink" Target="mailto:jdecarolis@ncsu.edu" TargetMode="External"/><Relationship Id="rId46" Type="http://schemas.openxmlformats.org/officeDocument/2006/relationships/hyperlink" Target="http://dx.doi.org/10.1016/j.rser.2016.09.118" TargetMode="External"/><Relationship Id="rId67" Type="http://schemas.openxmlformats.org/officeDocument/2006/relationships/hyperlink" Target="mailto:santiago.sinclair-lecaros@wri.org" TargetMode="External"/><Relationship Id="rId20" Type="http://schemas.openxmlformats.org/officeDocument/2006/relationships/hyperlink" Target="https://doi.org/10.1080/23311916.2017.1314065" TargetMode="External"/><Relationship Id="rId41" Type="http://schemas.openxmlformats.org/officeDocument/2006/relationships/hyperlink" Target="https://doi.org/10.3390/en14113338" TargetMode="External"/><Relationship Id="rId62" Type="http://schemas.openxmlformats.org/officeDocument/2006/relationships/hyperlink" Target="https://doi.org/10.36948/ijfmr.2024.v06i05.26393" TargetMode="External"/><Relationship Id="rId83" Type="http://schemas.openxmlformats.org/officeDocument/2006/relationships/hyperlink" Target="https://doi.org/10.51983/ajes-2019.8.3.2064" TargetMode="External"/><Relationship Id="rId88" Type="http://schemas.openxmlformats.org/officeDocument/2006/relationships/hyperlink" Target="mailto:mina_ashraf97@hotmail.com" TargetMode="External"/><Relationship Id="rId111" Type="http://schemas.openxmlformats.org/officeDocument/2006/relationships/hyperlink" Target="mailto:omar.naitmensour@edu.uiz.ac.ma" TargetMode="External"/><Relationship Id="rId132" Type="http://schemas.openxmlformats.org/officeDocument/2006/relationships/hyperlink" Target="mailto:wunmigrace@yahoo.com" TargetMode="External"/><Relationship Id="rId153" Type="http://schemas.openxmlformats.org/officeDocument/2006/relationships/hyperlink" Target="https://kth.diva-portal.org/smash/record.jsf?pid=diva2%3A1119247&amp;dswid=-6147" TargetMode="External"/><Relationship Id="rId174" Type="http://schemas.openxmlformats.org/officeDocument/2006/relationships/hyperlink" Target="mailto:muyiwa.adaramola@nmbu.no" TargetMode="External"/><Relationship Id="rId179" Type="http://schemas.openxmlformats.org/officeDocument/2006/relationships/hyperlink" Target="https://doi.org/10.1016/j.egypro.2013.11.009" TargetMode="External"/><Relationship Id="rId195" Type="http://schemas.openxmlformats.org/officeDocument/2006/relationships/hyperlink" Target="https://doi.org/10.1007/s11356-021-15151-3" TargetMode="External"/><Relationship Id="rId209" Type="http://schemas.openxmlformats.org/officeDocument/2006/relationships/hyperlink" Target="https://doi.org/10.1016/j.sftr.2026.101714" TargetMode="External"/><Relationship Id="rId190" Type="http://schemas.openxmlformats.org/officeDocument/2006/relationships/hyperlink" Target="mailto:anderson.kehbila@sei.org" TargetMode="External"/><Relationship Id="rId204" Type="http://schemas.openxmlformats.org/officeDocument/2006/relationships/hyperlink" Target="mailto:ncsn@fct.unl.pt" TargetMode="External"/><Relationship Id="rId220" Type="http://schemas.openxmlformats.org/officeDocument/2006/relationships/hyperlink" Target="mailto:m.mohsin3801@yahoo.com" TargetMode="External"/><Relationship Id="rId225" Type="http://schemas.openxmlformats.org/officeDocument/2006/relationships/hyperlink" Target="https://doi.org/10.3390/en17236160" TargetMode="External"/><Relationship Id="rId15" Type="http://schemas.openxmlformats.org/officeDocument/2006/relationships/hyperlink" Target="https://doi.org/10.1016/j.esr.2022.101045" TargetMode="External"/><Relationship Id="rId36" Type="http://schemas.openxmlformats.org/officeDocument/2006/relationships/hyperlink" Target="https://doi.org/10.1016/j.esd.2021.05.006" TargetMode="External"/><Relationship Id="rId57" Type="http://schemas.openxmlformats.org/officeDocument/2006/relationships/hyperlink" Target="https://doi.org/10.1016/j.rser.2019.109647" TargetMode="External"/><Relationship Id="rId106" Type="http://schemas.openxmlformats.org/officeDocument/2006/relationships/hyperlink" Target="https://doi.org/10.1016/j.egyr.2023.12.018" TargetMode="External"/><Relationship Id="rId127" Type="http://schemas.openxmlformats.org/officeDocument/2006/relationships/hyperlink" Target="mailto:adel.industry1@gmail.com" TargetMode="External"/><Relationship Id="rId10" Type="http://schemas.openxmlformats.org/officeDocument/2006/relationships/hyperlink" Target="https://doi.org/10.1016/j.esr.2022.101020" TargetMode="External"/><Relationship Id="rId31" Type="http://schemas.openxmlformats.org/officeDocument/2006/relationships/hyperlink" Target="http://dx.doi.org/10.1016/j.esd.2015.12.001" TargetMode="External"/><Relationship Id="rId52" Type="http://schemas.openxmlformats.org/officeDocument/2006/relationships/hyperlink" Target="https://doi.org/10.1080/14693062.2018.1437019" TargetMode="External"/><Relationship Id="rId73" Type="http://schemas.openxmlformats.org/officeDocument/2006/relationships/hyperlink" Target="http://dx.doi.org/10.11594/ijssr.05.01.12" TargetMode="External"/><Relationship Id="rId78" Type="http://schemas.openxmlformats.org/officeDocument/2006/relationships/hyperlink" Target="https://www.diva-portal.org/smash/record.jsf?pid=diva2%3A1252234&amp;dswid=-9012" TargetMode="External"/><Relationship Id="rId94" Type="http://schemas.openxmlformats.org/officeDocument/2006/relationships/hyperlink" Target="mailto:stanley.eshiemogie@eng.uniben.edu,andrew.amenaghawon@uniben.edu,handoko.darmokoesoemo@gmail.com,heriseptyakusuma@gmail.com" TargetMode="External"/><Relationship Id="rId99" Type="http://schemas.openxmlformats.org/officeDocument/2006/relationships/hyperlink" Target="mailto:masud_a@jic.edu.sa" TargetMode="External"/><Relationship Id="rId101" Type="http://schemas.openxmlformats.org/officeDocument/2006/relationships/hyperlink" Target="mailto:belkhir.settou@gmail.com" TargetMode="External"/><Relationship Id="rId122" Type="http://schemas.openxmlformats.org/officeDocument/2006/relationships/hyperlink" Target="http://dx.doi.org/10.1016/j.jclepro.2015.06.101" TargetMode="External"/><Relationship Id="rId143" Type="http://schemas.openxmlformats.org/officeDocument/2006/relationships/hyperlink" Target="https://doi.org/10.1016/j.rser.2016.01.076" TargetMode="External"/><Relationship Id="rId148" Type="http://schemas.openxmlformats.org/officeDocument/2006/relationships/hyperlink" Target="mailto:khaled.bouchareb@univ-msila.dz" TargetMode="External"/><Relationship Id="rId164" Type="http://schemas.openxmlformats.org/officeDocument/2006/relationships/hyperlink" Target="mailto:bdursun@fsm.edu.tr" TargetMode="External"/><Relationship Id="rId169" Type="http://schemas.openxmlformats.org/officeDocument/2006/relationships/hyperlink" Target="https://doi.org/10.36909/jer.16481" TargetMode="External"/><Relationship Id="rId185" Type="http://schemas.openxmlformats.org/officeDocument/2006/relationships/hyperlink" Target="mailto:c.elmokhi@uca.ma" TargetMode="External"/><Relationship Id="rId4" Type="http://schemas.openxmlformats.org/officeDocument/2006/relationships/hyperlink" Target="https://doi.org/10.1007/978-3-031-58897-6_13" TargetMode="External"/><Relationship Id="rId9" Type="http://schemas.openxmlformats.org/officeDocument/2006/relationships/hyperlink" Target="http://dx.doi.org/10.1016/j.esr.2016.10.003" TargetMode="External"/><Relationship Id="rId180" Type="http://schemas.openxmlformats.org/officeDocument/2006/relationships/hyperlink" Target="https://doi.org/10.48550/arXiv.2512.22859" TargetMode="External"/><Relationship Id="rId210" Type="http://schemas.openxmlformats.org/officeDocument/2006/relationships/hyperlink" Target="mailto:geoffreymwango23@gmail.com" TargetMode="External"/><Relationship Id="rId215" Type="http://schemas.openxmlformats.org/officeDocument/2006/relationships/hyperlink" Target="https://doi.org/10.1016/j.esr.2025.101965" TargetMode="External"/><Relationship Id="rId236" Type="http://schemas.openxmlformats.org/officeDocument/2006/relationships/table" Target="../tables/table1.xml"/><Relationship Id="rId26" Type="http://schemas.openxmlformats.org/officeDocument/2006/relationships/hyperlink" Target="https://doi.org/10.1016/j.esr.2020.100614" TargetMode="External"/><Relationship Id="rId231" Type="http://schemas.openxmlformats.org/officeDocument/2006/relationships/hyperlink" Target="https://doi.org/10.1016/j.esr.2023.101291" TargetMode="External"/><Relationship Id="rId47" Type="http://schemas.openxmlformats.org/officeDocument/2006/relationships/hyperlink" Target="https://doi.org/10.1016/j.ref.2019.02.004*" TargetMode="External"/><Relationship Id="rId68" Type="http://schemas.openxmlformats.org/officeDocument/2006/relationships/hyperlink" Target="https://doi.org/10.46830/writn.21.00093" TargetMode="External"/><Relationship Id="rId89" Type="http://schemas.openxmlformats.org/officeDocument/2006/relationships/hyperlink" Target="https://doi.org/10.65085/2619-8789.1076" TargetMode="External"/><Relationship Id="rId112" Type="http://schemas.openxmlformats.org/officeDocument/2006/relationships/hyperlink" Target="https://doi.org/10.1016/j.enconman.2021.113962" TargetMode="External"/><Relationship Id="rId133" Type="http://schemas.openxmlformats.org/officeDocument/2006/relationships/hyperlink" Target="https://doi.org/10.1016/j.segy.2025.100199" TargetMode="External"/><Relationship Id="rId154" Type="http://schemas.openxmlformats.org/officeDocument/2006/relationships/hyperlink" Target="mailto:jindan.gong@sei.org" TargetMode="External"/><Relationship Id="rId175" Type="http://schemas.openxmlformats.org/officeDocument/2006/relationships/hyperlink" Target="https://doi.org/10.1515/eng-2019-0009" TargetMode="External"/><Relationship Id="rId196" Type="http://schemas.openxmlformats.org/officeDocument/2006/relationships/hyperlink" Target="mailto:olubayobabatunde@gmai.com" TargetMode="External"/><Relationship Id="rId200" Type="http://schemas.openxmlformats.org/officeDocument/2006/relationships/hyperlink" Target="mailto:achimpha@sun.ac.za" TargetMode="External"/><Relationship Id="rId16" Type="http://schemas.openxmlformats.org/officeDocument/2006/relationships/hyperlink" Target="http://dx.doi.org/10.1016/j.rser.2016.10.041" TargetMode="External"/><Relationship Id="rId221" Type="http://schemas.openxmlformats.org/officeDocument/2006/relationships/hyperlink" Target="https://doi.org/10.1016/j.esr.2026.102155" TargetMode="External"/><Relationship Id="rId37" Type="http://schemas.openxmlformats.org/officeDocument/2006/relationships/hyperlink" Target="https://doi.org/10.1016/j.rser.2022.112871" TargetMode="External"/><Relationship Id="rId58" Type="http://schemas.openxmlformats.org/officeDocument/2006/relationships/hyperlink" Target="https://doi.org/10.3390/su142315933" TargetMode="External"/><Relationship Id="rId79" Type="http://schemas.openxmlformats.org/officeDocument/2006/relationships/hyperlink" Target="https://doi.org/10.5923/j.ep.20120204.03" TargetMode="External"/><Relationship Id="rId102" Type="http://schemas.openxmlformats.org/officeDocument/2006/relationships/hyperlink" Target="https://doi.org/10.1016/j.ref.2023.08.004" TargetMode="External"/><Relationship Id="rId123" Type="http://schemas.openxmlformats.org/officeDocument/2006/relationships/hyperlink" Target="mailto:nasser_tar@yahoo.fr" TargetMode="External"/><Relationship Id="rId144" Type="http://schemas.openxmlformats.org/officeDocument/2006/relationships/hyperlink" Target="mailto:maatallahtaher@yahoo.fr" TargetMode="External"/><Relationship Id="rId90" Type="http://schemas.openxmlformats.org/officeDocument/2006/relationships/hyperlink" Target="mailto:kihwele2002@yahoo.com" TargetMode="External"/><Relationship Id="rId165" Type="http://schemas.openxmlformats.org/officeDocument/2006/relationships/hyperlink" Target="https://doi.org/10.1016/j.esd.2022.12.014" TargetMode="External"/><Relationship Id="rId186" Type="http://schemas.openxmlformats.org/officeDocument/2006/relationships/hyperlink" Target="https://www.diva-portal.org/smash/record.jsf?pid=diva2%3A2005453&amp;dswid=6243" TargetMode="External"/><Relationship Id="rId211" Type="http://schemas.openxmlformats.org/officeDocument/2006/relationships/hyperlink" Target="https://doi.org/10.3390/su13105376" TargetMode="External"/><Relationship Id="rId232" Type="http://schemas.openxmlformats.org/officeDocument/2006/relationships/hyperlink" Target="mailto:egimanm@gmail.com" TargetMode="External"/><Relationship Id="rId27" Type="http://schemas.openxmlformats.org/officeDocument/2006/relationships/hyperlink" Target="https://doi.org/10.1016/j.esr.2021.100759" TargetMode="External"/><Relationship Id="rId48" Type="http://schemas.openxmlformats.org/officeDocument/2006/relationships/hyperlink" Target="https://doi.org/10.1016/j.scs.2021.102750" TargetMode="External"/><Relationship Id="rId69" Type="http://schemas.openxmlformats.org/officeDocument/2006/relationships/hyperlink" Target="https://doi.org/10.1109/SAUPEC65723.2025.10944332" TargetMode="External"/><Relationship Id="rId113" Type="http://schemas.openxmlformats.org/officeDocument/2006/relationships/hyperlink" Target="mailto:kotb.mohamed@f-eng.tanta.edu.eg" TargetMode="External"/><Relationship Id="rId134" Type="http://schemas.openxmlformats.org/officeDocument/2006/relationships/hyperlink" Target="mailto:nawazedoo@gmail.com" TargetMode="External"/><Relationship Id="rId80" Type="http://schemas.openxmlformats.org/officeDocument/2006/relationships/hyperlink" Target="mailto:dkoussa@cder.dz" TargetMode="External"/><Relationship Id="rId155" Type="http://schemas.openxmlformats.org/officeDocument/2006/relationships/hyperlink" Target="https://doi.org/10.57647/ijeee.2024.1501.08" TargetMode="External"/><Relationship Id="rId176" Type="http://schemas.openxmlformats.org/officeDocument/2006/relationships/hyperlink" Target="mailto:sunday.oyedepo@covenantuniversity.edu.ng" TargetMode="External"/><Relationship Id="rId197" Type="http://schemas.openxmlformats.org/officeDocument/2006/relationships/hyperlink" Target="https://doi.org/10.1016/j.grets.2026.100346" TargetMode="External"/><Relationship Id="rId201" Type="http://schemas.openxmlformats.org/officeDocument/2006/relationships/hyperlink" Target="http://dx.doi.org/10.1016/j.seta.2017.07.005" TargetMode="External"/><Relationship Id="rId222" Type="http://schemas.openxmlformats.org/officeDocument/2006/relationships/hyperlink" Target="mailto:egimanm@gmail.com" TargetMode="External"/><Relationship Id="rId17" Type="http://schemas.openxmlformats.org/officeDocument/2006/relationships/hyperlink" Target="https://doi.org/10.1016/j.esr.2018.03.001" TargetMode="External"/><Relationship Id="rId38" Type="http://schemas.openxmlformats.org/officeDocument/2006/relationships/hyperlink" Target="http://ir.jkuat.ac.ke/handle/123456789/3089" TargetMode="External"/><Relationship Id="rId59" Type="http://schemas.openxmlformats.org/officeDocument/2006/relationships/hyperlink" Target="https://doi.org/10.1016/j.enpol.2025.114786" TargetMode="External"/><Relationship Id="rId103" Type="http://schemas.openxmlformats.org/officeDocument/2006/relationships/hyperlink" Target="mailto:meryem.taoufik@gmail.com" TargetMode="External"/><Relationship Id="rId124" Type="http://schemas.openxmlformats.org/officeDocument/2006/relationships/hyperlink" Target="https://doi.org/10.1007/s40095-022-00484-7" TargetMode="External"/><Relationship Id="rId70" Type="http://schemas.openxmlformats.org/officeDocument/2006/relationships/hyperlink" Target="mailto:ktykei001@myuct.ac.za" TargetMode="External"/><Relationship Id="rId91" Type="http://schemas.openxmlformats.org/officeDocument/2006/relationships/hyperlink" Target="https://www.diva-portal.org/smash/record.jsf?faces-redirect=true&amp;aq2=%5B%5B%5D%5D&amp;af=%5B%5D&amp;searchType=SIMPLE&amp;sortOrder2=title_sort_asc&amp;query=&amp;language=no&amp;pid=diva2%3A1372692%22&amp;aq=%5B%5B%5D%5D&amp;sf=all&amp;aqe=%5B%5D&amp;sortOrder=author_sort_asc&amp;onlyFullText=false&amp;noOfRows=50&amp;dswid=1325" TargetMode="External"/><Relationship Id="rId145" Type="http://schemas.openxmlformats.org/officeDocument/2006/relationships/hyperlink" Target="https://doi.org/10.3390/en15010005" TargetMode="External"/><Relationship Id="rId166" Type="http://schemas.openxmlformats.org/officeDocument/2006/relationships/hyperlink" Target="mailto:yvanayuketah@gmail.com" TargetMode="External"/><Relationship Id="rId187" Type="http://schemas.openxmlformats.org/officeDocument/2006/relationships/hyperlink" Target="mailto:gardumi@kth.se" TargetMode="External"/><Relationship Id="rId1" Type="http://schemas.openxmlformats.org/officeDocument/2006/relationships/hyperlink" Target="https://doi.org/10.1016/j.rser.2020.110399" TargetMode="External"/><Relationship Id="rId212" Type="http://schemas.openxmlformats.org/officeDocument/2006/relationships/hyperlink" Target="mailto:e.i.come.zebra@rug.nl" TargetMode="External"/><Relationship Id="rId233" Type="http://schemas.openxmlformats.org/officeDocument/2006/relationships/hyperlink" Target="https://scielo.org.za/scielo.php?script=sci_arttext&amp;pid=S1021-447X2010000100002" TargetMode="External"/><Relationship Id="rId28" Type="http://schemas.openxmlformats.org/officeDocument/2006/relationships/hyperlink" Target="https://www.balmorel.com/" TargetMode="External"/><Relationship Id="rId49" Type="http://schemas.openxmlformats.org/officeDocument/2006/relationships/hyperlink" Target="https://doi.org/10.1016/j.esr.2022.101021" TargetMode="External"/><Relationship Id="rId114" Type="http://schemas.openxmlformats.org/officeDocument/2006/relationships/hyperlink" Target="https://doi.org/10.1016/j.heliyon.2023.e18210" TargetMode="External"/><Relationship Id="rId60" Type="http://schemas.openxmlformats.org/officeDocument/2006/relationships/hyperlink" Target="https://doi.org/10.21203/rs.3.rs-2368899/v1" TargetMode="External"/><Relationship Id="rId81" Type="http://schemas.openxmlformats.org/officeDocument/2006/relationships/hyperlink" Target="https://doi.org/10.1109/ICASET.2018.8376780" TargetMode="External"/><Relationship Id="rId135" Type="http://schemas.openxmlformats.org/officeDocument/2006/relationships/hyperlink" Target="https://doi.org/10.3390/su14010358" TargetMode="External"/><Relationship Id="rId156" Type="http://schemas.openxmlformats.org/officeDocument/2006/relationships/hyperlink" Target="mailto:getachewbereta@gmail.com" TargetMode="External"/><Relationship Id="rId177" Type="http://schemas.openxmlformats.org/officeDocument/2006/relationships/hyperlink" Target="mailto:vincent_ani@yahoo.com" TargetMode="External"/><Relationship Id="rId198" Type="http://schemas.openxmlformats.org/officeDocument/2006/relationships/hyperlink" Target="mailto:i.balarabe@psau.edu.sa" TargetMode="External"/><Relationship Id="rId202" Type="http://schemas.openxmlformats.org/officeDocument/2006/relationships/hyperlink" Target="mailto:mohammed.boussetta@usmba.ac.ma" TargetMode="External"/><Relationship Id="rId223" Type="http://schemas.openxmlformats.org/officeDocument/2006/relationships/hyperlink" Target="https://doi.org/10.5281/zenodo.18490915" TargetMode="External"/><Relationship Id="rId18" Type="http://schemas.openxmlformats.org/officeDocument/2006/relationships/hyperlink" Target="https://doi.org/10.1016/j.sciaf.2022.e01162" TargetMode="External"/><Relationship Id="rId39" Type="http://schemas.openxmlformats.org/officeDocument/2006/relationships/hyperlink" Target="https://doi.org/10.1088/1748-9326/aa7e18" TargetMode="External"/><Relationship Id="rId50" Type="http://schemas.openxmlformats.org/officeDocument/2006/relationships/hyperlink" Target="https://doi.org/10.1016/j.heliyon.2020.e03300" TargetMode="External"/><Relationship Id="rId104" Type="http://schemas.openxmlformats.org/officeDocument/2006/relationships/hyperlink" Target="mailto:a.nilsson@newclimate.org" TargetMode="External"/><Relationship Id="rId125" Type="http://schemas.openxmlformats.org/officeDocument/2006/relationships/hyperlink" Target="mailto:melktesh@gmail.com" TargetMode="External"/><Relationship Id="rId146" Type="http://schemas.openxmlformats.org/officeDocument/2006/relationships/hyperlink" Target="mailto:zafarakhan@ieee.org" TargetMode="External"/><Relationship Id="rId167" Type="http://schemas.openxmlformats.org/officeDocument/2006/relationships/hyperlink" Target="mailto:teddymec2@gmail.com" TargetMode="External"/><Relationship Id="rId188" Type="http://schemas.openxmlformats.org/officeDocument/2006/relationships/hyperlink" Target="mailto:gardumi@kth.se" TargetMode="External"/><Relationship Id="rId71" Type="http://schemas.openxmlformats.org/officeDocument/2006/relationships/hyperlink" Target="https://www.researchgate.net/profile/Mark-Howells-2/publication/237677229_An_Energy_Model_for_a_Low_Income_Rural_African_Village/links/5627412f08aed3d3f1394932/An-Energy-Model-for-a-Low-Income-Rural-African-Village.pdf" TargetMode="External"/><Relationship Id="rId92" Type="http://schemas.openxmlformats.org/officeDocument/2006/relationships/hyperlink" Target="https://kth.diva-portal.org/smash/record.jsf?pid=diva2%3A1119648&amp;dswid=8009" TargetMode="External"/><Relationship Id="rId213" Type="http://schemas.openxmlformats.org/officeDocument/2006/relationships/hyperlink" Target="mailto:asmaa_melegy@hotmail.com" TargetMode="External"/><Relationship Id="rId234" Type="http://schemas.openxmlformats.org/officeDocument/2006/relationships/hyperlink" Target="https://doi.org/10.1016/j.csite.2022.102041" TargetMode="External"/><Relationship Id="rId2" Type="http://schemas.openxmlformats.org/officeDocument/2006/relationships/hyperlink" Target="https://www.irena.org/-/media/Files/IRENA/Agency/Publication/2024/Jul/IRENA_Advancements_CMP_Africa_2024.pdf" TargetMode="External"/><Relationship Id="rId29" Type="http://schemas.openxmlformats.org/officeDocument/2006/relationships/hyperlink" Target="https://doi.org/10.1016/j.esd.2025.101760" TargetMode="External"/><Relationship Id="rId40" Type="http://schemas.openxmlformats.org/officeDocument/2006/relationships/hyperlink" Target="https://doi.org/10.1016/j.enpol.2010.10.010" TargetMode="External"/><Relationship Id="rId115" Type="http://schemas.openxmlformats.org/officeDocument/2006/relationships/hyperlink" Target="mailto:bruce.mutume@metu.edu.tr" TargetMode="External"/><Relationship Id="rId136" Type="http://schemas.openxmlformats.org/officeDocument/2006/relationships/hyperlink" Target="mailto:bahaa.elboshi@f-eng.tanta.edu.eg" TargetMode="External"/><Relationship Id="rId157" Type="http://schemas.openxmlformats.org/officeDocument/2006/relationships/hyperlink" Target="https://doi.org/10.1016/j.aej.2019.09.013" TargetMode="External"/><Relationship Id="rId178" Type="http://schemas.openxmlformats.org/officeDocument/2006/relationships/hyperlink" Target="https://izlik.org/JA59NH49TX" TargetMode="External"/><Relationship Id="rId61" Type="http://schemas.openxmlformats.org/officeDocument/2006/relationships/hyperlink" Target="https://doi.org/10.1186/s42269-024-01192-4" TargetMode="External"/><Relationship Id="rId82" Type="http://schemas.openxmlformats.org/officeDocument/2006/relationships/hyperlink" Target="mailto:b.shari@wascal-ne.org" TargetMode="External"/><Relationship Id="rId199" Type="http://schemas.openxmlformats.org/officeDocument/2006/relationships/hyperlink" Target="https://doi.org/10.1016/j.rser.2021.111071" TargetMode="External"/><Relationship Id="rId203" Type="http://schemas.openxmlformats.org/officeDocument/2006/relationships/hyperlink" Target="https://doi.org/10.3390/en18123125" TargetMode="External"/><Relationship Id="rId19" Type="http://schemas.openxmlformats.org/officeDocument/2006/relationships/hyperlink" Target="https://doi.org/10.1080/23311916.2023.2209996" TargetMode="External"/><Relationship Id="rId224" Type="http://schemas.openxmlformats.org/officeDocument/2006/relationships/hyperlink" Target="mailto:Betelhemabadi16@gmail.com" TargetMode="External"/><Relationship Id="rId30" Type="http://schemas.openxmlformats.org/officeDocument/2006/relationships/hyperlink" Target="https://doi.org/10.1109/AFRICON51333.2021.9570911" TargetMode="External"/><Relationship Id="rId105" Type="http://schemas.openxmlformats.org/officeDocument/2006/relationships/hyperlink" Target="http://dx.doi.org/10.4314/njt.v41i4.6" TargetMode="External"/><Relationship Id="rId126" Type="http://schemas.openxmlformats.org/officeDocument/2006/relationships/hyperlink" Target="https://doi.org/10.1177/0309524X221133810" TargetMode="External"/><Relationship Id="rId147" Type="http://schemas.openxmlformats.org/officeDocument/2006/relationships/hyperlink" Target="https://doi.org/10.14710/ijred.2023.54056" TargetMode="External"/><Relationship Id="rId168" Type="http://schemas.openxmlformats.org/officeDocument/2006/relationships/hyperlink" Target="https://doi.org/10.3390/app12041954" TargetMode="External"/><Relationship Id="rId51" Type="http://schemas.openxmlformats.org/officeDocument/2006/relationships/hyperlink" Target="https://doi.org/10.1016/j.esr.2024.101594" TargetMode="External"/><Relationship Id="rId72" Type="http://schemas.openxmlformats.org/officeDocument/2006/relationships/hyperlink" Target="mailto:mark.howells@energy.kth.se" TargetMode="External"/><Relationship Id="rId93" Type="http://schemas.openxmlformats.org/officeDocument/2006/relationships/hyperlink" Target="https://doi.org/10.1016/j.ref.2024.100677" TargetMode="External"/><Relationship Id="rId189" Type="http://schemas.openxmlformats.org/officeDocument/2006/relationships/hyperlink" Target="https://doi.org/10.1016/j.rset.2021.100004" TargetMode="External"/><Relationship Id="rId3" Type="http://schemas.openxmlformats.org/officeDocument/2006/relationships/hyperlink" Target="http://dx.doi.org/10.1016/j.enpol.2017.03.021" TargetMode="External"/><Relationship Id="rId214" Type="http://schemas.openxmlformats.org/officeDocument/2006/relationships/hyperlink" Target="https://izlik.org/JA36FG69AS" TargetMode="External"/><Relationship Id="rId235" Type="http://schemas.openxmlformats.org/officeDocument/2006/relationships/printerSettings" Target="../printerSettings/printerSettings1.bin"/><Relationship Id="rId116" Type="http://schemas.openxmlformats.org/officeDocument/2006/relationships/hyperlink" Target="https://doi.org/10.1016/j.energy.2023.128899" TargetMode="External"/><Relationship Id="rId137" Type="http://schemas.openxmlformats.org/officeDocument/2006/relationships/hyperlink" Target="https://doi.org/10.1038/s41598-025-94506-z" TargetMode="External"/><Relationship Id="rId158" Type="http://schemas.openxmlformats.org/officeDocument/2006/relationships/hyperlink" Target="mailto:ssani4@live.ut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17" Type="http://schemas.openxmlformats.org/officeDocument/2006/relationships/hyperlink" Target="mailto:asma.dhakouani@enit.utm.tn" TargetMode="External"/><Relationship Id="rId21" Type="http://schemas.openxmlformats.org/officeDocument/2006/relationships/hyperlink" Target="https://www.sciencedirect.com/science/article/pii/S2211467X18300105" TargetMode="External"/><Relationship Id="rId42" Type="http://schemas.openxmlformats.org/officeDocument/2006/relationships/hyperlink" Target="http://ir.jkuat.ac.ke/handle/123456789/3089" TargetMode="External"/><Relationship Id="rId47" Type="http://schemas.openxmlformats.org/officeDocument/2006/relationships/hyperlink" Target="https://www.sciencedirect;com/science/article/pii/S0973082618305878" TargetMode="External"/><Relationship Id="rId63" Type="http://schemas.openxmlformats.org/officeDocument/2006/relationships/hyperlink" Target="mailto:bhbowen@ecn.purdue.edu" TargetMode="External"/><Relationship Id="rId68" Type="http://schemas.openxmlformats.org/officeDocument/2006/relationships/hyperlink" Target="mailto:pmoura@isr.uc.pt" TargetMode="External"/><Relationship Id="rId84" Type="http://schemas.openxmlformats.org/officeDocument/2006/relationships/hyperlink" Target="https://www.sciencedirect.com/science/article/pii/S0360544218321558?via%3Dihub" TargetMode="External"/><Relationship Id="rId89" Type="http://schemas.openxmlformats.org/officeDocument/2006/relationships/hyperlink" Target="mailto:markamoah51@gmail.com" TargetMode="External"/><Relationship Id="rId112" Type="http://schemas.openxmlformats.org/officeDocument/2006/relationships/hyperlink" Target="mailto:mentis@kth.se" TargetMode="External"/><Relationship Id="rId16" Type="http://schemas.openxmlformats.org/officeDocument/2006/relationships/hyperlink" Target="https://iopscience.iop.org/article/10.1088/1748-9326/aa7e18" TargetMode="External"/><Relationship Id="rId107" Type="http://schemas.openxmlformats.org/officeDocument/2006/relationships/hyperlink" Target="mailto:niyontezejado@gmail.com" TargetMode="External"/><Relationship Id="rId11" Type="http://schemas.openxmlformats.org/officeDocument/2006/relationships/hyperlink" Target="https://iopscience.iop.org/article/10.1088/1748-9326/ac5ede" TargetMode="External"/><Relationship Id="rId32" Type="http://schemas.openxmlformats.org/officeDocument/2006/relationships/hyperlink" Target="https://www.sciencedirect.com/science/article/pii/S2211467X21001437" TargetMode="External"/><Relationship Id="rId37" Type="http://schemas.openxmlformats.org/officeDocument/2006/relationships/hyperlink" Target="https://www.sciencedirect.com/science/article/pii/S030626191930594X" TargetMode="External"/><Relationship Id="rId53" Type="http://schemas.openxmlformats.org/officeDocument/2006/relationships/hyperlink" Target="https://www.sciencedirect.com/science/article/pii/S0360544217316122" TargetMode="External"/><Relationship Id="rId58" Type="http://schemas.openxmlformats.org/officeDocument/2006/relationships/hyperlink" Target="https://www.tandfonline.com/doi/full/10.1080/15567249.2024.2308843" TargetMode="External"/><Relationship Id="rId74" Type="http://schemas.openxmlformats.org/officeDocument/2006/relationships/hyperlink" Target="mailto:taliotis@kth.se" TargetMode="External"/><Relationship Id="rId79" Type="http://schemas.openxmlformats.org/officeDocument/2006/relationships/hyperlink" Target="mailto:rts22@ic.ac.uk" TargetMode="External"/><Relationship Id="rId102" Type="http://schemas.openxmlformats.org/officeDocument/2006/relationships/hyperlink" Target="mailto:eng.aelhameed@kings.ac.kr" TargetMode="External"/><Relationship Id="rId123" Type="http://schemas.openxmlformats.org/officeDocument/2006/relationships/hyperlink" Target="mailto:kumbujosh@gmail.com" TargetMode="External"/><Relationship Id="rId128" Type="http://schemas.openxmlformats.org/officeDocument/2006/relationships/hyperlink" Target="https://www.sciencedirect.com/science/article/pii/S0301421521005462?fr=RR-2&amp;ref=pdf_download&amp;rr=9af831623be92291" TargetMode="External"/><Relationship Id="rId5" Type="http://schemas.openxmlformats.org/officeDocument/2006/relationships/hyperlink" Target="https://www.mdpi.com/2071-1050/14/23/15933" TargetMode="External"/><Relationship Id="rId90" Type="http://schemas.openxmlformats.org/officeDocument/2006/relationships/hyperlink" Target="mailto:albert.awopone@brunel.ac.uk" TargetMode="External"/><Relationship Id="rId95" Type="http://schemas.openxmlformats.org/officeDocument/2006/relationships/hyperlink" Target="mailto:nandi@kth.se" TargetMode="External"/><Relationship Id="rId22" Type="http://schemas.openxmlformats.org/officeDocument/2006/relationships/hyperlink" Target="https://www.sciencedirect.com/science/article/pii/S2211467X16300499?via%3Dihub" TargetMode="External"/><Relationship Id="rId27" Type="http://schemas.openxmlformats.org/officeDocument/2006/relationships/hyperlink" Target="https://www.sciencedirect.com/science/article/pii/S1364032120306870" TargetMode="External"/><Relationship Id="rId43" Type="http://schemas.openxmlformats.org/officeDocument/2006/relationships/hyperlink" Target="https://gspp.berkeley.edu/assets/uploads/research/pdf/Carvallo-Shaw-Avila-Kammen-EST-SWITCHKenya-2017.pdf" TargetMode="External"/><Relationship Id="rId48" Type="http://schemas.openxmlformats.org/officeDocument/2006/relationships/hyperlink" Target="https://www.tandfonline.com/doi/full/10.1080/23311916.2023.2209996" TargetMode="External"/><Relationship Id="rId64" Type="http://schemas.openxmlformats.org/officeDocument/2006/relationships/hyperlink" Target="mailto:nicolo.stevanato@polimi.it" TargetMode="External"/><Relationship Id="rId69" Type="http://schemas.openxmlformats.org/officeDocument/2006/relationships/hyperlink" Target="https://www.wartsila.com/docs/default-source/energy-docs/afeu/wartsila_mozambique_final.pdf" TargetMode="External"/><Relationship Id="rId113" Type="http://schemas.openxmlformats.org/officeDocument/2006/relationships/hyperlink" Target="mailto:francesco.dallalonga@tno.nlbob.vanderzwaan@tno.nl" TargetMode="External"/><Relationship Id="rId118" Type="http://schemas.openxmlformats.org/officeDocument/2006/relationships/hyperlink" Target="mailto:akim_salami@yahoo.fr" TargetMode="External"/><Relationship Id="rId80" Type="http://schemas.openxmlformats.org/officeDocument/2006/relationships/hyperlink" Target="mailto:pierre_meukam@yahoo.fr" TargetMode="External"/><Relationship Id="rId85" Type="http://schemas.openxmlformats.org/officeDocument/2006/relationships/hyperlink" Target="mailto:a.mondal@cgiar.org" TargetMode="External"/><Relationship Id="rId12" Type="http://schemas.openxmlformats.org/officeDocument/2006/relationships/hyperlink" Target="https://www.sciencedirect.com/science/article/pii/S0301421517301684?ref=pdf_download&amp;fr=RR-2&amp;rr=99a605881f2f0166" TargetMode="External"/><Relationship Id="rId17" Type="http://schemas.openxmlformats.org/officeDocument/2006/relationships/hyperlink" Target="https://www.sciencedirect.com/science/article/pii/S2211467X22002152" TargetMode="External"/><Relationship Id="rId33" Type="http://schemas.openxmlformats.org/officeDocument/2006/relationships/hyperlink" Target="https://www.researchgate.net/publication/327649190_Modeling_for_Power_Generation_Sector_in_Developing_Countries_Case_of_Egypt" TargetMode="External"/><Relationship Id="rId38" Type="http://schemas.openxmlformats.org/officeDocument/2006/relationships/hyperlink" Target="https://www.mdpi.com/1996-1073/14/11/3184" TargetMode="External"/><Relationship Id="rId59" Type="http://schemas.openxmlformats.org/officeDocument/2006/relationships/hyperlink" Target="mailto:rafat.alafif@boku.ac.at" TargetMode="External"/><Relationship Id="rId103" Type="http://schemas.openxmlformats.org/officeDocument/2006/relationships/hyperlink" Target="mailto:michael.dioha@terisas.ac.in" TargetMode="External"/><Relationship Id="rId108" Type="http://schemas.openxmlformats.org/officeDocument/2006/relationships/hyperlink" Target="mailto:alison.hughes@uct.ac.za" TargetMode="External"/><Relationship Id="rId124" Type="http://schemas.openxmlformats.org/officeDocument/2006/relationships/hyperlink" Target="mailto:Nouedraogo@uneca.orgOuedraogo.s.nadia@gmail.com" TargetMode="External"/><Relationship Id="rId129" Type="http://schemas.openxmlformats.org/officeDocument/2006/relationships/hyperlink" Target="mailto:vittorio.sessa@th-koeln.de" TargetMode="External"/><Relationship Id="rId54" Type="http://schemas.openxmlformats.org/officeDocument/2006/relationships/hyperlink" Target="mailto:p.lubello@ucl.ac.uk%20(Pietro%20Lubello)" TargetMode="External"/><Relationship Id="rId70" Type="http://schemas.openxmlformats.org/officeDocument/2006/relationships/hyperlink" Target="mailto:Sandor.Szabo@ec.europa.eu" TargetMode="External"/><Relationship Id="rId75" Type="http://schemas.openxmlformats.org/officeDocument/2006/relationships/hyperlink" Target="mailto:pappis@kth.se" TargetMode="External"/><Relationship Id="rId91" Type="http://schemas.openxmlformats.org/officeDocument/2006/relationships/hyperlink" Target="mailto:xavier18@ru.is" TargetMode="External"/><Relationship Id="rId96" Type="http://schemas.openxmlformats.org/officeDocument/2006/relationships/hyperlink" Target="mailto:brandb@uni-koeln.de" TargetMode="External"/><Relationship Id="rId1" Type="http://schemas.openxmlformats.org/officeDocument/2006/relationships/hyperlink" Target="https://www.sciencedirect.com/science/article/pii/S2211467X24003031?ref=pdf_download&amp;fr=RR-2&amp;rr=999b5359f95b6fab" TargetMode="External"/><Relationship Id="rId6" Type="http://schemas.openxmlformats.org/officeDocument/2006/relationships/hyperlink" Target="https://www.researchgate.net/publication/377912997_Long-term_Energy_System_Modelling_for_a_Clean_Energy_Transition_and_Improved_Energy_Security_in_Botswana%27s_Energy_Sector_using_OSeMOSYS_Open-Source_Energy_Modelling_System" TargetMode="External"/><Relationship Id="rId23" Type="http://schemas.openxmlformats.org/officeDocument/2006/relationships/hyperlink" Target="https://www.sciencedirect.com/science/article/pii/S2211467X2030167X?via%3Dihub" TargetMode="External"/><Relationship Id="rId28" Type="http://schemas.openxmlformats.org/officeDocument/2006/relationships/hyperlink" Target="https://www.balmorel.com/" TargetMode="External"/><Relationship Id="rId49" Type="http://schemas.openxmlformats.org/officeDocument/2006/relationships/hyperlink" Target="https://link-springer-com.minesparis-psl.idm.oclc.org/article/10.1186/s42269-024-01192-4" TargetMode="External"/><Relationship Id="rId114" Type="http://schemas.openxmlformats.org/officeDocument/2006/relationships/hyperlink" Target="mailto:m.mahmood-3@sms.ed.ac.ukmax.parzen@ed.ac.uk" TargetMode="External"/><Relationship Id="rId119" Type="http://schemas.openxmlformats.org/officeDocument/2006/relationships/hyperlink" Target="mailto:gardumi@kth.se" TargetMode="External"/><Relationship Id="rId44" Type="http://schemas.openxmlformats.org/officeDocument/2006/relationships/hyperlink" Target="https://www.sciencedirect.com/science/article/pii/S1755008418300565" TargetMode="External"/><Relationship Id="rId60" Type="http://schemas.openxmlformats.org/officeDocument/2006/relationships/hyperlink" Target="https://www.sciencedirect.com/science/article/pii/S0196890424012378" TargetMode="External"/><Relationship Id="rId65" Type="http://schemas.openxmlformats.org/officeDocument/2006/relationships/hyperlink" Target="https://www.sciencedirect.com/science/article/pii/S0301421525002939" TargetMode="External"/><Relationship Id="rId81" Type="http://schemas.openxmlformats.org/officeDocument/2006/relationships/hyperlink" Target="mailto:nadia.ouedraogo@un.org" TargetMode="External"/><Relationship Id="rId86" Type="http://schemas.openxmlformats.org/officeDocument/2006/relationships/hyperlink" Target="https://www.sciencedirect.com/science/article/pii/S0360544220305788?via%3Dihub" TargetMode="External"/><Relationship Id="rId130" Type="http://schemas.openxmlformats.org/officeDocument/2006/relationships/hyperlink" Target="https://www.mdpi.com/1996-1073/14/11/3338" TargetMode="External"/><Relationship Id="rId13" Type="http://schemas.openxmlformats.org/officeDocument/2006/relationships/hyperlink" Target="https://www.sciencedirect.com/science/article/pii/S1364032119308548" TargetMode="External"/><Relationship Id="rId18" Type="http://schemas.openxmlformats.org/officeDocument/2006/relationships/hyperlink" Target="https://www.sciencedirect.com/science/article/pii/S2210670721000445" TargetMode="External"/><Relationship Id="rId39" Type="http://schemas.openxmlformats.org/officeDocument/2006/relationships/hyperlink" Target="https://www.irena.org/Energy-Transition/Planning/Flextool" TargetMode="External"/><Relationship Id="rId109" Type="http://schemas.openxmlformats.org/officeDocument/2006/relationships/hyperlink" Target="mailto:hugo@independentecon.co.za" TargetMode="External"/><Relationship Id="rId34" Type="http://schemas.openxmlformats.org/officeDocument/2006/relationships/hyperlink" Target="https://www.sciencedirect.com/science/article/pii/S0360544221008720" TargetMode="External"/><Relationship Id="rId50" Type="http://schemas.openxmlformats.org/officeDocument/2006/relationships/hyperlink" Target="https://www.researchgate.net/publication/323220084_The_cost_of_achieving_South_Africa%27s_%27fair_share%27_of_global_climate_change_mitigation" TargetMode="External"/><Relationship Id="rId55" Type="http://schemas.openxmlformats.org/officeDocument/2006/relationships/hyperlink" Target="https://www.sciencedirect.com/science/article/pii/S2211467X24000191?via%3Dihub" TargetMode="External"/><Relationship Id="rId76" Type="http://schemas.openxmlformats.org/officeDocument/2006/relationships/hyperlink" Target="mailto:Flextool@irena.org" TargetMode="External"/><Relationship Id="rId97" Type="http://schemas.openxmlformats.org/officeDocument/2006/relationships/hyperlink" Target="mailto:manuel.welsch@energy.kth.se" TargetMode="External"/><Relationship Id="rId104" Type="http://schemas.openxmlformats.org/officeDocument/2006/relationships/hyperlink" Target="mailto:blessing.ugwoke@polito.it" TargetMode="External"/><Relationship Id="rId120" Type="http://schemas.openxmlformats.org/officeDocument/2006/relationships/hyperlink" Target="mailto:philipp.trotter@smithschool.ox.ac.uk" TargetMode="External"/><Relationship Id="rId125" Type="http://schemas.openxmlformats.org/officeDocument/2006/relationships/hyperlink" Target="mailto:naima.chabouni@minesparis.psl.eucharlene.barnet@minesparis.psl.euedi.assoumou@minesparis.psl.eunadia.maizi@minesparis.psl.eusandrine.selosse@minesparis.psl.eu" TargetMode="External"/><Relationship Id="rId7" Type="http://schemas.openxmlformats.org/officeDocument/2006/relationships/hyperlink" Target="https://www.sciencedirect.com/science/article/pii/S0973082621000661" TargetMode="External"/><Relationship Id="rId71" Type="http://schemas.openxmlformats.org/officeDocument/2006/relationships/hyperlink" Target="https://iopscience.iop.org/article/10.1088/1748-9326/11/8/084010" TargetMode="External"/><Relationship Id="rId92" Type="http://schemas.openxmlformats.org/officeDocument/2006/relationships/hyperlink" Target="mailto:valentinewambui@students.ku.ac.ke" TargetMode="External"/><Relationship Id="rId2" Type="http://schemas.openxmlformats.org/officeDocument/2006/relationships/hyperlink" Target="https://www.sciencedirect.com/science/article/pii/S1364032122007535?fr=RR-2&amp;ref=pdf_download&amp;rr=999b681a5e3a0212" TargetMode="External"/><Relationship Id="rId29" Type="http://schemas.openxmlformats.org/officeDocument/2006/relationships/hyperlink" Target="https://www.sciencedirect.com/science/article/pii/S2468227622000710" TargetMode="External"/><Relationship Id="rId24" Type="http://schemas.openxmlformats.org/officeDocument/2006/relationships/hyperlink" Target="https://www.sciencedirect.com/science/article/pii/S2211467X22000451?ref=pdf_download&amp;fr=RR-2&amp;rr=99c4759a3f1d463a" TargetMode="External"/><Relationship Id="rId40" Type="http://schemas.openxmlformats.org/officeDocument/2006/relationships/hyperlink" Target="https://www.mdpi.com/1996-1073/14/19/6258" TargetMode="External"/><Relationship Id="rId45" Type="http://schemas.openxmlformats.org/officeDocument/2006/relationships/hyperlink" Target="https://www.sciencedirect.com/science/article/pii/S2405844020301456" TargetMode="External"/><Relationship Id="rId66" Type="http://schemas.openxmlformats.org/officeDocument/2006/relationships/hyperlink" Target="mailto:anas.abuzayed@fau.de" TargetMode="External"/><Relationship Id="rId87" Type="http://schemas.openxmlformats.org/officeDocument/2006/relationships/hyperlink" Target="mailto:a.mondal@cgiar.org" TargetMode="External"/><Relationship Id="rId110" Type="http://schemas.openxmlformats.org/officeDocument/2006/relationships/hyperlink" Target="mailto:daniel.ewim@yahoo.com" TargetMode="External"/><Relationship Id="rId115" Type="http://schemas.openxmlformats.org/officeDocument/2006/relationships/hyperlink" Target="mailto:m.bazilian@unido.org" TargetMode="External"/><Relationship Id="rId131" Type="http://schemas.openxmlformats.org/officeDocument/2006/relationships/printerSettings" Target="../printerSettings/printerSettings7.bin"/><Relationship Id="rId61" Type="http://schemas.openxmlformats.org/officeDocument/2006/relationships/hyperlink" Target="https://www.sciencedirect.com/science/article/pii/S0360319923037709" TargetMode="External"/><Relationship Id="rId82" Type="http://schemas.openxmlformats.org/officeDocument/2006/relationships/hyperlink" Target="mailto:christoph.dallmann@tu-dresden.de,%20matthew.schmidt@tu-dresden.de" TargetMode="External"/><Relationship Id="rId19" Type="http://schemas.openxmlformats.org/officeDocument/2006/relationships/hyperlink" Target="https://www.sciencedirect.com/science/article/pii/S2211467X22002140" TargetMode="External"/><Relationship Id="rId14" Type="http://schemas.openxmlformats.org/officeDocument/2006/relationships/hyperlink" Target="https://www.sciencedirect.com/science/article/pii/S0973082625001103" TargetMode="External"/><Relationship Id="rId30" Type="http://schemas.openxmlformats.org/officeDocument/2006/relationships/hyperlink" Target="https://www.tandfonline.com/doi/full/10.1080/23311916.2017.1314065" TargetMode="External"/><Relationship Id="rId35" Type="http://schemas.openxmlformats.org/officeDocument/2006/relationships/hyperlink" Target="https://www.sciencedirect.com/science/article/pii/S1364032116306979" TargetMode="External"/><Relationship Id="rId56" Type="http://schemas.openxmlformats.org/officeDocument/2006/relationships/hyperlink" Target="https://www.researchgate.net/publication/381359940_Align_Algeria's_Energy_Diversification_Strategies_with_Energy_and_Climate_Sustainable_Development_Goals" TargetMode="External"/><Relationship Id="rId77" Type="http://schemas.openxmlformats.org/officeDocument/2006/relationships/hyperlink" Target="mailto:matija.pavievic@kuleuven.be" TargetMode="External"/><Relationship Id="rId100" Type="http://schemas.openxmlformats.org/officeDocument/2006/relationships/hyperlink" Target="mailto:mercy.john@covenantuniversity.edu.ng" TargetMode="External"/><Relationship Id="rId105" Type="http://schemas.openxmlformats.org/officeDocument/2006/relationships/hyperlink" Target="mailto:risalisu@gmail.com" TargetMode="External"/><Relationship Id="rId126" Type="http://schemas.openxmlformats.org/officeDocument/2006/relationships/hyperlink" Target="mailto:messaoudi.djilali30@gmail.commessaoudi.djilali@univ-ouargla.dz" TargetMode="External"/><Relationship Id="rId8" Type="http://schemas.openxmlformats.org/officeDocument/2006/relationships/hyperlink" Target="https://www.irena.org/Energy-Transition/Planning/SPLAT-Models-for-Africa" TargetMode="External"/><Relationship Id="rId51" Type="http://schemas.openxmlformats.org/officeDocument/2006/relationships/hyperlink" Target="https://www.irena.org/-/media/Files/IRENA/Agency/Publication/2023/Jan/IRENA_Planning_Prospects_NAfrica_2023.pdf" TargetMode="External"/><Relationship Id="rId72" Type="http://schemas.openxmlformats.org/officeDocument/2006/relationships/hyperlink" Target="https://repository.pauwes-cop.net/bitstream/handle/1/471/MEE09%20Thesis%20Report%20-NGAGOUM%20NDALLOKA%20ZITA.pdf" TargetMode="External"/><Relationship Id="rId93" Type="http://schemas.openxmlformats.org/officeDocument/2006/relationships/hyperlink" Target="mailto:dirungu@jkuat.ac.ke" TargetMode="External"/><Relationship Id="rId98" Type="http://schemas.openxmlformats.org/officeDocument/2006/relationships/hyperlink" Target="mailto:jslimani@insea.ac.ma" TargetMode="External"/><Relationship Id="rId121" Type="http://schemas.openxmlformats.org/officeDocument/2006/relationships/hyperlink" Target="mailto:omotola.adeoye.14@ucl.ac.uk" TargetMode="External"/><Relationship Id="rId3" Type="http://schemas.openxmlformats.org/officeDocument/2006/relationships/hyperlink" Target="https://www.sciencedirect.com/science/article/pii/S2211467X22002395?via%3Dihub" TargetMode="External"/><Relationship Id="rId25" Type="http://schemas.openxmlformats.org/officeDocument/2006/relationships/hyperlink" Target="https://www.sciencedirect.com/science/article/pii/S2352484724004827?via%3Dihub" TargetMode="External"/><Relationship Id="rId46" Type="http://schemas.openxmlformats.org/officeDocument/2006/relationships/hyperlink" Target="https://www.sciencedirect.com/science/article/pii/S0306261913007277" TargetMode="External"/><Relationship Id="rId67" Type="http://schemas.openxmlformats.org/officeDocument/2006/relationships/hyperlink" Target="https://www.linkedin.com/in/wallaceenergybd/" TargetMode="External"/><Relationship Id="rId116" Type="http://schemas.openxmlformats.org/officeDocument/2006/relationships/hyperlink" Target="mailto:matteovincenzo.rocco@polimi.it" TargetMode="External"/><Relationship Id="rId20" Type="http://schemas.openxmlformats.org/officeDocument/2006/relationships/hyperlink" Target="https://www.researchsquare.com/article/rs-2368899/v1" TargetMode="External"/><Relationship Id="rId41" Type="http://schemas.openxmlformats.org/officeDocument/2006/relationships/hyperlink" Target="https://www.sciencedirect.com/science/article/pii/S0957178711000774?via%3Dihub" TargetMode="External"/><Relationship Id="rId62" Type="http://schemas.openxmlformats.org/officeDocument/2006/relationships/hyperlink" Target="https://www.sciencedirect.com/science/article/pii/S0957178799000193" TargetMode="External"/><Relationship Id="rId83" Type="http://schemas.openxmlformats.org/officeDocument/2006/relationships/hyperlink" Target="mailto:dawit.habtu@aait.edu.et" TargetMode="External"/><Relationship Id="rId88" Type="http://schemas.openxmlformats.org/officeDocument/2006/relationships/hyperlink" Target="mailto:aiddoo.araba@gmail.com" TargetMode="External"/><Relationship Id="rId111" Type="http://schemas.openxmlformats.org/officeDocument/2006/relationships/hyperlink" Target="mailto:jdecarolis@ncsu.edu" TargetMode="External"/><Relationship Id="rId132" Type="http://schemas.openxmlformats.org/officeDocument/2006/relationships/table" Target="../tables/table8.xml"/><Relationship Id="rId15" Type="http://schemas.openxmlformats.org/officeDocument/2006/relationships/hyperlink" Target="https://arxiv.org/pdf/2110.10628" TargetMode="External"/><Relationship Id="rId36" Type="http://schemas.openxmlformats.org/officeDocument/2006/relationships/hyperlink" Target="https://www.sciencedirect.com/science/article/pii/S1364032116306281" TargetMode="External"/><Relationship Id="rId57" Type="http://schemas.openxmlformats.org/officeDocument/2006/relationships/hyperlink" Target="https://www.sciencedirect.com/science/article/pii/S0301421510007603" TargetMode="External"/><Relationship Id="rId106" Type="http://schemas.openxmlformats.org/officeDocument/2006/relationships/hyperlink" Target="mailto:praene@univ-reunion.fr" TargetMode="External"/><Relationship Id="rId127" Type="http://schemas.openxmlformats.org/officeDocument/2006/relationships/hyperlink" Target="mailto:edi.assoumou@mines-paristech.frflorent.mcisaac@gmail.com" TargetMode="External"/><Relationship Id="rId10" Type="http://schemas.openxmlformats.org/officeDocument/2006/relationships/hyperlink" Target="https://www.sciencedirect.com/science/article/pii/S0973082615300065" TargetMode="External"/><Relationship Id="rId31" Type="http://schemas.openxmlformats.org/officeDocument/2006/relationships/hyperlink" Target="https://ijred.cbiore.id/index.php/ijred/article/view/50104" TargetMode="External"/><Relationship Id="rId52" Type="http://schemas.openxmlformats.org/officeDocument/2006/relationships/hyperlink" Target="https://www.linkedin.com/in/pablo-carvajal-9a761784/?originalSubdomain=uk" TargetMode="External"/><Relationship Id="rId73" Type="http://schemas.openxmlformats.org/officeDocument/2006/relationships/hyperlink" Target="mailto:frwi@dtu.dk" TargetMode="External"/><Relationship Id="rId78" Type="http://schemas.openxmlformats.org/officeDocument/2006/relationships/hyperlink" Target="mailto:romain.akpahou@aims.ac.rw" TargetMode="External"/><Relationship Id="rId94" Type="http://schemas.openxmlformats.org/officeDocument/2006/relationships/hyperlink" Target="mailto:kammen@berkeley.edu" TargetMode="External"/><Relationship Id="rId99" Type="http://schemas.openxmlformats.org/officeDocument/2006/relationships/hyperlink" Target="mailto:ouchanifatimazahra.um5@gmail.com" TargetMode="External"/><Relationship Id="rId101" Type="http://schemas.openxmlformats.org/officeDocument/2006/relationships/hyperlink" Target="mailto:nnaemeka.emodi@my.jcu.edu.au" TargetMode="External"/><Relationship Id="rId122" Type="http://schemas.openxmlformats.org/officeDocument/2006/relationships/hyperlink" Target="mailto:hadun@ciu.edu.tr" TargetMode="External"/><Relationship Id="rId4" Type="http://schemas.openxmlformats.org/officeDocument/2006/relationships/hyperlink" Target="https://www.mdpi.com/1996-1073/15/14/5083" TargetMode="External"/><Relationship Id="rId9" Type="http://schemas.openxmlformats.org/officeDocument/2006/relationships/hyperlink" Target="https://www.sciencedirect.com/science/article/pii/S0196890424007982?via%3Dihub" TargetMode="External"/><Relationship Id="rId26" Type="http://schemas.openxmlformats.org/officeDocument/2006/relationships/hyperlink" Target="https://iopscience.iop.org/article/10.1088/1748-9326/aa7b29"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7A2B9-A88C-4935-A300-379143842A6F}">
  <sheetPr codeName="Feuil1">
    <tabColor rgb="FF00B050"/>
  </sheetPr>
  <dimension ref="A1:BA371"/>
  <sheetViews>
    <sheetView tabSelected="1" zoomScale="115" zoomScaleNormal="85" workbookViewId="0">
      <pane xSplit="2" ySplit="1" topLeftCell="C306" activePane="bottomRight" state="frozen"/>
      <selection pane="topRight" activeCell="C1" sqref="C1"/>
      <selection pane="bottomLeft" activeCell="A2" sqref="A2"/>
      <selection pane="bottomRight" activeCell="D309" sqref="D309"/>
    </sheetView>
  </sheetViews>
  <sheetFormatPr baseColWidth="10" defaultColWidth="9" defaultRowHeight="15" customHeight="1"/>
  <cols>
    <col min="1" max="1" width="17.1640625" style="35" customWidth="1"/>
    <col min="2" max="2" width="25.5" style="36" customWidth="1"/>
    <col min="3" max="3" width="22.33203125" style="36" customWidth="1"/>
    <col min="4" max="4" width="41.33203125" style="36" customWidth="1"/>
    <col min="5" max="5" width="13.83203125" style="36" customWidth="1"/>
    <col min="6" max="6" width="17.83203125" style="36" customWidth="1"/>
    <col min="7" max="7" width="22.1640625" style="36" customWidth="1"/>
    <col min="8" max="8" width="13.83203125" style="35" customWidth="1"/>
    <col min="9" max="9" width="22.83203125" style="35" customWidth="1"/>
    <col min="10" max="10" width="13.83203125" style="36" customWidth="1"/>
    <col min="11" max="11" width="16.33203125" style="35" customWidth="1"/>
    <col min="12" max="12" width="38.33203125" style="35" customWidth="1"/>
    <col min="13" max="13" width="58" style="36" customWidth="1"/>
    <col min="14" max="14" width="22.6640625" style="36" customWidth="1"/>
    <col min="15" max="15" width="21.6640625" style="36" customWidth="1"/>
    <col min="16" max="17" width="14.6640625" style="35" customWidth="1"/>
    <col min="18" max="18" width="26.1640625" style="63" customWidth="1"/>
    <col min="19" max="19" width="11.1640625" style="36" customWidth="1"/>
    <col min="20" max="20" width="14.6640625" style="35" customWidth="1"/>
    <col min="21" max="22" width="11.1640625" style="35" customWidth="1"/>
    <col min="23" max="23" width="13" style="35" customWidth="1"/>
    <col min="24" max="24" width="11.83203125" style="35" customWidth="1"/>
    <col min="25" max="25" width="13.33203125" style="35" customWidth="1"/>
    <col min="26" max="27" width="11.1640625" style="35" customWidth="1"/>
    <col min="28" max="28" width="26.33203125" style="35" customWidth="1"/>
    <col min="29" max="29" width="14.6640625" style="35" customWidth="1"/>
    <col min="30" max="30" width="23.33203125" style="35" customWidth="1"/>
    <col min="31" max="31" width="17.6640625" style="35" customWidth="1"/>
    <col min="32" max="33" width="14.6640625" style="35" customWidth="1"/>
    <col min="34" max="34" width="17" style="35" customWidth="1"/>
    <col min="35" max="35" width="19" style="35" customWidth="1"/>
    <col min="36" max="36" width="21.33203125" style="36" customWidth="1"/>
    <col min="37" max="40" width="17" style="35" customWidth="1"/>
    <col min="41" max="41" width="30.6640625" style="35" customWidth="1"/>
    <col min="42" max="42" width="42.33203125" style="35" customWidth="1"/>
    <col min="43" max="43" width="64.6640625" style="35" customWidth="1"/>
    <col min="44" max="44" width="25.83203125" style="35" customWidth="1"/>
    <col min="45" max="45" width="18.1640625" style="35" customWidth="1"/>
    <col min="46" max="46" width="27.33203125" style="35" customWidth="1"/>
    <col min="47" max="47" width="22.33203125" customWidth="1"/>
    <col min="48" max="48" width="23.33203125" style="36" customWidth="1"/>
    <col min="49" max="49" width="19.33203125" style="35" customWidth="1"/>
    <col min="50" max="50" width="35.1640625" style="36" customWidth="1"/>
    <col min="51" max="51" width="41.1640625" style="36" customWidth="1"/>
    <col min="52" max="52" width="31" customWidth="1"/>
    <col min="53" max="53" width="27.6640625" style="36" customWidth="1"/>
    <col min="54" max="54" width="59.6640625" style="35" customWidth="1"/>
    <col min="55" max="16384" width="9" style="35"/>
  </cols>
  <sheetData>
    <row r="1" spans="1:52" s="38" customFormat="1" ht="57" customHeight="1">
      <c r="A1" s="59" t="s">
        <v>0</v>
      </c>
      <c r="B1" s="60" t="s">
        <v>1</v>
      </c>
      <c r="C1" s="60" t="s">
        <v>2</v>
      </c>
      <c r="D1" s="60" t="s">
        <v>3</v>
      </c>
      <c r="E1" s="60" t="s">
        <v>4</v>
      </c>
      <c r="F1" s="60" t="s">
        <v>5</v>
      </c>
      <c r="G1" s="60" t="s">
        <v>6</v>
      </c>
      <c r="H1" s="60" t="s">
        <v>7</v>
      </c>
      <c r="I1" s="60" t="s">
        <v>8</v>
      </c>
      <c r="J1" s="60" t="s">
        <v>9</v>
      </c>
      <c r="K1" s="60" t="s">
        <v>10</v>
      </c>
      <c r="L1" s="60" t="s">
        <v>11</v>
      </c>
      <c r="M1" s="60" t="s">
        <v>12</v>
      </c>
      <c r="N1" s="60" t="s">
        <v>13</v>
      </c>
      <c r="O1" s="60" t="s">
        <v>14</v>
      </c>
      <c r="P1" s="60" t="s">
        <v>15</v>
      </c>
      <c r="Q1" s="60" t="s">
        <v>16</v>
      </c>
      <c r="R1" s="60" t="s">
        <v>17</v>
      </c>
      <c r="S1" s="60" t="s">
        <v>18</v>
      </c>
      <c r="T1" s="60" t="s">
        <v>19</v>
      </c>
      <c r="U1" s="60" t="s">
        <v>20</v>
      </c>
      <c r="V1" s="60" t="s">
        <v>21</v>
      </c>
      <c r="W1" s="60" t="s">
        <v>22</v>
      </c>
      <c r="X1" s="60" t="s">
        <v>23</v>
      </c>
      <c r="Y1" s="60" t="s">
        <v>24</v>
      </c>
      <c r="Z1" s="60" t="s">
        <v>25</v>
      </c>
      <c r="AA1" s="60" t="s">
        <v>26</v>
      </c>
      <c r="AB1" s="60" t="s">
        <v>27</v>
      </c>
      <c r="AC1" s="60" t="s">
        <v>28</v>
      </c>
      <c r="AD1" s="60" t="s">
        <v>29</v>
      </c>
      <c r="AE1" s="60" t="s">
        <v>30</v>
      </c>
      <c r="AF1" s="60" t="s">
        <v>31</v>
      </c>
      <c r="AG1" s="60" t="s">
        <v>32</v>
      </c>
      <c r="AH1" s="60" t="s">
        <v>33</v>
      </c>
      <c r="AI1" s="60" t="s">
        <v>34</v>
      </c>
      <c r="AJ1" s="60" t="s">
        <v>35</v>
      </c>
      <c r="AK1" s="60" t="s">
        <v>36</v>
      </c>
      <c r="AL1" s="60" t="s">
        <v>37</v>
      </c>
      <c r="AM1" s="60" t="s">
        <v>38</v>
      </c>
      <c r="AN1" s="60" t="s">
        <v>39</v>
      </c>
      <c r="AO1" s="60" t="s">
        <v>40</v>
      </c>
      <c r="AP1" s="60" t="s">
        <v>41</v>
      </c>
      <c r="AQ1" s="60" t="s">
        <v>42</v>
      </c>
      <c r="AR1" s="60" t="s">
        <v>43</v>
      </c>
      <c r="AS1" s="60" t="s">
        <v>44</v>
      </c>
      <c r="AT1" s="60" t="s">
        <v>45</v>
      </c>
      <c r="AU1" s="60" t="s">
        <v>46</v>
      </c>
      <c r="AV1" s="60" t="s">
        <v>47</v>
      </c>
      <c r="AW1" s="60" t="s">
        <v>48</v>
      </c>
      <c r="AX1" s="60" t="s">
        <v>49</v>
      </c>
      <c r="AY1" s="60" t="s">
        <v>50</v>
      </c>
      <c r="AZ1" s="61" t="s">
        <v>51</v>
      </c>
    </row>
    <row r="2" spans="1:52" s="38" customFormat="1" ht="190.5" customHeight="1">
      <c r="A2" s="81">
        <v>1</v>
      </c>
      <c r="B2" s="82" t="s">
        <v>52</v>
      </c>
      <c r="C2" s="82" t="s">
        <v>53</v>
      </c>
      <c r="D2" s="82" t="s">
        <v>54</v>
      </c>
      <c r="E2" s="82">
        <v>2021</v>
      </c>
      <c r="F2" s="82" t="s">
        <v>55</v>
      </c>
      <c r="G2" s="82" t="s">
        <v>56</v>
      </c>
      <c r="H2" s="82" t="s">
        <v>57</v>
      </c>
      <c r="I2" s="82" t="str">
        <f t="array" ref="I2">_xlfn.TEXTJOIN(",", TRUE, IF(Table4[study_id]=Table3[[#This Row],[study_id]], Table4[iso_code], ""))</f>
        <v>DZ,AO,BJ,BW,BF,BI,CM,CF,TD,KM,CG,CD,DJ,EG,GQ,ER,ET,GA,GM,GH,GN,GW,CI,KE,LS,LR,LY,MG,MW,ML,MR,MU,MA,MZ,NA,NE,NG,RW,ST,SN,SC,SL,SO,ZA,SS,SD,SZ,TZ,TG,TN,UG,ZM,ZW</v>
      </c>
      <c r="J2" s="82">
        <f>COUNTIF(study_countries!A:A,A2)</f>
        <v>53</v>
      </c>
      <c r="K2" s="82" t="s">
        <v>58</v>
      </c>
      <c r="L2" s="82" t="s">
        <v>59</v>
      </c>
      <c r="M2" s="82" t="s">
        <v>60</v>
      </c>
      <c r="N2" s="82">
        <v>2010</v>
      </c>
      <c r="O2" s="82">
        <v>2050</v>
      </c>
      <c r="P2" s="82" t="s">
        <v>61</v>
      </c>
      <c r="Q2" s="82" t="s">
        <v>62</v>
      </c>
      <c r="R2" s="82" t="s">
        <v>63</v>
      </c>
      <c r="S2" s="82" t="s">
        <v>64</v>
      </c>
      <c r="T2" s="82" t="s">
        <v>64</v>
      </c>
      <c r="U2" s="82" t="s">
        <v>64</v>
      </c>
      <c r="V2" s="82" t="s">
        <v>65</v>
      </c>
      <c r="W2" s="82" t="s">
        <v>65</v>
      </c>
      <c r="X2" s="82" t="s">
        <v>65</v>
      </c>
      <c r="Y2" s="82" t="s">
        <v>64</v>
      </c>
      <c r="Z2" s="82" t="s">
        <v>65</v>
      </c>
      <c r="AA2" s="82" t="s">
        <v>65</v>
      </c>
      <c r="AB2" s="82" t="s">
        <v>66</v>
      </c>
      <c r="AC2" s="82" t="s">
        <v>67</v>
      </c>
      <c r="AD2" s="82" t="s">
        <v>68</v>
      </c>
      <c r="AE2" s="82" t="s">
        <v>64</v>
      </c>
      <c r="AF2" s="82" t="s">
        <v>64</v>
      </c>
      <c r="AG2" s="82" t="s">
        <v>65</v>
      </c>
      <c r="AH2" s="82" t="s">
        <v>65</v>
      </c>
      <c r="AI2" s="82" t="s">
        <v>69</v>
      </c>
      <c r="AJ2" s="82" t="s">
        <v>65</v>
      </c>
      <c r="AK2" s="82" t="s">
        <v>65</v>
      </c>
      <c r="AL2" s="82" t="s">
        <v>65</v>
      </c>
      <c r="AM2" s="82" t="s">
        <v>65</v>
      </c>
      <c r="AN2" s="82" t="s">
        <v>65</v>
      </c>
      <c r="AO2" s="82" t="s">
        <v>70</v>
      </c>
      <c r="AP2" s="82" t="s">
        <v>71</v>
      </c>
      <c r="AQ2" s="82" t="s">
        <v>72</v>
      </c>
      <c r="AR2" s="82" t="s">
        <v>73</v>
      </c>
      <c r="AS2" s="82" t="s">
        <v>65</v>
      </c>
      <c r="AT2" s="82" t="s">
        <v>74</v>
      </c>
      <c r="AU2" s="82" t="s">
        <v>65</v>
      </c>
      <c r="AV2" s="82" t="s">
        <v>75</v>
      </c>
      <c r="AW2" s="82" t="s">
        <v>65</v>
      </c>
      <c r="AX2" s="82"/>
      <c r="AY2" s="22" t="s">
        <v>76</v>
      </c>
      <c r="AZ2" s="84" t="s">
        <v>77</v>
      </c>
    </row>
    <row r="3" spans="1:52" s="38" customFormat="1" ht="145.5" customHeight="1">
      <c r="A3" s="81">
        <v>2</v>
      </c>
      <c r="B3" s="82" t="s">
        <v>78</v>
      </c>
      <c r="C3" s="82" t="s">
        <v>79</v>
      </c>
      <c r="D3" s="82" t="s">
        <v>80</v>
      </c>
      <c r="E3" s="82">
        <v>2018</v>
      </c>
      <c r="F3" s="82" t="s">
        <v>55</v>
      </c>
      <c r="G3" s="82" t="s">
        <v>81</v>
      </c>
      <c r="H3" s="82" t="s">
        <v>57</v>
      </c>
      <c r="I3" s="82" t="str">
        <f t="array" ref="I3">_xlfn.TEXTJOIN(",", TRUE, IF(Table4[study_id]=Table3[[#This Row],[study_id]], Table4[iso_code], ""))</f>
        <v>DZ,AO,BJ,BW,BF,BI,CV,CM,CF,TD,KM,CD,CG,DJ,EG,GQ,ER,SZ,ET,GA,GM,GH,GN,GW,CI,KE,LS,LR,LY,MG,MW,ML,MR,MU,MA,MZ,NA,NE,NG,RW,ST,SN,SC,SL,SO,ZA,SS,SD,TZ,TG,TN,UG,ZM,ZW</v>
      </c>
      <c r="J3" s="82">
        <f>COUNTIF(study_countries!A:A,A3)</f>
        <v>54</v>
      </c>
      <c r="K3" s="82" t="s">
        <v>58</v>
      </c>
      <c r="L3" s="82" t="s">
        <v>82</v>
      </c>
      <c r="M3" s="82" t="s">
        <v>83</v>
      </c>
      <c r="N3" s="82">
        <v>2016</v>
      </c>
      <c r="O3" s="82">
        <v>2030</v>
      </c>
      <c r="P3" s="82" t="s">
        <v>61</v>
      </c>
      <c r="Q3" s="82" t="s">
        <v>84</v>
      </c>
      <c r="R3" s="82" t="s">
        <v>85</v>
      </c>
      <c r="S3" s="82" t="s">
        <v>64</v>
      </c>
      <c r="T3" s="82" t="s">
        <v>64</v>
      </c>
      <c r="U3" s="82" t="s">
        <v>64</v>
      </c>
      <c r="V3" s="82" t="s">
        <v>64</v>
      </c>
      <c r="W3" s="82" t="s">
        <v>64</v>
      </c>
      <c r="X3" s="82" t="s">
        <v>64</v>
      </c>
      <c r="Y3" s="82" t="s">
        <v>64</v>
      </c>
      <c r="Z3" s="82" t="s">
        <v>65</v>
      </c>
      <c r="AA3" s="82" t="s">
        <v>64</v>
      </c>
      <c r="AB3" s="82" t="s">
        <v>86</v>
      </c>
      <c r="AC3" s="82" t="s">
        <v>87</v>
      </c>
      <c r="AD3" s="82" t="s">
        <v>88</v>
      </c>
      <c r="AE3" s="82" t="s">
        <v>64</v>
      </c>
      <c r="AF3" s="82" t="s">
        <v>64</v>
      </c>
      <c r="AG3" s="82" t="s">
        <v>65</v>
      </c>
      <c r="AH3" s="82" t="s">
        <v>65</v>
      </c>
      <c r="AI3" s="82" t="s">
        <v>89</v>
      </c>
      <c r="AJ3" s="82" t="s">
        <v>65</v>
      </c>
      <c r="AK3" s="82" t="s">
        <v>65</v>
      </c>
      <c r="AL3" s="82" t="s">
        <v>65</v>
      </c>
      <c r="AM3" s="82" t="s">
        <v>64</v>
      </c>
      <c r="AN3" s="82" t="s">
        <v>65</v>
      </c>
      <c r="AO3" s="82" t="s">
        <v>90</v>
      </c>
      <c r="AP3" s="82" t="s">
        <v>91</v>
      </c>
      <c r="AQ3" s="82" t="s">
        <v>92</v>
      </c>
      <c r="AR3" s="82" t="s">
        <v>93</v>
      </c>
      <c r="AS3" s="82" t="s">
        <v>65</v>
      </c>
      <c r="AT3" s="82" t="s">
        <v>94</v>
      </c>
      <c r="AU3" s="82" t="s">
        <v>64</v>
      </c>
      <c r="AV3" s="82" t="s">
        <v>75</v>
      </c>
      <c r="AW3" s="82" t="s">
        <v>64</v>
      </c>
      <c r="AX3" s="82" t="s">
        <v>95</v>
      </c>
      <c r="AY3" s="83" t="s">
        <v>96</v>
      </c>
      <c r="AZ3" s="84" t="s">
        <v>75</v>
      </c>
    </row>
    <row r="4" spans="1:52" s="38" customFormat="1" ht="138" customHeight="1">
      <c r="A4" s="81">
        <v>3</v>
      </c>
      <c r="B4" s="82" t="s">
        <v>97</v>
      </c>
      <c r="C4" s="82" t="s">
        <v>98</v>
      </c>
      <c r="D4" s="82" t="s">
        <v>99</v>
      </c>
      <c r="E4" s="82">
        <v>2025</v>
      </c>
      <c r="F4" s="82" t="s">
        <v>55</v>
      </c>
      <c r="G4" s="82" t="s">
        <v>100</v>
      </c>
      <c r="H4" s="82" t="s">
        <v>101</v>
      </c>
      <c r="I4" s="82" t="str">
        <f t="array" ref="I4">_xlfn.TEXTJOIN(",", TRUE, IF(Table4[study_id]=Table3[[#This Row],[study_id]], Table4[iso_code], ""))</f>
        <v>DZ,AO,BJ,BW,BF,BI,CM,CF,TD,CD,CG,DJ,EG,GQ,ER,SZ,ET,GA,GM,GH,GN,GW,CI,KE,LS,LR,LY,MW,ML,MR,MA,MZ,NA,NE,NG,RW,SN,SL,SO,ZA,SS,SD,TZ,TG,TN,UG,ZM,ZW</v>
      </c>
      <c r="J4" s="82">
        <f>COUNTIF(study_countries!A:A,A4)</f>
        <v>48</v>
      </c>
      <c r="K4" s="82" t="s">
        <v>58</v>
      </c>
      <c r="L4" s="82" t="s">
        <v>102</v>
      </c>
      <c r="M4" s="82" t="s">
        <v>103</v>
      </c>
      <c r="N4" s="82">
        <v>2019</v>
      </c>
      <c r="O4" s="82">
        <v>2030</v>
      </c>
      <c r="P4" s="82" t="s">
        <v>61</v>
      </c>
      <c r="Q4" s="82" t="s">
        <v>84</v>
      </c>
      <c r="R4" s="82" t="s">
        <v>85</v>
      </c>
      <c r="S4" s="82" t="s">
        <v>64</v>
      </c>
      <c r="T4" s="82" t="s">
        <v>64</v>
      </c>
      <c r="U4" s="82" t="s">
        <v>64</v>
      </c>
      <c r="V4" s="82" t="s">
        <v>65</v>
      </c>
      <c r="W4" s="82" t="s">
        <v>64</v>
      </c>
      <c r="X4" s="82" t="s">
        <v>64</v>
      </c>
      <c r="Y4" s="82" t="s">
        <v>64</v>
      </c>
      <c r="Z4" s="82" t="s">
        <v>65</v>
      </c>
      <c r="AA4" s="82" t="s">
        <v>65</v>
      </c>
      <c r="AB4" s="82" t="s">
        <v>66</v>
      </c>
      <c r="AC4" s="82" t="s">
        <v>104</v>
      </c>
      <c r="AD4" s="82" t="s">
        <v>68</v>
      </c>
      <c r="AE4" s="82" t="s">
        <v>64</v>
      </c>
      <c r="AF4" s="82" t="s">
        <v>64</v>
      </c>
      <c r="AG4" s="82" t="s">
        <v>65</v>
      </c>
      <c r="AH4" s="82" t="s">
        <v>65</v>
      </c>
      <c r="AI4" s="82" t="s">
        <v>105</v>
      </c>
      <c r="AJ4" s="82" t="s">
        <v>65</v>
      </c>
      <c r="AK4" s="82" t="s">
        <v>65</v>
      </c>
      <c r="AL4" s="82" t="s">
        <v>65</v>
      </c>
      <c r="AM4" s="82" t="s">
        <v>64</v>
      </c>
      <c r="AN4" s="82" t="s">
        <v>65</v>
      </c>
      <c r="AO4" s="82" t="s">
        <v>106</v>
      </c>
      <c r="AP4" s="82" t="s">
        <v>107</v>
      </c>
      <c r="AQ4" s="82" t="s">
        <v>108</v>
      </c>
      <c r="AR4" s="82" t="s">
        <v>109</v>
      </c>
      <c r="AS4" s="82" t="s">
        <v>65</v>
      </c>
      <c r="AT4" s="82" t="s">
        <v>110</v>
      </c>
      <c r="AU4" s="82" t="s">
        <v>65</v>
      </c>
      <c r="AV4" s="82" t="s">
        <v>75</v>
      </c>
      <c r="AW4" s="82" t="s">
        <v>65</v>
      </c>
      <c r="AX4" s="82"/>
      <c r="AY4" s="83" t="s">
        <v>111</v>
      </c>
      <c r="AZ4" s="84" t="s">
        <v>112</v>
      </c>
    </row>
    <row r="5" spans="1:52" s="39" customFormat="1" ht="236.25" customHeight="1">
      <c r="A5" s="81">
        <v>4</v>
      </c>
      <c r="B5" s="82" t="s">
        <v>113</v>
      </c>
      <c r="C5" s="82" t="s">
        <v>114</v>
      </c>
      <c r="D5" s="82" t="s">
        <v>115</v>
      </c>
      <c r="E5" s="82">
        <v>2021</v>
      </c>
      <c r="F5" s="82" t="s">
        <v>55</v>
      </c>
      <c r="G5" s="82" t="s">
        <v>116</v>
      </c>
      <c r="H5" s="82" t="s">
        <v>57</v>
      </c>
      <c r="I5" s="82" t="str">
        <f t="array" ref="I5">_xlfn.TEXTJOIN(",", TRUE, IF(Table4[study_id]=Table3[[#This Row],[study_id]], Table4[iso_code], ""))</f>
        <v>DZ,AO,BJ,BW,BF,BI,CV,CM,CF,TD,KM,CD,CG,DJ,EG,GQ,ER,SZ,ET,GA,GM,GH,GN,GW,CI,KE,LS,LR,LY,MG,MW,ML,MR,MU,MA,MZ,NA,NE,NG,RW,ST,SN,SC,SL,SO,ZA,SS,SD,TZ,TG,TN,UG,ZM,ZW</v>
      </c>
      <c r="J5" s="82">
        <f>COUNTIF(study_countries!A:A,A5)</f>
        <v>54</v>
      </c>
      <c r="K5" s="82" t="s">
        <v>58</v>
      </c>
      <c r="L5" s="82" t="s">
        <v>117</v>
      </c>
      <c r="M5" s="82" t="s">
        <v>118</v>
      </c>
      <c r="N5" s="82">
        <v>2021</v>
      </c>
      <c r="O5" s="82">
        <v>2050</v>
      </c>
      <c r="P5" s="82" t="s">
        <v>61</v>
      </c>
      <c r="Q5" s="82" t="s">
        <v>84</v>
      </c>
      <c r="R5" s="82" t="s">
        <v>75</v>
      </c>
      <c r="S5" s="82" t="s">
        <v>64</v>
      </c>
      <c r="T5" s="82" t="s">
        <v>64</v>
      </c>
      <c r="U5" s="82" t="s">
        <v>64</v>
      </c>
      <c r="V5" s="82" t="s">
        <v>65</v>
      </c>
      <c r="W5" s="82" t="s">
        <v>65</v>
      </c>
      <c r="X5" s="82" t="s">
        <v>65</v>
      </c>
      <c r="Y5" s="82" t="s">
        <v>64</v>
      </c>
      <c r="Z5" s="82" t="s">
        <v>64</v>
      </c>
      <c r="AA5" s="82" t="s">
        <v>65</v>
      </c>
      <c r="AB5" s="82" t="s">
        <v>66</v>
      </c>
      <c r="AC5" s="82" t="s">
        <v>104</v>
      </c>
      <c r="AD5" s="82" t="s">
        <v>68</v>
      </c>
      <c r="AE5" s="82" t="s">
        <v>64</v>
      </c>
      <c r="AF5" s="82" t="s">
        <v>65</v>
      </c>
      <c r="AG5" s="82" t="s">
        <v>65</v>
      </c>
      <c r="AH5" s="82" t="s">
        <v>64</v>
      </c>
      <c r="AI5" s="82" t="s">
        <v>119</v>
      </c>
      <c r="AJ5" s="82" t="s">
        <v>65</v>
      </c>
      <c r="AK5" s="82" t="s">
        <v>65</v>
      </c>
      <c r="AL5" s="82" t="s">
        <v>65</v>
      </c>
      <c r="AM5" s="82" t="s">
        <v>65</v>
      </c>
      <c r="AN5" s="82" t="s">
        <v>64</v>
      </c>
      <c r="AO5" s="82" t="s">
        <v>120</v>
      </c>
      <c r="AP5" s="82" t="s">
        <v>121</v>
      </c>
      <c r="AQ5" s="82" t="s">
        <v>122</v>
      </c>
      <c r="AR5" s="82" t="s">
        <v>123</v>
      </c>
      <c r="AS5" s="82" t="s">
        <v>65</v>
      </c>
      <c r="AT5" s="82" t="s">
        <v>110</v>
      </c>
      <c r="AU5" s="82" t="s">
        <v>65</v>
      </c>
      <c r="AV5" s="82" t="s">
        <v>75</v>
      </c>
      <c r="AW5" s="82" t="s">
        <v>65</v>
      </c>
      <c r="AX5" s="82"/>
      <c r="AY5" s="83" t="s">
        <v>124</v>
      </c>
      <c r="AZ5" s="84" t="s">
        <v>125</v>
      </c>
    </row>
    <row r="6" spans="1:52" s="39" customFormat="1" ht="213" customHeight="1">
      <c r="A6" s="81">
        <v>5</v>
      </c>
      <c r="B6" s="82" t="s">
        <v>126</v>
      </c>
      <c r="C6" s="82" t="s">
        <v>127</v>
      </c>
      <c r="D6" s="82" t="s">
        <v>128</v>
      </c>
      <c r="E6" s="82">
        <v>2016</v>
      </c>
      <c r="F6" s="82" t="s">
        <v>55</v>
      </c>
      <c r="G6" s="82" t="s">
        <v>129</v>
      </c>
      <c r="H6" s="82" t="s">
        <v>57</v>
      </c>
      <c r="I6" s="82" t="str">
        <f t="array" ref="I6">_xlfn.TEXTJOIN(",", TRUE, IF(Table4[study_id]=Table3[[#This Row],[study_id]], Table4[iso_code], ""))</f>
        <v>AO,BF,BI,BJ,BW,CD,CF,CG,CI,CM,DJ,DZ,EG,ER,ET,GA,GH,GM,GN,GQ,GW,KE,LR,LS,LY,MA,ML,MR,MW,MZ,NA,NE,NG,RW,SD,SL,SN,SO,SZ,TD,TG,TN,TZ,UG,ZA,ZM,ZW</v>
      </c>
      <c r="J6" s="82">
        <f>COUNTIF(study_countries!A:A,A6)</f>
        <v>47</v>
      </c>
      <c r="K6" s="82" t="s">
        <v>58</v>
      </c>
      <c r="L6" s="82" t="s">
        <v>130</v>
      </c>
      <c r="M6" s="82" t="s">
        <v>131</v>
      </c>
      <c r="N6" s="82">
        <v>2010</v>
      </c>
      <c r="O6" s="82">
        <v>2040</v>
      </c>
      <c r="P6" s="82" t="s">
        <v>61</v>
      </c>
      <c r="Q6" s="82" t="s">
        <v>84</v>
      </c>
      <c r="R6" s="82" t="s">
        <v>63</v>
      </c>
      <c r="S6" s="82" t="s">
        <v>64</v>
      </c>
      <c r="T6" s="82" t="s">
        <v>64</v>
      </c>
      <c r="U6" s="82" t="s">
        <v>64</v>
      </c>
      <c r="V6" s="82" t="s">
        <v>64</v>
      </c>
      <c r="W6" s="82" t="s">
        <v>64</v>
      </c>
      <c r="X6" s="82" t="s">
        <v>65</v>
      </c>
      <c r="Y6" s="82" t="s">
        <v>64</v>
      </c>
      <c r="Z6" s="82" t="s">
        <v>65</v>
      </c>
      <c r="AA6" s="82" t="s">
        <v>64</v>
      </c>
      <c r="AB6" s="82" t="s">
        <v>66</v>
      </c>
      <c r="AC6" s="82" t="s">
        <v>104</v>
      </c>
      <c r="AD6" s="82" t="s">
        <v>68</v>
      </c>
      <c r="AE6" s="82" t="s">
        <v>64</v>
      </c>
      <c r="AF6" s="82" t="s">
        <v>64</v>
      </c>
      <c r="AG6" s="82" t="s">
        <v>65</v>
      </c>
      <c r="AH6" s="82" t="s">
        <v>65</v>
      </c>
      <c r="AI6" s="82" t="s">
        <v>89</v>
      </c>
      <c r="AJ6" s="82" t="s">
        <v>65</v>
      </c>
      <c r="AK6" s="82" t="s">
        <v>65</v>
      </c>
      <c r="AL6" s="82" t="s">
        <v>65</v>
      </c>
      <c r="AM6" s="82" t="s">
        <v>64</v>
      </c>
      <c r="AN6" s="82" t="s">
        <v>64</v>
      </c>
      <c r="AO6" s="82" t="s">
        <v>132</v>
      </c>
      <c r="AP6" s="82" t="s">
        <v>133</v>
      </c>
      <c r="AQ6" s="82" t="s">
        <v>134</v>
      </c>
      <c r="AR6" s="82" t="s">
        <v>135</v>
      </c>
      <c r="AS6" s="82" t="s">
        <v>136</v>
      </c>
      <c r="AT6" s="82" t="s">
        <v>137</v>
      </c>
      <c r="AU6" s="82" t="s">
        <v>65</v>
      </c>
      <c r="AV6" s="85">
        <v>0.05</v>
      </c>
      <c r="AW6" s="82" t="s">
        <v>65</v>
      </c>
      <c r="AX6" s="82"/>
      <c r="AY6" s="83" t="s">
        <v>138</v>
      </c>
      <c r="AZ6" s="84" t="s">
        <v>139</v>
      </c>
    </row>
    <row r="7" spans="1:52" s="39" customFormat="1" ht="214.5" customHeight="1">
      <c r="A7" s="81">
        <v>6</v>
      </c>
      <c r="B7" s="82" t="s">
        <v>140</v>
      </c>
      <c r="C7" s="82" t="s">
        <v>141</v>
      </c>
      <c r="D7" s="82" t="s">
        <v>142</v>
      </c>
      <c r="E7" s="82">
        <v>2022</v>
      </c>
      <c r="F7" s="82" t="s">
        <v>55</v>
      </c>
      <c r="G7" s="82" t="s">
        <v>143</v>
      </c>
      <c r="H7" s="82" t="s">
        <v>57</v>
      </c>
      <c r="I7" s="82" t="str">
        <f t="array" ref="I7">_xlfn.TEXTJOIN(",", TRUE, IF(Table4[study_id]=Table3[[#This Row],[study_id]], Table4[iso_code], ""))</f>
        <v>DZ,AO,BJ,BW,BF,BI,CM,CF,TD,CD,CG,DJ,EG,GQ,ER,SZ,ET,GA,GM,GH,GN,GW,CI,KE,LS,LR,LY,MW,ML,MR,MA,MZ,NA,NE,NG,RW,SN,SL,SO,ZA,SS,SD,TZ,TG,TN,UG,ZM,ZW</v>
      </c>
      <c r="J7" s="82">
        <f>COUNTIF(study_countries!A:A,A7)</f>
        <v>48</v>
      </c>
      <c r="K7" s="82" t="s">
        <v>58</v>
      </c>
      <c r="L7" s="82" t="s">
        <v>144</v>
      </c>
      <c r="M7" s="82" t="s">
        <v>145</v>
      </c>
      <c r="N7" s="82">
        <v>2015</v>
      </c>
      <c r="O7" s="82">
        <v>2065</v>
      </c>
      <c r="P7" s="82" t="s">
        <v>61</v>
      </c>
      <c r="Q7" s="82" t="s">
        <v>84</v>
      </c>
      <c r="R7" s="82" t="s">
        <v>63</v>
      </c>
      <c r="S7" s="82" t="s">
        <v>64</v>
      </c>
      <c r="T7" s="82" t="s">
        <v>64</v>
      </c>
      <c r="U7" s="82" t="s">
        <v>64</v>
      </c>
      <c r="V7" s="82" t="s">
        <v>64</v>
      </c>
      <c r="W7" s="82" t="s">
        <v>64</v>
      </c>
      <c r="X7" s="82" t="s">
        <v>64</v>
      </c>
      <c r="Y7" s="82" t="s">
        <v>64</v>
      </c>
      <c r="Z7" s="82" t="s">
        <v>65</v>
      </c>
      <c r="AA7" s="82" t="s">
        <v>64</v>
      </c>
      <c r="AB7" s="82" t="s">
        <v>146</v>
      </c>
      <c r="AC7" s="82" t="s">
        <v>104</v>
      </c>
      <c r="AD7" s="82" t="s">
        <v>68</v>
      </c>
      <c r="AE7" s="82" t="s">
        <v>64</v>
      </c>
      <c r="AF7" s="82" t="s">
        <v>64</v>
      </c>
      <c r="AG7" s="82" t="s">
        <v>64</v>
      </c>
      <c r="AH7" s="82" t="s">
        <v>65</v>
      </c>
      <c r="AI7" s="82" t="s">
        <v>89</v>
      </c>
      <c r="AJ7" s="82" t="s">
        <v>65</v>
      </c>
      <c r="AK7" s="82" t="s">
        <v>64</v>
      </c>
      <c r="AL7" s="82" t="s">
        <v>65</v>
      </c>
      <c r="AM7" s="82" t="s">
        <v>64</v>
      </c>
      <c r="AN7" s="82" t="s">
        <v>64</v>
      </c>
      <c r="AO7" s="82" t="s">
        <v>147</v>
      </c>
      <c r="AP7" s="82" t="s">
        <v>148</v>
      </c>
      <c r="AQ7" s="82" t="s">
        <v>149</v>
      </c>
      <c r="AR7" s="82" t="s">
        <v>150</v>
      </c>
      <c r="AS7" s="82" t="s">
        <v>65</v>
      </c>
      <c r="AT7" s="82" t="s">
        <v>151</v>
      </c>
      <c r="AU7" s="82" t="s">
        <v>65</v>
      </c>
      <c r="AV7" s="82" t="s">
        <v>75</v>
      </c>
      <c r="AW7" s="82" t="s">
        <v>65</v>
      </c>
      <c r="AX7" s="82"/>
      <c r="AY7" s="83" t="s">
        <v>152</v>
      </c>
      <c r="AZ7" s="84" t="s">
        <v>153</v>
      </c>
    </row>
    <row r="8" spans="1:52" s="39" customFormat="1" ht="261" customHeight="1">
      <c r="A8" s="81">
        <v>7</v>
      </c>
      <c r="B8" s="82" t="s">
        <v>154</v>
      </c>
      <c r="C8" s="82" t="s">
        <v>155</v>
      </c>
      <c r="D8" s="82" t="s">
        <v>156</v>
      </c>
      <c r="E8" s="82">
        <v>2024</v>
      </c>
      <c r="F8" s="82" t="s">
        <v>55</v>
      </c>
      <c r="G8" s="82" t="s">
        <v>129</v>
      </c>
      <c r="H8" s="82" t="s">
        <v>57</v>
      </c>
      <c r="I8" s="82" t="str">
        <f t="array" ref="I8">_xlfn.TEXTJOIN(",", TRUE, IF(Table4[study_id]=Table3[[#This Row],[study_id]], Table4[iso_code], ""))</f>
        <v>DZ,AO,BJ,BW,BF,BI,CM,CF,TD,CD,CG,DJ,EG,GQ,ER,SZ,ET,GA,GM,GH,GN,GW,CI,KE,LS,LR,LY,MW,ML,MR,MA,MZ,NA,NE,NG,RW,SN,SL,SO,ZA,SS,SD,TZ,TG,TN,UG,ZM,ZW</v>
      </c>
      <c r="J8" s="82">
        <f>COUNTIF(study_countries!A:A,A8)</f>
        <v>48</v>
      </c>
      <c r="K8" s="82" t="s">
        <v>58</v>
      </c>
      <c r="L8" s="82" t="s">
        <v>157</v>
      </c>
      <c r="M8" s="82" t="s">
        <v>158</v>
      </c>
      <c r="N8" s="82">
        <v>2020</v>
      </c>
      <c r="O8" s="82">
        <v>2040</v>
      </c>
      <c r="P8" s="82" t="s">
        <v>159</v>
      </c>
      <c r="Q8" s="82" t="s">
        <v>84</v>
      </c>
      <c r="R8" s="82" t="s">
        <v>85</v>
      </c>
      <c r="S8" s="82" t="s">
        <v>64</v>
      </c>
      <c r="T8" s="82" t="s">
        <v>64</v>
      </c>
      <c r="U8" s="82" t="s">
        <v>64</v>
      </c>
      <c r="V8" s="82" t="s">
        <v>64</v>
      </c>
      <c r="W8" s="82" t="s">
        <v>64</v>
      </c>
      <c r="X8" s="82" t="s">
        <v>64</v>
      </c>
      <c r="Y8" s="82" t="s">
        <v>64</v>
      </c>
      <c r="Z8" s="82" t="s">
        <v>64</v>
      </c>
      <c r="AA8" s="82" t="s">
        <v>64</v>
      </c>
      <c r="AB8" s="82" t="s">
        <v>66</v>
      </c>
      <c r="AC8" s="82" t="s">
        <v>87</v>
      </c>
      <c r="AD8" s="82" t="s">
        <v>160</v>
      </c>
      <c r="AE8" s="82" t="s">
        <v>64</v>
      </c>
      <c r="AF8" s="82" t="s">
        <v>64</v>
      </c>
      <c r="AG8" s="82" t="s">
        <v>65</v>
      </c>
      <c r="AH8" s="82" t="s">
        <v>64</v>
      </c>
      <c r="AI8" s="82" t="s">
        <v>89</v>
      </c>
      <c r="AJ8" s="82" t="s">
        <v>65</v>
      </c>
      <c r="AK8" s="82" t="s">
        <v>65</v>
      </c>
      <c r="AL8" s="82" t="s">
        <v>65</v>
      </c>
      <c r="AM8" s="82" t="s">
        <v>64</v>
      </c>
      <c r="AN8" s="82" t="s">
        <v>64</v>
      </c>
      <c r="AO8" s="82" t="s">
        <v>161</v>
      </c>
      <c r="AP8" s="82" t="s">
        <v>162</v>
      </c>
      <c r="AQ8" s="82" t="s">
        <v>163</v>
      </c>
      <c r="AR8" s="82" t="s">
        <v>164</v>
      </c>
      <c r="AS8" s="82" t="s">
        <v>65</v>
      </c>
      <c r="AT8" s="82" t="s">
        <v>165</v>
      </c>
      <c r="AU8" s="82" t="s">
        <v>64</v>
      </c>
      <c r="AV8" s="85">
        <v>0.1</v>
      </c>
      <c r="AW8" s="82" t="s">
        <v>64</v>
      </c>
      <c r="AX8" s="82" t="s">
        <v>166</v>
      </c>
      <c r="AY8" s="83" t="s">
        <v>167</v>
      </c>
      <c r="AZ8" s="84" t="s">
        <v>154</v>
      </c>
    </row>
    <row r="9" spans="1:52" s="39" customFormat="1" ht="261" customHeight="1">
      <c r="A9" s="81">
        <v>8</v>
      </c>
      <c r="B9" s="82" t="s">
        <v>154</v>
      </c>
      <c r="C9" s="82" t="s">
        <v>168</v>
      </c>
      <c r="D9" s="82" t="s">
        <v>169</v>
      </c>
      <c r="E9" s="82">
        <v>2018</v>
      </c>
      <c r="F9" s="82" t="s">
        <v>55</v>
      </c>
      <c r="G9" s="82" t="s">
        <v>129</v>
      </c>
      <c r="H9" s="82" t="s">
        <v>57</v>
      </c>
      <c r="I9" s="82" t="str">
        <f t="array" ref="I9">_xlfn.TEXTJOIN(",", TRUE, IF(Table4[study_id]=Table3[[#This Row],[study_id]], Table4[iso_code], ""))</f>
        <v>DZ,AO,BJ,BW,BF,BI,CM,CF,TD,CD,CG,DJ,EG,GQ,ER,SZ,ET,GA,GM,GH,GN,GW,CI,KE,LS,LR,LY,MW,ML,MR,MA,MZ,NA,NE,NG,RW,SN,SL,SO,ZA,SS,SD,TZ,TG,TN,UG,ZM,ZW</v>
      </c>
      <c r="J9" s="82">
        <f>COUNTIF(study_countries!A:A,A9)</f>
        <v>48</v>
      </c>
      <c r="K9" s="82" t="s">
        <v>58</v>
      </c>
      <c r="L9" s="82" t="s">
        <v>170</v>
      </c>
      <c r="M9" s="82" t="s">
        <v>171</v>
      </c>
      <c r="N9" s="82">
        <v>2010</v>
      </c>
      <c r="O9" s="82">
        <v>2030</v>
      </c>
      <c r="P9" s="82" t="s">
        <v>61</v>
      </c>
      <c r="Q9" s="82" t="s">
        <v>84</v>
      </c>
      <c r="R9" s="82" t="s">
        <v>85</v>
      </c>
      <c r="S9" s="82" t="s">
        <v>64</v>
      </c>
      <c r="T9" s="82" t="s">
        <v>64</v>
      </c>
      <c r="U9" s="82" t="s">
        <v>64</v>
      </c>
      <c r="V9" s="82" t="s">
        <v>64</v>
      </c>
      <c r="W9" s="82" t="s">
        <v>65</v>
      </c>
      <c r="X9" s="82" t="s">
        <v>64</v>
      </c>
      <c r="Y9" s="82" t="s">
        <v>64</v>
      </c>
      <c r="Z9" s="82" t="s">
        <v>65</v>
      </c>
      <c r="AA9" s="82" t="s">
        <v>64</v>
      </c>
      <c r="AB9" s="82" t="s">
        <v>66</v>
      </c>
      <c r="AC9" s="82" t="s">
        <v>87</v>
      </c>
      <c r="AD9" s="82" t="s">
        <v>172</v>
      </c>
      <c r="AE9" s="82" t="s">
        <v>64</v>
      </c>
      <c r="AF9" s="82" t="s">
        <v>64</v>
      </c>
      <c r="AG9" s="82" t="s">
        <v>65</v>
      </c>
      <c r="AH9" s="82" t="s">
        <v>65</v>
      </c>
      <c r="AI9" s="82" t="s">
        <v>89</v>
      </c>
      <c r="AJ9" s="82" t="s">
        <v>65</v>
      </c>
      <c r="AK9" s="82" t="s">
        <v>65</v>
      </c>
      <c r="AL9" s="82" t="s">
        <v>65</v>
      </c>
      <c r="AM9" s="82" t="s">
        <v>64</v>
      </c>
      <c r="AN9" s="82" t="s">
        <v>65</v>
      </c>
      <c r="AO9" s="82" t="s">
        <v>173</v>
      </c>
      <c r="AP9" s="82" t="s">
        <v>174</v>
      </c>
      <c r="AQ9" s="82" t="s">
        <v>175</v>
      </c>
      <c r="AR9" s="82" t="s">
        <v>164</v>
      </c>
      <c r="AS9" s="82" t="s">
        <v>65</v>
      </c>
      <c r="AT9" s="82" t="s">
        <v>176</v>
      </c>
      <c r="AU9" s="82" t="s">
        <v>64</v>
      </c>
      <c r="AV9" s="85">
        <v>0.1</v>
      </c>
      <c r="AW9" s="82" t="s">
        <v>65</v>
      </c>
      <c r="AX9" s="82"/>
      <c r="AY9" s="83" t="s">
        <v>177</v>
      </c>
      <c r="AZ9" s="86" t="s">
        <v>154</v>
      </c>
    </row>
    <row r="10" spans="1:52" s="39" customFormat="1" ht="261" customHeight="1">
      <c r="A10" s="81">
        <v>9</v>
      </c>
      <c r="B10" s="82" t="s">
        <v>154</v>
      </c>
      <c r="C10" s="82" t="s">
        <v>178</v>
      </c>
      <c r="D10" s="82" t="s">
        <v>179</v>
      </c>
      <c r="E10" s="82">
        <v>2021</v>
      </c>
      <c r="F10" s="82" t="s">
        <v>55</v>
      </c>
      <c r="G10" s="82" t="s">
        <v>129</v>
      </c>
      <c r="H10" s="82" t="s">
        <v>101</v>
      </c>
      <c r="I10" s="82" t="str">
        <f t="array" ref="I10">_xlfn.TEXTJOIN(",", TRUE, IF(Table4[study_id]=Table3[[#This Row],[study_id]], Table4[iso_code], ""))</f>
        <v>AO,BW,BI,DJ,EG,SZ,ET,KE,LS,MW,MZ,NA,RW,ZA,SS,SD,TZ,UG,ZM,ZW,CD</v>
      </c>
      <c r="J10" s="82">
        <f>COUNTIF(study_countries!A:A,A10)</f>
        <v>21</v>
      </c>
      <c r="K10" s="82" t="s">
        <v>180</v>
      </c>
      <c r="L10" s="82" t="s">
        <v>181</v>
      </c>
      <c r="M10" s="82" t="s">
        <v>182</v>
      </c>
      <c r="N10" s="82">
        <v>2018</v>
      </c>
      <c r="O10" s="82">
        <v>2040</v>
      </c>
      <c r="P10" s="82" t="s">
        <v>61</v>
      </c>
      <c r="Q10" s="82" t="s">
        <v>84</v>
      </c>
      <c r="R10" s="82" t="s">
        <v>85</v>
      </c>
      <c r="S10" s="82" t="s">
        <v>64</v>
      </c>
      <c r="T10" s="82" t="s">
        <v>64</v>
      </c>
      <c r="U10" s="82" t="s">
        <v>64</v>
      </c>
      <c r="V10" s="82" t="s">
        <v>64</v>
      </c>
      <c r="W10" s="82" t="s">
        <v>64</v>
      </c>
      <c r="X10" s="82" t="s">
        <v>64</v>
      </c>
      <c r="Y10" s="82" t="s">
        <v>64</v>
      </c>
      <c r="Z10" s="82" t="s">
        <v>65</v>
      </c>
      <c r="AA10" s="82" t="s">
        <v>64</v>
      </c>
      <c r="AB10" s="82" t="s">
        <v>66</v>
      </c>
      <c r="AC10" s="82" t="s">
        <v>87</v>
      </c>
      <c r="AD10" s="82" t="s">
        <v>172</v>
      </c>
      <c r="AE10" s="82" t="s">
        <v>64</v>
      </c>
      <c r="AF10" s="82" t="s">
        <v>64</v>
      </c>
      <c r="AG10" s="82" t="s">
        <v>64</v>
      </c>
      <c r="AH10" s="82" t="s">
        <v>64</v>
      </c>
      <c r="AI10" s="82" t="s">
        <v>89</v>
      </c>
      <c r="AJ10" s="82" t="s">
        <v>65</v>
      </c>
      <c r="AK10" s="82" t="s">
        <v>65</v>
      </c>
      <c r="AL10" s="82" t="s">
        <v>65</v>
      </c>
      <c r="AM10" s="82" t="s">
        <v>64</v>
      </c>
      <c r="AN10" s="82" t="s">
        <v>65</v>
      </c>
      <c r="AO10" s="82" t="s">
        <v>183</v>
      </c>
      <c r="AP10" s="82" t="s">
        <v>184</v>
      </c>
      <c r="AQ10" s="82" t="s">
        <v>154</v>
      </c>
      <c r="AR10" s="82" t="s">
        <v>164</v>
      </c>
      <c r="AS10" s="82" t="s">
        <v>65</v>
      </c>
      <c r="AT10" s="82" t="s">
        <v>185</v>
      </c>
      <c r="AU10" s="82" t="s">
        <v>64</v>
      </c>
      <c r="AV10" s="85">
        <v>0.1</v>
      </c>
      <c r="AW10" s="82" t="s">
        <v>65</v>
      </c>
      <c r="AX10" s="82"/>
      <c r="AY10" s="87" t="s">
        <v>186</v>
      </c>
      <c r="AZ10" s="88" t="s">
        <v>154</v>
      </c>
    </row>
    <row r="11" spans="1:52" s="38" customFormat="1" ht="208.25" customHeight="1">
      <c r="A11" s="81">
        <v>10</v>
      </c>
      <c r="B11" s="82" t="s">
        <v>187</v>
      </c>
      <c r="C11" s="82" t="s">
        <v>188</v>
      </c>
      <c r="D11" s="82" t="s">
        <v>189</v>
      </c>
      <c r="E11" s="82">
        <v>2017</v>
      </c>
      <c r="F11" s="82" t="s">
        <v>55</v>
      </c>
      <c r="G11" s="82" t="s">
        <v>129</v>
      </c>
      <c r="H11" s="82" t="s">
        <v>57</v>
      </c>
      <c r="I11" s="82" t="str">
        <f t="array" ref="I11">_xlfn.TEXTJOIN(",", TRUE, IF(Table4[study_id]=Table3[[#This Row],[study_id]], Table4[iso_code], ""))</f>
        <v>DZ,AO,BJ,BW,BF,BI,CM,CV,CF,TD,KM,CD,CG,CI,DJ,EG,GQ,ER,ET,GA,GM,GH,GN,GW,KE,LS,LR,LY,MG,MW,ML,MR,MU,MA,MZ,NA,NE,NG,RW,ST,SC,SN,SL,SO,SD,SZ,TZ,TG,TN,UG,ZM,ZW</v>
      </c>
      <c r="J11" s="82">
        <f>COUNTIF(study_countries!A:A,A11)</f>
        <v>52</v>
      </c>
      <c r="K11" s="82" t="s">
        <v>190</v>
      </c>
      <c r="L11" s="82" t="s">
        <v>191</v>
      </c>
      <c r="M11" s="82" t="s">
        <v>192</v>
      </c>
      <c r="N11" s="82">
        <v>2010</v>
      </c>
      <c r="O11" s="82">
        <v>2040</v>
      </c>
      <c r="P11" s="82" t="s">
        <v>159</v>
      </c>
      <c r="Q11" s="82" t="s">
        <v>193</v>
      </c>
      <c r="R11" s="82" t="s">
        <v>194</v>
      </c>
      <c r="S11" s="82" t="s">
        <v>64</v>
      </c>
      <c r="T11" s="82" t="s">
        <v>64</v>
      </c>
      <c r="U11" s="82" t="s">
        <v>64</v>
      </c>
      <c r="V11" s="82" t="s">
        <v>64</v>
      </c>
      <c r="W11" s="82" t="s">
        <v>65</v>
      </c>
      <c r="X11" s="82" t="s">
        <v>65</v>
      </c>
      <c r="Y11" s="82" t="s">
        <v>64</v>
      </c>
      <c r="Z11" s="82" t="s">
        <v>65</v>
      </c>
      <c r="AA11" s="82" t="s">
        <v>64</v>
      </c>
      <c r="AB11" s="82" t="s">
        <v>146</v>
      </c>
      <c r="AC11" s="82" t="s">
        <v>67</v>
      </c>
      <c r="AD11" s="82" t="s">
        <v>68</v>
      </c>
      <c r="AE11" s="82" t="s">
        <v>64</v>
      </c>
      <c r="AF11" s="82" t="s">
        <v>64</v>
      </c>
      <c r="AG11" s="82" t="s">
        <v>65</v>
      </c>
      <c r="AH11" s="82" t="s">
        <v>65</v>
      </c>
      <c r="AI11" s="82" t="s">
        <v>195</v>
      </c>
      <c r="AJ11" s="82" t="s">
        <v>64</v>
      </c>
      <c r="AK11" s="82" t="s">
        <v>64</v>
      </c>
      <c r="AL11" s="82" t="s">
        <v>64</v>
      </c>
      <c r="AM11" s="82" t="s">
        <v>64</v>
      </c>
      <c r="AN11" s="82" t="s">
        <v>64</v>
      </c>
      <c r="AO11" s="82" t="s">
        <v>196</v>
      </c>
      <c r="AP11" s="82" t="s">
        <v>197</v>
      </c>
      <c r="AQ11" s="82" t="s">
        <v>198</v>
      </c>
      <c r="AR11" s="82" t="s">
        <v>199</v>
      </c>
      <c r="AS11" s="82" t="s">
        <v>64</v>
      </c>
      <c r="AT11" s="82" t="s">
        <v>200</v>
      </c>
      <c r="AU11" s="82" t="s">
        <v>65</v>
      </c>
      <c r="AV11" s="82" t="s">
        <v>75</v>
      </c>
      <c r="AW11" s="82" t="s">
        <v>65</v>
      </c>
      <c r="AX11" s="82"/>
      <c r="AY11" s="83" t="s">
        <v>201</v>
      </c>
      <c r="AZ11" s="89" t="s">
        <v>202</v>
      </c>
    </row>
    <row r="12" spans="1:52" s="39" customFormat="1" ht="215.25" customHeight="1">
      <c r="A12" s="81">
        <v>11</v>
      </c>
      <c r="B12" s="82" t="s">
        <v>203</v>
      </c>
      <c r="C12" s="82" t="s">
        <v>204</v>
      </c>
      <c r="D12" s="82" t="s">
        <v>205</v>
      </c>
      <c r="E12" s="82">
        <v>2021</v>
      </c>
      <c r="F12" s="82" t="s">
        <v>55</v>
      </c>
      <c r="G12" s="82" t="s">
        <v>206</v>
      </c>
      <c r="H12" s="82" t="s">
        <v>57</v>
      </c>
      <c r="I12" s="82" t="str">
        <f t="array" ref="I12">_xlfn.TEXTJOIN(",", TRUE, IF(Table4[study_id]=Table3[[#This Row],[study_id]], Table4[iso_code], ""))</f>
        <v>DZ,AO,BJ,BW,BF,BI,CM,CF,TD,CG,CD,DJ,EG,GQ,ER,ET,GA,GM,GH,GN,GW,CI,KE,LS,LR,LY,MG,MW,ML,MR,MA,MZ,NA,NE,NG,RW,SN,SL,SO,ZA,SS,SD,TZ,TG,TN,UG,ZM,ZW</v>
      </c>
      <c r="J12" s="82">
        <f>COUNTIF(study_countries!A:A,A12)</f>
        <v>48</v>
      </c>
      <c r="K12" s="82" t="s">
        <v>207</v>
      </c>
      <c r="L12" s="82" t="s">
        <v>208</v>
      </c>
      <c r="M12" s="82" t="s">
        <v>209</v>
      </c>
      <c r="N12" s="82">
        <v>2018</v>
      </c>
      <c r="O12" s="82">
        <v>2025</v>
      </c>
      <c r="P12" s="82" t="s">
        <v>61</v>
      </c>
      <c r="Q12" s="82" t="s">
        <v>210</v>
      </c>
      <c r="R12" s="82" t="s">
        <v>211</v>
      </c>
      <c r="S12" s="82" t="s">
        <v>64</v>
      </c>
      <c r="T12" s="82" t="s">
        <v>64</v>
      </c>
      <c r="U12" s="82" t="s">
        <v>64</v>
      </c>
      <c r="V12" s="82" t="s">
        <v>64</v>
      </c>
      <c r="W12" s="82" t="s">
        <v>64</v>
      </c>
      <c r="X12" s="82" t="s">
        <v>64</v>
      </c>
      <c r="Y12" s="82" t="s">
        <v>64</v>
      </c>
      <c r="Z12" s="82" t="s">
        <v>65</v>
      </c>
      <c r="AA12" s="82" t="s">
        <v>64</v>
      </c>
      <c r="AB12" s="82" t="s">
        <v>66</v>
      </c>
      <c r="AC12" s="82" t="s">
        <v>104</v>
      </c>
      <c r="AD12" s="82" t="s">
        <v>68</v>
      </c>
      <c r="AE12" s="82" t="s">
        <v>64</v>
      </c>
      <c r="AF12" s="82" t="s">
        <v>64</v>
      </c>
      <c r="AG12" s="82" t="s">
        <v>65</v>
      </c>
      <c r="AH12" s="82" t="s">
        <v>65</v>
      </c>
      <c r="AI12" s="82" t="s">
        <v>69</v>
      </c>
      <c r="AJ12" s="82" t="s">
        <v>65</v>
      </c>
      <c r="AK12" s="82" t="s">
        <v>65</v>
      </c>
      <c r="AL12" s="82" t="s">
        <v>65</v>
      </c>
      <c r="AM12" s="82" t="s">
        <v>64</v>
      </c>
      <c r="AN12" s="82" t="s">
        <v>65</v>
      </c>
      <c r="AO12" s="82" t="s">
        <v>212</v>
      </c>
      <c r="AP12" s="82" t="s">
        <v>213</v>
      </c>
      <c r="AQ12" s="82" t="s">
        <v>214</v>
      </c>
      <c r="AR12" s="82" t="s">
        <v>215</v>
      </c>
      <c r="AS12" s="82" t="s">
        <v>65</v>
      </c>
      <c r="AT12" s="82" t="s">
        <v>216</v>
      </c>
      <c r="AU12" s="82" t="s">
        <v>65</v>
      </c>
      <c r="AV12" s="82" t="s">
        <v>75</v>
      </c>
      <c r="AW12" s="82" t="s">
        <v>65</v>
      </c>
      <c r="AX12" s="82"/>
      <c r="AY12" s="83" t="s">
        <v>217</v>
      </c>
      <c r="AZ12" s="84" t="s">
        <v>218</v>
      </c>
    </row>
    <row r="13" spans="1:52" s="39" customFormat="1" ht="215.25" customHeight="1">
      <c r="A13" s="81">
        <v>12</v>
      </c>
      <c r="B13" s="82" t="s">
        <v>219</v>
      </c>
      <c r="C13" s="82" t="s">
        <v>220</v>
      </c>
      <c r="D13" s="82" t="s">
        <v>221</v>
      </c>
      <c r="E13" s="82">
        <v>2024</v>
      </c>
      <c r="F13" s="82" t="s">
        <v>55</v>
      </c>
      <c r="G13" s="82" t="s">
        <v>129</v>
      </c>
      <c r="H13" s="82" t="s">
        <v>222</v>
      </c>
      <c r="I13" s="82" t="str">
        <f t="array" ref="I13">_xlfn.TEXTJOIN(",", TRUE, IF(Table4[study_id]=Table3[[#This Row],[study_id]], Table4[iso_code], ""))</f>
        <v>DZ</v>
      </c>
      <c r="J13" s="82">
        <f>COUNTIF(study_countries!A:A,A13)</f>
        <v>1</v>
      </c>
      <c r="K13" s="82" t="s">
        <v>223</v>
      </c>
      <c r="L13" s="82" t="s">
        <v>224</v>
      </c>
      <c r="M13" s="82" t="s">
        <v>225</v>
      </c>
      <c r="N13" s="82">
        <v>2016</v>
      </c>
      <c r="O13" s="82">
        <v>2070</v>
      </c>
      <c r="P13" s="82" t="s">
        <v>61</v>
      </c>
      <c r="Q13" s="82" t="s">
        <v>84</v>
      </c>
      <c r="R13" s="82" t="s">
        <v>63</v>
      </c>
      <c r="S13" s="82" t="s">
        <v>64</v>
      </c>
      <c r="T13" s="82" t="s">
        <v>64</v>
      </c>
      <c r="U13" s="82" t="s">
        <v>64</v>
      </c>
      <c r="V13" s="82" t="s">
        <v>64</v>
      </c>
      <c r="W13" s="82" t="s">
        <v>64</v>
      </c>
      <c r="X13" s="82" t="s">
        <v>65</v>
      </c>
      <c r="Y13" s="82" t="s">
        <v>64</v>
      </c>
      <c r="Z13" s="82" t="s">
        <v>64</v>
      </c>
      <c r="AA13" s="82" t="s">
        <v>65</v>
      </c>
      <c r="AB13" s="82" t="s">
        <v>66</v>
      </c>
      <c r="AC13" s="82" t="s">
        <v>67</v>
      </c>
      <c r="AD13" s="82" t="s">
        <v>68</v>
      </c>
      <c r="AE13" s="82" t="s">
        <v>64</v>
      </c>
      <c r="AF13" s="82" t="s">
        <v>64</v>
      </c>
      <c r="AG13" s="82" t="s">
        <v>64</v>
      </c>
      <c r="AH13" s="82" t="s">
        <v>65</v>
      </c>
      <c r="AI13" s="82" t="s">
        <v>89</v>
      </c>
      <c r="AJ13" s="82" t="s">
        <v>65</v>
      </c>
      <c r="AK13" s="82" t="s">
        <v>65</v>
      </c>
      <c r="AL13" s="82" t="s">
        <v>65</v>
      </c>
      <c r="AM13" s="82" t="s">
        <v>64</v>
      </c>
      <c r="AN13" s="82" t="s">
        <v>65</v>
      </c>
      <c r="AO13" s="82" t="s">
        <v>226</v>
      </c>
      <c r="AP13" s="82" t="s">
        <v>227</v>
      </c>
      <c r="AQ13" s="82" t="s">
        <v>228</v>
      </c>
      <c r="AR13" s="82" t="s">
        <v>229</v>
      </c>
      <c r="AS13" s="82" t="s">
        <v>65</v>
      </c>
      <c r="AT13" s="82" t="s">
        <v>230</v>
      </c>
      <c r="AU13" s="82" t="s">
        <v>65</v>
      </c>
      <c r="AV13" s="85">
        <v>0.08</v>
      </c>
      <c r="AW13" s="82" t="s">
        <v>65</v>
      </c>
      <c r="AX13" s="82"/>
      <c r="AY13" s="83" t="s">
        <v>231</v>
      </c>
      <c r="AZ13" s="84" t="s">
        <v>232</v>
      </c>
    </row>
    <row r="14" spans="1:52" s="39" customFormat="1" ht="215.25" customHeight="1">
      <c r="A14" s="81">
        <v>13</v>
      </c>
      <c r="B14" s="82" t="s">
        <v>233</v>
      </c>
      <c r="C14" s="82" t="s">
        <v>234</v>
      </c>
      <c r="D14" s="82" t="s">
        <v>235</v>
      </c>
      <c r="E14" s="82">
        <v>2024</v>
      </c>
      <c r="F14" s="82" t="s">
        <v>236</v>
      </c>
      <c r="G14" s="82" t="s">
        <v>237</v>
      </c>
      <c r="H14" s="82" t="s">
        <v>238</v>
      </c>
      <c r="I14" s="82" t="str">
        <f t="array" ref="I14">_xlfn.TEXTJOIN(",", TRUE, IF(Table4[study_id]=Table3[[#This Row],[study_id]], Table4[iso_code], ""))</f>
        <v>DZ</v>
      </c>
      <c r="J14" s="82">
        <f>COUNTIF(study_countries!A:A,A14)</f>
        <v>1</v>
      </c>
      <c r="K14" s="82" t="s">
        <v>223</v>
      </c>
      <c r="L14" s="82" t="s">
        <v>239</v>
      </c>
      <c r="M14" s="82" t="s">
        <v>240</v>
      </c>
      <c r="N14" s="82"/>
      <c r="O14" s="82"/>
      <c r="P14" s="82"/>
      <c r="Q14" s="82"/>
      <c r="R14" s="82"/>
      <c r="S14" s="82"/>
      <c r="T14" s="82"/>
      <c r="U14" s="82"/>
      <c r="V14" s="82"/>
      <c r="W14" s="82"/>
      <c r="X14" s="82"/>
      <c r="Y14" s="82"/>
      <c r="Z14" s="82"/>
      <c r="AA14" s="82"/>
      <c r="AB14" s="82" t="s">
        <v>146</v>
      </c>
      <c r="AC14" s="82" t="s">
        <v>67</v>
      </c>
      <c r="AD14" s="82" t="s">
        <v>68</v>
      </c>
      <c r="AE14" s="82" t="s">
        <v>65</v>
      </c>
      <c r="AF14" s="82" t="s">
        <v>64</v>
      </c>
      <c r="AG14" s="82" t="s">
        <v>65</v>
      </c>
      <c r="AH14" s="82"/>
      <c r="AI14" s="82" t="s">
        <v>89</v>
      </c>
      <c r="AJ14" s="82" t="s">
        <v>65</v>
      </c>
      <c r="AK14" s="82" t="s">
        <v>65</v>
      </c>
      <c r="AL14" s="82" t="s">
        <v>65</v>
      </c>
      <c r="AM14" s="82" t="s">
        <v>65</v>
      </c>
      <c r="AN14" s="82" t="s">
        <v>64</v>
      </c>
      <c r="AO14" s="82"/>
      <c r="AP14" s="82"/>
      <c r="AQ14" s="82" t="s">
        <v>241</v>
      </c>
      <c r="AR14" s="82" t="s">
        <v>242</v>
      </c>
      <c r="AS14" s="82" t="s">
        <v>64</v>
      </c>
      <c r="AT14" s="82"/>
      <c r="AU14" s="82" t="s">
        <v>65</v>
      </c>
      <c r="AV14" s="82"/>
      <c r="AW14" s="82"/>
      <c r="AX14" s="82"/>
      <c r="AY14" s="83" t="s">
        <v>243</v>
      </c>
      <c r="AZ14" s="84" t="s">
        <v>244</v>
      </c>
    </row>
    <row r="15" spans="1:52" s="39" customFormat="1" ht="147" customHeight="1">
      <c r="A15" s="81">
        <v>14</v>
      </c>
      <c r="B15" s="82" t="s">
        <v>245</v>
      </c>
      <c r="C15" s="82" t="s">
        <v>246</v>
      </c>
      <c r="D15" s="82" t="s">
        <v>247</v>
      </c>
      <c r="E15" s="82">
        <v>2024</v>
      </c>
      <c r="F15" s="82" t="s">
        <v>55</v>
      </c>
      <c r="G15" s="82" t="s">
        <v>129</v>
      </c>
      <c r="H15" s="82" t="s">
        <v>238</v>
      </c>
      <c r="I15" s="82" t="str">
        <f t="array" ref="I15">_xlfn.TEXTJOIN(",", TRUE, IF(Table4[study_id]=Table3[[#This Row],[study_id]], Table4[iso_code], ""))</f>
        <v>BJ</v>
      </c>
      <c r="J15" s="82">
        <f>COUNTIF(study_countries!A:A,A15)</f>
        <v>1</v>
      </c>
      <c r="K15" s="82" t="s">
        <v>248</v>
      </c>
      <c r="L15" s="82" t="s">
        <v>249</v>
      </c>
      <c r="M15" s="82" t="s">
        <v>250</v>
      </c>
      <c r="N15" s="82">
        <v>2017</v>
      </c>
      <c r="O15" s="82">
        <v>2050</v>
      </c>
      <c r="P15" s="82" t="s">
        <v>61</v>
      </c>
      <c r="Q15" s="82" t="s">
        <v>251</v>
      </c>
      <c r="R15" s="82" t="s">
        <v>194</v>
      </c>
      <c r="S15" s="82" t="s">
        <v>64</v>
      </c>
      <c r="T15" s="82" t="s">
        <v>64</v>
      </c>
      <c r="U15" s="82" t="s">
        <v>64</v>
      </c>
      <c r="V15" s="82" t="s">
        <v>64</v>
      </c>
      <c r="W15" s="82" t="s">
        <v>65</v>
      </c>
      <c r="X15" s="82" t="s">
        <v>65</v>
      </c>
      <c r="Y15" s="82" t="s">
        <v>64</v>
      </c>
      <c r="Z15" s="82" t="s">
        <v>65</v>
      </c>
      <c r="AA15" s="82" t="s">
        <v>64</v>
      </c>
      <c r="AB15" s="82" t="s">
        <v>146</v>
      </c>
      <c r="AC15" s="82" t="s">
        <v>67</v>
      </c>
      <c r="AD15" s="82" t="s">
        <v>68</v>
      </c>
      <c r="AE15" s="82" t="s">
        <v>64</v>
      </c>
      <c r="AF15" s="82" t="s">
        <v>64</v>
      </c>
      <c r="AG15" s="82" t="s">
        <v>64</v>
      </c>
      <c r="AH15" s="82" t="s">
        <v>65</v>
      </c>
      <c r="AI15" s="82" t="s">
        <v>89</v>
      </c>
      <c r="AJ15" s="82" t="s">
        <v>65</v>
      </c>
      <c r="AK15" s="82" t="s">
        <v>64</v>
      </c>
      <c r="AL15" s="82" t="s">
        <v>64</v>
      </c>
      <c r="AM15" s="82" t="s">
        <v>64</v>
      </c>
      <c r="AN15" s="82" t="s">
        <v>64</v>
      </c>
      <c r="AO15" s="82" t="s">
        <v>252</v>
      </c>
      <c r="AP15" s="82" t="s">
        <v>253</v>
      </c>
      <c r="AQ15" s="82" t="s">
        <v>254</v>
      </c>
      <c r="AR15" s="82" t="s">
        <v>255</v>
      </c>
      <c r="AS15" s="82" t="s">
        <v>64</v>
      </c>
      <c r="AT15" s="82" t="s">
        <v>230</v>
      </c>
      <c r="AU15" s="82" t="s">
        <v>65</v>
      </c>
      <c r="AV15" s="82" t="s">
        <v>75</v>
      </c>
      <c r="AW15" s="82" t="s">
        <v>65</v>
      </c>
      <c r="AX15" s="82"/>
      <c r="AY15" s="83" t="s">
        <v>256</v>
      </c>
      <c r="AZ15" s="84" t="s">
        <v>257</v>
      </c>
    </row>
    <row r="16" spans="1:52" s="39" customFormat="1" ht="229.25" customHeight="1">
      <c r="A16" s="81">
        <v>15</v>
      </c>
      <c r="B16" s="82" t="s">
        <v>258</v>
      </c>
      <c r="C16" s="82" t="s">
        <v>259</v>
      </c>
      <c r="D16" s="82" t="s">
        <v>260</v>
      </c>
      <c r="E16" s="82">
        <v>2020</v>
      </c>
      <c r="F16" s="82" t="s">
        <v>236</v>
      </c>
      <c r="G16" s="82" t="s">
        <v>261</v>
      </c>
      <c r="H16" s="82" t="s">
        <v>238</v>
      </c>
      <c r="I16" s="82" t="str">
        <f t="array" ref="I16">_xlfn.TEXTJOIN(",", TRUE, IF(Table4[study_id]=Table3[[#This Row],[study_id]], Table4[iso_code], ""))</f>
        <v>BF,CI</v>
      </c>
      <c r="J16" s="82">
        <f>COUNTIF(study_countries!A:A,A16)</f>
        <v>2</v>
      </c>
      <c r="K16" s="82" t="s">
        <v>248</v>
      </c>
      <c r="L16" s="82" t="s">
        <v>262</v>
      </c>
      <c r="M16" s="82" t="s">
        <v>263</v>
      </c>
      <c r="N16" s="82">
        <v>2015</v>
      </c>
      <c r="O16" s="82">
        <v>2030</v>
      </c>
      <c r="P16" s="82"/>
      <c r="Q16" s="82"/>
      <c r="R16" s="82"/>
      <c r="S16" s="82"/>
      <c r="T16" s="82"/>
      <c r="U16" s="82"/>
      <c r="V16" s="82"/>
      <c r="W16" s="82"/>
      <c r="X16" s="82"/>
      <c r="Y16" s="82"/>
      <c r="Z16" s="82"/>
      <c r="AA16" s="82"/>
      <c r="AB16" s="82" t="s">
        <v>66</v>
      </c>
      <c r="AC16" s="82" t="s">
        <v>104</v>
      </c>
      <c r="AD16" s="82" t="s">
        <v>68</v>
      </c>
      <c r="AE16" s="82" t="s">
        <v>64</v>
      </c>
      <c r="AF16" s="82" t="s">
        <v>65</v>
      </c>
      <c r="AG16" s="82" t="s">
        <v>65</v>
      </c>
      <c r="AH16" s="82"/>
      <c r="AI16" s="82" t="s">
        <v>69</v>
      </c>
      <c r="AJ16" s="82" t="s">
        <v>64</v>
      </c>
      <c r="AK16" s="82" t="s">
        <v>65</v>
      </c>
      <c r="AL16" s="82" t="s">
        <v>65</v>
      </c>
      <c r="AM16" s="82" t="s">
        <v>136</v>
      </c>
      <c r="AN16" s="82" t="s">
        <v>64</v>
      </c>
      <c r="AO16" s="82"/>
      <c r="AP16" s="82"/>
      <c r="AQ16" s="82" t="s">
        <v>264</v>
      </c>
      <c r="AR16" s="82" t="s">
        <v>265</v>
      </c>
      <c r="AS16" s="82" t="s">
        <v>65</v>
      </c>
      <c r="AT16" s="82"/>
      <c r="AU16" s="82" t="s">
        <v>65</v>
      </c>
      <c r="AV16" s="82"/>
      <c r="AW16" s="82"/>
      <c r="AX16" s="82"/>
      <c r="AY16" s="83" t="s">
        <v>266</v>
      </c>
      <c r="AZ16" s="84" t="s">
        <v>267</v>
      </c>
    </row>
    <row r="17" spans="1:52" s="39" customFormat="1" ht="161.25" customHeight="1">
      <c r="A17" s="81">
        <v>16</v>
      </c>
      <c r="B17" s="82" t="s">
        <v>268</v>
      </c>
      <c r="C17" s="82" t="s">
        <v>269</v>
      </c>
      <c r="D17" s="82" t="s">
        <v>270</v>
      </c>
      <c r="E17" s="82">
        <v>2023</v>
      </c>
      <c r="F17" s="82" t="s">
        <v>55</v>
      </c>
      <c r="G17" s="82" t="s">
        <v>129</v>
      </c>
      <c r="H17" s="82" t="s">
        <v>238</v>
      </c>
      <c r="I17" s="82" t="str">
        <f t="array" ref="I17">_xlfn.TEXTJOIN(",", TRUE, IF(Table4[study_id]=Table3[[#This Row],[study_id]], Table4[iso_code], ""))</f>
        <v>BW</v>
      </c>
      <c r="J17" s="82">
        <f>COUNTIF(study_countries!A:A,A17)</f>
        <v>1</v>
      </c>
      <c r="K17" s="82" t="s">
        <v>271</v>
      </c>
      <c r="L17" s="82" t="s">
        <v>272</v>
      </c>
      <c r="M17" s="82" t="s">
        <v>273</v>
      </c>
      <c r="N17" s="82">
        <v>2015</v>
      </c>
      <c r="O17" s="82">
        <v>2050</v>
      </c>
      <c r="P17" s="82" t="s">
        <v>61</v>
      </c>
      <c r="Q17" s="82" t="s">
        <v>84</v>
      </c>
      <c r="R17" s="82" t="s">
        <v>63</v>
      </c>
      <c r="S17" s="82" t="s">
        <v>64</v>
      </c>
      <c r="T17" s="82" t="s">
        <v>64</v>
      </c>
      <c r="U17" s="82" t="s">
        <v>64</v>
      </c>
      <c r="V17" s="82" t="s">
        <v>64</v>
      </c>
      <c r="W17" s="82" t="s">
        <v>64</v>
      </c>
      <c r="X17" s="82" t="s">
        <v>64</v>
      </c>
      <c r="Y17" s="82" t="s">
        <v>64</v>
      </c>
      <c r="Z17" s="82" t="s">
        <v>65</v>
      </c>
      <c r="AA17" s="82" t="s">
        <v>64</v>
      </c>
      <c r="AB17" s="82" t="s">
        <v>146</v>
      </c>
      <c r="AC17" s="82" t="s">
        <v>104</v>
      </c>
      <c r="AD17" s="82" t="s">
        <v>68</v>
      </c>
      <c r="AE17" s="82" t="s">
        <v>64</v>
      </c>
      <c r="AF17" s="82" t="s">
        <v>64</v>
      </c>
      <c r="AG17" s="82" t="s">
        <v>64</v>
      </c>
      <c r="AH17" s="82" t="s">
        <v>65</v>
      </c>
      <c r="AI17" s="82" t="s">
        <v>89</v>
      </c>
      <c r="AJ17" s="82" t="s">
        <v>65</v>
      </c>
      <c r="AK17" s="82" t="s">
        <v>136</v>
      </c>
      <c r="AL17" s="82" t="s">
        <v>64</v>
      </c>
      <c r="AM17" s="82" t="s">
        <v>64</v>
      </c>
      <c r="AN17" s="82" t="s">
        <v>65</v>
      </c>
      <c r="AO17" s="82" t="s">
        <v>274</v>
      </c>
      <c r="AP17" s="82" t="s">
        <v>275</v>
      </c>
      <c r="AQ17" s="82" t="s">
        <v>276</v>
      </c>
      <c r="AR17" s="82" t="s">
        <v>277</v>
      </c>
      <c r="AS17" s="82" t="s">
        <v>65</v>
      </c>
      <c r="AT17" s="82" t="s">
        <v>278</v>
      </c>
      <c r="AU17" s="82" t="s">
        <v>65</v>
      </c>
      <c r="AV17" s="90">
        <v>0.1</v>
      </c>
      <c r="AW17" s="82" t="s">
        <v>65</v>
      </c>
      <c r="AX17" s="82"/>
      <c r="AY17" s="83" t="s">
        <v>279</v>
      </c>
      <c r="AZ17" s="84" t="s">
        <v>280</v>
      </c>
    </row>
    <row r="18" spans="1:52" s="38" customFormat="1" ht="197.25" customHeight="1">
      <c r="A18" s="81">
        <v>17</v>
      </c>
      <c r="B18" s="82" t="s">
        <v>281</v>
      </c>
      <c r="C18" s="82" t="s">
        <v>282</v>
      </c>
      <c r="D18" s="82" t="s">
        <v>283</v>
      </c>
      <c r="E18" s="82">
        <v>2016</v>
      </c>
      <c r="F18" s="82" t="s">
        <v>55</v>
      </c>
      <c r="G18" s="82" t="s">
        <v>129</v>
      </c>
      <c r="H18" s="82" t="s">
        <v>238</v>
      </c>
      <c r="I18" s="82" t="str">
        <f t="array" ref="I18">_xlfn.TEXTJOIN(",", TRUE, IF(Table4[study_id]=Table3[[#This Row],[study_id]], Table4[iso_code], ""))</f>
        <v>CM</v>
      </c>
      <c r="J18" s="82">
        <f>COUNTIF(study_countries!A:A,A18)</f>
        <v>1</v>
      </c>
      <c r="K18" s="82" t="s">
        <v>284</v>
      </c>
      <c r="L18" s="82" t="s">
        <v>285</v>
      </c>
      <c r="M18" s="82" t="s">
        <v>286</v>
      </c>
      <c r="N18" s="82">
        <v>2012</v>
      </c>
      <c r="O18" s="82">
        <v>2035</v>
      </c>
      <c r="P18" s="82" t="s">
        <v>61</v>
      </c>
      <c r="Q18" s="82" t="s">
        <v>210</v>
      </c>
      <c r="R18" s="82" t="s">
        <v>63</v>
      </c>
      <c r="S18" s="82" t="s">
        <v>64</v>
      </c>
      <c r="T18" s="82" t="s">
        <v>64</v>
      </c>
      <c r="U18" s="82" t="s">
        <v>64</v>
      </c>
      <c r="V18" s="82" t="s">
        <v>64</v>
      </c>
      <c r="W18" s="82" t="s">
        <v>65</v>
      </c>
      <c r="X18" s="82" t="s">
        <v>65</v>
      </c>
      <c r="Y18" s="82" t="s">
        <v>64</v>
      </c>
      <c r="Z18" s="82" t="s">
        <v>65</v>
      </c>
      <c r="AA18" s="82" t="s">
        <v>65</v>
      </c>
      <c r="AB18" s="82" t="s">
        <v>66</v>
      </c>
      <c r="AC18" s="82" t="s">
        <v>87</v>
      </c>
      <c r="AD18" s="82" t="s">
        <v>68</v>
      </c>
      <c r="AE18" s="82" t="s">
        <v>64</v>
      </c>
      <c r="AF18" s="82" t="s">
        <v>64</v>
      </c>
      <c r="AG18" s="82" t="s">
        <v>65</v>
      </c>
      <c r="AH18" s="82" t="s">
        <v>65</v>
      </c>
      <c r="AI18" s="82" t="s">
        <v>89</v>
      </c>
      <c r="AJ18" s="82" t="s">
        <v>65</v>
      </c>
      <c r="AK18" s="82" t="s">
        <v>136</v>
      </c>
      <c r="AL18" s="82" t="s">
        <v>65</v>
      </c>
      <c r="AM18" s="82" t="s">
        <v>136</v>
      </c>
      <c r="AN18" s="82" t="s">
        <v>64</v>
      </c>
      <c r="AO18" s="82" t="s">
        <v>287</v>
      </c>
      <c r="AP18" s="82" t="s">
        <v>288</v>
      </c>
      <c r="AQ18" s="82" t="s">
        <v>289</v>
      </c>
      <c r="AR18" s="82" t="s">
        <v>290</v>
      </c>
      <c r="AS18" s="82" t="s">
        <v>64</v>
      </c>
      <c r="AT18" s="82" t="s">
        <v>230</v>
      </c>
      <c r="AU18" s="82" t="s">
        <v>65</v>
      </c>
      <c r="AV18" s="90">
        <v>0.12</v>
      </c>
      <c r="AW18" s="82" t="s">
        <v>65</v>
      </c>
      <c r="AX18" s="82"/>
      <c r="AY18" s="83" t="s">
        <v>291</v>
      </c>
      <c r="AZ18" s="84" t="s">
        <v>292</v>
      </c>
    </row>
    <row r="19" spans="1:52" s="38" customFormat="1" ht="141.75" customHeight="1">
      <c r="A19" s="81">
        <v>18</v>
      </c>
      <c r="B19" s="82" t="s">
        <v>293</v>
      </c>
      <c r="C19" s="82" t="s">
        <v>294</v>
      </c>
      <c r="D19" s="82" t="s">
        <v>295</v>
      </c>
      <c r="E19" s="82">
        <v>2023</v>
      </c>
      <c r="F19" s="82" t="s">
        <v>236</v>
      </c>
      <c r="G19" s="82" t="s">
        <v>296</v>
      </c>
      <c r="H19" s="82" t="s">
        <v>238</v>
      </c>
      <c r="I19" s="82" t="str">
        <f t="array" ref="I19">_xlfn.TEXTJOIN(",", TRUE, IF(Table4[study_id]=Table3[[#This Row],[study_id]], Table4[iso_code], ""))</f>
        <v>CM</v>
      </c>
      <c r="J19" s="82">
        <f>COUNTIF(study_countries!A:A,A19)</f>
        <v>1</v>
      </c>
      <c r="K19" s="82" t="s">
        <v>284</v>
      </c>
      <c r="L19" s="82" t="s">
        <v>297</v>
      </c>
      <c r="M19" s="82" t="s">
        <v>298</v>
      </c>
      <c r="N19" s="82"/>
      <c r="O19" s="82"/>
      <c r="P19" s="82"/>
      <c r="Q19" s="82"/>
      <c r="R19" s="82"/>
      <c r="S19" s="82"/>
      <c r="T19" s="82"/>
      <c r="U19" s="82"/>
      <c r="V19" s="82"/>
      <c r="W19" s="82"/>
      <c r="X19" s="82"/>
      <c r="Y19" s="82"/>
      <c r="Z19" s="82"/>
      <c r="AA19" s="82"/>
      <c r="AB19" s="82" t="s">
        <v>66</v>
      </c>
      <c r="AC19" s="82" t="s">
        <v>104</v>
      </c>
      <c r="AD19" s="82" t="s">
        <v>68</v>
      </c>
      <c r="AE19" s="82" t="s">
        <v>64</v>
      </c>
      <c r="AF19" s="82" t="s">
        <v>65</v>
      </c>
      <c r="AG19" s="82" t="s">
        <v>65</v>
      </c>
      <c r="AH19" s="82"/>
      <c r="AI19" s="82" t="s">
        <v>299</v>
      </c>
      <c r="AJ19" s="82" t="s">
        <v>65</v>
      </c>
      <c r="AK19" s="82" t="s">
        <v>65</v>
      </c>
      <c r="AL19" s="82" t="s">
        <v>65</v>
      </c>
      <c r="AM19" s="82" t="s">
        <v>64</v>
      </c>
      <c r="AN19" s="82" t="s">
        <v>64</v>
      </c>
      <c r="AO19" s="82"/>
      <c r="AP19" s="82"/>
      <c r="AQ19" s="82" t="s">
        <v>300</v>
      </c>
      <c r="AR19" s="82" t="s">
        <v>199</v>
      </c>
      <c r="AS19" s="82" t="s">
        <v>65</v>
      </c>
      <c r="AT19" s="82"/>
      <c r="AU19" s="82" t="s">
        <v>65</v>
      </c>
      <c r="AV19" s="90"/>
      <c r="AW19" s="82"/>
      <c r="AX19" s="82"/>
      <c r="AY19" s="83" t="s">
        <v>301</v>
      </c>
      <c r="AZ19" s="84" t="s">
        <v>302</v>
      </c>
    </row>
    <row r="20" spans="1:52" s="40" customFormat="1" ht="127.5" customHeight="1">
      <c r="A20" s="81">
        <v>19</v>
      </c>
      <c r="B20" s="82" t="s">
        <v>303</v>
      </c>
      <c r="C20" s="82" t="s">
        <v>304</v>
      </c>
      <c r="D20" s="82" t="s">
        <v>305</v>
      </c>
      <c r="E20" s="82">
        <v>2022</v>
      </c>
      <c r="F20" s="82" t="s">
        <v>55</v>
      </c>
      <c r="G20" s="82" t="s">
        <v>306</v>
      </c>
      <c r="H20" s="82" t="s">
        <v>238</v>
      </c>
      <c r="I20" s="82" t="str">
        <f t="array" ref="I20">_xlfn.TEXTJOIN(",", TRUE, IF(Table4[study_id]=Table3[[#This Row],[study_id]], Table4[iso_code], ""))</f>
        <v>CI</v>
      </c>
      <c r="J20" s="82">
        <f>COUNTIF(study_countries!A:A,A20)</f>
        <v>1</v>
      </c>
      <c r="K20" s="82" t="s">
        <v>248</v>
      </c>
      <c r="L20" s="82" t="s">
        <v>307</v>
      </c>
      <c r="M20" s="82" t="s">
        <v>308</v>
      </c>
      <c r="N20" s="82">
        <v>2016</v>
      </c>
      <c r="O20" s="82">
        <v>2050</v>
      </c>
      <c r="P20" s="82" t="s">
        <v>61</v>
      </c>
      <c r="Q20" s="82" t="s">
        <v>84</v>
      </c>
      <c r="R20" s="82" t="s">
        <v>63</v>
      </c>
      <c r="S20" s="82" t="s">
        <v>64</v>
      </c>
      <c r="T20" s="82" t="s">
        <v>64</v>
      </c>
      <c r="U20" s="82" t="s">
        <v>64</v>
      </c>
      <c r="V20" s="82" t="s">
        <v>64</v>
      </c>
      <c r="W20" s="82" t="s">
        <v>65</v>
      </c>
      <c r="X20" s="82" t="s">
        <v>65</v>
      </c>
      <c r="Y20" s="82" t="s">
        <v>64</v>
      </c>
      <c r="Z20" s="82" t="s">
        <v>65</v>
      </c>
      <c r="AA20" s="82" t="s">
        <v>64</v>
      </c>
      <c r="AB20" s="82" t="s">
        <v>66</v>
      </c>
      <c r="AC20" s="82" t="s">
        <v>67</v>
      </c>
      <c r="AD20" s="82" t="s">
        <v>68</v>
      </c>
      <c r="AE20" s="82" t="s">
        <v>64</v>
      </c>
      <c r="AF20" s="82" t="s">
        <v>64</v>
      </c>
      <c r="AG20" s="82" t="s">
        <v>64</v>
      </c>
      <c r="AH20" s="82" t="s">
        <v>64</v>
      </c>
      <c r="AI20" s="82" t="s">
        <v>309</v>
      </c>
      <c r="AJ20" s="82" t="s">
        <v>64</v>
      </c>
      <c r="AK20" s="82" t="s">
        <v>136</v>
      </c>
      <c r="AL20" s="82" t="s">
        <v>65</v>
      </c>
      <c r="AM20" s="82" t="s">
        <v>64</v>
      </c>
      <c r="AN20" s="82" t="s">
        <v>65</v>
      </c>
      <c r="AO20" s="82" t="s">
        <v>310</v>
      </c>
      <c r="AP20" s="82" t="s">
        <v>311</v>
      </c>
      <c r="AQ20" s="82" t="s">
        <v>312</v>
      </c>
      <c r="AR20" s="82" t="s">
        <v>229</v>
      </c>
      <c r="AS20" s="82" t="s">
        <v>65</v>
      </c>
      <c r="AT20" s="82" t="s">
        <v>313</v>
      </c>
      <c r="AU20" s="82" t="s">
        <v>65</v>
      </c>
      <c r="AV20" s="90">
        <v>0.1</v>
      </c>
      <c r="AW20" s="82" t="s">
        <v>64</v>
      </c>
      <c r="AX20" s="82" t="s">
        <v>314</v>
      </c>
      <c r="AY20" s="83" t="s">
        <v>315</v>
      </c>
      <c r="AZ20" s="84" t="s">
        <v>316</v>
      </c>
    </row>
    <row r="21" spans="1:52" s="38" customFormat="1" ht="183" customHeight="1">
      <c r="A21" s="81">
        <v>20</v>
      </c>
      <c r="B21" s="82" t="s">
        <v>317</v>
      </c>
      <c r="C21" s="82" t="s">
        <v>269</v>
      </c>
      <c r="D21" s="82" t="s">
        <v>318</v>
      </c>
      <c r="E21" s="82">
        <v>2022</v>
      </c>
      <c r="F21" s="82" t="s">
        <v>55</v>
      </c>
      <c r="G21" s="82" t="s">
        <v>319</v>
      </c>
      <c r="H21" s="82" t="s">
        <v>238</v>
      </c>
      <c r="I21" s="82" t="str">
        <f t="array" ref="I21">_xlfn.TEXTJOIN(",", TRUE, IF(Table4[study_id]=Table3[[#This Row],[study_id]], Table4[iso_code], ""))</f>
        <v>EG</v>
      </c>
      <c r="J21" s="82">
        <f>COUNTIF(study_countries!A:A,A21)</f>
        <v>1</v>
      </c>
      <c r="K21" s="82" t="s">
        <v>320</v>
      </c>
      <c r="L21" s="82" t="s">
        <v>321</v>
      </c>
      <c r="M21" s="82" t="s">
        <v>322</v>
      </c>
      <c r="N21" s="82">
        <v>2017</v>
      </c>
      <c r="O21" s="82">
        <v>2042</v>
      </c>
      <c r="P21" s="82" t="s">
        <v>61</v>
      </c>
      <c r="Q21" s="82" t="s">
        <v>84</v>
      </c>
      <c r="R21" s="82" t="s">
        <v>63</v>
      </c>
      <c r="S21" s="82" t="s">
        <v>64</v>
      </c>
      <c r="T21" s="82" t="s">
        <v>64</v>
      </c>
      <c r="U21" s="82" t="s">
        <v>64</v>
      </c>
      <c r="V21" s="82" t="s">
        <v>65</v>
      </c>
      <c r="W21" s="82" t="s">
        <v>64</v>
      </c>
      <c r="X21" s="82" t="s">
        <v>65</v>
      </c>
      <c r="Y21" s="82" t="s">
        <v>64</v>
      </c>
      <c r="Z21" s="82" t="s">
        <v>65</v>
      </c>
      <c r="AA21" s="82" t="s">
        <v>64</v>
      </c>
      <c r="AB21" s="82" t="s">
        <v>66</v>
      </c>
      <c r="AC21" s="82" t="s">
        <v>104</v>
      </c>
      <c r="AD21" s="82" t="s">
        <v>68</v>
      </c>
      <c r="AE21" s="82" t="s">
        <v>65</v>
      </c>
      <c r="AF21" s="82" t="s">
        <v>65</v>
      </c>
      <c r="AG21" s="82" t="s">
        <v>65</v>
      </c>
      <c r="AH21" s="82" t="s">
        <v>65</v>
      </c>
      <c r="AI21" s="82" t="s">
        <v>89</v>
      </c>
      <c r="AJ21" s="82" t="s">
        <v>65</v>
      </c>
      <c r="AK21" s="82" t="s">
        <v>65</v>
      </c>
      <c r="AL21" s="82" t="s">
        <v>65</v>
      </c>
      <c r="AM21" s="82" t="s">
        <v>136</v>
      </c>
      <c r="AN21" s="82" t="s">
        <v>136</v>
      </c>
      <c r="AO21" s="82" t="s">
        <v>323</v>
      </c>
      <c r="AP21" s="82" t="s">
        <v>324</v>
      </c>
      <c r="AQ21" s="82" t="s">
        <v>325</v>
      </c>
      <c r="AR21" s="82" t="s">
        <v>326</v>
      </c>
      <c r="AS21" s="82" t="s">
        <v>65</v>
      </c>
      <c r="AT21" s="82" t="s">
        <v>230</v>
      </c>
      <c r="AU21" s="82" t="s">
        <v>65</v>
      </c>
      <c r="AV21" s="90">
        <v>0.1</v>
      </c>
      <c r="AW21" s="82" t="s">
        <v>65</v>
      </c>
      <c r="AX21" s="82"/>
      <c r="AY21" s="83" t="s">
        <v>327</v>
      </c>
      <c r="AZ21" s="84" t="s">
        <v>328</v>
      </c>
    </row>
    <row r="22" spans="1:52" s="38" customFormat="1" ht="173.25" customHeight="1">
      <c r="A22" s="81">
        <v>21</v>
      </c>
      <c r="B22" s="82" t="s">
        <v>329</v>
      </c>
      <c r="C22" s="82" t="s">
        <v>330</v>
      </c>
      <c r="D22" s="82" t="s">
        <v>331</v>
      </c>
      <c r="E22" s="82">
        <v>2018</v>
      </c>
      <c r="F22" s="82" t="s">
        <v>55</v>
      </c>
      <c r="G22" s="82" t="s">
        <v>129</v>
      </c>
      <c r="H22" s="82" t="s">
        <v>238</v>
      </c>
      <c r="I22" s="82" t="str">
        <f t="array" ref="I22">_xlfn.TEXTJOIN(",", TRUE, IF(Table4[study_id]=Table3[[#This Row],[study_id]], Table4[iso_code], ""))</f>
        <v>EG</v>
      </c>
      <c r="J22" s="82">
        <f>COUNTIF(study_countries!A:A,A22)</f>
        <v>1</v>
      </c>
      <c r="K22" s="82" t="s">
        <v>320</v>
      </c>
      <c r="L22" s="82" t="s">
        <v>332</v>
      </c>
      <c r="M22" s="82" t="s">
        <v>333</v>
      </c>
      <c r="N22" s="82">
        <v>2018</v>
      </c>
      <c r="O22" s="82">
        <v>2040</v>
      </c>
      <c r="P22" s="82" t="s">
        <v>61</v>
      </c>
      <c r="Q22" s="82" t="s">
        <v>84</v>
      </c>
      <c r="R22" s="82" t="s">
        <v>63</v>
      </c>
      <c r="S22" s="82" t="s">
        <v>64</v>
      </c>
      <c r="T22" s="82" t="s">
        <v>64</v>
      </c>
      <c r="U22" s="82" t="s">
        <v>64</v>
      </c>
      <c r="V22" s="82" t="s">
        <v>65</v>
      </c>
      <c r="W22" s="82" t="s">
        <v>64</v>
      </c>
      <c r="X22" s="82" t="s">
        <v>65</v>
      </c>
      <c r="Y22" s="82" t="s">
        <v>64</v>
      </c>
      <c r="Z22" s="82" t="s">
        <v>65</v>
      </c>
      <c r="AA22" s="82" t="s">
        <v>64</v>
      </c>
      <c r="AB22" s="82" t="s">
        <v>66</v>
      </c>
      <c r="AC22" s="82" t="s">
        <v>104</v>
      </c>
      <c r="AD22" s="82" t="s">
        <v>68</v>
      </c>
      <c r="AE22" s="82" t="s">
        <v>64</v>
      </c>
      <c r="AF22" s="82" t="s">
        <v>64</v>
      </c>
      <c r="AG22" s="82" t="s">
        <v>64</v>
      </c>
      <c r="AH22" s="82" t="s">
        <v>65</v>
      </c>
      <c r="AI22" s="82" t="s">
        <v>105</v>
      </c>
      <c r="AJ22" s="82" t="s">
        <v>65</v>
      </c>
      <c r="AK22" s="82" t="s">
        <v>65</v>
      </c>
      <c r="AL22" s="82" t="s">
        <v>65</v>
      </c>
      <c r="AM22" s="82" t="s">
        <v>65</v>
      </c>
      <c r="AN22" s="82" t="s">
        <v>65</v>
      </c>
      <c r="AO22" s="82" t="s">
        <v>334</v>
      </c>
      <c r="AP22" s="82" t="s">
        <v>335</v>
      </c>
      <c r="AQ22" s="82" t="s">
        <v>336</v>
      </c>
      <c r="AR22" s="82" t="s">
        <v>337</v>
      </c>
      <c r="AS22" s="82" t="s">
        <v>136</v>
      </c>
      <c r="AT22" s="82" t="s">
        <v>230</v>
      </c>
      <c r="AU22" s="82" t="s">
        <v>65</v>
      </c>
      <c r="AV22" s="90">
        <v>0.22</v>
      </c>
      <c r="AW22" s="82" t="s">
        <v>65</v>
      </c>
      <c r="AX22" s="82"/>
      <c r="AY22" s="83" t="s">
        <v>338</v>
      </c>
      <c r="AZ22" s="84" t="s">
        <v>339</v>
      </c>
    </row>
    <row r="23" spans="1:52" s="38" customFormat="1" ht="173.25" customHeight="1">
      <c r="A23" s="81">
        <v>22</v>
      </c>
      <c r="B23" s="82" t="s">
        <v>340</v>
      </c>
      <c r="C23" s="82" t="s">
        <v>341</v>
      </c>
      <c r="D23" s="82" t="s">
        <v>342</v>
      </c>
      <c r="E23" s="82">
        <v>2019</v>
      </c>
      <c r="F23" s="82" t="s">
        <v>55</v>
      </c>
      <c r="G23" s="82" t="s">
        <v>129</v>
      </c>
      <c r="H23" s="82" t="s">
        <v>238</v>
      </c>
      <c r="I23" s="82" t="str">
        <f t="array" ref="I23">_xlfn.TEXTJOIN(",", TRUE, IF(Table4[study_id]=Table3[[#This Row],[study_id]], Table4[iso_code], ""))</f>
        <v>EG</v>
      </c>
      <c r="J23" s="82">
        <f>COUNTIF(study_countries!A:A,A23)</f>
        <v>1</v>
      </c>
      <c r="K23" s="82" t="s">
        <v>320</v>
      </c>
      <c r="L23" s="82" t="s">
        <v>343</v>
      </c>
      <c r="M23" s="82" t="s">
        <v>344</v>
      </c>
      <c r="N23" s="82">
        <v>2014</v>
      </c>
      <c r="O23" s="82">
        <v>2050</v>
      </c>
      <c r="P23" s="82" t="s">
        <v>159</v>
      </c>
      <c r="Q23" s="82" t="s">
        <v>84</v>
      </c>
      <c r="R23" s="82" t="s">
        <v>345</v>
      </c>
      <c r="S23" s="82" t="s">
        <v>64</v>
      </c>
      <c r="T23" s="82" t="s">
        <v>64</v>
      </c>
      <c r="U23" s="82" t="s">
        <v>64</v>
      </c>
      <c r="V23" s="82" t="s">
        <v>64</v>
      </c>
      <c r="W23" s="82" t="s">
        <v>64</v>
      </c>
      <c r="X23" s="82" t="s">
        <v>64</v>
      </c>
      <c r="Y23" s="82" t="s">
        <v>64</v>
      </c>
      <c r="Z23" s="82" t="s">
        <v>65</v>
      </c>
      <c r="AA23" s="82" t="s">
        <v>65</v>
      </c>
      <c r="AB23" s="82" t="s">
        <v>66</v>
      </c>
      <c r="AC23" s="82" t="s">
        <v>67</v>
      </c>
      <c r="AD23" s="82" t="s">
        <v>68</v>
      </c>
      <c r="AE23" s="82" t="s">
        <v>64</v>
      </c>
      <c r="AF23" s="82" t="s">
        <v>64</v>
      </c>
      <c r="AG23" s="82" t="s">
        <v>64</v>
      </c>
      <c r="AH23" s="82" t="s">
        <v>65</v>
      </c>
      <c r="AI23" s="82" t="s">
        <v>105</v>
      </c>
      <c r="AJ23" s="82" t="s">
        <v>65</v>
      </c>
      <c r="AK23" s="82" t="s">
        <v>65</v>
      </c>
      <c r="AL23" s="82" t="s">
        <v>65</v>
      </c>
      <c r="AM23" s="82" t="s">
        <v>65</v>
      </c>
      <c r="AN23" s="82" t="s">
        <v>65</v>
      </c>
      <c r="AO23" s="82" t="s">
        <v>346</v>
      </c>
      <c r="AP23" s="82" t="s">
        <v>347</v>
      </c>
      <c r="AQ23" s="82" t="s">
        <v>348</v>
      </c>
      <c r="AR23" s="82" t="s">
        <v>349</v>
      </c>
      <c r="AS23" s="82" t="s">
        <v>65</v>
      </c>
      <c r="AT23" s="82" t="s">
        <v>230</v>
      </c>
      <c r="AU23" s="82" t="s">
        <v>65</v>
      </c>
      <c r="AV23" s="90">
        <v>0.1</v>
      </c>
      <c r="AW23" s="82" t="s">
        <v>65</v>
      </c>
      <c r="AX23" s="82"/>
      <c r="AY23" s="83" t="s">
        <v>350</v>
      </c>
      <c r="AZ23" s="84" t="s">
        <v>351</v>
      </c>
    </row>
    <row r="24" spans="1:52" s="38" customFormat="1" ht="127.5" customHeight="1">
      <c r="A24" s="81">
        <v>23</v>
      </c>
      <c r="B24" s="82" t="s">
        <v>352</v>
      </c>
      <c r="C24" s="82" t="s">
        <v>353</v>
      </c>
      <c r="D24" s="82" t="s">
        <v>354</v>
      </c>
      <c r="E24" s="82">
        <v>2023</v>
      </c>
      <c r="F24" s="82" t="s">
        <v>55</v>
      </c>
      <c r="G24" s="82" t="s">
        <v>129</v>
      </c>
      <c r="H24" s="82" t="s">
        <v>238</v>
      </c>
      <c r="I24" s="82" t="str">
        <f t="array" ref="I24">_xlfn.TEXTJOIN(",", TRUE, IF(Table4[study_id]=Table3[[#This Row],[study_id]], Table4[iso_code], ""))</f>
        <v>ET</v>
      </c>
      <c r="J24" s="82">
        <f>COUNTIF(study_countries!A:A,A24)</f>
        <v>1</v>
      </c>
      <c r="K24" s="82" t="s">
        <v>320</v>
      </c>
      <c r="L24" s="82" t="s">
        <v>355</v>
      </c>
      <c r="M24" s="82" t="s">
        <v>356</v>
      </c>
      <c r="N24" s="82">
        <v>2018</v>
      </c>
      <c r="O24" s="82">
        <v>2050</v>
      </c>
      <c r="P24" s="82" t="s">
        <v>159</v>
      </c>
      <c r="Q24" s="82" t="s">
        <v>84</v>
      </c>
      <c r="R24" s="82" t="s">
        <v>63</v>
      </c>
      <c r="S24" s="82" t="s">
        <v>64</v>
      </c>
      <c r="T24" s="82" t="s">
        <v>64</v>
      </c>
      <c r="U24" s="82" t="s">
        <v>64</v>
      </c>
      <c r="V24" s="82" t="s">
        <v>64</v>
      </c>
      <c r="W24" s="82" t="s">
        <v>64</v>
      </c>
      <c r="X24" s="82" t="s">
        <v>64</v>
      </c>
      <c r="Y24" s="82" t="s">
        <v>64</v>
      </c>
      <c r="Z24" s="82" t="s">
        <v>65</v>
      </c>
      <c r="AA24" s="82" t="s">
        <v>65</v>
      </c>
      <c r="AB24" s="82" t="s">
        <v>146</v>
      </c>
      <c r="AC24" s="82" t="s">
        <v>87</v>
      </c>
      <c r="AD24" s="82" t="s">
        <v>68</v>
      </c>
      <c r="AE24" s="82" t="s">
        <v>64</v>
      </c>
      <c r="AF24" s="82" t="s">
        <v>64</v>
      </c>
      <c r="AG24" s="82" t="s">
        <v>64</v>
      </c>
      <c r="AH24" s="82" t="s">
        <v>65</v>
      </c>
      <c r="AI24" s="82" t="s">
        <v>105</v>
      </c>
      <c r="AJ24" s="82" t="s">
        <v>64</v>
      </c>
      <c r="AK24" s="82" t="s">
        <v>64</v>
      </c>
      <c r="AL24" s="82" t="s">
        <v>64</v>
      </c>
      <c r="AM24" s="82" t="s">
        <v>64</v>
      </c>
      <c r="AN24" s="82" t="s">
        <v>64</v>
      </c>
      <c r="AO24" s="82" t="s">
        <v>357</v>
      </c>
      <c r="AP24" s="82" t="s">
        <v>358</v>
      </c>
      <c r="AQ24" s="82" t="s">
        <v>359</v>
      </c>
      <c r="AR24" s="82" t="s">
        <v>135</v>
      </c>
      <c r="AS24" s="82" t="s">
        <v>136</v>
      </c>
      <c r="AT24" s="82" t="s">
        <v>230</v>
      </c>
      <c r="AU24" s="82" t="s">
        <v>65</v>
      </c>
      <c r="AV24" s="90">
        <v>0.1</v>
      </c>
      <c r="AW24" s="82" t="s">
        <v>65</v>
      </c>
      <c r="AX24" s="82"/>
      <c r="AY24" s="83" t="s">
        <v>360</v>
      </c>
      <c r="AZ24" s="84" t="s">
        <v>361</v>
      </c>
    </row>
    <row r="25" spans="1:52" s="38" customFormat="1" ht="177" customHeight="1">
      <c r="A25" s="81">
        <v>24</v>
      </c>
      <c r="B25" s="82" t="s">
        <v>340</v>
      </c>
      <c r="C25" s="82" t="s">
        <v>362</v>
      </c>
      <c r="D25" s="82" t="s">
        <v>363</v>
      </c>
      <c r="E25" s="82">
        <v>2017</v>
      </c>
      <c r="F25" s="82" t="s">
        <v>55</v>
      </c>
      <c r="G25" s="82" t="s">
        <v>364</v>
      </c>
      <c r="H25" s="82" t="s">
        <v>238</v>
      </c>
      <c r="I25" s="82" t="str">
        <f t="array" ref="I25">_xlfn.TEXTJOIN(",", TRUE, IF(Table4[study_id]=Table3[[#This Row],[study_id]], Table4[iso_code], ""))</f>
        <v>ET</v>
      </c>
      <c r="J25" s="82">
        <f>COUNTIF(study_countries!A:A,A25)</f>
        <v>1</v>
      </c>
      <c r="K25" s="82" t="s">
        <v>320</v>
      </c>
      <c r="L25" s="82" t="s">
        <v>365</v>
      </c>
      <c r="M25" s="82" t="s">
        <v>366</v>
      </c>
      <c r="N25" s="82">
        <v>2015</v>
      </c>
      <c r="O25" s="82">
        <v>2045</v>
      </c>
      <c r="P25" s="82" t="s">
        <v>61</v>
      </c>
      <c r="Q25" s="82" t="s">
        <v>367</v>
      </c>
      <c r="R25" s="82" t="s">
        <v>63</v>
      </c>
      <c r="S25" s="82" t="s">
        <v>64</v>
      </c>
      <c r="T25" s="82" t="s">
        <v>64</v>
      </c>
      <c r="U25" s="82" t="s">
        <v>64</v>
      </c>
      <c r="V25" s="82" t="s">
        <v>65</v>
      </c>
      <c r="W25" s="82" t="s">
        <v>65</v>
      </c>
      <c r="X25" s="82" t="s">
        <v>64</v>
      </c>
      <c r="Y25" s="82" t="s">
        <v>64</v>
      </c>
      <c r="Z25" s="82" t="s">
        <v>65</v>
      </c>
      <c r="AA25" s="82" t="s">
        <v>64</v>
      </c>
      <c r="AB25" s="82" t="s">
        <v>66</v>
      </c>
      <c r="AC25" s="82" t="s">
        <v>67</v>
      </c>
      <c r="AD25" s="82" t="s">
        <v>68</v>
      </c>
      <c r="AE25" s="82" t="s">
        <v>64</v>
      </c>
      <c r="AF25" s="82" t="s">
        <v>64</v>
      </c>
      <c r="AG25" s="82" t="s">
        <v>65</v>
      </c>
      <c r="AH25" s="82" t="s">
        <v>65</v>
      </c>
      <c r="AI25" s="82" t="s">
        <v>89</v>
      </c>
      <c r="AJ25" s="82" t="s">
        <v>65</v>
      </c>
      <c r="AK25" s="82" t="s">
        <v>65</v>
      </c>
      <c r="AL25" s="82" t="s">
        <v>65</v>
      </c>
      <c r="AM25" s="82" t="s">
        <v>64</v>
      </c>
      <c r="AN25" s="82" t="s">
        <v>64</v>
      </c>
      <c r="AO25" s="82" t="s">
        <v>368</v>
      </c>
      <c r="AP25" s="82" t="s">
        <v>369</v>
      </c>
      <c r="AQ25" s="82" t="s">
        <v>370</v>
      </c>
      <c r="AR25" s="82" t="s">
        <v>371</v>
      </c>
      <c r="AS25" s="82" t="s">
        <v>65</v>
      </c>
      <c r="AT25" s="82" t="s">
        <v>230</v>
      </c>
      <c r="AU25" s="82" t="s">
        <v>65</v>
      </c>
      <c r="AV25" s="90">
        <v>0.1</v>
      </c>
      <c r="AW25" s="82" t="s">
        <v>65</v>
      </c>
      <c r="AX25" s="82"/>
      <c r="AY25" s="83" t="s">
        <v>372</v>
      </c>
      <c r="AZ25" s="84" t="s">
        <v>351</v>
      </c>
    </row>
    <row r="26" spans="1:52" s="38" customFormat="1" ht="127.5" customHeight="1">
      <c r="A26" s="81">
        <v>25</v>
      </c>
      <c r="B26" s="82" t="s">
        <v>373</v>
      </c>
      <c r="C26" s="82" t="s">
        <v>374</v>
      </c>
      <c r="D26" s="82" t="s">
        <v>375</v>
      </c>
      <c r="E26" s="82">
        <v>2018</v>
      </c>
      <c r="F26" s="82" t="s">
        <v>55</v>
      </c>
      <c r="G26" s="82" t="s">
        <v>129</v>
      </c>
      <c r="H26" s="82" t="s">
        <v>238</v>
      </c>
      <c r="I26" s="82" t="str">
        <f t="array" ref="I26">_xlfn.TEXTJOIN(",", TRUE, IF(Table4[study_id]=Table3[[#This Row],[study_id]], Table4[iso_code], ""))</f>
        <v>GM</v>
      </c>
      <c r="J26" s="82">
        <f>COUNTIF(study_countries!A:A,A26)</f>
        <v>1</v>
      </c>
      <c r="K26" s="82" t="s">
        <v>248</v>
      </c>
      <c r="L26" s="82" t="s">
        <v>376</v>
      </c>
      <c r="M26" s="82" t="s">
        <v>377</v>
      </c>
      <c r="N26" s="82">
        <v>2015</v>
      </c>
      <c r="O26" s="82">
        <v>2030</v>
      </c>
      <c r="P26" s="82" t="s">
        <v>61</v>
      </c>
      <c r="Q26" s="82" t="s">
        <v>84</v>
      </c>
      <c r="R26" s="82" t="s">
        <v>378</v>
      </c>
      <c r="S26" s="82" t="s">
        <v>64</v>
      </c>
      <c r="T26" s="82" t="s">
        <v>64</v>
      </c>
      <c r="U26" s="82" t="s">
        <v>64</v>
      </c>
      <c r="V26" s="82" t="s">
        <v>64</v>
      </c>
      <c r="W26" s="82" t="s">
        <v>65</v>
      </c>
      <c r="X26" s="82" t="s">
        <v>65</v>
      </c>
      <c r="Y26" s="82" t="s">
        <v>64</v>
      </c>
      <c r="Z26" s="82" t="s">
        <v>65</v>
      </c>
      <c r="AA26" s="82" t="s">
        <v>64</v>
      </c>
      <c r="AB26" s="82" t="s">
        <v>66</v>
      </c>
      <c r="AC26" s="82" t="s">
        <v>87</v>
      </c>
      <c r="AD26" s="82" t="s">
        <v>68</v>
      </c>
      <c r="AE26" s="82" t="s">
        <v>64</v>
      </c>
      <c r="AF26" s="82" t="s">
        <v>64</v>
      </c>
      <c r="AG26" s="82" t="s">
        <v>64</v>
      </c>
      <c r="AH26" s="82" t="s">
        <v>65</v>
      </c>
      <c r="AI26" s="82" t="s">
        <v>89</v>
      </c>
      <c r="AJ26" s="82" t="s">
        <v>136</v>
      </c>
      <c r="AK26" s="82" t="s">
        <v>136</v>
      </c>
      <c r="AL26" s="82" t="s">
        <v>65</v>
      </c>
      <c r="AM26" s="82" t="s">
        <v>65</v>
      </c>
      <c r="AN26" s="82" t="s">
        <v>64</v>
      </c>
      <c r="AO26" s="82" t="s">
        <v>379</v>
      </c>
      <c r="AP26" s="82" t="s">
        <v>380</v>
      </c>
      <c r="AQ26" s="82" t="s">
        <v>381</v>
      </c>
      <c r="AR26" s="82" t="s">
        <v>382</v>
      </c>
      <c r="AS26" s="82" t="s">
        <v>65</v>
      </c>
      <c r="AT26" s="82" t="s">
        <v>230</v>
      </c>
      <c r="AU26" s="82" t="s">
        <v>65</v>
      </c>
      <c r="AV26" s="90">
        <v>0.1</v>
      </c>
      <c r="AW26" s="82" t="s">
        <v>65</v>
      </c>
      <c r="AX26" s="82"/>
      <c r="AY26" s="83" t="s">
        <v>383</v>
      </c>
      <c r="AZ26" s="84" t="s">
        <v>384</v>
      </c>
    </row>
    <row r="27" spans="1:52" s="38" customFormat="1" ht="220.25" customHeight="1">
      <c r="A27" s="81">
        <v>26</v>
      </c>
      <c r="B27" s="82" t="s">
        <v>385</v>
      </c>
      <c r="C27" s="82" t="s">
        <v>386</v>
      </c>
      <c r="D27" s="82" t="s">
        <v>387</v>
      </c>
      <c r="E27" s="82">
        <v>2022</v>
      </c>
      <c r="F27" s="82" t="s">
        <v>55</v>
      </c>
      <c r="G27" s="82" t="s">
        <v>129</v>
      </c>
      <c r="H27" s="82" t="s">
        <v>238</v>
      </c>
      <c r="I27" s="82" t="str">
        <f t="array" ref="I27">_xlfn.TEXTJOIN(",", TRUE, IF(Table4[study_id]=Table3[[#This Row],[study_id]], Table4[iso_code], ""))</f>
        <v>GH</v>
      </c>
      <c r="J27" s="82">
        <f>COUNTIF(study_countries!A:A,A27)</f>
        <v>1</v>
      </c>
      <c r="K27" s="82" t="s">
        <v>248</v>
      </c>
      <c r="L27" s="82" t="s">
        <v>388</v>
      </c>
      <c r="M27" s="82" t="s">
        <v>389</v>
      </c>
      <c r="N27" s="82">
        <v>2013</v>
      </c>
      <c r="O27" s="82">
        <v>2030</v>
      </c>
      <c r="P27" s="82" t="s">
        <v>61</v>
      </c>
      <c r="Q27" s="82" t="s">
        <v>193</v>
      </c>
      <c r="R27" s="82" t="s">
        <v>194</v>
      </c>
      <c r="S27" s="82" t="s">
        <v>64</v>
      </c>
      <c r="T27" s="82" t="s">
        <v>64</v>
      </c>
      <c r="U27" s="82" t="s">
        <v>65</v>
      </c>
      <c r="V27" s="82" t="s">
        <v>64</v>
      </c>
      <c r="W27" s="82" t="s">
        <v>65</v>
      </c>
      <c r="X27" s="82" t="s">
        <v>65</v>
      </c>
      <c r="Y27" s="82" t="s">
        <v>64</v>
      </c>
      <c r="Z27" s="82" t="s">
        <v>65</v>
      </c>
      <c r="AA27" s="82" t="s">
        <v>65</v>
      </c>
      <c r="AB27" s="82" t="s">
        <v>66</v>
      </c>
      <c r="AC27" s="82" t="s">
        <v>67</v>
      </c>
      <c r="AD27" s="82" t="s">
        <v>68</v>
      </c>
      <c r="AE27" s="82" t="s">
        <v>64</v>
      </c>
      <c r="AF27" s="82" t="s">
        <v>64</v>
      </c>
      <c r="AG27" s="82" t="s">
        <v>64</v>
      </c>
      <c r="AH27" s="82" t="s">
        <v>65</v>
      </c>
      <c r="AI27" s="82" t="s">
        <v>89</v>
      </c>
      <c r="AJ27" s="82" t="s">
        <v>65</v>
      </c>
      <c r="AK27" s="82" t="s">
        <v>136</v>
      </c>
      <c r="AL27" s="82" t="s">
        <v>65</v>
      </c>
      <c r="AM27" s="82" t="s">
        <v>64</v>
      </c>
      <c r="AN27" s="82" t="s">
        <v>65</v>
      </c>
      <c r="AO27" s="82" t="s">
        <v>75</v>
      </c>
      <c r="AP27" s="82" t="s">
        <v>75</v>
      </c>
      <c r="AQ27" s="82" t="s">
        <v>390</v>
      </c>
      <c r="AR27" s="82" t="s">
        <v>391</v>
      </c>
      <c r="AS27" s="82" t="s">
        <v>136</v>
      </c>
      <c r="AT27" s="82" t="s">
        <v>230</v>
      </c>
      <c r="AU27" s="82" t="s">
        <v>65</v>
      </c>
      <c r="AV27" s="85" t="s">
        <v>75</v>
      </c>
      <c r="AW27" s="82" t="s">
        <v>65</v>
      </c>
      <c r="AX27" s="82"/>
      <c r="AY27" s="83" t="s">
        <v>392</v>
      </c>
      <c r="AZ27" s="84" t="s">
        <v>393</v>
      </c>
    </row>
    <row r="28" spans="1:52" s="38" customFormat="1" ht="127.5" customHeight="1">
      <c r="A28" s="81">
        <v>27</v>
      </c>
      <c r="B28" s="82" t="s">
        <v>394</v>
      </c>
      <c r="C28" s="82" t="s">
        <v>374</v>
      </c>
      <c r="D28" s="82" t="s">
        <v>395</v>
      </c>
      <c r="E28" s="82">
        <v>2023</v>
      </c>
      <c r="F28" s="82" t="s">
        <v>55</v>
      </c>
      <c r="G28" s="82" t="s">
        <v>129</v>
      </c>
      <c r="H28" s="82" t="s">
        <v>238</v>
      </c>
      <c r="I28" s="82" t="str">
        <f t="array" ref="I28">_xlfn.TEXTJOIN(",", TRUE, IF(Table4[study_id]=Table3[[#This Row],[study_id]], Table4[iso_code], ""))</f>
        <v>GH</v>
      </c>
      <c r="J28" s="82">
        <f>COUNTIF(study_countries!A:A,A28)</f>
        <v>1</v>
      </c>
      <c r="K28" s="82" t="s">
        <v>248</v>
      </c>
      <c r="L28" s="82" t="s">
        <v>396</v>
      </c>
      <c r="M28" s="82" t="s">
        <v>397</v>
      </c>
      <c r="N28" s="82">
        <v>2020</v>
      </c>
      <c r="O28" s="82">
        <v>2048</v>
      </c>
      <c r="P28" s="82" t="s">
        <v>61</v>
      </c>
      <c r="Q28" s="82" t="s">
        <v>84</v>
      </c>
      <c r="R28" s="82" t="s">
        <v>85</v>
      </c>
      <c r="S28" s="82" t="s">
        <v>64</v>
      </c>
      <c r="T28" s="82" t="s">
        <v>64</v>
      </c>
      <c r="U28" s="82" t="s">
        <v>64</v>
      </c>
      <c r="V28" s="82" t="s">
        <v>64</v>
      </c>
      <c r="W28" s="82" t="s">
        <v>64</v>
      </c>
      <c r="X28" s="82" t="s">
        <v>65</v>
      </c>
      <c r="Y28" s="82" t="s">
        <v>64</v>
      </c>
      <c r="Z28" s="82" t="s">
        <v>65</v>
      </c>
      <c r="AA28" s="82" t="s">
        <v>64</v>
      </c>
      <c r="AB28" s="82" t="s">
        <v>66</v>
      </c>
      <c r="AC28" s="82" t="s">
        <v>87</v>
      </c>
      <c r="AD28" s="82" t="s">
        <v>68</v>
      </c>
      <c r="AE28" s="82" t="s">
        <v>64</v>
      </c>
      <c r="AF28" s="82" t="s">
        <v>64</v>
      </c>
      <c r="AG28" s="82" t="s">
        <v>64</v>
      </c>
      <c r="AH28" s="82" t="s">
        <v>65</v>
      </c>
      <c r="AI28" s="82" t="s">
        <v>105</v>
      </c>
      <c r="AJ28" s="82" t="s">
        <v>65</v>
      </c>
      <c r="AK28" s="82" t="s">
        <v>136</v>
      </c>
      <c r="AL28" s="82" t="s">
        <v>65</v>
      </c>
      <c r="AM28" s="82" t="s">
        <v>64</v>
      </c>
      <c r="AN28" s="82" t="s">
        <v>65</v>
      </c>
      <c r="AO28" s="82" t="s">
        <v>75</v>
      </c>
      <c r="AP28" s="82" t="s">
        <v>75</v>
      </c>
      <c r="AQ28" s="82" t="s">
        <v>398</v>
      </c>
      <c r="AR28" s="82" t="s">
        <v>255</v>
      </c>
      <c r="AS28" s="82" t="s">
        <v>64</v>
      </c>
      <c r="AT28" s="82" t="s">
        <v>230</v>
      </c>
      <c r="AU28" s="82" t="s">
        <v>65</v>
      </c>
      <c r="AV28" s="90">
        <v>0.12</v>
      </c>
      <c r="AW28" s="82" t="s">
        <v>65</v>
      </c>
      <c r="AX28" s="82"/>
      <c r="AY28" s="83" t="s">
        <v>399</v>
      </c>
      <c r="AZ28" s="84" t="s">
        <v>400</v>
      </c>
    </row>
    <row r="29" spans="1:52" s="38" customFormat="1" ht="127.5" customHeight="1">
      <c r="A29" s="81">
        <v>28</v>
      </c>
      <c r="B29" s="82" t="s">
        <v>401</v>
      </c>
      <c r="C29" s="82" t="s">
        <v>402</v>
      </c>
      <c r="D29" s="82" t="s">
        <v>403</v>
      </c>
      <c r="E29" s="82">
        <v>2017</v>
      </c>
      <c r="F29" s="82" t="s">
        <v>55</v>
      </c>
      <c r="G29" s="82" t="s">
        <v>129</v>
      </c>
      <c r="H29" s="82" t="s">
        <v>238</v>
      </c>
      <c r="I29" s="82" t="str">
        <f t="array" ref="I29">_xlfn.TEXTJOIN(",", TRUE, IF(Table4[study_id]=Table3[[#This Row],[study_id]], Table4[iso_code], ""))</f>
        <v>GH</v>
      </c>
      <c r="J29" s="82">
        <f>COUNTIF(study_countries!A:A,A29)</f>
        <v>1</v>
      </c>
      <c r="K29" s="82" t="s">
        <v>248</v>
      </c>
      <c r="L29" s="82" t="s">
        <v>404</v>
      </c>
      <c r="M29" s="82" t="s">
        <v>405</v>
      </c>
      <c r="N29" s="82">
        <v>2010</v>
      </c>
      <c r="O29" s="82">
        <v>2040</v>
      </c>
      <c r="P29" s="82" t="s">
        <v>61</v>
      </c>
      <c r="Q29" s="82" t="s">
        <v>84</v>
      </c>
      <c r="R29" s="82" t="s">
        <v>63</v>
      </c>
      <c r="S29" s="82" t="s">
        <v>64</v>
      </c>
      <c r="T29" s="82" t="s">
        <v>64</v>
      </c>
      <c r="U29" s="82" t="s">
        <v>64</v>
      </c>
      <c r="V29" s="82" t="s">
        <v>64</v>
      </c>
      <c r="W29" s="82" t="s">
        <v>65</v>
      </c>
      <c r="X29" s="82" t="s">
        <v>65</v>
      </c>
      <c r="Y29" s="82" t="s">
        <v>64</v>
      </c>
      <c r="Z29" s="82" t="s">
        <v>65</v>
      </c>
      <c r="AA29" s="82" t="s">
        <v>65</v>
      </c>
      <c r="AB29" s="82" t="s">
        <v>66</v>
      </c>
      <c r="AC29" s="82" t="s">
        <v>87</v>
      </c>
      <c r="AD29" s="82" t="s">
        <v>68</v>
      </c>
      <c r="AE29" s="82" t="s">
        <v>65</v>
      </c>
      <c r="AF29" s="82" t="s">
        <v>64</v>
      </c>
      <c r="AG29" s="82" t="s">
        <v>64</v>
      </c>
      <c r="AH29" s="82" t="s">
        <v>65</v>
      </c>
      <c r="AI29" s="82" t="s">
        <v>89</v>
      </c>
      <c r="AJ29" s="82" t="s">
        <v>136</v>
      </c>
      <c r="AK29" s="82" t="s">
        <v>65</v>
      </c>
      <c r="AL29" s="82" t="s">
        <v>65</v>
      </c>
      <c r="AM29" s="82" t="s">
        <v>64</v>
      </c>
      <c r="AN29" s="82" t="s">
        <v>65</v>
      </c>
      <c r="AO29" s="82" t="s">
        <v>406</v>
      </c>
      <c r="AP29" s="82" t="s">
        <v>407</v>
      </c>
      <c r="AQ29" s="82" t="s">
        <v>408</v>
      </c>
      <c r="AR29" s="82" t="s">
        <v>409</v>
      </c>
      <c r="AS29" s="82" t="s">
        <v>136</v>
      </c>
      <c r="AT29" s="82" t="s">
        <v>410</v>
      </c>
      <c r="AU29" s="82" t="s">
        <v>65</v>
      </c>
      <c r="AV29" s="90">
        <v>0.1</v>
      </c>
      <c r="AW29" s="82" t="s">
        <v>64</v>
      </c>
      <c r="AX29" s="82" t="s">
        <v>411</v>
      </c>
      <c r="AY29" s="83" t="s">
        <v>412</v>
      </c>
      <c r="AZ29" s="84" t="s">
        <v>413</v>
      </c>
    </row>
    <row r="30" spans="1:52" s="38" customFormat="1" ht="110.25" customHeight="1">
      <c r="A30" s="81">
        <v>29</v>
      </c>
      <c r="B30" s="82" t="s">
        <v>414</v>
      </c>
      <c r="C30" s="82" t="s">
        <v>415</v>
      </c>
      <c r="D30" s="82" t="s">
        <v>416</v>
      </c>
      <c r="E30" s="82">
        <v>2021</v>
      </c>
      <c r="F30" s="82" t="s">
        <v>55</v>
      </c>
      <c r="G30" s="82" t="s">
        <v>129</v>
      </c>
      <c r="H30" s="82" t="s">
        <v>238</v>
      </c>
      <c r="I30" s="82" t="str">
        <f t="array" ref="I30">_xlfn.TEXTJOIN(",", TRUE, IF(Table4[study_id]=Table3[[#This Row],[study_id]], Table4[iso_code], ""))</f>
        <v>KE</v>
      </c>
      <c r="J30" s="82">
        <f>COUNTIF(study_countries!A:A,A30)</f>
        <v>1</v>
      </c>
      <c r="K30" s="82" t="s">
        <v>320</v>
      </c>
      <c r="L30" s="82" t="s">
        <v>417</v>
      </c>
      <c r="M30" s="82" t="s">
        <v>418</v>
      </c>
      <c r="N30" s="82">
        <v>2020</v>
      </c>
      <c r="O30" s="82">
        <v>2045</v>
      </c>
      <c r="P30" s="82" t="s">
        <v>61</v>
      </c>
      <c r="Q30" s="82" t="s">
        <v>84</v>
      </c>
      <c r="R30" s="82" t="s">
        <v>419</v>
      </c>
      <c r="S30" s="82" t="s">
        <v>64</v>
      </c>
      <c r="T30" s="82" t="s">
        <v>64</v>
      </c>
      <c r="U30" s="82" t="s">
        <v>64</v>
      </c>
      <c r="V30" s="82" t="s">
        <v>65</v>
      </c>
      <c r="W30" s="82" t="s">
        <v>64</v>
      </c>
      <c r="X30" s="82" t="s">
        <v>64</v>
      </c>
      <c r="Y30" s="82" t="s">
        <v>64</v>
      </c>
      <c r="Z30" s="82" t="s">
        <v>65</v>
      </c>
      <c r="AA30" s="82" t="s">
        <v>64</v>
      </c>
      <c r="AB30" s="82" t="s">
        <v>66</v>
      </c>
      <c r="AC30" s="82" t="s">
        <v>67</v>
      </c>
      <c r="AD30" s="82" t="s">
        <v>68</v>
      </c>
      <c r="AE30" s="82" t="s">
        <v>64</v>
      </c>
      <c r="AF30" s="82" t="s">
        <v>64</v>
      </c>
      <c r="AG30" s="82" t="s">
        <v>64</v>
      </c>
      <c r="AH30" s="82" t="s">
        <v>65</v>
      </c>
      <c r="AI30" s="82" t="s">
        <v>89</v>
      </c>
      <c r="AJ30" s="82" t="s">
        <v>136</v>
      </c>
      <c r="AK30" s="82" t="s">
        <v>136</v>
      </c>
      <c r="AL30" s="82" t="s">
        <v>136</v>
      </c>
      <c r="AM30" s="82" t="s">
        <v>136</v>
      </c>
      <c r="AN30" s="82" t="s">
        <v>136</v>
      </c>
      <c r="AO30" s="82" t="s">
        <v>420</v>
      </c>
      <c r="AP30" s="82" t="s">
        <v>421</v>
      </c>
      <c r="AQ30" s="82" t="s">
        <v>422</v>
      </c>
      <c r="AR30" s="82" t="s">
        <v>423</v>
      </c>
      <c r="AS30" s="82" t="s">
        <v>136</v>
      </c>
      <c r="AT30" s="82" t="s">
        <v>230</v>
      </c>
      <c r="AU30" s="82" t="s">
        <v>65</v>
      </c>
      <c r="AV30" s="90">
        <v>7.0000000000000007E-2</v>
      </c>
      <c r="AW30" s="82" t="s">
        <v>65</v>
      </c>
      <c r="AX30" s="82"/>
      <c r="AY30" s="83" t="s">
        <v>424</v>
      </c>
      <c r="AZ30" s="84" t="s">
        <v>425</v>
      </c>
    </row>
    <row r="31" spans="1:52" s="38" customFormat="1" ht="135.75" customHeight="1">
      <c r="A31" s="81">
        <v>30</v>
      </c>
      <c r="B31" s="82" t="s">
        <v>426</v>
      </c>
      <c r="C31" s="82" t="s">
        <v>427</v>
      </c>
      <c r="D31" s="82" t="s">
        <v>428</v>
      </c>
      <c r="E31" s="82">
        <v>2022</v>
      </c>
      <c r="F31" s="82" t="s">
        <v>55</v>
      </c>
      <c r="G31" s="82" t="s">
        <v>129</v>
      </c>
      <c r="H31" s="82" t="s">
        <v>238</v>
      </c>
      <c r="I31" s="82" t="str">
        <f t="array" ref="I31">_xlfn.TEXTJOIN(",", TRUE, IF(Table4[study_id]=Table3[[#This Row],[study_id]], Table4[iso_code], ""))</f>
        <v>KE</v>
      </c>
      <c r="J31" s="82">
        <f>COUNTIF(study_countries!A:A,A31)</f>
        <v>1</v>
      </c>
      <c r="K31" s="82" t="s">
        <v>320</v>
      </c>
      <c r="L31" s="82" t="s">
        <v>429</v>
      </c>
      <c r="M31" s="82" t="s">
        <v>430</v>
      </c>
      <c r="N31" s="82">
        <v>2019</v>
      </c>
      <c r="O31" s="82">
        <v>2037</v>
      </c>
      <c r="P31" s="82" t="s">
        <v>61</v>
      </c>
      <c r="Q31" s="82" t="s">
        <v>84</v>
      </c>
      <c r="R31" s="82" t="s">
        <v>63</v>
      </c>
      <c r="S31" s="82" t="s">
        <v>64</v>
      </c>
      <c r="T31" s="82" t="s">
        <v>64</v>
      </c>
      <c r="U31" s="82" t="s">
        <v>64</v>
      </c>
      <c r="V31" s="82" t="s">
        <v>65</v>
      </c>
      <c r="W31" s="82" t="s">
        <v>64</v>
      </c>
      <c r="X31" s="82" t="s">
        <v>64</v>
      </c>
      <c r="Y31" s="82" t="s">
        <v>64</v>
      </c>
      <c r="Z31" s="82" t="s">
        <v>65</v>
      </c>
      <c r="AA31" s="82" t="s">
        <v>64</v>
      </c>
      <c r="AB31" s="82" t="s">
        <v>66</v>
      </c>
      <c r="AC31" s="82" t="s">
        <v>87</v>
      </c>
      <c r="AD31" s="82" t="s">
        <v>68</v>
      </c>
      <c r="AE31" s="82" t="s">
        <v>64</v>
      </c>
      <c r="AF31" s="82" t="s">
        <v>64</v>
      </c>
      <c r="AG31" s="82" t="s">
        <v>64</v>
      </c>
      <c r="AH31" s="82" t="s">
        <v>65</v>
      </c>
      <c r="AI31" s="82" t="s">
        <v>89</v>
      </c>
      <c r="AJ31" s="82" t="s">
        <v>65</v>
      </c>
      <c r="AK31" s="82" t="s">
        <v>65</v>
      </c>
      <c r="AL31" s="82" t="s">
        <v>65</v>
      </c>
      <c r="AM31" s="82" t="s">
        <v>64</v>
      </c>
      <c r="AN31" s="82" t="s">
        <v>64</v>
      </c>
      <c r="AO31" s="82" t="s">
        <v>431</v>
      </c>
      <c r="AP31" s="82"/>
      <c r="AQ31" s="82" t="s">
        <v>432</v>
      </c>
      <c r="AR31" s="82" t="s">
        <v>433</v>
      </c>
      <c r="AS31" s="82" t="s">
        <v>64</v>
      </c>
      <c r="AT31" s="82"/>
      <c r="AU31" s="82" t="s">
        <v>65</v>
      </c>
      <c r="AV31" s="85" t="s">
        <v>75</v>
      </c>
      <c r="AW31" s="82" t="s">
        <v>65</v>
      </c>
      <c r="AX31" s="82"/>
      <c r="AY31" s="83" t="s">
        <v>434</v>
      </c>
      <c r="AZ31" s="84" t="s">
        <v>435</v>
      </c>
    </row>
    <row r="32" spans="1:52" s="38" customFormat="1" ht="135.75" customHeight="1">
      <c r="A32" s="81">
        <v>31</v>
      </c>
      <c r="B32" s="82" t="s">
        <v>436</v>
      </c>
      <c r="C32" s="82" t="s">
        <v>386</v>
      </c>
      <c r="D32" s="82" t="s">
        <v>437</v>
      </c>
      <c r="E32" s="82">
        <v>2012</v>
      </c>
      <c r="F32" s="82" t="s">
        <v>55</v>
      </c>
      <c r="G32" s="82" t="s">
        <v>129</v>
      </c>
      <c r="H32" s="82" t="s">
        <v>238</v>
      </c>
      <c r="I32" s="82" t="str">
        <f t="array" ref="I32">_xlfn.TEXTJOIN(",", TRUE, IF(Table4[study_id]=Table3[[#This Row],[study_id]], Table4[iso_code], ""))</f>
        <v>KE</v>
      </c>
      <c r="J32" s="82">
        <f>COUNTIF(study_countries!A:A,A32)</f>
        <v>1</v>
      </c>
      <c r="K32" s="82" t="s">
        <v>320</v>
      </c>
      <c r="L32" s="82" t="s">
        <v>438</v>
      </c>
      <c r="M32" s="82" t="s">
        <v>439</v>
      </c>
      <c r="N32" s="82">
        <v>2012</v>
      </c>
      <c r="O32" s="82">
        <v>2030</v>
      </c>
      <c r="P32" s="82" t="s">
        <v>61</v>
      </c>
      <c r="Q32" s="82" t="s">
        <v>440</v>
      </c>
      <c r="R32" s="82" t="s">
        <v>194</v>
      </c>
      <c r="S32" s="82" t="s">
        <v>64</v>
      </c>
      <c r="T32" s="82" t="s">
        <v>64</v>
      </c>
      <c r="U32" s="82" t="s">
        <v>64</v>
      </c>
      <c r="V32" s="82" t="s">
        <v>64</v>
      </c>
      <c r="W32" s="82" t="s">
        <v>64</v>
      </c>
      <c r="X32" s="82" t="s">
        <v>64</v>
      </c>
      <c r="Y32" s="82" t="s">
        <v>64</v>
      </c>
      <c r="Z32" s="82" t="s">
        <v>65</v>
      </c>
      <c r="AA32" s="82" t="s">
        <v>64</v>
      </c>
      <c r="AB32" s="82" t="s">
        <v>66</v>
      </c>
      <c r="AC32" s="82" t="s">
        <v>67</v>
      </c>
      <c r="AD32" s="82" t="s">
        <v>68</v>
      </c>
      <c r="AE32" s="82" t="s">
        <v>64</v>
      </c>
      <c r="AF32" s="82" t="s">
        <v>64</v>
      </c>
      <c r="AG32" s="82" t="s">
        <v>65</v>
      </c>
      <c r="AH32" s="82" t="s">
        <v>65</v>
      </c>
      <c r="AI32" s="82" t="s">
        <v>89</v>
      </c>
      <c r="AJ32" s="82" t="s">
        <v>65</v>
      </c>
      <c r="AK32" s="82" t="s">
        <v>65</v>
      </c>
      <c r="AL32" s="82" t="s">
        <v>65</v>
      </c>
      <c r="AM32" s="82" t="s">
        <v>136</v>
      </c>
      <c r="AN32" s="82" t="s">
        <v>64</v>
      </c>
      <c r="AO32" s="82"/>
      <c r="AP32" s="82"/>
      <c r="AQ32" s="91" t="s">
        <v>441</v>
      </c>
      <c r="AR32" s="82" t="s">
        <v>433</v>
      </c>
      <c r="AS32" s="82" t="s">
        <v>64</v>
      </c>
      <c r="AT32" s="82"/>
      <c r="AU32" s="82" t="s">
        <v>65</v>
      </c>
      <c r="AV32" s="90">
        <v>0.08</v>
      </c>
      <c r="AW32" s="82" t="s">
        <v>65</v>
      </c>
      <c r="AX32" s="82"/>
      <c r="AY32" s="83" t="s">
        <v>442</v>
      </c>
      <c r="AZ32" s="84" t="s">
        <v>443</v>
      </c>
    </row>
    <row r="33" spans="1:52" s="38" customFormat="1" ht="147.75" customHeight="1">
      <c r="A33" s="81">
        <v>32</v>
      </c>
      <c r="B33" s="82" t="s">
        <v>444</v>
      </c>
      <c r="C33" s="82" t="s">
        <v>445</v>
      </c>
      <c r="D33" s="82" t="s">
        <v>446</v>
      </c>
      <c r="E33" s="82">
        <v>2017</v>
      </c>
      <c r="F33" s="82" t="s">
        <v>55</v>
      </c>
      <c r="G33" s="82" t="s">
        <v>129</v>
      </c>
      <c r="H33" s="82" t="s">
        <v>238</v>
      </c>
      <c r="I33" s="82" t="str">
        <f t="array" ref="I33">_xlfn.TEXTJOIN(",", TRUE, IF(Table4[study_id]=Table3[[#This Row],[study_id]], Table4[iso_code], ""))</f>
        <v>KE</v>
      </c>
      <c r="J33" s="82">
        <f>COUNTIF(study_countries!A:A,A33)</f>
        <v>1</v>
      </c>
      <c r="K33" s="82" t="s">
        <v>320</v>
      </c>
      <c r="L33" s="82" t="s">
        <v>447</v>
      </c>
      <c r="M33" s="82" t="s">
        <v>448</v>
      </c>
      <c r="N33" s="82">
        <v>2020</v>
      </c>
      <c r="O33" s="82">
        <v>2035</v>
      </c>
      <c r="P33" s="82" t="s">
        <v>61</v>
      </c>
      <c r="Q33" s="82" t="s">
        <v>84</v>
      </c>
      <c r="R33" s="82" t="s">
        <v>378</v>
      </c>
      <c r="S33" s="82" t="s">
        <v>64</v>
      </c>
      <c r="T33" s="82" t="s">
        <v>64</v>
      </c>
      <c r="U33" s="82" t="s">
        <v>64</v>
      </c>
      <c r="V33" s="82" t="s">
        <v>65</v>
      </c>
      <c r="W33" s="82" t="s">
        <v>65</v>
      </c>
      <c r="X33" s="82" t="s">
        <v>64</v>
      </c>
      <c r="Y33" s="82" t="s">
        <v>64</v>
      </c>
      <c r="Z33" s="82" t="s">
        <v>65</v>
      </c>
      <c r="AA33" s="82" t="s">
        <v>64</v>
      </c>
      <c r="AB33" s="82" t="s">
        <v>66</v>
      </c>
      <c r="AC33" s="82" t="s">
        <v>104</v>
      </c>
      <c r="AD33" s="82" t="s">
        <v>68</v>
      </c>
      <c r="AE33" s="82" t="s">
        <v>64</v>
      </c>
      <c r="AF33" s="82" t="s">
        <v>64</v>
      </c>
      <c r="AG33" s="82" t="s">
        <v>65</v>
      </c>
      <c r="AH33" s="82" t="s">
        <v>65</v>
      </c>
      <c r="AI33" s="82" t="s">
        <v>89</v>
      </c>
      <c r="AJ33" s="82" t="s">
        <v>65</v>
      </c>
      <c r="AK33" s="82" t="s">
        <v>65</v>
      </c>
      <c r="AL33" s="82" t="s">
        <v>65</v>
      </c>
      <c r="AM33" s="82" t="s">
        <v>136</v>
      </c>
      <c r="AN33" s="82" t="s">
        <v>64</v>
      </c>
      <c r="AO33" s="82" t="s">
        <v>449</v>
      </c>
      <c r="AP33" s="82" t="s">
        <v>450</v>
      </c>
      <c r="AQ33" s="82" t="s">
        <v>451</v>
      </c>
      <c r="AR33" s="82" t="s">
        <v>371</v>
      </c>
      <c r="AS33" s="82" t="s">
        <v>65</v>
      </c>
      <c r="AT33" s="82"/>
      <c r="AU33" s="82" t="s">
        <v>65</v>
      </c>
      <c r="AV33" s="90">
        <v>7.0000000000000007E-2</v>
      </c>
      <c r="AW33" s="82" t="s">
        <v>65</v>
      </c>
      <c r="AX33" s="82"/>
      <c r="AY33" s="83" t="s">
        <v>452</v>
      </c>
      <c r="AZ33" s="84" t="s">
        <v>453</v>
      </c>
    </row>
    <row r="34" spans="1:52" s="38" customFormat="1" ht="202.5" customHeight="1">
      <c r="A34" s="81">
        <v>33</v>
      </c>
      <c r="B34" s="82" t="s">
        <v>454</v>
      </c>
      <c r="C34" s="82" t="s">
        <v>455</v>
      </c>
      <c r="D34" s="82" t="s">
        <v>456</v>
      </c>
      <c r="E34" s="82">
        <v>2024</v>
      </c>
      <c r="F34" s="82" t="s">
        <v>55</v>
      </c>
      <c r="G34" s="82" t="s">
        <v>129</v>
      </c>
      <c r="H34" s="82" t="s">
        <v>238</v>
      </c>
      <c r="I34" s="82" t="str">
        <f t="array" ref="I34">_xlfn.TEXTJOIN(",", TRUE, IF(Table4[study_id]=Table3[[#This Row],[study_id]], Table4[iso_code], ""))</f>
        <v>KE</v>
      </c>
      <c r="J34" s="82">
        <f>COUNTIF(study_countries!A:A,A34)</f>
        <v>1</v>
      </c>
      <c r="K34" s="82" t="s">
        <v>320</v>
      </c>
      <c r="L34" s="82" t="s">
        <v>457</v>
      </c>
      <c r="M34" s="82" t="s">
        <v>458</v>
      </c>
      <c r="N34" s="82">
        <v>2019</v>
      </c>
      <c r="O34" s="82">
        <v>2050</v>
      </c>
      <c r="P34" s="82" t="s">
        <v>61</v>
      </c>
      <c r="Q34" s="82" t="s">
        <v>84</v>
      </c>
      <c r="R34" s="82" t="s">
        <v>63</v>
      </c>
      <c r="S34" s="82" t="s">
        <v>64</v>
      </c>
      <c r="T34" s="82" t="s">
        <v>64</v>
      </c>
      <c r="U34" s="82" t="s">
        <v>64</v>
      </c>
      <c r="V34" s="82" t="s">
        <v>64</v>
      </c>
      <c r="W34" s="82" t="s">
        <v>64</v>
      </c>
      <c r="X34" s="82" t="s">
        <v>64</v>
      </c>
      <c r="Y34" s="82" t="s">
        <v>64</v>
      </c>
      <c r="Z34" s="82" t="s">
        <v>65</v>
      </c>
      <c r="AA34" s="82" t="s">
        <v>64</v>
      </c>
      <c r="AB34" s="82" t="s">
        <v>66</v>
      </c>
      <c r="AC34" s="82" t="s">
        <v>104</v>
      </c>
      <c r="AD34" s="82" t="s">
        <v>68</v>
      </c>
      <c r="AE34" s="82" t="s">
        <v>64</v>
      </c>
      <c r="AF34" s="82" t="s">
        <v>64</v>
      </c>
      <c r="AG34" s="82" t="s">
        <v>64</v>
      </c>
      <c r="AH34" s="82" t="s">
        <v>65</v>
      </c>
      <c r="AI34" s="82" t="s">
        <v>89</v>
      </c>
      <c r="AJ34" s="82" t="s">
        <v>65</v>
      </c>
      <c r="AK34" s="82" t="s">
        <v>65</v>
      </c>
      <c r="AL34" s="82" t="s">
        <v>65</v>
      </c>
      <c r="AM34" s="82" t="s">
        <v>64</v>
      </c>
      <c r="AN34" s="82" t="s">
        <v>64</v>
      </c>
      <c r="AO34" s="82" t="s">
        <v>459</v>
      </c>
      <c r="AP34" s="82" t="s">
        <v>460</v>
      </c>
      <c r="AQ34" s="82" t="s">
        <v>461</v>
      </c>
      <c r="AR34" s="82" t="s">
        <v>462</v>
      </c>
      <c r="AS34" s="82" t="s">
        <v>136</v>
      </c>
      <c r="AT34" s="82"/>
      <c r="AU34" s="82" t="s">
        <v>65</v>
      </c>
      <c r="AV34" s="90">
        <v>8.8999999999999996E-2</v>
      </c>
      <c r="AW34" s="82" t="s">
        <v>65</v>
      </c>
      <c r="AX34" s="82"/>
      <c r="AY34" s="83" t="s">
        <v>463</v>
      </c>
      <c r="AZ34" s="84" t="s">
        <v>464</v>
      </c>
    </row>
    <row r="35" spans="1:52" s="38" customFormat="1" ht="160.5" customHeight="1">
      <c r="A35" s="81">
        <v>34</v>
      </c>
      <c r="B35" s="82" t="s">
        <v>465</v>
      </c>
      <c r="C35" s="82" t="s">
        <v>466</v>
      </c>
      <c r="D35" s="82" t="s">
        <v>467</v>
      </c>
      <c r="E35" s="82">
        <v>2017</v>
      </c>
      <c r="F35" s="82" t="s">
        <v>55</v>
      </c>
      <c r="G35" s="82" t="s">
        <v>468</v>
      </c>
      <c r="H35" s="82" t="s">
        <v>238</v>
      </c>
      <c r="I35" s="82" t="str">
        <f t="array" ref="I35">_xlfn.TEXTJOIN(",", TRUE, IF(Table4[study_id]=Table3[[#This Row],[study_id]], Table4[iso_code], ""))</f>
        <v>KE</v>
      </c>
      <c r="J35" s="82">
        <f>COUNTIF(study_countries!A:A,A35)</f>
        <v>1</v>
      </c>
      <c r="K35" s="82" t="s">
        <v>320</v>
      </c>
      <c r="L35" s="82" t="s">
        <v>469</v>
      </c>
      <c r="M35" s="82" t="s">
        <v>470</v>
      </c>
      <c r="N35" s="82">
        <v>2012</v>
      </c>
      <c r="O35" s="82">
        <v>2040</v>
      </c>
      <c r="P35" s="82" t="s">
        <v>61</v>
      </c>
      <c r="Q35" s="82" t="s">
        <v>84</v>
      </c>
      <c r="R35" s="82" t="s">
        <v>63</v>
      </c>
      <c r="S35" s="82" t="s">
        <v>64</v>
      </c>
      <c r="T35" s="82" t="s">
        <v>64</v>
      </c>
      <c r="U35" s="82" t="s">
        <v>64</v>
      </c>
      <c r="V35" s="82" t="s">
        <v>64</v>
      </c>
      <c r="W35" s="82" t="s">
        <v>64</v>
      </c>
      <c r="X35" s="82" t="s">
        <v>64</v>
      </c>
      <c r="Y35" s="82" t="s">
        <v>64</v>
      </c>
      <c r="Z35" s="82" t="s">
        <v>65</v>
      </c>
      <c r="AA35" s="82" t="s">
        <v>64</v>
      </c>
      <c r="AB35" s="82" t="s">
        <v>66</v>
      </c>
      <c r="AC35" s="82" t="s">
        <v>104</v>
      </c>
      <c r="AD35" s="82" t="s">
        <v>68</v>
      </c>
      <c r="AE35" s="82" t="s">
        <v>64</v>
      </c>
      <c r="AF35" s="82" t="s">
        <v>65</v>
      </c>
      <c r="AG35" s="82" t="s">
        <v>65</v>
      </c>
      <c r="AH35" s="82" t="s">
        <v>65</v>
      </c>
      <c r="AI35" s="82" t="s">
        <v>69</v>
      </c>
      <c r="AJ35" s="82" t="s">
        <v>65</v>
      </c>
      <c r="AK35" s="82" t="s">
        <v>64</v>
      </c>
      <c r="AL35" s="82" t="s">
        <v>136</v>
      </c>
      <c r="AM35" s="82" t="s">
        <v>64</v>
      </c>
      <c r="AN35" s="82" t="s">
        <v>64</v>
      </c>
      <c r="AO35" s="82" t="s">
        <v>471</v>
      </c>
      <c r="AP35" s="82" t="s">
        <v>472</v>
      </c>
      <c r="AQ35" s="82" t="s">
        <v>473</v>
      </c>
      <c r="AR35" s="82" t="s">
        <v>474</v>
      </c>
      <c r="AS35" s="82" t="s">
        <v>65</v>
      </c>
      <c r="AT35" s="82"/>
      <c r="AU35" s="82" t="s">
        <v>65</v>
      </c>
      <c r="AV35" s="90">
        <v>9.8000000000000004E-2</v>
      </c>
      <c r="AW35" s="82" t="s">
        <v>65</v>
      </c>
      <c r="AX35" s="82"/>
      <c r="AY35" s="83" t="s">
        <v>475</v>
      </c>
      <c r="AZ35" s="84" t="s">
        <v>476</v>
      </c>
    </row>
    <row r="36" spans="1:52" s="38" customFormat="1" ht="160.5" customHeight="1">
      <c r="A36" s="81">
        <v>35</v>
      </c>
      <c r="B36" s="82" t="s">
        <v>477</v>
      </c>
      <c r="C36" s="82" t="s">
        <v>478</v>
      </c>
      <c r="D36" s="82" t="s">
        <v>479</v>
      </c>
      <c r="E36" s="82">
        <v>2010</v>
      </c>
      <c r="F36" s="82" t="s">
        <v>55</v>
      </c>
      <c r="G36" s="82" t="s">
        <v>129</v>
      </c>
      <c r="H36" s="82" t="s">
        <v>101</v>
      </c>
      <c r="I36" s="82" t="str">
        <f t="array" ref="I36">_xlfn.TEXTJOIN(",", TRUE, IF(Table4[study_id]=Table3[[#This Row],[study_id]], Table4[iso_code], ""))</f>
        <v>MA,DZ,TN</v>
      </c>
      <c r="J36" s="82">
        <f>COUNTIF(study_countries!A:A,A36)</f>
        <v>3</v>
      </c>
      <c r="K36" s="82" t="s">
        <v>223</v>
      </c>
      <c r="L36" s="82" t="s">
        <v>480</v>
      </c>
      <c r="M36" s="82" t="s">
        <v>481</v>
      </c>
      <c r="N36" s="82">
        <v>2010</v>
      </c>
      <c r="O36" s="82">
        <v>2025</v>
      </c>
      <c r="P36" s="82" t="s">
        <v>61</v>
      </c>
      <c r="Q36" s="82" t="s">
        <v>84</v>
      </c>
      <c r="R36" s="82" t="s">
        <v>63</v>
      </c>
      <c r="S36" s="82" t="s">
        <v>64</v>
      </c>
      <c r="T36" s="82" t="s">
        <v>64</v>
      </c>
      <c r="U36" s="82" t="s">
        <v>64</v>
      </c>
      <c r="V36" s="82" t="s">
        <v>65</v>
      </c>
      <c r="W36" s="82" t="s">
        <v>65</v>
      </c>
      <c r="X36" s="82" t="s">
        <v>65</v>
      </c>
      <c r="Y36" s="82" t="s">
        <v>64</v>
      </c>
      <c r="Z36" s="82" t="s">
        <v>65</v>
      </c>
      <c r="AA36" s="82" t="s">
        <v>64</v>
      </c>
      <c r="AB36" s="82" t="s">
        <v>66</v>
      </c>
      <c r="AC36" s="82" t="s">
        <v>67</v>
      </c>
      <c r="AD36" s="82" t="s">
        <v>68</v>
      </c>
      <c r="AE36" s="82" t="s">
        <v>65</v>
      </c>
      <c r="AF36" s="82" t="s">
        <v>65</v>
      </c>
      <c r="AG36" s="82" t="s">
        <v>65</v>
      </c>
      <c r="AH36" s="82" t="s">
        <v>65</v>
      </c>
      <c r="AI36" s="82" t="s">
        <v>89</v>
      </c>
      <c r="AJ36" s="82" t="s">
        <v>65</v>
      </c>
      <c r="AK36" s="82" t="s">
        <v>65</v>
      </c>
      <c r="AL36" s="82" t="s">
        <v>65</v>
      </c>
      <c r="AM36" s="82" t="s">
        <v>64</v>
      </c>
      <c r="AN36" s="82" t="s">
        <v>65</v>
      </c>
      <c r="AO36" s="82" t="s">
        <v>482</v>
      </c>
      <c r="AP36" s="82" t="s">
        <v>483</v>
      </c>
      <c r="AQ36" s="82" t="s">
        <v>484</v>
      </c>
      <c r="AR36" s="82" t="s">
        <v>326</v>
      </c>
      <c r="AS36" s="82" t="s">
        <v>65</v>
      </c>
      <c r="AT36" s="82"/>
      <c r="AU36" s="82" t="s">
        <v>65</v>
      </c>
      <c r="AV36" s="85">
        <v>0.05</v>
      </c>
      <c r="AW36" s="82" t="s">
        <v>65</v>
      </c>
      <c r="AX36" s="82"/>
      <c r="AY36" s="83" t="s">
        <v>485</v>
      </c>
      <c r="AZ36" s="84" t="s">
        <v>486</v>
      </c>
    </row>
    <row r="37" spans="1:52" s="38" customFormat="1" ht="160.5" customHeight="1">
      <c r="A37" s="81">
        <v>36</v>
      </c>
      <c r="B37" s="82" t="s">
        <v>487</v>
      </c>
      <c r="C37" s="82" t="s">
        <v>488</v>
      </c>
      <c r="D37" s="82" t="s">
        <v>489</v>
      </c>
      <c r="E37" s="82">
        <v>2021</v>
      </c>
      <c r="F37" s="82" t="s">
        <v>55</v>
      </c>
      <c r="G37" s="82" t="s">
        <v>468</v>
      </c>
      <c r="H37" s="82" t="s">
        <v>238</v>
      </c>
      <c r="I37" s="82" t="str">
        <f t="array" ref="I37">_xlfn.TEXTJOIN(",", TRUE, IF(Table4[study_id]=Table3[[#This Row],[study_id]], Table4[iso_code], ""))</f>
        <v>ML</v>
      </c>
      <c r="J37" s="82">
        <f>COUNTIF(study_countries!A:A,A37)</f>
        <v>1</v>
      </c>
      <c r="K37" s="82" t="s">
        <v>248</v>
      </c>
      <c r="L37" s="82" t="s">
        <v>490</v>
      </c>
      <c r="M37" s="82" t="s">
        <v>491</v>
      </c>
      <c r="N37" s="82">
        <v>2016</v>
      </c>
      <c r="O37" s="82">
        <v>2050</v>
      </c>
      <c r="P37" s="82" t="s">
        <v>61</v>
      </c>
      <c r="Q37" s="82" t="s">
        <v>440</v>
      </c>
      <c r="R37" s="82" t="s">
        <v>194</v>
      </c>
      <c r="S37" s="82" t="s">
        <v>64</v>
      </c>
      <c r="T37" s="82" t="s">
        <v>64</v>
      </c>
      <c r="U37" s="82" t="s">
        <v>64</v>
      </c>
      <c r="V37" s="82" t="s">
        <v>64</v>
      </c>
      <c r="W37" s="82" t="s">
        <v>65</v>
      </c>
      <c r="X37" s="82" t="s">
        <v>65</v>
      </c>
      <c r="Y37" s="82" t="s">
        <v>64</v>
      </c>
      <c r="Z37" s="82" t="s">
        <v>65</v>
      </c>
      <c r="AA37" s="82" t="s">
        <v>65</v>
      </c>
      <c r="AB37" s="82" t="s">
        <v>146</v>
      </c>
      <c r="AC37" s="82" t="s">
        <v>87</v>
      </c>
      <c r="AD37" s="82" t="s">
        <v>68</v>
      </c>
      <c r="AE37" s="82" t="s">
        <v>64</v>
      </c>
      <c r="AF37" s="82" t="s">
        <v>64</v>
      </c>
      <c r="AG37" s="82" t="s">
        <v>65</v>
      </c>
      <c r="AH37" s="82" t="s">
        <v>65</v>
      </c>
      <c r="AI37" s="82" t="s">
        <v>69</v>
      </c>
      <c r="AJ37" s="82" t="s">
        <v>65</v>
      </c>
      <c r="AK37" s="82" t="s">
        <v>64</v>
      </c>
      <c r="AL37" s="82" t="s">
        <v>64</v>
      </c>
      <c r="AM37" s="82" t="s">
        <v>64</v>
      </c>
      <c r="AN37" s="82" t="s">
        <v>64</v>
      </c>
      <c r="AO37" s="82" t="s">
        <v>492</v>
      </c>
      <c r="AP37" s="82" t="s">
        <v>493</v>
      </c>
      <c r="AQ37" s="82" t="s">
        <v>494</v>
      </c>
      <c r="AR37" s="82" t="s">
        <v>495</v>
      </c>
      <c r="AS37" s="82" t="s">
        <v>136</v>
      </c>
      <c r="AT37" s="82"/>
      <c r="AU37" s="82" t="s">
        <v>65</v>
      </c>
      <c r="AV37" s="85">
        <v>0.08</v>
      </c>
      <c r="AW37" s="82" t="s">
        <v>64</v>
      </c>
      <c r="AX37" s="82" t="s">
        <v>496</v>
      </c>
      <c r="AY37" s="83" t="s">
        <v>497</v>
      </c>
      <c r="AZ37" s="84" t="s">
        <v>498</v>
      </c>
    </row>
    <row r="38" spans="1:52" s="38" customFormat="1" ht="160.5" customHeight="1">
      <c r="A38" s="81">
        <v>37</v>
      </c>
      <c r="B38" s="82" t="s">
        <v>499</v>
      </c>
      <c r="C38" s="82" t="s">
        <v>386</v>
      </c>
      <c r="D38" s="82" t="s">
        <v>500</v>
      </c>
      <c r="E38" s="82">
        <v>2014</v>
      </c>
      <c r="F38" s="82" t="s">
        <v>55</v>
      </c>
      <c r="G38" s="82" t="s">
        <v>129</v>
      </c>
      <c r="H38" s="82" t="s">
        <v>238</v>
      </c>
      <c r="I38" s="82" t="str">
        <f t="array" ref="I38">_xlfn.TEXTJOIN(",", TRUE, IF(Table4[study_id]=Table3[[#This Row],[study_id]], Table4[iso_code], ""))</f>
        <v>MU</v>
      </c>
      <c r="J38" s="82">
        <f>COUNTIF(study_countries!A:A,A38)</f>
        <v>1</v>
      </c>
      <c r="K38" s="82" t="s">
        <v>320</v>
      </c>
      <c r="L38" s="82" t="s">
        <v>501</v>
      </c>
      <c r="M38" s="82" t="s">
        <v>502</v>
      </c>
      <c r="N38" s="82">
        <v>2010</v>
      </c>
      <c r="O38" s="82">
        <v>2030</v>
      </c>
      <c r="P38" s="82" t="s">
        <v>61</v>
      </c>
      <c r="Q38" s="82" t="s">
        <v>440</v>
      </c>
      <c r="R38" s="82" t="s">
        <v>194</v>
      </c>
      <c r="S38" s="82" t="s">
        <v>64</v>
      </c>
      <c r="T38" s="82" t="s">
        <v>65</v>
      </c>
      <c r="U38" s="82" t="s">
        <v>64</v>
      </c>
      <c r="V38" s="82" t="s">
        <v>64</v>
      </c>
      <c r="W38" s="82" t="s">
        <v>65</v>
      </c>
      <c r="X38" s="82" t="s">
        <v>65</v>
      </c>
      <c r="Y38" s="82" t="s">
        <v>64</v>
      </c>
      <c r="Z38" s="82" t="s">
        <v>65</v>
      </c>
      <c r="AA38" s="82" t="s">
        <v>64</v>
      </c>
      <c r="AB38" s="82" t="s">
        <v>146</v>
      </c>
      <c r="AC38" s="82" t="s">
        <v>67</v>
      </c>
      <c r="AD38" s="82" t="s">
        <v>68</v>
      </c>
      <c r="AE38" s="82" t="s">
        <v>65</v>
      </c>
      <c r="AF38" s="82" t="s">
        <v>64</v>
      </c>
      <c r="AG38" s="82" t="s">
        <v>65</v>
      </c>
      <c r="AH38" s="82" t="s">
        <v>65</v>
      </c>
      <c r="AI38" s="82" t="s">
        <v>89</v>
      </c>
      <c r="AJ38" s="82" t="s">
        <v>65</v>
      </c>
      <c r="AK38" s="82" t="s">
        <v>65</v>
      </c>
      <c r="AL38" s="82" t="s">
        <v>65</v>
      </c>
      <c r="AM38" s="82" t="s">
        <v>64</v>
      </c>
      <c r="AN38" s="82" t="s">
        <v>64</v>
      </c>
      <c r="AO38" s="82" t="s">
        <v>503</v>
      </c>
      <c r="AP38" s="82" t="s">
        <v>504</v>
      </c>
      <c r="AQ38" s="82" t="s">
        <v>505</v>
      </c>
      <c r="AR38" s="82" t="s">
        <v>506</v>
      </c>
      <c r="AS38" s="82" t="s">
        <v>136</v>
      </c>
      <c r="AT38" s="82" t="s">
        <v>507</v>
      </c>
      <c r="AU38" s="82" t="s">
        <v>65</v>
      </c>
      <c r="AV38" s="85" t="s">
        <v>75</v>
      </c>
      <c r="AW38" s="82" t="s">
        <v>65</v>
      </c>
      <c r="AX38" s="82"/>
      <c r="AY38" s="83" t="s">
        <v>508</v>
      </c>
      <c r="AZ38" s="84" t="s">
        <v>509</v>
      </c>
    </row>
    <row r="39" spans="1:52" s="38" customFormat="1" ht="124.5" customHeight="1">
      <c r="A39" s="81">
        <v>38</v>
      </c>
      <c r="B39" s="82" t="s">
        <v>510</v>
      </c>
      <c r="C39" s="82" t="s">
        <v>511</v>
      </c>
      <c r="D39" s="82" t="s">
        <v>512</v>
      </c>
      <c r="E39" s="82">
        <v>2024</v>
      </c>
      <c r="F39" s="82" t="s">
        <v>55</v>
      </c>
      <c r="G39" s="82" t="s">
        <v>129</v>
      </c>
      <c r="H39" s="82" t="s">
        <v>238</v>
      </c>
      <c r="I39" s="82" t="str">
        <f t="array" ref="I39">_xlfn.TEXTJOIN(",", TRUE, IF(Table4[study_id]=Table3[[#This Row],[study_id]], Table4[iso_code], ""))</f>
        <v>MA</v>
      </c>
      <c r="J39" s="82">
        <f>COUNTIF(study_countries!A:A,A39)</f>
        <v>1</v>
      </c>
      <c r="K39" s="82" t="s">
        <v>223</v>
      </c>
      <c r="L39" s="82" t="s">
        <v>513</v>
      </c>
      <c r="M39" s="82" t="s">
        <v>514</v>
      </c>
      <c r="N39" s="82">
        <v>2020</v>
      </c>
      <c r="O39" s="82">
        <v>2050</v>
      </c>
      <c r="P39" s="82" t="s">
        <v>61</v>
      </c>
      <c r="Q39" s="82" t="s">
        <v>84</v>
      </c>
      <c r="R39" s="82" t="s">
        <v>63</v>
      </c>
      <c r="S39" s="82" t="s">
        <v>64</v>
      </c>
      <c r="T39" s="82" t="s">
        <v>64</v>
      </c>
      <c r="U39" s="82" t="s">
        <v>64</v>
      </c>
      <c r="V39" s="82" t="s">
        <v>65</v>
      </c>
      <c r="W39" s="82" t="s">
        <v>65</v>
      </c>
      <c r="X39" s="82" t="s">
        <v>65</v>
      </c>
      <c r="Y39" s="82" t="s">
        <v>64</v>
      </c>
      <c r="Z39" s="82" t="s">
        <v>65</v>
      </c>
      <c r="AA39" s="82" t="s">
        <v>64</v>
      </c>
      <c r="AB39" s="82" t="s">
        <v>66</v>
      </c>
      <c r="AC39" s="82" t="s">
        <v>104</v>
      </c>
      <c r="AD39" s="82" t="s">
        <v>68</v>
      </c>
      <c r="AE39" s="82" t="s">
        <v>64</v>
      </c>
      <c r="AF39" s="82" t="s">
        <v>64</v>
      </c>
      <c r="AG39" s="82" t="s">
        <v>65</v>
      </c>
      <c r="AH39" s="82" t="s">
        <v>65</v>
      </c>
      <c r="AI39" s="82" t="s">
        <v>89</v>
      </c>
      <c r="AJ39" s="82" t="s">
        <v>65</v>
      </c>
      <c r="AK39" s="82" t="s">
        <v>65</v>
      </c>
      <c r="AL39" s="82" t="s">
        <v>65</v>
      </c>
      <c r="AM39" s="82" t="s">
        <v>64</v>
      </c>
      <c r="AN39" s="82" t="s">
        <v>64</v>
      </c>
      <c r="AO39" s="82" t="s">
        <v>515</v>
      </c>
      <c r="AP39" s="82" t="s">
        <v>516</v>
      </c>
      <c r="AQ39" s="82" t="s">
        <v>517</v>
      </c>
      <c r="AR39" s="82" t="s">
        <v>518</v>
      </c>
      <c r="AS39" s="82" t="s">
        <v>64</v>
      </c>
      <c r="AT39" s="82"/>
      <c r="AU39" s="82" t="s">
        <v>65</v>
      </c>
      <c r="AV39" s="85">
        <v>0.05</v>
      </c>
      <c r="AW39" s="82" t="s">
        <v>65</v>
      </c>
      <c r="AX39" s="82"/>
      <c r="AY39" s="83" t="s">
        <v>519</v>
      </c>
      <c r="AZ39" s="84" t="s">
        <v>520</v>
      </c>
    </row>
    <row r="40" spans="1:52" s="38" customFormat="1" ht="124.5" customHeight="1">
      <c r="A40" s="81">
        <v>39</v>
      </c>
      <c r="B40" s="82" t="s">
        <v>521</v>
      </c>
      <c r="C40" s="82" t="s">
        <v>522</v>
      </c>
      <c r="D40" s="82" t="s">
        <v>523</v>
      </c>
      <c r="E40" s="82">
        <v>2025</v>
      </c>
      <c r="F40" s="82" t="s">
        <v>236</v>
      </c>
      <c r="G40" s="82" t="s">
        <v>237</v>
      </c>
      <c r="H40" s="82" t="s">
        <v>238</v>
      </c>
      <c r="I40" s="82" t="str">
        <f t="array" ref="I40">_xlfn.TEXTJOIN(",", TRUE, IF(Table4[study_id]=Table3[[#This Row],[study_id]], Table4[iso_code], ""))</f>
        <v>MA</v>
      </c>
      <c r="J40" s="82">
        <f>COUNTIF(study_countries!A:A,A40)</f>
        <v>1</v>
      </c>
      <c r="K40" s="82" t="s">
        <v>223</v>
      </c>
      <c r="L40" s="82" t="s">
        <v>524</v>
      </c>
      <c r="M40" s="82" t="s">
        <v>525</v>
      </c>
      <c r="N40" s="82"/>
      <c r="O40" s="82">
        <v>2050</v>
      </c>
      <c r="P40" s="82"/>
      <c r="Q40" s="82"/>
      <c r="R40" s="82"/>
      <c r="S40" s="82"/>
      <c r="T40" s="82"/>
      <c r="U40" s="82"/>
      <c r="V40" s="82"/>
      <c r="W40" s="82"/>
      <c r="X40" s="82"/>
      <c r="Y40" s="82"/>
      <c r="Z40" s="82"/>
      <c r="AA40" s="82"/>
      <c r="AB40" s="82" t="s">
        <v>526</v>
      </c>
      <c r="AC40" s="82" t="s">
        <v>87</v>
      </c>
      <c r="AD40" s="82" t="s">
        <v>68</v>
      </c>
      <c r="AE40" s="82" t="s">
        <v>64</v>
      </c>
      <c r="AF40" s="82" t="s">
        <v>64</v>
      </c>
      <c r="AG40" s="82" t="s">
        <v>64</v>
      </c>
      <c r="AH40" s="82"/>
      <c r="AI40" s="82" t="s">
        <v>89</v>
      </c>
      <c r="AJ40" s="82" t="s">
        <v>65</v>
      </c>
      <c r="AK40" s="82" t="s">
        <v>65</v>
      </c>
      <c r="AL40" s="82" t="s">
        <v>65</v>
      </c>
      <c r="AM40" s="82" t="s">
        <v>65</v>
      </c>
      <c r="AN40" s="82" t="s">
        <v>65</v>
      </c>
      <c r="AO40" s="82"/>
      <c r="AP40" s="82"/>
      <c r="AQ40" s="82" t="s">
        <v>527</v>
      </c>
      <c r="AR40" s="82" t="s">
        <v>518</v>
      </c>
      <c r="AS40" s="82" t="s">
        <v>64</v>
      </c>
      <c r="AT40" s="82"/>
      <c r="AU40" s="82" t="s">
        <v>65</v>
      </c>
      <c r="AV40" s="85"/>
      <c r="AW40" s="82"/>
      <c r="AX40" s="82"/>
      <c r="AY40" s="83" t="s">
        <v>528</v>
      </c>
      <c r="AZ40" s="84" t="s">
        <v>529</v>
      </c>
    </row>
    <row r="41" spans="1:52" s="38" customFormat="1" ht="124.5" customHeight="1">
      <c r="A41" s="81">
        <v>40</v>
      </c>
      <c r="B41" s="82" t="s">
        <v>530</v>
      </c>
      <c r="C41" s="82" t="s">
        <v>531</v>
      </c>
      <c r="D41" s="82" t="s">
        <v>532</v>
      </c>
      <c r="E41" s="82">
        <v>2022</v>
      </c>
      <c r="F41" s="82" t="s">
        <v>55</v>
      </c>
      <c r="G41" s="82" t="s">
        <v>129</v>
      </c>
      <c r="H41" s="82" t="s">
        <v>238</v>
      </c>
      <c r="I41" s="82" t="str">
        <f t="array" ref="I41">_xlfn.TEXTJOIN(",", TRUE, IF(Table4[study_id]=Table3[[#This Row],[study_id]], Table4[iso_code], ""))</f>
        <v>MZ</v>
      </c>
      <c r="J41" s="82">
        <f>COUNTIF(study_countries!A:A,A41)</f>
        <v>1</v>
      </c>
      <c r="K41" s="82" t="s">
        <v>271</v>
      </c>
      <c r="L41" s="82" t="s">
        <v>533</v>
      </c>
      <c r="M41" s="82" t="s">
        <v>534</v>
      </c>
      <c r="N41" s="82">
        <v>2022</v>
      </c>
      <c r="O41" s="82">
        <v>2032</v>
      </c>
      <c r="P41" s="82" t="s">
        <v>61</v>
      </c>
      <c r="Q41" s="82" t="s">
        <v>84</v>
      </c>
      <c r="R41" s="82" t="s">
        <v>63</v>
      </c>
      <c r="S41" s="82" t="s">
        <v>64</v>
      </c>
      <c r="T41" s="82" t="s">
        <v>64</v>
      </c>
      <c r="U41" s="82" t="s">
        <v>64</v>
      </c>
      <c r="V41" s="82" t="s">
        <v>65</v>
      </c>
      <c r="W41" s="82" t="s">
        <v>65</v>
      </c>
      <c r="X41" s="82" t="s">
        <v>65</v>
      </c>
      <c r="Y41" s="82" t="s">
        <v>64</v>
      </c>
      <c r="Z41" s="82" t="s">
        <v>64</v>
      </c>
      <c r="AA41" s="82" t="s">
        <v>65</v>
      </c>
      <c r="AB41" s="82" t="s">
        <v>66</v>
      </c>
      <c r="AC41" s="82" t="s">
        <v>67</v>
      </c>
      <c r="AD41" s="82" t="s">
        <v>68</v>
      </c>
      <c r="AE41" s="82" t="s">
        <v>64</v>
      </c>
      <c r="AF41" s="82" t="s">
        <v>64</v>
      </c>
      <c r="AG41" s="82" t="s">
        <v>65</v>
      </c>
      <c r="AH41" s="82" t="s">
        <v>65</v>
      </c>
      <c r="AI41" s="82" t="s">
        <v>89</v>
      </c>
      <c r="AJ41" s="82" t="s">
        <v>65</v>
      </c>
      <c r="AK41" s="82" t="s">
        <v>65</v>
      </c>
      <c r="AL41" s="82" t="s">
        <v>65</v>
      </c>
      <c r="AM41" s="82" t="s">
        <v>64</v>
      </c>
      <c r="AN41" s="82" t="s">
        <v>136</v>
      </c>
      <c r="AO41" s="82" t="s">
        <v>535</v>
      </c>
      <c r="AP41" s="82" t="s">
        <v>536</v>
      </c>
      <c r="AQ41" s="82" t="s">
        <v>530</v>
      </c>
      <c r="AR41" s="82" t="s">
        <v>537</v>
      </c>
      <c r="AS41" s="82" t="s">
        <v>65</v>
      </c>
      <c r="AT41" s="82" t="s">
        <v>538</v>
      </c>
      <c r="AU41" s="82" t="s">
        <v>64</v>
      </c>
      <c r="AV41" s="85" t="s">
        <v>75</v>
      </c>
      <c r="AW41" s="82" t="s">
        <v>65</v>
      </c>
      <c r="AX41" s="82"/>
      <c r="AY41" s="83" t="s">
        <v>539</v>
      </c>
      <c r="AZ41" s="84" t="s">
        <v>540</v>
      </c>
    </row>
    <row r="42" spans="1:52" s="38" customFormat="1" ht="105" customHeight="1">
      <c r="A42" s="81">
        <v>41</v>
      </c>
      <c r="B42" s="82" t="s">
        <v>541</v>
      </c>
      <c r="C42" s="82" t="s">
        <v>386</v>
      </c>
      <c r="D42" s="82" t="s">
        <v>542</v>
      </c>
      <c r="E42" s="82">
        <v>2022</v>
      </c>
      <c r="F42" s="82" t="s">
        <v>55</v>
      </c>
      <c r="G42" s="82" t="s">
        <v>129</v>
      </c>
      <c r="H42" s="82" t="s">
        <v>238</v>
      </c>
      <c r="I42" s="82" t="str">
        <f t="array" ref="I42">_xlfn.TEXTJOIN(",", TRUE, IF(Table4[study_id]=Table3[[#This Row],[study_id]], Table4[iso_code], ""))</f>
        <v>NG</v>
      </c>
      <c r="J42" s="82">
        <f>COUNTIF(study_countries!A:A,A42)</f>
        <v>1</v>
      </c>
      <c r="K42" s="82" t="s">
        <v>248</v>
      </c>
      <c r="L42" s="82" t="s">
        <v>543</v>
      </c>
      <c r="M42" s="82" t="s">
        <v>544</v>
      </c>
      <c r="N42" s="82">
        <v>2017</v>
      </c>
      <c r="O42" s="82">
        <v>2040</v>
      </c>
      <c r="P42" s="82" t="s">
        <v>61</v>
      </c>
      <c r="Q42" s="82" t="s">
        <v>440</v>
      </c>
      <c r="R42" s="82" t="s">
        <v>194</v>
      </c>
      <c r="S42" s="82" t="s">
        <v>64</v>
      </c>
      <c r="T42" s="82" t="s">
        <v>64</v>
      </c>
      <c r="U42" s="82" t="s">
        <v>64</v>
      </c>
      <c r="V42" s="82" t="s">
        <v>64</v>
      </c>
      <c r="W42" s="82" t="s">
        <v>65</v>
      </c>
      <c r="X42" s="82" t="s">
        <v>65</v>
      </c>
      <c r="Y42" s="82" t="s">
        <v>64</v>
      </c>
      <c r="Z42" s="82" t="s">
        <v>65</v>
      </c>
      <c r="AA42" s="82" t="s">
        <v>64</v>
      </c>
      <c r="AB42" s="82" t="s">
        <v>66</v>
      </c>
      <c r="AC42" s="82" t="s">
        <v>67</v>
      </c>
      <c r="AD42" s="82" t="s">
        <v>88</v>
      </c>
      <c r="AE42" s="82" t="s">
        <v>64</v>
      </c>
      <c r="AF42" s="82" t="s">
        <v>64</v>
      </c>
      <c r="AG42" s="82" t="s">
        <v>65</v>
      </c>
      <c r="AH42" s="82" t="s">
        <v>65</v>
      </c>
      <c r="AI42" s="82" t="s">
        <v>89</v>
      </c>
      <c r="AJ42" s="82" t="s">
        <v>65</v>
      </c>
      <c r="AK42" s="82" t="s">
        <v>65</v>
      </c>
      <c r="AL42" s="82" t="s">
        <v>64</v>
      </c>
      <c r="AM42" s="82" t="s">
        <v>64</v>
      </c>
      <c r="AN42" s="82" t="s">
        <v>64</v>
      </c>
      <c r="AO42" s="82"/>
      <c r="AP42" s="82"/>
      <c r="AQ42" s="82" t="s">
        <v>545</v>
      </c>
      <c r="AR42" s="82" t="s">
        <v>546</v>
      </c>
      <c r="AS42" s="82" t="s">
        <v>136</v>
      </c>
      <c r="AT42" s="82"/>
      <c r="AU42" s="82" t="s">
        <v>65</v>
      </c>
      <c r="AV42" s="85" t="s">
        <v>75</v>
      </c>
      <c r="AW42" s="82" t="s">
        <v>65</v>
      </c>
      <c r="AX42" s="82"/>
      <c r="AY42" s="83" t="s">
        <v>547</v>
      </c>
      <c r="AZ42" s="84" t="s">
        <v>548</v>
      </c>
    </row>
    <row r="43" spans="1:52" s="38" customFormat="1" ht="171.75" customHeight="1">
      <c r="A43" s="81">
        <v>42</v>
      </c>
      <c r="B43" s="82" t="s">
        <v>549</v>
      </c>
      <c r="C43" s="82" t="s">
        <v>386</v>
      </c>
      <c r="D43" s="82" t="s">
        <v>550</v>
      </c>
      <c r="E43" s="82">
        <v>2017</v>
      </c>
      <c r="F43" s="82" t="s">
        <v>55</v>
      </c>
      <c r="G43" s="82" t="s">
        <v>129</v>
      </c>
      <c r="H43" s="82" t="s">
        <v>238</v>
      </c>
      <c r="I43" s="82" t="str">
        <f t="array" ref="I43">_xlfn.TEXTJOIN(",", TRUE, IF(Table4[study_id]=Table3[[#This Row],[study_id]], Table4[iso_code], ""))</f>
        <v>NG</v>
      </c>
      <c r="J43" s="82">
        <f>COUNTIF(study_countries!A:A,A43)</f>
        <v>1</v>
      </c>
      <c r="K43" s="82" t="s">
        <v>248</v>
      </c>
      <c r="L43" s="82" t="s">
        <v>551</v>
      </c>
      <c r="M43" s="82" t="s">
        <v>552</v>
      </c>
      <c r="N43" s="82">
        <v>2010</v>
      </c>
      <c r="O43" s="82">
        <v>2040</v>
      </c>
      <c r="P43" s="82" t="s">
        <v>61</v>
      </c>
      <c r="Q43" s="82" t="s">
        <v>440</v>
      </c>
      <c r="R43" s="82" t="s">
        <v>194</v>
      </c>
      <c r="S43" s="82" t="s">
        <v>64</v>
      </c>
      <c r="T43" s="82" t="s">
        <v>64</v>
      </c>
      <c r="U43" s="82" t="s">
        <v>64</v>
      </c>
      <c r="V43" s="82" t="s">
        <v>64</v>
      </c>
      <c r="W43" s="82" t="s">
        <v>64</v>
      </c>
      <c r="X43" s="82" t="s">
        <v>64</v>
      </c>
      <c r="Y43" s="82" t="s">
        <v>64</v>
      </c>
      <c r="Z43" s="82" t="s">
        <v>65</v>
      </c>
      <c r="AA43" s="82" t="s">
        <v>64</v>
      </c>
      <c r="AB43" s="82" t="s">
        <v>146</v>
      </c>
      <c r="AC43" s="82" t="s">
        <v>67</v>
      </c>
      <c r="AD43" s="82" t="s">
        <v>68</v>
      </c>
      <c r="AE43" s="82" t="s">
        <v>64</v>
      </c>
      <c r="AF43" s="82" t="s">
        <v>64</v>
      </c>
      <c r="AG43" s="82" t="s">
        <v>65</v>
      </c>
      <c r="AH43" s="82" t="s">
        <v>65</v>
      </c>
      <c r="AI43" s="82" t="s">
        <v>89</v>
      </c>
      <c r="AJ43" s="82" t="s">
        <v>65</v>
      </c>
      <c r="AK43" s="82" t="s">
        <v>64</v>
      </c>
      <c r="AL43" s="82" t="s">
        <v>64</v>
      </c>
      <c r="AM43" s="82" t="s">
        <v>65</v>
      </c>
      <c r="AN43" s="82" t="s">
        <v>64</v>
      </c>
      <c r="AO43" s="82" t="s">
        <v>553</v>
      </c>
      <c r="AP43" s="82" t="s">
        <v>554</v>
      </c>
      <c r="AQ43" s="82" t="s">
        <v>555</v>
      </c>
      <c r="AR43" s="82" t="s">
        <v>556</v>
      </c>
      <c r="AS43" s="82" t="s">
        <v>136</v>
      </c>
      <c r="AT43" s="82"/>
      <c r="AU43" s="82" t="s">
        <v>65</v>
      </c>
      <c r="AV43" s="85">
        <v>0.05</v>
      </c>
      <c r="AW43" s="82" t="s">
        <v>65</v>
      </c>
      <c r="AX43" s="82"/>
      <c r="AY43" s="83" t="s">
        <v>557</v>
      </c>
      <c r="AZ43" s="84" t="s">
        <v>558</v>
      </c>
    </row>
    <row r="44" spans="1:52" s="38" customFormat="1" ht="171.75" customHeight="1">
      <c r="A44" s="81">
        <v>43</v>
      </c>
      <c r="B44" s="82" t="s">
        <v>559</v>
      </c>
      <c r="C44" s="82" t="s">
        <v>560</v>
      </c>
      <c r="D44" s="82" t="s">
        <v>561</v>
      </c>
      <c r="E44" s="82">
        <v>2021</v>
      </c>
      <c r="F44" s="82" t="s">
        <v>55</v>
      </c>
      <c r="G44" s="82" t="s">
        <v>129</v>
      </c>
      <c r="H44" s="82" t="s">
        <v>238</v>
      </c>
      <c r="I44" s="82" t="str">
        <f t="array" ref="I44">_xlfn.TEXTJOIN(",", TRUE, IF(Table4[study_id]=Table3[[#This Row],[study_id]], Table4[iso_code], ""))</f>
        <v>NG</v>
      </c>
      <c r="J44" s="82">
        <f>COUNTIF(study_countries!A:A,A44)</f>
        <v>1</v>
      </c>
      <c r="K44" s="82" t="s">
        <v>248</v>
      </c>
      <c r="L44" s="82" t="s">
        <v>562</v>
      </c>
      <c r="M44" s="82" t="s">
        <v>563</v>
      </c>
      <c r="N44" s="82">
        <v>2015</v>
      </c>
      <c r="O44" s="82">
        <v>2060</v>
      </c>
      <c r="P44" s="82" t="s">
        <v>61</v>
      </c>
      <c r="Q44" s="82" t="s">
        <v>159</v>
      </c>
      <c r="R44" s="82" t="s">
        <v>85</v>
      </c>
      <c r="S44" s="82" t="s">
        <v>64</v>
      </c>
      <c r="T44" s="82" t="s">
        <v>64</v>
      </c>
      <c r="U44" s="82" t="s">
        <v>64</v>
      </c>
      <c r="V44" s="82" t="s">
        <v>65</v>
      </c>
      <c r="W44" s="82" t="s">
        <v>64</v>
      </c>
      <c r="X44" s="82" t="s">
        <v>65</v>
      </c>
      <c r="Y44" s="82" t="s">
        <v>64</v>
      </c>
      <c r="Z44" s="82" t="s">
        <v>65</v>
      </c>
      <c r="AA44" s="82" t="s">
        <v>65</v>
      </c>
      <c r="AB44" s="82" t="s">
        <v>66</v>
      </c>
      <c r="AC44" s="82" t="s">
        <v>67</v>
      </c>
      <c r="AD44" s="82" t="s">
        <v>68</v>
      </c>
      <c r="AE44" s="82" t="s">
        <v>65</v>
      </c>
      <c r="AF44" s="82" t="s">
        <v>64</v>
      </c>
      <c r="AG44" s="82" t="s">
        <v>64</v>
      </c>
      <c r="AH44" s="82" t="s">
        <v>65</v>
      </c>
      <c r="AI44" s="82" t="s">
        <v>89</v>
      </c>
      <c r="AJ44" s="82" t="s">
        <v>65</v>
      </c>
      <c r="AK44" s="82" t="s">
        <v>65</v>
      </c>
      <c r="AL44" s="82" t="s">
        <v>65</v>
      </c>
      <c r="AM44" s="82" t="s">
        <v>64</v>
      </c>
      <c r="AN44" s="82" t="s">
        <v>65</v>
      </c>
      <c r="AO44" s="82" t="s">
        <v>564</v>
      </c>
      <c r="AP44" s="82" t="s">
        <v>565</v>
      </c>
      <c r="AQ44" s="82" t="s">
        <v>566</v>
      </c>
      <c r="AR44" s="82" t="s">
        <v>567</v>
      </c>
      <c r="AS44" s="82" t="s">
        <v>65</v>
      </c>
      <c r="AT44" s="82"/>
      <c r="AU44" s="82" t="s">
        <v>65</v>
      </c>
      <c r="AV44" s="85">
        <v>0.15</v>
      </c>
      <c r="AW44" s="82" t="s">
        <v>65</v>
      </c>
      <c r="AX44" s="82"/>
      <c r="AY44" s="83" t="s">
        <v>568</v>
      </c>
      <c r="AZ44" s="84" t="s">
        <v>569</v>
      </c>
    </row>
    <row r="45" spans="1:52" s="38" customFormat="1" ht="171.75" customHeight="1">
      <c r="A45" s="81">
        <v>44</v>
      </c>
      <c r="B45" s="82" t="s">
        <v>570</v>
      </c>
      <c r="C45" s="82" t="s">
        <v>571</v>
      </c>
      <c r="D45" s="82" t="s">
        <v>572</v>
      </c>
      <c r="E45" s="82">
        <v>2019</v>
      </c>
      <c r="F45" s="82" t="s">
        <v>236</v>
      </c>
      <c r="G45" s="82" t="s">
        <v>129</v>
      </c>
      <c r="H45" s="82" t="s">
        <v>238</v>
      </c>
      <c r="I45" s="82" t="str">
        <f t="array" ref="I45">_xlfn.TEXTJOIN(",", TRUE, IF(Table4[study_id]=Table3[[#This Row],[study_id]], Table4[iso_code], ""))</f>
        <v>NG</v>
      </c>
      <c r="J45" s="82">
        <f>COUNTIF(study_countries!A:A,A45)</f>
        <v>1</v>
      </c>
      <c r="K45" s="82" t="s">
        <v>248</v>
      </c>
      <c r="L45" s="82" t="s">
        <v>573</v>
      </c>
      <c r="M45" s="82" t="s">
        <v>574</v>
      </c>
      <c r="N45" s="82">
        <v>2010</v>
      </c>
      <c r="O45" s="82">
        <v>2050</v>
      </c>
      <c r="P45" s="82"/>
      <c r="Q45" s="82"/>
      <c r="R45" s="82"/>
      <c r="S45" s="82"/>
      <c r="T45" s="82"/>
      <c r="U45" s="82"/>
      <c r="V45" s="82"/>
      <c r="W45" s="82"/>
      <c r="X45" s="82"/>
      <c r="Y45" s="82"/>
      <c r="Z45" s="82"/>
      <c r="AA45" s="82"/>
      <c r="AB45" s="82" t="s">
        <v>146</v>
      </c>
      <c r="AC45" s="82" t="s">
        <v>104</v>
      </c>
      <c r="AD45" s="82" t="s">
        <v>68</v>
      </c>
      <c r="AE45" s="82" t="s">
        <v>64</v>
      </c>
      <c r="AF45" s="82" t="s">
        <v>64</v>
      </c>
      <c r="AG45" s="82" t="s">
        <v>64</v>
      </c>
      <c r="AH45" s="82"/>
      <c r="AI45" s="82" t="s">
        <v>89</v>
      </c>
      <c r="AJ45" s="82" t="s">
        <v>65</v>
      </c>
      <c r="AK45" s="82" t="s">
        <v>64</v>
      </c>
      <c r="AL45" s="82" t="s">
        <v>64</v>
      </c>
      <c r="AM45" s="82" t="s">
        <v>65</v>
      </c>
      <c r="AN45" s="82" t="s">
        <v>64</v>
      </c>
      <c r="AO45" s="82"/>
      <c r="AP45" s="82"/>
      <c r="AQ45" s="82" t="s">
        <v>575</v>
      </c>
      <c r="AR45" s="82" t="s">
        <v>576</v>
      </c>
      <c r="AS45" s="82" t="s">
        <v>136</v>
      </c>
      <c r="AT45" s="82"/>
      <c r="AU45" s="82" t="s">
        <v>65</v>
      </c>
      <c r="AV45" s="85"/>
      <c r="AW45" s="82"/>
      <c r="AX45" s="82"/>
      <c r="AY45" s="83" t="s">
        <v>577</v>
      </c>
      <c r="AZ45" s="84" t="s">
        <v>578</v>
      </c>
    </row>
    <row r="46" spans="1:52" s="38" customFormat="1" ht="105" customHeight="1">
      <c r="A46" s="81">
        <v>45</v>
      </c>
      <c r="B46" s="82" t="s">
        <v>579</v>
      </c>
      <c r="C46" s="82" t="s">
        <v>580</v>
      </c>
      <c r="D46" s="82" t="s">
        <v>581</v>
      </c>
      <c r="E46" s="82">
        <v>2021</v>
      </c>
      <c r="F46" s="82" t="s">
        <v>55</v>
      </c>
      <c r="G46" s="82" t="s">
        <v>129</v>
      </c>
      <c r="H46" s="82" t="s">
        <v>222</v>
      </c>
      <c r="I46" s="82" t="str">
        <f t="array" ref="I46">_xlfn.TEXTJOIN(",", TRUE, IF(Table4[study_id]=Table3[[#This Row],[study_id]], Table4[iso_code], ""))</f>
        <v>NG</v>
      </c>
      <c r="J46" s="82">
        <f>COUNTIF(study_countries!A:A,A46)</f>
        <v>1</v>
      </c>
      <c r="K46" s="82" t="s">
        <v>248</v>
      </c>
      <c r="L46" s="82" t="s">
        <v>582</v>
      </c>
      <c r="M46" s="82" t="s">
        <v>583</v>
      </c>
      <c r="N46" s="82">
        <v>2015</v>
      </c>
      <c r="O46" s="82">
        <v>2040</v>
      </c>
      <c r="P46" s="82" t="s">
        <v>159</v>
      </c>
      <c r="Q46" s="82" t="s">
        <v>159</v>
      </c>
      <c r="R46" s="82" t="s">
        <v>63</v>
      </c>
      <c r="S46" s="82" t="s">
        <v>65</v>
      </c>
      <c r="T46" s="82" t="s">
        <v>64</v>
      </c>
      <c r="U46" s="82" t="s">
        <v>65</v>
      </c>
      <c r="V46" s="82" t="s">
        <v>64</v>
      </c>
      <c r="W46" s="82" t="s">
        <v>65</v>
      </c>
      <c r="X46" s="82" t="s">
        <v>65</v>
      </c>
      <c r="Y46" s="82" t="s">
        <v>64</v>
      </c>
      <c r="Z46" s="82" t="s">
        <v>65</v>
      </c>
      <c r="AA46" s="82" t="s">
        <v>65</v>
      </c>
      <c r="AB46" s="82" t="s">
        <v>66</v>
      </c>
      <c r="AC46" s="82" t="s">
        <v>67</v>
      </c>
      <c r="AD46" s="82" t="s">
        <v>68</v>
      </c>
      <c r="AE46" s="82" t="s">
        <v>64</v>
      </c>
      <c r="AF46" s="82" t="s">
        <v>65</v>
      </c>
      <c r="AG46" s="82" t="s">
        <v>64</v>
      </c>
      <c r="AH46" s="82" t="s">
        <v>65</v>
      </c>
      <c r="AI46" s="82" t="s">
        <v>69</v>
      </c>
      <c r="AJ46" s="82" t="s">
        <v>65</v>
      </c>
      <c r="AK46" s="82" t="s">
        <v>65</v>
      </c>
      <c r="AL46" s="82" t="s">
        <v>65</v>
      </c>
      <c r="AM46" s="82" t="s">
        <v>64</v>
      </c>
      <c r="AN46" s="82" t="s">
        <v>65</v>
      </c>
      <c r="AO46" s="82" t="s">
        <v>584</v>
      </c>
      <c r="AP46" s="82" t="s">
        <v>585</v>
      </c>
      <c r="AQ46" s="82" t="s">
        <v>586</v>
      </c>
      <c r="AR46" s="82" t="s">
        <v>587</v>
      </c>
      <c r="AS46" s="82" t="s">
        <v>65</v>
      </c>
      <c r="AT46" s="82"/>
      <c r="AU46" s="82" t="s">
        <v>65</v>
      </c>
      <c r="AV46" s="85">
        <v>0.05</v>
      </c>
      <c r="AW46" s="82" t="s">
        <v>65</v>
      </c>
      <c r="AX46" s="82"/>
      <c r="AY46" s="83" t="s">
        <v>588</v>
      </c>
      <c r="AZ46" s="84" t="s">
        <v>589</v>
      </c>
    </row>
    <row r="47" spans="1:52" s="38" customFormat="1" ht="105" customHeight="1">
      <c r="A47" s="81">
        <v>46</v>
      </c>
      <c r="B47" s="82" t="s">
        <v>590</v>
      </c>
      <c r="C47" s="82" t="s">
        <v>591</v>
      </c>
      <c r="D47" s="82" t="s">
        <v>592</v>
      </c>
      <c r="E47" s="82">
        <v>2023</v>
      </c>
      <c r="F47" s="82" t="s">
        <v>236</v>
      </c>
      <c r="G47" s="82" t="s">
        <v>593</v>
      </c>
      <c r="H47" s="82" t="s">
        <v>222</v>
      </c>
      <c r="I47" s="82" t="str">
        <f t="array" ref="I47">_xlfn.TEXTJOIN(",", TRUE, IF(Table4[study_id]=Table3[[#This Row],[study_id]], Table4[iso_code], ""))</f>
        <v>NG</v>
      </c>
      <c r="J47" s="82">
        <f>COUNTIF(study_countries!A:A,A47)</f>
        <v>1</v>
      </c>
      <c r="K47" s="82" t="s">
        <v>248</v>
      </c>
      <c r="L47" s="82" t="s">
        <v>594</v>
      </c>
      <c r="M47" s="82" t="s">
        <v>595</v>
      </c>
      <c r="N47" s="82">
        <v>2018</v>
      </c>
      <c r="O47" s="82">
        <v>2030</v>
      </c>
      <c r="P47" s="82"/>
      <c r="Q47" s="82"/>
      <c r="R47" s="82"/>
      <c r="S47" s="82"/>
      <c r="T47" s="82"/>
      <c r="U47" s="82"/>
      <c r="V47" s="82"/>
      <c r="W47" s="82"/>
      <c r="X47" s="82"/>
      <c r="Y47" s="82"/>
      <c r="Z47" s="82"/>
      <c r="AA47" s="82"/>
      <c r="AB47" s="82" t="s">
        <v>66</v>
      </c>
      <c r="AC47" s="82" t="s">
        <v>104</v>
      </c>
      <c r="AD47" s="82" t="s">
        <v>68</v>
      </c>
      <c r="AE47" s="82" t="s">
        <v>64</v>
      </c>
      <c r="AF47" s="82" t="s">
        <v>64</v>
      </c>
      <c r="AG47" s="82" t="s">
        <v>65</v>
      </c>
      <c r="AH47" s="82"/>
      <c r="AI47" s="82" t="s">
        <v>69</v>
      </c>
      <c r="AJ47" s="82" t="s">
        <v>65</v>
      </c>
      <c r="AK47" s="82" t="s">
        <v>65</v>
      </c>
      <c r="AL47" s="82" t="s">
        <v>65</v>
      </c>
      <c r="AM47" s="82" t="s">
        <v>65</v>
      </c>
      <c r="AN47" s="82" t="s">
        <v>64</v>
      </c>
      <c r="AO47" s="82"/>
      <c r="AP47" s="82"/>
      <c r="AQ47" s="82" t="s">
        <v>596</v>
      </c>
      <c r="AR47" s="82" t="s">
        <v>597</v>
      </c>
      <c r="AS47" s="82" t="s">
        <v>136</v>
      </c>
      <c r="AT47" s="82"/>
      <c r="AU47" s="82" t="s">
        <v>65</v>
      </c>
      <c r="AV47" s="85"/>
      <c r="AW47" s="82"/>
      <c r="AX47" s="82"/>
      <c r="AY47" s="83" t="s">
        <v>598</v>
      </c>
      <c r="AZ47" s="84" t="s">
        <v>599</v>
      </c>
    </row>
    <row r="48" spans="1:52" s="38" customFormat="1" ht="171.75" customHeight="1">
      <c r="A48" s="81">
        <v>47</v>
      </c>
      <c r="B48" s="82" t="s">
        <v>600</v>
      </c>
      <c r="C48" s="82" t="s">
        <v>601</v>
      </c>
      <c r="D48" s="82" t="s">
        <v>602</v>
      </c>
      <c r="E48" s="82">
        <v>2020</v>
      </c>
      <c r="F48" s="82" t="s">
        <v>236</v>
      </c>
      <c r="G48" s="82" t="s">
        <v>593</v>
      </c>
      <c r="H48" s="82" t="s">
        <v>238</v>
      </c>
      <c r="I48" s="82" t="str">
        <f t="array" ref="I48">_xlfn.TEXTJOIN(",", TRUE, IF(Table4[study_id]=Table3[[#This Row],[study_id]], Table4[iso_code], ""))</f>
        <v>RW</v>
      </c>
      <c r="J48" s="82">
        <f>COUNTIF(study_countries!A:A,A48)</f>
        <v>1</v>
      </c>
      <c r="K48" s="82" t="s">
        <v>320</v>
      </c>
      <c r="L48" s="82" t="s">
        <v>603</v>
      </c>
      <c r="M48" s="82" t="s">
        <v>604</v>
      </c>
      <c r="N48" s="82"/>
      <c r="O48" s="82"/>
      <c r="P48" s="82"/>
      <c r="Q48" s="82"/>
      <c r="R48" s="82"/>
      <c r="S48" s="82"/>
      <c r="T48" s="82"/>
      <c r="U48" s="82"/>
      <c r="V48" s="82"/>
      <c r="W48" s="82"/>
      <c r="X48" s="82"/>
      <c r="Y48" s="82"/>
      <c r="Z48" s="82"/>
      <c r="AA48" s="82"/>
      <c r="AB48" s="82" t="s">
        <v>66</v>
      </c>
      <c r="AC48" s="82" t="s">
        <v>67</v>
      </c>
      <c r="AD48" s="82" t="s">
        <v>88</v>
      </c>
      <c r="AE48" s="82" t="s">
        <v>64</v>
      </c>
      <c r="AF48" s="82" t="s">
        <v>64</v>
      </c>
      <c r="AG48" s="82" t="s">
        <v>65</v>
      </c>
      <c r="AH48" s="82"/>
      <c r="AI48" s="82" t="s">
        <v>89</v>
      </c>
      <c r="AJ48" s="82" t="s">
        <v>65</v>
      </c>
      <c r="AK48" s="82" t="s">
        <v>65</v>
      </c>
      <c r="AL48" s="82" t="s">
        <v>65</v>
      </c>
      <c r="AM48" s="82" t="s">
        <v>64</v>
      </c>
      <c r="AN48" s="82" t="s">
        <v>64</v>
      </c>
      <c r="AO48" s="82"/>
      <c r="AP48" s="82"/>
      <c r="AQ48" s="82" t="s">
        <v>605</v>
      </c>
      <c r="AR48" s="82" t="s">
        <v>606</v>
      </c>
      <c r="AS48" s="82" t="s">
        <v>136</v>
      </c>
      <c r="AT48" s="82"/>
      <c r="AU48" s="82" t="s">
        <v>65</v>
      </c>
      <c r="AV48" s="85"/>
      <c r="AW48" s="82"/>
      <c r="AX48" s="82"/>
      <c r="AY48" s="83" t="s">
        <v>607</v>
      </c>
      <c r="AZ48" s="84" t="s">
        <v>608</v>
      </c>
    </row>
    <row r="49" spans="1:52" s="38" customFormat="1" ht="157.5" customHeight="1">
      <c r="A49" s="81">
        <v>48</v>
      </c>
      <c r="B49" s="82" t="s">
        <v>609</v>
      </c>
      <c r="C49" s="82" t="s">
        <v>610</v>
      </c>
      <c r="D49" s="82" t="s">
        <v>611</v>
      </c>
      <c r="E49" s="82">
        <v>2024</v>
      </c>
      <c r="F49" s="82" t="s">
        <v>55</v>
      </c>
      <c r="G49" s="82" t="s">
        <v>129</v>
      </c>
      <c r="H49" s="82" t="s">
        <v>238</v>
      </c>
      <c r="I49" s="82" t="str">
        <f t="array" ref="I49">_xlfn.TEXTJOIN(",", TRUE, IF(Table4[study_id]=Table3[[#This Row],[study_id]], Table4[iso_code], ""))</f>
        <v>ZA</v>
      </c>
      <c r="J49" s="82">
        <f>COUNTIF(study_countries!A:A,A49)</f>
        <v>1</v>
      </c>
      <c r="K49" s="82" t="s">
        <v>271</v>
      </c>
      <c r="L49" s="82" t="s">
        <v>612</v>
      </c>
      <c r="M49" s="82" t="s">
        <v>613</v>
      </c>
      <c r="N49" s="82">
        <v>2017</v>
      </c>
      <c r="O49" s="82">
        <v>2050</v>
      </c>
      <c r="P49" s="82" t="s">
        <v>61</v>
      </c>
      <c r="Q49" s="82" t="s">
        <v>84</v>
      </c>
      <c r="R49" s="82" t="s">
        <v>63</v>
      </c>
      <c r="S49" s="82" t="s">
        <v>64</v>
      </c>
      <c r="T49" s="82" t="s">
        <v>64</v>
      </c>
      <c r="U49" s="82" t="s">
        <v>64</v>
      </c>
      <c r="V49" s="82" t="s">
        <v>64</v>
      </c>
      <c r="W49" s="82" t="s">
        <v>64</v>
      </c>
      <c r="X49" s="82" t="s">
        <v>65</v>
      </c>
      <c r="Y49" s="82" t="s">
        <v>64</v>
      </c>
      <c r="Z49" s="82" t="s">
        <v>64</v>
      </c>
      <c r="AA49" s="82" t="s">
        <v>64</v>
      </c>
      <c r="AB49" s="82" t="s">
        <v>146</v>
      </c>
      <c r="AC49" s="82" t="s">
        <v>67</v>
      </c>
      <c r="AD49" s="82" t="s">
        <v>160</v>
      </c>
      <c r="AE49" s="82" t="s">
        <v>64</v>
      </c>
      <c r="AF49" s="82" t="s">
        <v>64</v>
      </c>
      <c r="AG49" s="82" t="s">
        <v>64</v>
      </c>
      <c r="AH49" s="82" t="s">
        <v>65</v>
      </c>
      <c r="AI49" s="82" t="s">
        <v>89</v>
      </c>
      <c r="AJ49" s="82" t="s">
        <v>64</v>
      </c>
      <c r="AK49" s="82" t="s">
        <v>64</v>
      </c>
      <c r="AL49" s="82" t="s">
        <v>64</v>
      </c>
      <c r="AM49" s="82" t="s">
        <v>64</v>
      </c>
      <c r="AN49" s="82" t="s">
        <v>64</v>
      </c>
      <c r="AO49" s="82" t="s">
        <v>614</v>
      </c>
      <c r="AP49" s="82" t="s">
        <v>615</v>
      </c>
      <c r="AQ49" s="82" t="s">
        <v>616</v>
      </c>
      <c r="AR49" s="82" t="s">
        <v>617</v>
      </c>
      <c r="AS49" s="82" t="s">
        <v>64</v>
      </c>
      <c r="AT49" s="82" t="s">
        <v>618</v>
      </c>
      <c r="AU49" s="82" t="s">
        <v>65</v>
      </c>
      <c r="AV49" s="85" t="s">
        <v>75</v>
      </c>
      <c r="AW49" s="82" t="s">
        <v>65</v>
      </c>
      <c r="AX49" s="82"/>
      <c r="AY49" s="83" t="s">
        <v>619</v>
      </c>
      <c r="AZ49" s="84" t="s">
        <v>620</v>
      </c>
    </row>
    <row r="50" spans="1:52" s="38" customFormat="1" ht="157.5" customHeight="1">
      <c r="A50" s="81">
        <v>49</v>
      </c>
      <c r="B50" s="82" t="s">
        <v>621</v>
      </c>
      <c r="C50" s="82" t="s">
        <v>622</v>
      </c>
      <c r="D50" s="82" t="s">
        <v>623</v>
      </c>
      <c r="E50" s="82">
        <v>2018</v>
      </c>
      <c r="F50" s="82" t="s">
        <v>236</v>
      </c>
      <c r="G50" s="82" t="s">
        <v>129</v>
      </c>
      <c r="H50" s="82" t="s">
        <v>238</v>
      </c>
      <c r="I50" s="82" t="str">
        <f t="array" ref="I50">_xlfn.TEXTJOIN(",", TRUE, IF(Table4[study_id]=Table3[[#This Row],[study_id]], Table4[iso_code], ""))</f>
        <v>ZA</v>
      </c>
      <c r="J50" s="82">
        <f>COUNTIF(study_countries!A:A,A50)</f>
        <v>1</v>
      </c>
      <c r="K50" s="82" t="s">
        <v>271</v>
      </c>
      <c r="L50" s="82" t="s">
        <v>624</v>
      </c>
      <c r="M50" s="82" t="s">
        <v>625</v>
      </c>
      <c r="N50" s="82">
        <v>2017</v>
      </c>
      <c r="O50" s="82">
        <v>2030</v>
      </c>
      <c r="P50" s="82"/>
      <c r="Q50" s="82"/>
      <c r="R50" s="82"/>
      <c r="S50" s="82"/>
      <c r="T50" s="82"/>
      <c r="U50" s="82"/>
      <c r="V50" s="82"/>
      <c r="W50" s="82"/>
      <c r="X50" s="82"/>
      <c r="Y50" s="82"/>
      <c r="Z50" s="82"/>
      <c r="AA50" s="82"/>
      <c r="AB50" s="82" t="s">
        <v>146</v>
      </c>
      <c r="AC50" s="82" t="s">
        <v>104</v>
      </c>
      <c r="AD50" s="82" t="s">
        <v>68</v>
      </c>
      <c r="AE50" s="82" t="s">
        <v>65</v>
      </c>
      <c r="AF50" s="82" t="s">
        <v>64</v>
      </c>
      <c r="AG50" s="82" t="s">
        <v>64</v>
      </c>
      <c r="AH50" s="82"/>
      <c r="AI50" s="82" t="s">
        <v>89</v>
      </c>
      <c r="AJ50" s="82" t="s">
        <v>65</v>
      </c>
      <c r="AK50" s="82" t="s">
        <v>65</v>
      </c>
      <c r="AL50" s="82" t="s">
        <v>65</v>
      </c>
      <c r="AM50" s="82" t="s">
        <v>65</v>
      </c>
      <c r="AN50" s="82" t="s">
        <v>65</v>
      </c>
      <c r="AO50" s="82"/>
      <c r="AP50" s="82"/>
      <c r="AQ50" s="82" t="s">
        <v>626</v>
      </c>
      <c r="AR50" s="82" t="s">
        <v>617</v>
      </c>
      <c r="AS50" s="82" t="s">
        <v>64</v>
      </c>
      <c r="AT50" s="82"/>
      <c r="AU50" s="82" t="s">
        <v>65</v>
      </c>
      <c r="AV50" s="85"/>
      <c r="AW50" s="82"/>
      <c r="AX50" s="82"/>
      <c r="AY50" s="83" t="s">
        <v>627</v>
      </c>
      <c r="AZ50" s="84" t="s">
        <v>628</v>
      </c>
    </row>
    <row r="51" spans="1:52" s="38" customFormat="1" ht="157.5" customHeight="1">
      <c r="A51" s="81">
        <v>50</v>
      </c>
      <c r="B51" s="82" t="s">
        <v>629</v>
      </c>
      <c r="C51" s="82" t="s">
        <v>386</v>
      </c>
      <c r="D51" s="82" t="s">
        <v>630</v>
      </c>
      <c r="E51" s="82">
        <v>2024</v>
      </c>
      <c r="F51" s="82" t="s">
        <v>55</v>
      </c>
      <c r="G51" s="82" t="s">
        <v>129</v>
      </c>
      <c r="H51" s="82" t="s">
        <v>238</v>
      </c>
      <c r="I51" s="82" t="str">
        <f t="array" ref="I51">_xlfn.TEXTJOIN(",", TRUE, IF(Table4[study_id]=Table3[[#This Row],[study_id]], Table4[iso_code], ""))</f>
        <v>ZA</v>
      </c>
      <c r="J51" s="82">
        <f>COUNTIF(study_countries!A:A,A51)</f>
        <v>1</v>
      </c>
      <c r="K51" s="82" t="s">
        <v>271</v>
      </c>
      <c r="L51" s="82" t="s">
        <v>631</v>
      </c>
      <c r="M51" s="82" t="s">
        <v>632</v>
      </c>
      <c r="N51" s="82">
        <v>2020</v>
      </c>
      <c r="O51" s="82">
        <v>2050</v>
      </c>
      <c r="P51" s="82" t="s">
        <v>61</v>
      </c>
      <c r="Q51" s="82" t="s">
        <v>193</v>
      </c>
      <c r="R51" s="82" t="s">
        <v>194</v>
      </c>
      <c r="S51" s="82" t="s">
        <v>65</v>
      </c>
      <c r="T51" s="82" t="s">
        <v>65</v>
      </c>
      <c r="U51" s="82" t="s">
        <v>65</v>
      </c>
      <c r="V51" s="82" t="s">
        <v>65</v>
      </c>
      <c r="W51" s="82" t="s">
        <v>65</v>
      </c>
      <c r="X51" s="82" t="s">
        <v>65</v>
      </c>
      <c r="Y51" s="82" t="s">
        <v>64</v>
      </c>
      <c r="Z51" s="82" t="s">
        <v>65</v>
      </c>
      <c r="AA51" s="82" t="s">
        <v>65</v>
      </c>
      <c r="AB51" s="82" t="s">
        <v>194</v>
      </c>
      <c r="AC51" s="82" t="s">
        <v>67</v>
      </c>
      <c r="AD51" s="82" t="s">
        <v>68</v>
      </c>
      <c r="AE51" s="82" t="s">
        <v>65</v>
      </c>
      <c r="AF51" s="82" t="s">
        <v>64</v>
      </c>
      <c r="AG51" s="82" t="s">
        <v>65</v>
      </c>
      <c r="AH51" s="82" t="s">
        <v>65</v>
      </c>
      <c r="AI51" s="82" t="s">
        <v>89</v>
      </c>
      <c r="AJ51" s="82" t="s">
        <v>65</v>
      </c>
      <c r="AK51" s="82" t="s">
        <v>65</v>
      </c>
      <c r="AL51" s="82" t="s">
        <v>65</v>
      </c>
      <c r="AM51" s="82" t="s">
        <v>65</v>
      </c>
      <c r="AN51" s="82" t="s">
        <v>65</v>
      </c>
      <c r="AO51" s="82" t="s">
        <v>633</v>
      </c>
      <c r="AP51" s="82" t="s">
        <v>634</v>
      </c>
      <c r="AQ51" s="82" t="s">
        <v>635</v>
      </c>
      <c r="AR51" s="82" t="s">
        <v>636</v>
      </c>
      <c r="AS51" s="82" t="s">
        <v>136</v>
      </c>
      <c r="AT51" s="82"/>
      <c r="AU51" s="82" t="s">
        <v>65</v>
      </c>
      <c r="AV51" s="85" t="s">
        <v>75</v>
      </c>
      <c r="AW51" s="82" t="s">
        <v>65</v>
      </c>
      <c r="AX51" s="82"/>
      <c r="AY51" s="83" t="s">
        <v>637</v>
      </c>
      <c r="AZ51" s="84" t="s">
        <v>638</v>
      </c>
    </row>
    <row r="52" spans="1:52" s="38" customFormat="1" ht="157.5" customHeight="1">
      <c r="A52" s="81">
        <v>51</v>
      </c>
      <c r="B52" s="82" t="s">
        <v>639</v>
      </c>
      <c r="C52" s="82" t="s">
        <v>640</v>
      </c>
      <c r="D52" s="82" t="s">
        <v>641</v>
      </c>
      <c r="E52" s="82">
        <v>2019</v>
      </c>
      <c r="F52" s="82" t="s">
        <v>55</v>
      </c>
      <c r="G52" s="82" t="s">
        <v>129</v>
      </c>
      <c r="H52" s="82" t="s">
        <v>238</v>
      </c>
      <c r="I52" s="82" t="str">
        <f t="array" ref="I52">_xlfn.TEXTJOIN(",", TRUE, IF(Table4[study_id]=Table3[[#This Row],[study_id]], Table4[iso_code], ""))</f>
        <v>SS</v>
      </c>
      <c r="J52" s="82">
        <f>COUNTIF(study_countries!A:A,A52)</f>
        <v>1</v>
      </c>
      <c r="K52" s="82" t="s">
        <v>320</v>
      </c>
      <c r="L52" s="82" t="s">
        <v>642</v>
      </c>
      <c r="M52" s="82" t="s">
        <v>643</v>
      </c>
      <c r="N52" s="82">
        <v>2017</v>
      </c>
      <c r="O52" s="82">
        <v>2037</v>
      </c>
      <c r="P52" s="82" t="s">
        <v>61</v>
      </c>
      <c r="Q52" s="82" t="s">
        <v>84</v>
      </c>
      <c r="R52" s="82" t="s">
        <v>644</v>
      </c>
      <c r="S52" s="82" t="s">
        <v>64</v>
      </c>
      <c r="T52" s="82" t="s">
        <v>64</v>
      </c>
      <c r="U52" s="82" t="s">
        <v>65</v>
      </c>
      <c r="V52" s="82" t="s">
        <v>65</v>
      </c>
      <c r="W52" s="82" t="s">
        <v>65</v>
      </c>
      <c r="X52" s="82" t="s">
        <v>65</v>
      </c>
      <c r="Y52" s="82" t="s">
        <v>64</v>
      </c>
      <c r="Z52" s="82" t="s">
        <v>65</v>
      </c>
      <c r="AA52" s="82" t="s">
        <v>65</v>
      </c>
      <c r="AB52" s="82" t="s">
        <v>66</v>
      </c>
      <c r="AC52" s="82" t="s">
        <v>104</v>
      </c>
      <c r="AD52" s="82" t="s">
        <v>68</v>
      </c>
      <c r="AE52" s="82" t="s">
        <v>64</v>
      </c>
      <c r="AF52" s="82" t="s">
        <v>64</v>
      </c>
      <c r="AG52" s="82" t="s">
        <v>65</v>
      </c>
      <c r="AH52" s="82" t="s">
        <v>65</v>
      </c>
      <c r="AI52" s="82" t="s">
        <v>89</v>
      </c>
      <c r="AJ52" s="82" t="s">
        <v>65</v>
      </c>
      <c r="AK52" s="82" t="s">
        <v>65</v>
      </c>
      <c r="AL52" s="82" t="s">
        <v>65</v>
      </c>
      <c r="AM52" s="82" t="s">
        <v>136</v>
      </c>
      <c r="AN52" s="82" t="s">
        <v>65</v>
      </c>
      <c r="AO52" s="82" t="s">
        <v>645</v>
      </c>
      <c r="AP52" s="82" t="s">
        <v>646</v>
      </c>
      <c r="AQ52" s="82" t="s">
        <v>647</v>
      </c>
      <c r="AR52" s="82" t="s">
        <v>371</v>
      </c>
      <c r="AS52" s="82" t="s">
        <v>65</v>
      </c>
      <c r="AT52" s="82" t="s">
        <v>648</v>
      </c>
      <c r="AU52" s="82" t="s">
        <v>65</v>
      </c>
      <c r="AV52" s="85">
        <v>0.03</v>
      </c>
      <c r="AW52" s="82" t="s">
        <v>65</v>
      </c>
      <c r="AX52" s="82"/>
      <c r="AY52" s="83" t="s">
        <v>649</v>
      </c>
      <c r="AZ52" s="87" t="s">
        <v>650</v>
      </c>
    </row>
    <row r="53" spans="1:52" s="38" customFormat="1" ht="197.25" customHeight="1">
      <c r="A53" s="81">
        <v>52</v>
      </c>
      <c r="B53" s="82" t="s">
        <v>651</v>
      </c>
      <c r="C53" s="82" t="s">
        <v>294</v>
      </c>
      <c r="D53" s="82" t="s">
        <v>652</v>
      </c>
      <c r="E53" s="82">
        <v>2017</v>
      </c>
      <c r="F53" s="82" t="s">
        <v>236</v>
      </c>
      <c r="G53" s="82" t="s">
        <v>593</v>
      </c>
      <c r="H53" s="82" t="s">
        <v>101</v>
      </c>
      <c r="I53" s="82" t="str">
        <f t="array" ref="I53">_xlfn.TEXTJOIN(",", TRUE, IF(Table4[study_id]=Table3[[#This Row],[study_id]], Table4[iso_code], ""))</f>
        <v>AO,BF,BI,BJ,BW,CD,CF,CG,CI,CM,DJ,ER,ET,GA,GH,GM,GN,GQ,GW,KE,LR,LS,MG,ML,MR,MW,MZ,NA,NE,NG,RW,SD,SL,SN,SO,SS,SZ,TD,TG,TZ,UG,ZA,ZM,ZW</v>
      </c>
      <c r="J53" s="82">
        <f>COUNTIF(study_countries!A:A,A53)</f>
        <v>44</v>
      </c>
      <c r="K53" s="82" t="s">
        <v>653</v>
      </c>
      <c r="L53" s="82" t="s">
        <v>654</v>
      </c>
      <c r="M53" s="82" t="s">
        <v>655</v>
      </c>
      <c r="N53" s="82">
        <v>2015</v>
      </c>
      <c r="O53" s="82">
        <v>2030</v>
      </c>
      <c r="P53" s="82"/>
      <c r="Q53" s="82"/>
      <c r="R53" s="82"/>
      <c r="S53" s="82"/>
      <c r="T53" s="82"/>
      <c r="U53" s="82"/>
      <c r="V53" s="82"/>
      <c r="W53" s="82"/>
      <c r="X53" s="82"/>
      <c r="Y53" s="82"/>
      <c r="Z53" s="82"/>
      <c r="AA53" s="82"/>
      <c r="AB53" s="82" t="s">
        <v>66</v>
      </c>
      <c r="AC53" s="82" t="s">
        <v>104</v>
      </c>
      <c r="AD53" s="82" t="s">
        <v>68</v>
      </c>
      <c r="AE53" s="82" t="s">
        <v>64</v>
      </c>
      <c r="AF53" s="82" t="s">
        <v>65</v>
      </c>
      <c r="AG53" s="82" t="s">
        <v>65</v>
      </c>
      <c r="AH53" s="82"/>
      <c r="AI53" s="82" t="s">
        <v>69</v>
      </c>
      <c r="AJ53" s="82" t="s">
        <v>65</v>
      </c>
      <c r="AK53" s="82" t="s">
        <v>65</v>
      </c>
      <c r="AL53" s="82" t="s">
        <v>65</v>
      </c>
      <c r="AM53" s="82" t="s">
        <v>65</v>
      </c>
      <c r="AN53" s="82" t="s">
        <v>64</v>
      </c>
      <c r="AO53" s="82"/>
      <c r="AP53" s="82"/>
      <c r="AQ53" s="82" t="s">
        <v>656</v>
      </c>
      <c r="AR53" s="82" t="s">
        <v>657</v>
      </c>
      <c r="AS53" s="82" t="s">
        <v>65</v>
      </c>
      <c r="AT53" s="82"/>
      <c r="AU53" s="82" t="s">
        <v>65</v>
      </c>
      <c r="AV53" s="85"/>
      <c r="AW53" s="82"/>
      <c r="AX53" s="82"/>
      <c r="AY53" s="83" t="s">
        <v>658</v>
      </c>
      <c r="AZ53" s="84" t="s">
        <v>659</v>
      </c>
    </row>
    <row r="54" spans="1:52" s="38" customFormat="1" ht="146.5" customHeight="1">
      <c r="A54" s="81">
        <v>53</v>
      </c>
      <c r="B54" s="82" t="s">
        <v>660</v>
      </c>
      <c r="C54" s="82" t="s">
        <v>661</v>
      </c>
      <c r="D54" s="82" t="s">
        <v>662</v>
      </c>
      <c r="E54" s="82">
        <v>2021</v>
      </c>
      <c r="F54" s="82" t="s">
        <v>55</v>
      </c>
      <c r="G54" s="82" t="s">
        <v>129</v>
      </c>
      <c r="H54" s="82" t="s">
        <v>238</v>
      </c>
      <c r="I54" s="82" t="str">
        <f t="array" ref="I54">_xlfn.TEXTJOIN(",", TRUE, IF(Table4[study_id]=Table3[[#This Row],[study_id]], Table4[iso_code], ""))</f>
        <v>TZ</v>
      </c>
      <c r="J54" s="82">
        <f>COUNTIF(study_countries!A:A,A54)</f>
        <v>1</v>
      </c>
      <c r="K54" s="82" t="s">
        <v>320</v>
      </c>
      <c r="L54" s="82" t="s">
        <v>663</v>
      </c>
      <c r="M54" s="82" t="s">
        <v>664</v>
      </c>
      <c r="N54" s="82">
        <v>2015</v>
      </c>
      <c r="O54" s="82">
        <v>2040</v>
      </c>
      <c r="P54" s="82" t="s">
        <v>61</v>
      </c>
      <c r="Q54" s="82" t="s">
        <v>84</v>
      </c>
      <c r="R54" s="82" t="s">
        <v>63</v>
      </c>
      <c r="S54" s="82" t="s">
        <v>64</v>
      </c>
      <c r="T54" s="82" t="s">
        <v>64</v>
      </c>
      <c r="U54" s="82" t="s">
        <v>64</v>
      </c>
      <c r="V54" s="82" t="s">
        <v>64</v>
      </c>
      <c r="W54" s="82" t="s">
        <v>65</v>
      </c>
      <c r="X54" s="82" t="s">
        <v>64</v>
      </c>
      <c r="Y54" s="82" t="s">
        <v>64</v>
      </c>
      <c r="Z54" s="82" t="s">
        <v>65</v>
      </c>
      <c r="AA54" s="82" t="s">
        <v>64</v>
      </c>
      <c r="AB54" s="82" t="s">
        <v>66</v>
      </c>
      <c r="AC54" s="82" t="s">
        <v>104</v>
      </c>
      <c r="AD54" s="82" t="s">
        <v>68</v>
      </c>
      <c r="AE54" s="82" t="s">
        <v>64</v>
      </c>
      <c r="AF54" s="82" t="s">
        <v>64</v>
      </c>
      <c r="AG54" s="82" t="s">
        <v>64</v>
      </c>
      <c r="AH54" s="82" t="s">
        <v>65</v>
      </c>
      <c r="AI54" s="82" t="s">
        <v>69</v>
      </c>
      <c r="AJ54" s="82" t="s">
        <v>65</v>
      </c>
      <c r="AK54" s="82" t="s">
        <v>136</v>
      </c>
      <c r="AL54" s="82" t="s">
        <v>65</v>
      </c>
      <c r="AM54" s="82" t="s">
        <v>64</v>
      </c>
      <c r="AN54" s="82" t="s">
        <v>64</v>
      </c>
      <c r="AO54" s="82" t="s">
        <v>665</v>
      </c>
      <c r="AP54" s="82" t="s">
        <v>666</v>
      </c>
      <c r="AQ54" s="82" t="s">
        <v>667</v>
      </c>
      <c r="AR54" s="82" t="s">
        <v>73</v>
      </c>
      <c r="AS54" s="82" t="s">
        <v>65</v>
      </c>
      <c r="AT54" s="82"/>
      <c r="AU54" s="82" t="s">
        <v>65</v>
      </c>
      <c r="AV54" s="85">
        <v>0.1</v>
      </c>
      <c r="AW54" s="82" t="s">
        <v>65</v>
      </c>
      <c r="AX54" s="82"/>
      <c r="AY54" s="83" t="s">
        <v>668</v>
      </c>
      <c r="AZ54" s="84" t="s">
        <v>669</v>
      </c>
    </row>
    <row r="55" spans="1:52" s="38" customFormat="1" ht="192.75" customHeight="1">
      <c r="A55" s="81">
        <v>54</v>
      </c>
      <c r="B55" s="82" t="s">
        <v>670</v>
      </c>
      <c r="C55" s="82" t="s">
        <v>269</v>
      </c>
      <c r="D55" s="82" t="s">
        <v>671</v>
      </c>
      <c r="E55" s="82">
        <v>2022</v>
      </c>
      <c r="F55" s="82" t="s">
        <v>55</v>
      </c>
      <c r="G55" s="82" t="s">
        <v>129</v>
      </c>
      <c r="H55" s="82" t="s">
        <v>238</v>
      </c>
      <c r="I55" s="82" t="str">
        <f t="array" ref="I55">_xlfn.TEXTJOIN(",", TRUE, IF(Table4[study_id]=Table3[[#This Row],[study_id]], Table4[iso_code], ""))</f>
        <v>TG</v>
      </c>
      <c r="J55" s="82">
        <f>COUNTIF(study_countries!A:A,A55)</f>
        <v>1</v>
      </c>
      <c r="K55" s="82" t="s">
        <v>248</v>
      </c>
      <c r="L55" s="82" t="s">
        <v>672</v>
      </c>
      <c r="M55" s="82" t="s">
        <v>673</v>
      </c>
      <c r="N55" s="82">
        <v>2022</v>
      </c>
      <c r="O55" s="82">
        <v>2050</v>
      </c>
      <c r="P55" s="82" t="s">
        <v>61</v>
      </c>
      <c r="Q55" s="82" t="s">
        <v>84</v>
      </c>
      <c r="R55" s="82" t="s">
        <v>63</v>
      </c>
      <c r="S55" s="82" t="s">
        <v>64</v>
      </c>
      <c r="T55" s="82" t="s">
        <v>64</v>
      </c>
      <c r="U55" s="82" t="s">
        <v>64</v>
      </c>
      <c r="V55" s="82" t="s">
        <v>65</v>
      </c>
      <c r="W55" s="82" t="s">
        <v>65</v>
      </c>
      <c r="X55" s="82" t="s">
        <v>65</v>
      </c>
      <c r="Y55" s="82" t="s">
        <v>64</v>
      </c>
      <c r="Z55" s="82" t="s">
        <v>65</v>
      </c>
      <c r="AA55" s="82" t="s">
        <v>65</v>
      </c>
      <c r="AB55" s="82" t="s">
        <v>66</v>
      </c>
      <c r="AC55" s="82" t="s">
        <v>104</v>
      </c>
      <c r="AD55" s="82" t="s">
        <v>68</v>
      </c>
      <c r="AE55" s="82" t="s">
        <v>64</v>
      </c>
      <c r="AF55" s="82" t="s">
        <v>65</v>
      </c>
      <c r="AG55" s="82" t="s">
        <v>65</v>
      </c>
      <c r="AH55" s="82" t="s">
        <v>65</v>
      </c>
      <c r="AI55" s="82" t="s">
        <v>89</v>
      </c>
      <c r="AJ55" s="82" t="s">
        <v>65</v>
      </c>
      <c r="AK55" s="82" t="s">
        <v>65</v>
      </c>
      <c r="AL55" s="82" t="s">
        <v>65</v>
      </c>
      <c r="AM55" s="82" t="s">
        <v>65</v>
      </c>
      <c r="AN55" s="82" t="s">
        <v>65</v>
      </c>
      <c r="AO55" s="82" t="s">
        <v>674</v>
      </c>
      <c r="AP55" s="82" t="s">
        <v>675</v>
      </c>
      <c r="AQ55" s="82" t="s">
        <v>676</v>
      </c>
      <c r="AR55" s="82" t="s">
        <v>677</v>
      </c>
      <c r="AS55" s="82" t="s">
        <v>64</v>
      </c>
      <c r="AT55" s="82"/>
      <c r="AU55" s="82" t="s">
        <v>65</v>
      </c>
      <c r="AV55" s="85" t="s">
        <v>75</v>
      </c>
      <c r="AW55" s="82" t="s">
        <v>64</v>
      </c>
      <c r="AX55" s="82" t="s">
        <v>678</v>
      </c>
      <c r="AY55" s="83" t="s">
        <v>679</v>
      </c>
      <c r="AZ55" s="84" t="s">
        <v>680</v>
      </c>
    </row>
    <row r="56" spans="1:52" s="38" customFormat="1" ht="192.75" customHeight="1">
      <c r="A56" s="81">
        <v>55</v>
      </c>
      <c r="B56" s="82" t="s">
        <v>681</v>
      </c>
      <c r="C56" s="82" t="s">
        <v>682</v>
      </c>
      <c r="D56" s="82" t="s">
        <v>683</v>
      </c>
      <c r="E56" s="82">
        <v>2024</v>
      </c>
      <c r="F56" s="82" t="s">
        <v>236</v>
      </c>
      <c r="G56" s="82" t="s">
        <v>593</v>
      </c>
      <c r="H56" s="82" t="s">
        <v>222</v>
      </c>
      <c r="I56" s="82" t="str">
        <f t="array" ref="I56">_xlfn.TEXTJOIN(",", TRUE, IF(Table4[study_id]=Table3[[#This Row],[study_id]], Table4[iso_code], ""))</f>
        <v>TN</v>
      </c>
      <c r="J56" s="82">
        <f>COUNTIF(study_countries!A:A,A56)</f>
        <v>1</v>
      </c>
      <c r="K56" s="82" t="s">
        <v>223</v>
      </c>
      <c r="L56" s="82" t="s">
        <v>684</v>
      </c>
      <c r="M56" s="82" t="s">
        <v>685</v>
      </c>
      <c r="N56" s="82"/>
      <c r="O56" s="82"/>
      <c r="P56" s="82"/>
      <c r="Q56" s="82"/>
      <c r="R56" s="82"/>
      <c r="S56" s="82"/>
      <c r="T56" s="82"/>
      <c r="U56" s="82"/>
      <c r="V56" s="82"/>
      <c r="W56" s="82"/>
      <c r="X56" s="82"/>
      <c r="Y56" s="82"/>
      <c r="Z56" s="82"/>
      <c r="AA56" s="82"/>
      <c r="AB56" s="82" t="s">
        <v>66</v>
      </c>
      <c r="AC56" s="82" t="s">
        <v>67</v>
      </c>
      <c r="AD56" s="82" t="s">
        <v>68</v>
      </c>
      <c r="AE56" s="82" t="s">
        <v>64</v>
      </c>
      <c r="AF56" s="82" t="s">
        <v>65</v>
      </c>
      <c r="AG56" s="82" t="s">
        <v>64</v>
      </c>
      <c r="AH56" s="82"/>
      <c r="AI56" s="82" t="s">
        <v>69</v>
      </c>
      <c r="AJ56" s="82" t="s">
        <v>65</v>
      </c>
      <c r="AK56" s="82" t="s">
        <v>65</v>
      </c>
      <c r="AL56" s="82" t="s">
        <v>65</v>
      </c>
      <c r="AM56" s="82" t="s">
        <v>64</v>
      </c>
      <c r="AN56" s="82" t="s">
        <v>65</v>
      </c>
      <c r="AO56" s="82"/>
      <c r="AP56" s="82"/>
      <c r="AQ56" s="82" t="s">
        <v>686</v>
      </c>
      <c r="AR56" s="82" t="s">
        <v>687</v>
      </c>
      <c r="AS56" s="82" t="s">
        <v>65</v>
      </c>
      <c r="AT56" s="82"/>
      <c r="AU56" s="82" t="s">
        <v>65</v>
      </c>
      <c r="AV56" s="85"/>
      <c r="AW56" s="82"/>
      <c r="AX56" s="82"/>
      <c r="AY56" s="83" t="s">
        <v>688</v>
      </c>
      <c r="AZ56" s="84" t="s">
        <v>689</v>
      </c>
    </row>
    <row r="57" spans="1:52" s="38" customFormat="1" ht="192.75" customHeight="1">
      <c r="A57" s="81">
        <v>56</v>
      </c>
      <c r="B57" s="82" t="s">
        <v>690</v>
      </c>
      <c r="C57" s="82" t="s">
        <v>269</v>
      </c>
      <c r="D57" s="82" t="s">
        <v>691</v>
      </c>
      <c r="E57" s="82">
        <v>2017</v>
      </c>
      <c r="F57" s="82" t="s">
        <v>55</v>
      </c>
      <c r="G57" s="82" t="s">
        <v>129</v>
      </c>
      <c r="H57" s="82" t="s">
        <v>238</v>
      </c>
      <c r="I57" s="82" t="str">
        <f t="array" ref="I57">_xlfn.TEXTJOIN(",", TRUE, IF(Table4[study_id]=Table3[[#This Row],[study_id]], Table4[iso_code], ""))</f>
        <v>TN</v>
      </c>
      <c r="J57" s="82">
        <f>COUNTIF(study_countries!A:A,A57)</f>
        <v>1</v>
      </c>
      <c r="K57" s="82" t="s">
        <v>223</v>
      </c>
      <c r="L57" s="82" t="s">
        <v>692</v>
      </c>
      <c r="M57" s="82" t="s">
        <v>693</v>
      </c>
      <c r="N57" s="82">
        <v>2010</v>
      </c>
      <c r="O57" s="82">
        <v>2030</v>
      </c>
      <c r="P57" s="82" t="s">
        <v>61</v>
      </c>
      <c r="Q57" s="82" t="s">
        <v>84</v>
      </c>
      <c r="R57" s="82" t="s">
        <v>63</v>
      </c>
      <c r="S57" s="82" t="s">
        <v>64</v>
      </c>
      <c r="T57" s="82" t="s">
        <v>64</v>
      </c>
      <c r="U57" s="82" t="s">
        <v>64</v>
      </c>
      <c r="V57" s="82" t="s">
        <v>65</v>
      </c>
      <c r="W57" s="82" t="s">
        <v>65</v>
      </c>
      <c r="X57" s="82" t="s">
        <v>65</v>
      </c>
      <c r="Y57" s="82" t="s">
        <v>64</v>
      </c>
      <c r="Z57" s="82" t="s">
        <v>65</v>
      </c>
      <c r="AA57" s="82" t="s">
        <v>65</v>
      </c>
      <c r="AB57" s="82" t="s">
        <v>66</v>
      </c>
      <c r="AC57" s="82" t="s">
        <v>104</v>
      </c>
      <c r="AD57" s="82" t="s">
        <v>88</v>
      </c>
      <c r="AE57" s="82" t="s">
        <v>64</v>
      </c>
      <c r="AF57" s="82" t="s">
        <v>65</v>
      </c>
      <c r="AG57" s="82" t="s">
        <v>65</v>
      </c>
      <c r="AH57" s="82" t="s">
        <v>65</v>
      </c>
      <c r="AI57" s="82" t="s">
        <v>89</v>
      </c>
      <c r="AJ57" s="82" t="s">
        <v>65</v>
      </c>
      <c r="AK57" s="82" t="s">
        <v>65</v>
      </c>
      <c r="AL57" s="82" t="s">
        <v>65</v>
      </c>
      <c r="AM57" s="82" t="s">
        <v>64</v>
      </c>
      <c r="AN57" s="82" t="s">
        <v>65</v>
      </c>
      <c r="AO57" s="82" t="s">
        <v>694</v>
      </c>
      <c r="AP57" s="82" t="s">
        <v>695</v>
      </c>
      <c r="AQ57" s="82" t="s">
        <v>696</v>
      </c>
      <c r="AR57" s="82" t="s">
        <v>697</v>
      </c>
      <c r="AS57" s="82" t="s">
        <v>136</v>
      </c>
      <c r="AT57" s="82"/>
      <c r="AU57" s="82" t="s">
        <v>65</v>
      </c>
      <c r="AV57" s="85">
        <v>0.05</v>
      </c>
      <c r="AW57" s="82" t="s">
        <v>65</v>
      </c>
      <c r="AX57" s="82"/>
      <c r="AY57" s="83" t="s">
        <v>698</v>
      </c>
      <c r="AZ57" s="84" t="s">
        <v>699</v>
      </c>
    </row>
    <row r="58" spans="1:52" s="38" customFormat="1" ht="219" customHeight="1">
      <c r="A58" s="81">
        <v>57</v>
      </c>
      <c r="B58" s="82" t="s">
        <v>700</v>
      </c>
      <c r="C58" s="82" t="s">
        <v>701</v>
      </c>
      <c r="D58" s="82" t="s">
        <v>702</v>
      </c>
      <c r="E58" s="82">
        <v>2021</v>
      </c>
      <c r="F58" s="82" t="s">
        <v>55</v>
      </c>
      <c r="G58" s="82" t="s">
        <v>129</v>
      </c>
      <c r="H58" s="82" t="s">
        <v>238</v>
      </c>
      <c r="I58" s="82" t="str">
        <f t="array" ref="I58">_xlfn.TEXTJOIN(",", TRUE, IF(Table4[study_id]=Table3[[#This Row],[study_id]], Table4[iso_code], ""))</f>
        <v>TN</v>
      </c>
      <c r="J58" s="82">
        <f>COUNTIF(study_countries!A:A,A58)</f>
        <v>1</v>
      </c>
      <c r="K58" s="82" t="s">
        <v>223</v>
      </c>
      <c r="L58" s="82" t="s">
        <v>703</v>
      </c>
      <c r="M58" s="82" t="s">
        <v>704</v>
      </c>
      <c r="N58" s="82">
        <v>2015</v>
      </c>
      <c r="O58" s="82">
        <v>2040</v>
      </c>
      <c r="P58" s="82" t="s">
        <v>159</v>
      </c>
      <c r="Q58" s="82" t="s">
        <v>159</v>
      </c>
      <c r="R58" s="82" t="s">
        <v>63</v>
      </c>
      <c r="S58" s="82" t="s">
        <v>64</v>
      </c>
      <c r="T58" s="82" t="s">
        <v>64</v>
      </c>
      <c r="U58" s="82" t="s">
        <v>64</v>
      </c>
      <c r="V58" s="82" t="s">
        <v>64</v>
      </c>
      <c r="W58" s="82" t="s">
        <v>65</v>
      </c>
      <c r="X58" s="82" t="s">
        <v>65</v>
      </c>
      <c r="Y58" s="82" t="s">
        <v>64</v>
      </c>
      <c r="Z58" s="82" t="s">
        <v>65</v>
      </c>
      <c r="AA58" s="82" t="s">
        <v>65</v>
      </c>
      <c r="AB58" s="82" t="s">
        <v>66</v>
      </c>
      <c r="AC58" s="82" t="s">
        <v>104</v>
      </c>
      <c r="AD58" s="82" t="s">
        <v>68</v>
      </c>
      <c r="AE58" s="82" t="s">
        <v>64</v>
      </c>
      <c r="AF58" s="82" t="s">
        <v>64</v>
      </c>
      <c r="AG58" s="82" t="s">
        <v>64</v>
      </c>
      <c r="AH58" s="82" t="s">
        <v>65</v>
      </c>
      <c r="AI58" s="82" t="s">
        <v>89</v>
      </c>
      <c r="AJ58" s="82" t="s">
        <v>65</v>
      </c>
      <c r="AK58" s="82" t="s">
        <v>65</v>
      </c>
      <c r="AL58" s="82" t="s">
        <v>65</v>
      </c>
      <c r="AM58" s="82" t="s">
        <v>136</v>
      </c>
      <c r="AN58" s="82" t="s">
        <v>65</v>
      </c>
      <c r="AO58" s="82" t="s">
        <v>705</v>
      </c>
      <c r="AP58" s="82" t="s">
        <v>706</v>
      </c>
      <c r="AQ58" s="82" t="s">
        <v>707</v>
      </c>
      <c r="AR58" s="82" t="s">
        <v>708</v>
      </c>
      <c r="AS58" s="82" t="s">
        <v>136</v>
      </c>
      <c r="AT58" s="82"/>
      <c r="AU58" s="82" t="s">
        <v>65</v>
      </c>
      <c r="AV58" s="85" t="s">
        <v>75</v>
      </c>
      <c r="AW58" s="82" t="s">
        <v>65</v>
      </c>
      <c r="AX58" s="82"/>
      <c r="AY58" s="83" t="s">
        <v>709</v>
      </c>
      <c r="AZ58" s="104" t="s">
        <v>710</v>
      </c>
    </row>
    <row r="59" spans="1:52" s="38" customFormat="1" ht="141" customHeight="1">
      <c r="A59" s="81">
        <v>58</v>
      </c>
      <c r="B59" s="82" t="s">
        <v>711</v>
      </c>
      <c r="C59" s="82" t="s">
        <v>531</v>
      </c>
      <c r="D59" s="82" t="s">
        <v>712</v>
      </c>
      <c r="E59" s="82">
        <v>2019</v>
      </c>
      <c r="F59" s="82" t="s">
        <v>55</v>
      </c>
      <c r="G59" s="82" t="s">
        <v>129</v>
      </c>
      <c r="H59" s="82" t="s">
        <v>101</v>
      </c>
      <c r="I59" s="82" t="str">
        <f t="array" ref="I59">_xlfn.TEXTJOIN(",", TRUE, IF(Table4[study_id]=Table3[[#This Row],[study_id]], Table4[iso_code], ""))</f>
        <v>BJ,BF,CI,GM,GH,GN,GW,LR,ML,NE,NG,SN,SL,TG</v>
      </c>
      <c r="J59" s="82">
        <f>COUNTIF(study_countries!A:A,A59)</f>
        <v>14</v>
      </c>
      <c r="K59" s="82" t="s">
        <v>248</v>
      </c>
      <c r="L59" s="82" t="s">
        <v>713</v>
      </c>
      <c r="M59" s="82" t="s">
        <v>714</v>
      </c>
      <c r="N59" s="82">
        <v>2016</v>
      </c>
      <c r="O59" s="82">
        <v>2030</v>
      </c>
      <c r="P59" s="82" t="s">
        <v>61</v>
      </c>
      <c r="Q59" s="82" t="s">
        <v>84</v>
      </c>
      <c r="R59" s="82" t="s">
        <v>63</v>
      </c>
      <c r="S59" s="82" t="s">
        <v>64</v>
      </c>
      <c r="T59" s="82" t="s">
        <v>64</v>
      </c>
      <c r="U59" s="82" t="s">
        <v>64</v>
      </c>
      <c r="V59" s="82" t="s">
        <v>64</v>
      </c>
      <c r="W59" s="82" t="s">
        <v>65</v>
      </c>
      <c r="X59" s="82" t="s">
        <v>65</v>
      </c>
      <c r="Y59" s="82" t="s">
        <v>64</v>
      </c>
      <c r="Z59" s="82" t="s">
        <v>65</v>
      </c>
      <c r="AA59" s="82" t="s">
        <v>64</v>
      </c>
      <c r="AB59" s="82" t="s">
        <v>66</v>
      </c>
      <c r="AC59" s="82" t="s">
        <v>67</v>
      </c>
      <c r="AD59" s="82" t="s">
        <v>68</v>
      </c>
      <c r="AE59" s="82" t="s">
        <v>64</v>
      </c>
      <c r="AF59" s="82" t="s">
        <v>65</v>
      </c>
      <c r="AG59" s="82" t="s">
        <v>65</v>
      </c>
      <c r="AH59" s="82" t="s">
        <v>65</v>
      </c>
      <c r="AI59" s="82" t="s">
        <v>89</v>
      </c>
      <c r="AJ59" s="82" t="s">
        <v>65</v>
      </c>
      <c r="AK59" s="82" t="s">
        <v>65</v>
      </c>
      <c r="AL59" s="82" t="s">
        <v>65</v>
      </c>
      <c r="AM59" s="82" t="s">
        <v>64</v>
      </c>
      <c r="AN59" s="82" t="s">
        <v>65</v>
      </c>
      <c r="AO59" s="82" t="s">
        <v>715</v>
      </c>
      <c r="AP59" s="82" t="s">
        <v>716</v>
      </c>
      <c r="AQ59" s="82" t="s">
        <v>717</v>
      </c>
      <c r="AR59" s="82" t="s">
        <v>277</v>
      </c>
      <c r="AS59" s="82" t="s">
        <v>65</v>
      </c>
      <c r="AT59" s="82"/>
      <c r="AU59" s="82" t="s">
        <v>65</v>
      </c>
      <c r="AV59" s="85" t="s">
        <v>75</v>
      </c>
      <c r="AW59" s="82" t="s">
        <v>65</v>
      </c>
      <c r="AX59" s="82"/>
      <c r="AY59" s="83" t="s">
        <v>718</v>
      </c>
      <c r="AZ59" s="84" t="s">
        <v>719</v>
      </c>
    </row>
    <row r="60" spans="1:52" s="38" customFormat="1" ht="168" customHeight="1">
      <c r="A60" s="81">
        <v>59</v>
      </c>
      <c r="B60" s="82" t="s">
        <v>720</v>
      </c>
      <c r="C60" s="82" t="s">
        <v>721</v>
      </c>
      <c r="D60" s="82" t="s">
        <v>722</v>
      </c>
      <c r="E60" s="82">
        <v>2022</v>
      </c>
      <c r="F60" s="82" t="s">
        <v>55</v>
      </c>
      <c r="G60" s="82" t="s">
        <v>129</v>
      </c>
      <c r="H60" s="82" t="s">
        <v>101</v>
      </c>
      <c r="I60" s="82" t="str">
        <f t="array" ref="I60">_xlfn.TEXTJOIN(",", TRUE, IF(Table4[study_id]=Table3[[#This Row],[study_id]], Table4[iso_code], ""))</f>
        <v>BJ,BF,CI,GM,GH,GN,GW,LR,ML,NE,NG,SN,SL,TG</v>
      </c>
      <c r="J60" s="82">
        <f>COUNTIF(study_countries!A:A,A60)</f>
        <v>14</v>
      </c>
      <c r="K60" s="82" t="s">
        <v>248</v>
      </c>
      <c r="L60" s="82" t="s">
        <v>723</v>
      </c>
      <c r="M60" s="82" t="s">
        <v>724</v>
      </c>
      <c r="N60" s="82">
        <v>2016</v>
      </c>
      <c r="O60" s="82">
        <v>2030</v>
      </c>
      <c r="P60" s="82" t="s">
        <v>61</v>
      </c>
      <c r="Q60" s="82" t="s">
        <v>440</v>
      </c>
      <c r="R60" s="82" t="s">
        <v>194</v>
      </c>
      <c r="S60" s="82" t="s">
        <v>64</v>
      </c>
      <c r="T60" s="82" t="s">
        <v>64</v>
      </c>
      <c r="U60" s="82" t="s">
        <v>64</v>
      </c>
      <c r="V60" s="82" t="s">
        <v>65</v>
      </c>
      <c r="W60" s="82" t="s">
        <v>65</v>
      </c>
      <c r="X60" s="82" t="s">
        <v>65</v>
      </c>
      <c r="Y60" s="82" t="s">
        <v>64</v>
      </c>
      <c r="Z60" s="82" t="s">
        <v>65</v>
      </c>
      <c r="AA60" s="82" t="s">
        <v>65</v>
      </c>
      <c r="AB60" s="82" t="s">
        <v>66</v>
      </c>
      <c r="AC60" s="82" t="s">
        <v>67</v>
      </c>
      <c r="AD60" s="82" t="s">
        <v>88</v>
      </c>
      <c r="AE60" s="82" t="s">
        <v>64</v>
      </c>
      <c r="AF60" s="82" t="s">
        <v>64</v>
      </c>
      <c r="AG60" s="82" t="s">
        <v>65</v>
      </c>
      <c r="AH60" s="82" t="s">
        <v>65</v>
      </c>
      <c r="AI60" s="82" t="s">
        <v>89</v>
      </c>
      <c r="AJ60" s="82" t="s">
        <v>65</v>
      </c>
      <c r="AK60" s="82" t="s">
        <v>65</v>
      </c>
      <c r="AL60" s="82" t="s">
        <v>65</v>
      </c>
      <c r="AM60" s="82" t="s">
        <v>64</v>
      </c>
      <c r="AN60" s="82" t="s">
        <v>136</v>
      </c>
      <c r="AO60" s="82"/>
      <c r="AP60" s="82"/>
      <c r="AQ60" s="82" t="s">
        <v>725</v>
      </c>
      <c r="AR60" s="82" t="s">
        <v>726</v>
      </c>
      <c r="AS60" s="82" t="s">
        <v>65</v>
      </c>
      <c r="AT60" s="82"/>
      <c r="AU60" s="82" t="s">
        <v>65</v>
      </c>
      <c r="AV60" s="85" t="s">
        <v>75</v>
      </c>
      <c r="AW60" s="82" t="s">
        <v>65</v>
      </c>
      <c r="AX60" s="82"/>
      <c r="AY60" s="83" t="s">
        <v>727</v>
      </c>
      <c r="AZ60" s="84" t="s">
        <v>728</v>
      </c>
    </row>
    <row r="61" spans="1:52" s="38" customFormat="1" ht="168" customHeight="1">
      <c r="A61" s="81">
        <v>60</v>
      </c>
      <c r="B61" s="82" t="s">
        <v>729</v>
      </c>
      <c r="C61" s="82" t="s">
        <v>730</v>
      </c>
      <c r="D61" s="82" t="s">
        <v>731</v>
      </c>
      <c r="E61" s="82">
        <v>2025</v>
      </c>
      <c r="F61" s="82" t="s">
        <v>55</v>
      </c>
      <c r="G61" s="82" t="s">
        <v>129</v>
      </c>
      <c r="H61" s="82" t="s">
        <v>238</v>
      </c>
      <c r="I61" s="82" t="str">
        <f t="array" ref="I61">_xlfn.TEXTJOIN(",", TRUE, IF(Table4[study_id]=Table3[[#This Row],[study_id]], Table4[iso_code], ""))</f>
        <v>ZM</v>
      </c>
      <c r="J61" s="82">
        <f>COUNTIF(study_countries!A:A,A61)</f>
        <v>1</v>
      </c>
      <c r="K61" s="82" t="s">
        <v>271</v>
      </c>
      <c r="L61" s="82" t="s">
        <v>732</v>
      </c>
      <c r="M61" s="82" t="s">
        <v>733</v>
      </c>
      <c r="N61" s="82">
        <v>2023</v>
      </c>
      <c r="O61" s="82">
        <v>2030</v>
      </c>
      <c r="P61" s="82" t="s">
        <v>61</v>
      </c>
      <c r="Q61" s="82" t="s">
        <v>84</v>
      </c>
      <c r="R61" s="82" t="s">
        <v>63</v>
      </c>
      <c r="S61" s="82" t="s">
        <v>64</v>
      </c>
      <c r="T61" s="82" t="s">
        <v>64</v>
      </c>
      <c r="U61" s="82" t="s">
        <v>64</v>
      </c>
      <c r="V61" s="82" t="s">
        <v>64</v>
      </c>
      <c r="W61" s="82" t="s">
        <v>65</v>
      </c>
      <c r="X61" s="82" t="s">
        <v>65</v>
      </c>
      <c r="Y61" s="82" t="s">
        <v>64</v>
      </c>
      <c r="Z61" s="82" t="s">
        <v>65</v>
      </c>
      <c r="AA61" s="82" t="s">
        <v>64</v>
      </c>
      <c r="AB61" s="82" t="s">
        <v>66</v>
      </c>
      <c r="AC61" s="82" t="s">
        <v>104</v>
      </c>
      <c r="AD61" s="82" t="s">
        <v>88</v>
      </c>
      <c r="AE61" s="82" t="s">
        <v>64</v>
      </c>
      <c r="AF61" s="82" t="s">
        <v>64</v>
      </c>
      <c r="AG61" s="82" t="s">
        <v>65</v>
      </c>
      <c r="AH61" s="82" t="s">
        <v>65</v>
      </c>
      <c r="AI61" s="82" t="s">
        <v>69</v>
      </c>
      <c r="AJ61" s="82" t="s">
        <v>65</v>
      </c>
      <c r="AK61" s="82" t="s">
        <v>65</v>
      </c>
      <c r="AL61" s="82" t="s">
        <v>65</v>
      </c>
      <c r="AM61" s="82" t="s">
        <v>64</v>
      </c>
      <c r="AN61" s="82" t="s">
        <v>65</v>
      </c>
      <c r="AO61" s="82" t="s">
        <v>734</v>
      </c>
      <c r="AP61" s="82" t="s">
        <v>735</v>
      </c>
      <c r="AQ61" s="82" t="s">
        <v>736</v>
      </c>
      <c r="AR61" s="82" t="s">
        <v>737</v>
      </c>
      <c r="AS61" s="82" t="s">
        <v>136</v>
      </c>
      <c r="AT61" s="82"/>
      <c r="AU61" s="82" t="s">
        <v>65</v>
      </c>
      <c r="AV61" s="85">
        <v>7.0000000000000007E-2</v>
      </c>
      <c r="AW61" s="82" t="s">
        <v>64</v>
      </c>
      <c r="AX61" s="82" t="s">
        <v>738</v>
      </c>
      <c r="AY61" s="83" t="s">
        <v>739</v>
      </c>
      <c r="AZ61" s="84" t="s">
        <v>740</v>
      </c>
    </row>
    <row r="62" spans="1:52" s="38" customFormat="1" ht="149.25" customHeight="1">
      <c r="A62" s="81">
        <v>61</v>
      </c>
      <c r="B62" s="92" t="s">
        <v>741</v>
      </c>
      <c r="C62" s="92" t="s">
        <v>742</v>
      </c>
      <c r="D62" s="92" t="s">
        <v>743</v>
      </c>
      <c r="E62" s="92">
        <v>2022</v>
      </c>
      <c r="F62" s="92" t="s">
        <v>55</v>
      </c>
      <c r="G62" s="82" t="s">
        <v>129</v>
      </c>
      <c r="H62" s="92" t="s">
        <v>238</v>
      </c>
      <c r="I62" s="82" t="str">
        <f t="array" ref="I62">_xlfn.TEXTJOIN(",", TRUE, IF(Table4[study_id]=Table3[[#This Row],[study_id]], Table4[iso_code], ""))</f>
        <v>ZM</v>
      </c>
      <c r="J62" s="82">
        <f>COUNTIF(study_countries!A:A,A62)</f>
        <v>1</v>
      </c>
      <c r="K62" s="92" t="s">
        <v>271</v>
      </c>
      <c r="L62" s="92" t="s">
        <v>744</v>
      </c>
      <c r="M62" s="92" t="s">
        <v>745</v>
      </c>
      <c r="N62" s="92">
        <v>2022</v>
      </c>
      <c r="O62" s="92">
        <v>2063</v>
      </c>
      <c r="P62" s="92" t="s">
        <v>61</v>
      </c>
      <c r="Q62" s="92" t="s">
        <v>84</v>
      </c>
      <c r="R62" s="82" t="s">
        <v>63</v>
      </c>
      <c r="S62" s="92" t="s">
        <v>64</v>
      </c>
      <c r="T62" s="92" t="s">
        <v>64</v>
      </c>
      <c r="U62" s="92" t="s">
        <v>64</v>
      </c>
      <c r="V62" s="92" t="s">
        <v>64</v>
      </c>
      <c r="W62" s="92" t="s">
        <v>65</v>
      </c>
      <c r="X62" s="92" t="s">
        <v>64</v>
      </c>
      <c r="Y62" s="92" t="s">
        <v>64</v>
      </c>
      <c r="Z62" s="92" t="s">
        <v>65</v>
      </c>
      <c r="AA62" s="92" t="s">
        <v>64</v>
      </c>
      <c r="AB62" s="82" t="s">
        <v>66</v>
      </c>
      <c r="AC62" s="92" t="s">
        <v>104</v>
      </c>
      <c r="AD62" s="82" t="s">
        <v>68</v>
      </c>
      <c r="AE62" s="92" t="s">
        <v>64</v>
      </c>
      <c r="AF62" s="92" t="s">
        <v>64</v>
      </c>
      <c r="AG62" s="92" t="s">
        <v>64</v>
      </c>
      <c r="AH62" s="82" t="s">
        <v>64</v>
      </c>
      <c r="AI62" s="82" t="s">
        <v>89</v>
      </c>
      <c r="AJ62" s="92" t="s">
        <v>65</v>
      </c>
      <c r="AK62" s="92" t="s">
        <v>65</v>
      </c>
      <c r="AL62" s="92" t="s">
        <v>65</v>
      </c>
      <c r="AM62" s="92" t="s">
        <v>64</v>
      </c>
      <c r="AN62" s="92" t="s">
        <v>65</v>
      </c>
      <c r="AO62" s="82"/>
      <c r="AP62" s="82" t="s">
        <v>746</v>
      </c>
      <c r="AQ62" s="92" t="s">
        <v>747</v>
      </c>
      <c r="AR62" s="92" t="s">
        <v>277</v>
      </c>
      <c r="AS62" s="92" t="s">
        <v>136</v>
      </c>
      <c r="AT62" s="92"/>
      <c r="AU62" s="82" t="s">
        <v>65</v>
      </c>
      <c r="AV62" s="85" t="s">
        <v>75</v>
      </c>
      <c r="AW62" s="82" t="s">
        <v>65</v>
      </c>
      <c r="AX62" s="82"/>
      <c r="AY62" s="93" t="s">
        <v>748</v>
      </c>
      <c r="AZ62" s="86" t="s">
        <v>749</v>
      </c>
    </row>
    <row r="63" spans="1:52" ht="73.5" customHeight="1">
      <c r="A63" s="81">
        <v>62</v>
      </c>
      <c r="B63" s="92" t="s">
        <v>750</v>
      </c>
      <c r="C63" s="92" t="s">
        <v>751</v>
      </c>
      <c r="D63" s="92" t="s">
        <v>752</v>
      </c>
      <c r="E63" s="92">
        <v>2024</v>
      </c>
      <c r="F63" s="92" t="s">
        <v>236</v>
      </c>
      <c r="G63" s="92" t="s">
        <v>753</v>
      </c>
      <c r="H63" s="92" t="s">
        <v>222</v>
      </c>
      <c r="I63" s="82" t="str">
        <f t="array" ref="I63">_xlfn.TEXTJOIN(",", TRUE, IF(Table4[study_id]=Table3[[#This Row],[study_id]], Table4[iso_code], ""))</f>
        <v>ZM</v>
      </c>
      <c r="J63" s="92">
        <f>COUNTIF(study_countries!A:A,A63)</f>
        <v>1</v>
      </c>
      <c r="K63" s="92" t="s">
        <v>271</v>
      </c>
      <c r="L63" s="92" t="s">
        <v>754</v>
      </c>
      <c r="M63" s="92" t="s">
        <v>755</v>
      </c>
      <c r="N63" s="92"/>
      <c r="O63" s="92"/>
      <c r="P63" s="92"/>
      <c r="Q63" s="92"/>
      <c r="R63" s="82"/>
      <c r="S63" s="92"/>
      <c r="T63" s="92"/>
      <c r="U63" s="92"/>
      <c r="V63" s="92"/>
      <c r="W63" s="92"/>
      <c r="X63" s="92"/>
      <c r="Y63" s="92"/>
      <c r="Z63" s="92"/>
      <c r="AA63" s="92"/>
      <c r="AB63" s="82" t="s">
        <v>66</v>
      </c>
      <c r="AC63" s="92" t="s">
        <v>67</v>
      </c>
      <c r="AD63" s="92" t="s">
        <v>68</v>
      </c>
      <c r="AE63" s="92" t="s">
        <v>65</v>
      </c>
      <c r="AF63" s="92" t="s">
        <v>65</v>
      </c>
      <c r="AG63" s="92" t="s">
        <v>65</v>
      </c>
      <c r="AH63" s="92"/>
      <c r="AI63" s="92" t="s">
        <v>69</v>
      </c>
      <c r="AJ63" s="92" t="s">
        <v>65</v>
      </c>
      <c r="AK63" s="92" t="s">
        <v>65</v>
      </c>
      <c r="AL63" s="92" t="s">
        <v>65</v>
      </c>
      <c r="AM63" s="92" t="s">
        <v>64</v>
      </c>
      <c r="AN63" s="92" t="s">
        <v>65</v>
      </c>
      <c r="AO63" s="92"/>
      <c r="AP63" s="92"/>
      <c r="AQ63" s="92" t="s">
        <v>756</v>
      </c>
      <c r="AR63" s="92" t="s">
        <v>757</v>
      </c>
      <c r="AS63" s="92" t="s">
        <v>64</v>
      </c>
      <c r="AT63" s="92"/>
      <c r="AU63" s="92" t="s">
        <v>65</v>
      </c>
      <c r="AV63" s="92"/>
      <c r="AW63" s="92"/>
      <c r="AX63" s="92"/>
      <c r="AY63" s="93" t="s">
        <v>758</v>
      </c>
      <c r="AZ63" s="86"/>
    </row>
    <row r="64" spans="1:52" ht="72" customHeight="1">
      <c r="A64" s="81">
        <v>63</v>
      </c>
      <c r="B64" s="92" t="s">
        <v>759</v>
      </c>
      <c r="C64" s="92" t="s">
        <v>760</v>
      </c>
      <c r="D64" s="92" t="s">
        <v>761</v>
      </c>
      <c r="E64" s="92">
        <v>2024</v>
      </c>
      <c r="F64" s="92" t="s">
        <v>236</v>
      </c>
      <c r="G64" s="92" t="s">
        <v>129</v>
      </c>
      <c r="H64" s="92" t="s">
        <v>222</v>
      </c>
      <c r="I64" s="82" t="str">
        <f t="array" ref="I64">_xlfn.TEXTJOIN(",", TRUE, IF(Table4[study_id]=Table3[[#This Row],[study_id]], Table4[iso_code], ""))</f>
        <v>MA</v>
      </c>
      <c r="J64" s="92">
        <f>COUNTIF(study_countries!A:A,A64)</f>
        <v>1</v>
      </c>
      <c r="K64" s="92" t="s">
        <v>223</v>
      </c>
      <c r="L64" s="92" t="s">
        <v>762</v>
      </c>
      <c r="M64" s="92" t="s">
        <v>763</v>
      </c>
      <c r="N64" s="92"/>
      <c r="O64" s="92"/>
      <c r="P64" s="92"/>
      <c r="Q64" s="92"/>
      <c r="R64" s="82"/>
      <c r="S64" s="92"/>
      <c r="T64" s="92"/>
      <c r="U64" s="92"/>
      <c r="V64" s="92"/>
      <c r="W64" s="92"/>
      <c r="X64" s="92"/>
      <c r="Y64" s="92"/>
      <c r="Z64" s="92"/>
      <c r="AA64" s="92"/>
      <c r="AB64" s="82" t="s">
        <v>66</v>
      </c>
      <c r="AC64" s="92" t="s">
        <v>87</v>
      </c>
      <c r="AD64" s="92" t="s">
        <v>88</v>
      </c>
      <c r="AE64" s="92" t="s">
        <v>64</v>
      </c>
      <c r="AF64" s="92" t="s">
        <v>65</v>
      </c>
      <c r="AG64" s="92" t="s">
        <v>65</v>
      </c>
      <c r="AH64" s="92"/>
      <c r="AI64" s="92" t="s">
        <v>89</v>
      </c>
      <c r="AJ64" s="92" t="s">
        <v>65</v>
      </c>
      <c r="AK64" s="92" t="s">
        <v>65</v>
      </c>
      <c r="AL64" s="92" t="s">
        <v>65</v>
      </c>
      <c r="AM64" s="92" t="s">
        <v>64</v>
      </c>
      <c r="AN64" s="92" t="s">
        <v>65</v>
      </c>
      <c r="AO64" s="92"/>
      <c r="AP64" s="92"/>
      <c r="AQ64" s="92" t="s">
        <v>764</v>
      </c>
      <c r="AR64" s="92" t="s">
        <v>518</v>
      </c>
      <c r="AS64" s="92" t="s">
        <v>64</v>
      </c>
      <c r="AT64" s="92"/>
      <c r="AU64" s="92" t="s">
        <v>65</v>
      </c>
      <c r="AV64" s="92"/>
      <c r="AW64" s="92"/>
      <c r="AX64" s="92"/>
      <c r="AY64" s="93" t="s">
        <v>765</v>
      </c>
      <c r="AZ64" s="94" t="s">
        <v>766</v>
      </c>
    </row>
    <row r="65" spans="1:52" ht="96" customHeight="1">
      <c r="A65" s="81">
        <v>64</v>
      </c>
      <c r="B65" s="82" t="s">
        <v>767</v>
      </c>
      <c r="C65" s="82" t="s">
        <v>768</v>
      </c>
      <c r="D65" s="82" t="s">
        <v>769</v>
      </c>
      <c r="E65" s="92">
        <v>2019</v>
      </c>
      <c r="F65" s="82" t="s">
        <v>55</v>
      </c>
      <c r="G65" s="92" t="s">
        <v>129</v>
      </c>
      <c r="H65" s="82" t="s">
        <v>238</v>
      </c>
      <c r="I65" s="82" t="str">
        <f t="array" ref="I65">_xlfn.TEXTJOIN(",", TRUE, IF(Table4[study_id]=Table3[[#This Row],[study_id]], Table4[iso_code], ""))</f>
        <v>SL</v>
      </c>
      <c r="J65" s="92">
        <f>COUNTIF(study_countries!A:A,A65)</f>
        <v>1</v>
      </c>
      <c r="K65" s="82" t="s">
        <v>248</v>
      </c>
      <c r="L65" s="82" t="s">
        <v>770</v>
      </c>
      <c r="M65" s="82" t="s">
        <v>771</v>
      </c>
      <c r="N65" s="82">
        <v>2015</v>
      </c>
      <c r="O65" s="82">
        <v>2065</v>
      </c>
      <c r="P65" s="82" t="s">
        <v>61</v>
      </c>
      <c r="Q65" s="92" t="s">
        <v>84</v>
      </c>
      <c r="R65" s="82" t="s">
        <v>63</v>
      </c>
      <c r="S65" s="82" t="s">
        <v>64</v>
      </c>
      <c r="T65" s="82" t="s">
        <v>64</v>
      </c>
      <c r="U65" s="82" t="s">
        <v>64</v>
      </c>
      <c r="V65" s="82" t="s">
        <v>64</v>
      </c>
      <c r="W65" s="82" t="s">
        <v>65</v>
      </c>
      <c r="X65" s="82" t="s">
        <v>65</v>
      </c>
      <c r="Y65" s="82" t="s">
        <v>64</v>
      </c>
      <c r="Z65" s="82" t="s">
        <v>65</v>
      </c>
      <c r="AA65" s="82" t="s">
        <v>65</v>
      </c>
      <c r="AB65" s="82" t="s">
        <v>66</v>
      </c>
      <c r="AC65" s="82" t="s">
        <v>104</v>
      </c>
      <c r="AD65" s="82" t="s">
        <v>88</v>
      </c>
      <c r="AE65" s="82" t="s">
        <v>64</v>
      </c>
      <c r="AF65" s="92" t="s">
        <v>65</v>
      </c>
      <c r="AG65" s="82" t="s">
        <v>65</v>
      </c>
      <c r="AH65" s="82" t="s">
        <v>65</v>
      </c>
      <c r="AI65" s="82" t="s">
        <v>89</v>
      </c>
      <c r="AJ65" s="82" t="s">
        <v>65</v>
      </c>
      <c r="AK65" s="82" t="s">
        <v>65</v>
      </c>
      <c r="AL65" s="82" t="s">
        <v>65</v>
      </c>
      <c r="AM65" s="82" t="s">
        <v>65</v>
      </c>
      <c r="AN65" s="82" t="s">
        <v>136</v>
      </c>
      <c r="AO65" s="82" t="s">
        <v>772</v>
      </c>
      <c r="AP65" s="82" t="s">
        <v>773</v>
      </c>
      <c r="AQ65" s="82" t="s">
        <v>473</v>
      </c>
      <c r="AR65" s="82" t="s">
        <v>474</v>
      </c>
      <c r="AS65" s="82" t="s">
        <v>65</v>
      </c>
      <c r="AT65" s="82"/>
      <c r="AU65" s="82" t="s">
        <v>64</v>
      </c>
      <c r="AV65" s="85">
        <v>0.05</v>
      </c>
      <c r="AW65" s="82" t="s">
        <v>65</v>
      </c>
      <c r="AX65" s="82"/>
      <c r="AY65" s="83" t="s">
        <v>774</v>
      </c>
      <c r="AZ65" s="87" t="s">
        <v>775</v>
      </c>
    </row>
    <row r="66" spans="1:52" ht="89.25" customHeight="1">
      <c r="A66" s="81">
        <v>65</v>
      </c>
      <c r="B66" s="82" t="s">
        <v>776</v>
      </c>
      <c r="C66" s="82" t="s">
        <v>777</v>
      </c>
      <c r="D66" s="82" t="s">
        <v>778</v>
      </c>
      <c r="E66" s="92">
        <v>2023</v>
      </c>
      <c r="F66" s="82" t="s">
        <v>236</v>
      </c>
      <c r="G66" s="92" t="s">
        <v>593</v>
      </c>
      <c r="H66" s="82" t="s">
        <v>238</v>
      </c>
      <c r="I66" s="82" t="str">
        <f t="array" ref="I66">_xlfn.TEXTJOIN(",", TRUE, IF(Table4[study_id]=Table3[[#This Row],[study_id]], Table4[iso_code], ""))</f>
        <v>UG</v>
      </c>
      <c r="J66" s="92">
        <f>COUNTIF(study_countries!A:A,A66)</f>
        <v>1</v>
      </c>
      <c r="K66" s="82" t="s">
        <v>320</v>
      </c>
      <c r="L66" s="82" t="s">
        <v>779</v>
      </c>
      <c r="M66" s="82" t="s">
        <v>780</v>
      </c>
      <c r="N66" s="82"/>
      <c r="O66" s="82"/>
      <c r="P66" s="82"/>
      <c r="Q66" s="92"/>
      <c r="R66" s="82"/>
      <c r="S66" s="82"/>
      <c r="T66" s="82"/>
      <c r="U66" s="82"/>
      <c r="V66" s="82"/>
      <c r="W66" s="82"/>
      <c r="X66" s="82"/>
      <c r="Y66" s="82"/>
      <c r="Z66" s="82"/>
      <c r="AA66" s="82"/>
      <c r="AB66" s="82" t="s">
        <v>66</v>
      </c>
      <c r="AC66" s="82" t="s">
        <v>104</v>
      </c>
      <c r="AD66" s="82" t="s">
        <v>68</v>
      </c>
      <c r="AE66" s="82" t="s">
        <v>64</v>
      </c>
      <c r="AF66" s="92" t="s">
        <v>65</v>
      </c>
      <c r="AG66" s="82" t="s">
        <v>65</v>
      </c>
      <c r="AH66" s="82"/>
      <c r="AI66" s="82" t="s">
        <v>69</v>
      </c>
      <c r="AJ66" s="82" t="s">
        <v>65</v>
      </c>
      <c r="AK66" s="82" t="s">
        <v>65</v>
      </c>
      <c r="AL66" s="82" t="s">
        <v>65</v>
      </c>
      <c r="AM66" s="82" t="s">
        <v>64</v>
      </c>
      <c r="AN66" s="82" t="s">
        <v>65</v>
      </c>
      <c r="AO66" s="82"/>
      <c r="AP66" s="82"/>
      <c r="AQ66" s="82"/>
      <c r="AR66" s="82" t="s">
        <v>781</v>
      </c>
      <c r="AS66" s="82" t="s">
        <v>136</v>
      </c>
      <c r="AT66" s="82"/>
      <c r="AU66" s="82" t="s">
        <v>64</v>
      </c>
      <c r="AV66" s="82"/>
      <c r="AW66" s="82"/>
      <c r="AX66" s="82"/>
      <c r="AY66" s="83" t="s">
        <v>782</v>
      </c>
      <c r="AZ66" s="87" t="s">
        <v>783</v>
      </c>
    </row>
    <row r="67" spans="1:52" ht="80.25" customHeight="1">
      <c r="A67" s="81">
        <v>66</v>
      </c>
      <c r="B67" s="82" t="s">
        <v>784</v>
      </c>
      <c r="C67" s="82" t="s">
        <v>269</v>
      </c>
      <c r="D67" s="82" t="s">
        <v>785</v>
      </c>
      <c r="E67" s="92">
        <v>2025</v>
      </c>
      <c r="F67" s="82" t="s">
        <v>55</v>
      </c>
      <c r="G67" s="92" t="s">
        <v>129</v>
      </c>
      <c r="H67" s="82" t="s">
        <v>101</v>
      </c>
      <c r="I67" s="82" t="str">
        <f t="array" ref="I67">_xlfn.TEXTJOIN(",", TRUE, IF(Table4[study_id]=Table3[[#This Row],[study_id]], Table4[iso_code], ""))</f>
        <v>AO,BW,LS,MZ,NA,ZA,ZM,ZW</v>
      </c>
      <c r="J67" s="92">
        <f>COUNTIF(study_countries!A:A,A67)</f>
        <v>8</v>
      </c>
      <c r="K67" s="82" t="s">
        <v>271</v>
      </c>
      <c r="L67" s="82" t="s">
        <v>786</v>
      </c>
      <c r="M67" s="82" t="s">
        <v>787</v>
      </c>
      <c r="N67" s="82">
        <v>2024</v>
      </c>
      <c r="O67" s="82">
        <v>2040</v>
      </c>
      <c r="P67" s="82" t="s">
        <v>61</v>
      </c>
      <c r="Q67" s="92" t="s">
        <v>84</v>
      </c>
      <c r="R67" s="82" t="s">
        <v>63</v>
      </c>
      <c r="S67" s="82" t="s">
        <v>64</v>
      </c>
      <c r="T67" s="82" t="s">
        <v>64</v>
      </c>
      <c r="U67" s="82" t="s">
        <v>64</v>
      </c>
      <c r="V67" s="82" t="s">
        <v>65</v>
      </c>
      <c r="W67" s="82" t="s">
        <v>65</v>
      </c>
      <c r="X67" s="82" t="s">
        <v>65</v>
      </c>
      <c r="Y67" s="82" t="s">
        <v>64</v>
      </c>
      <c r="Z67" s="82" t="s">
        <v>65</v>
      </c>
      <c r="AA67" s="82" t="s">
        <v>64</v>
      </c>
      <c r="AB67" s="82" t="s">
        <v>66</v>
      </c>
      <c r="AC67" s="82" t="s">
        <v>87</v>
      </c>
      <c r="AD67" s="82" t="s">
        <v>88</v>
      </c>
      <c r="AE67" s="82" t="s">
        <v>64</v>
      </c>
      <c r="AF67" s="92" t="s">
        <v>64</v>
      </c>
      <c r="AG67" s="82" t="s">
        <v>65</v>
      </c>
      <c r="AH67" s="82" t="s">
        <v>65</v>
      </c>
      <c r="AI67" s="82" t="s">
        <v>89</v>
      </c>
      <c r="AJ67" s="82" t="s">
        <v>65</v>
      </c>
      <c r="AK67" s="82" t="s">
        <v>65</v>
      </c>
      <c r="AL67" s="82" t="s">
        <v>65</v>
      </c>
      <c r="AM67" s="82" t="s">
        <v>64</v>
      </c>
      <c r="AN67" s="82" t="s">
        <v>65</v>
      </c>
      <c r="AO67" s="82" t="s">
        <v>788</v>
      </c>
      <c r="AP67" s="82" t="s">
        <v>789</v>
      </c>
      <c r="AQ67" s="82" t="s">
        <v>790</v>
      </c>
      <c r="AR67" s="82" t="s">
        <v>617</v>
      </c>
      <c r="AS67" s="82" t="s">
        <v>64</v>
      </c>
      <c r="AT67" s="82"/>
      <c r="AU67" s="82" t="s">
        <v>65</v>
      </c>
      <c r="AV67" s="82" t="s">
        <v>75</v>
      </c>
      <c r="AW67" s="82" t="s">
        <v>65</v>
      </c>
      <c r="AX67" s="82"/>
      <c r="AY67" s="83" t="s">
        <v>791</v>
      </c>
      <c r="AZ67" s="87" t="s">
        <v>792</v>
      </c>
    </row>
    <row r="68" spans="1:52" ht="82.5" customHeight="1">
      <c r="A68" s="81">
        <v>67</v>
      </c>
      <c r="B68" s="82" t="s">
        <v>793</v>
      </c>
      <c r="C68" s="82" t="s">
        <v>794</v>
      </c>
      <c r="D68" s="82" t="s">
        <v>795</v>
      </c>
      <c r="E68" s="92">
        <v>2005</v>
      </c>
      <c r="F68" s="82" t="s">
        <v>55</v>
      </c>
      <c r="G68" s="92" t="s">
        <v>129</v>
      </c>
      <c r="H68" s="82" t="s">
        <v>222</v>
      </c>
      <c r="I68" s="82" t="str">
        <f t="array" ref="I68">_xlfn.TEXTJOIN(",", TRUE, IF(Table4[study_id]=Table3[[#This Row],[study_id]], Table4[iso_code], ""))</f>
        <v>ZA</v>
      </c>
      <c r="J68" s="92">
        <f>COUNTIF(study_countries!A:A,A68)</f>
        <v>1</v>
      </c>
      <c r="K68" s="82" t="s">
        <v>271</v>
      </c>
      <c r="L68" s="82" t="s">
        <v>796</v>
      </c>
      <c r="M68" s="82" t="s">
        <v>797</v>
      </c>
      <c r="N68" s="82">
        <v>2003</v>
      </c>
      <c r="O68" s="82">
        <v>2018</v>
      </c>
      <c r="P68" s="82" t="s">
        <v>61</v>
      </c>
      <c r="Q68" s="92" t="s">
        <v>84</v>
      </c>
      <c r="R68" s="82" t="s">
        <v>63</v>
      </c>
      <c r="S68" s="82" t="s">
        <v>65</v>
      </c>
      <c r="T68" s="82" t="s">
        <v>64</v>
      </c>
      <c r="U68" s="82" t="s">
        <v>64</v>
      </c>
      <c r="V68" s="82" t="s">
        <v>64</v>
      </c>
      <c r="W68" s="82" t="s">
        <v>65</v>
      </c>
      <c r="X68" s="82" t="s">
        <v>65</v>
      </c>
      <c r="Y68" s="82" t="s">
        <v>64</v>
      </c>
      <c r="Z68" s="82" t="s">
        <v>65</v>
      </c>
      <c r="AA68" s="82" t="s">
        <v>64</v>
      </c>
      <c r="AB68" s="82" t="s">
        <v>146</v>
      </c>
      <c r="AC68" s="82" t="s">
        <v>67</v>
      </c>
      <c r="AD68" s="82" t="s">
        <v>88</v>
      </c>
      <c r="AE68" s="82" t="s">
        <v>64</v>
      </c>
      <c r="AF68" s="92" t="s">
        <v>64</v>
      </c>
      <c r="AG68" s="82" t="s">
        <v>65</v>
      </c>
      <c r="AH68" s="82" t="s">
        <v>65</v>
      </c>
      <c r="AI68" s="82" t="s">
        <v>69</v>
      </c>
      <c r="AJ68" s="82" t="s">
        <v>64</v>
      </c>
      <c r="AK68" s="82" t="s">
        <v>65</v>
      </c>
      <c r="AL68" s="82" t="s">
        <v>136</v>
      </c>
      <c r="AM68" s="82" t="s">
        <v>65</v>
      </c>
      <c r="AN68" s="82" t="s">
        <v>65</v>
      </c>
      <c r="AO68" s="82" t="s">
        <v>798</v>
      </c>
      <c r="AP68" s="82" t="s">
        <v>799</v>
      </c>
      <c r="AQ68" s="82" t="s">
        <v>800</v>
      </c>
      <c r="AR68" s="82" t="s">
        <v>801</v>
      </c>
      <c r="AS68" s="82" t="s">
        <v>136</v>
      </c>
      <c r="AT68" s="82"/>
      <c r="AU68" s="82" t="s">
        <v>64</v>
      </c>
      <c r="AV68" s="82" t="s">
        <v>75</v>
      </c>
      <c r="AW68" s="82" t="s">
        <v>65</v>
      </c>
      <c r="AX68" s="82"/>
      <c r="AY68" s="83" t="s">
        <v>802</v>
      </c>
      <c r="AZ68" s="87" t="s">
        <v>803</v>
      </c>
    </row>
    <row r="69" spans="1:52" ht="72.75" customHeight="1">
      <c r="A69" s="81">
        <v>68</v>
      </c>
      <c r="B69" s="82" t="s">
        <v>804</v>
      </c>
      <c r="C69" s="82" t="s">
        <v>805</v>
      </c>
      <c r="D69" s="82" t="s">
        <v>806</v>
      </c>
      <c r="E69" s="92">
        <v>2024</v>
      </c>
      <c r="F69" s="82" t="s">
        <v>236</v>
      </c>
      <c r="G69" s="92" t="s">
        <v>807</v>
      </c>
      <c r="H69" s="82" t="s">
        <v>222</v>
      </c>
      <c r="I69" s="82" t="str">
        <f t="array" ref="I69">_xlfn.TEXTJOIN(",", TRUE, IF(Table4[study_id]=Table3[[#This Row],[study_id]], Table4[iso_code], ""))</f>
        <v>DZ</v>
      </c>
      <c r="J69" s="92">
        <f>COUNTIF(study_countries!A:A,A69)</f>
        <v>1</v>
      </c>
      <c r="K69" s="82" t="s">
        <v>223</v>
      </c>
      <c r="L69" s="82" t="s">
        <v>808</v>
      </c>
      <c r="M69" s="82" t="s">
        <v>809</v>
      </c>
      <c r="N69" s="82"/>
      <c r="O69" s="82"/>
      <c r="P69" s="82"/>
      <c r="Q69" s="92"/>
      <c r="R69" s="82"/>
      <c r="S69" s="82"/>
      <c r="T69" s="82"/>
      <c r="U69" s="82"/>
      <c r="V69" s="82"/>
      <c r="W69" s="82"/>
      <c r="X69" s="82"/>
      <c r="Y69" s="82"/>
      <c r="Z69" s="82"/>
      <c r="AA69" s="82"/>
      <c r="AB69" s="82"/>
      <c r="AC69" s="82" t="s">
        <v>104</v>
      </c>
      <c r="AD69" s="82" t="s">
        <v>88</v>
      </c>
      <c r="AE69" s="82" t="s">
        <v>64</v>
      </c>
      <c r="AF69" s="92" t="s">
        <v>64</v>
      </c>
      <c r="AG69" s="82" t="s">
        <v>65</v>
      </c>
      <c r="AH69" s="82"/>
      <c r="AI69" s="82" t="s">
        <v>89</v>
      </c>
      <c r="AJ69" s="82" t="s">
        <v>65</v>
      </c>
      <c r="AK69" s="82" t="s">
        <v>65</v>
      </c>
      <c r="AL69" s="82" t="s">
        <v>65</v>
      </c>
      <c r="AM69" s="82" t="s">
        <v>65</v>
      </c>
      <c r="AN69" s="82" t="s">
        <v>64</v>
      </c>
      <c r="AO69" s="82"/>
      <c r="AP69" s="82"/>
      <c r="AQ69" s="82" t="s">
        <v>810</v>
      </c>
      <c r="AR69" s="82" t="s">
        <v>811</v>
      </c>
      <c r="AS69" s="82" t="s">
        <v>64</v>
      </c>
      <c r="AT69" s="82"/>
      <c r="AU69" s="82" t="s">
        <v>65</v>
      </c>
      <c r="AV69" s="82"/>
      <c r="AW69" s="82"/>
      <c r="AX69" s="82"/>
      <c r="AY69" s="83" t="s">
        <v>812</v>
      </c>
      <c r="AZ69" s="87" t="s">
        <v>813</v>
      </c>
    </row>
    <row r="70" spans="1:52" ht="122.25" customHeight="1">
      <c r="A70" s="81">
        <v>69</v>
      </c>
      <c r="B70" s="82" t="s">
        <v>814</v>
      </c>
      <c r="C70" s="82" t="s">
        <v>269</v>
      </c>
      <c r="D70" s="82" t="s">
        <v>815</v>
      </c>
      <c r="E70" s="92">
        <v>2017</v>
      </c>
      <c r="F70" s="82" t="s">
        <v>55</v>
      </c>
      <c r="G70" s="92" t="s">
        <v>129</v>
      </c>
      <c r="H70" s="82" t="s">
        <v>238</v>
      </c>
      <c r="I70" s="82" t="str">
        <f t="array" ref="I70">_xlfn.TEXTJOIN(",", TRUE, IF(Table4[study_id]=Table3[[#This Row],[study_id]], Table4[iso_code], ""))</f>
        <v>GH</v>
      </c>
      <c r="J70" s="92">
        <f>COUNTIF(study_countries!A:A,A70)</f>
        <v>1</v>
      </c>
      <c r="K70" s="82" t="s">
        <v>248</v>
      </c>
      <c r="L70" s="82" t="s">
        <v>816</v>
      </c>
      <c r="M70" s="82" t="s">
        <v>817</v>
      </c>
      <c r="N70" s="82">
        <v>2015</v>
      </c>
      <c r="O70" s="82">
        <v>2050</v>
      </c>
      <c r="P70" s="82" t="s">
        <v>61</v>
      </c>
      <c r="Q70" s="92" t="s">
        <v>84</v>
      </c>
      <c r="R70" s="82" t="s">
        <v>63</v>
      </c>
      <c r="S70" s="82" t="s">
        <v>64</v>
      </c>
      <c r="T70" s="82" t="s">
        <v>64</v>
      </c>
      <c r="U70" s="82" t="s">
        <v>64</v>
      </c>
      <c r="V70" s="82" t="s">
        <v>65</v>
      </c>
      <c r="W70" s="82" t="s">
        <v>65</v>
      </c>
      <c r="X70" s="82" t="s">
        <v>65</v>
      </c>
      <c r="Y70" s="82" t="s">
        <v>64</v>
      </c>
      <c r="Z70" s="82" t="s">
        <v>65</v>
      </c>
      <c r="AA70" s="82" t="s">
        <v>64</v>
      </c>
      <c r="AB70" s="82" t="s">
        <v>66</v>
      </c>
      <c r="AC70" s="82" t="s">
        <v>104</v>
      </c>
      <c r="AD70" s="82" t="s">
        <v>88</v>
      </c>
      <c r="AE70" s="82" t="s">
        <v>64</v>
      </c>
      <c r="AF70" s="92" t="s">
        <v>64</v>
      </c>
      <c r="AG70" s="82" t="s">
        <v>65</v>
      </c>
      <c r="AH70" s="82" t="s">
        <v>65</v>
      </c>
      <c r="AI70" s="82" t="s">
        <v>89</v>
      </c>
      <c r="AJ70" s="82" t="s">
        <v>65</v>
      </c>
      <c r="AK70" s="82" t="s">
        <v>65</v>
      </c>
      <c r="AL70" s="82" t="s">
        <v>65</v>
      </c>
      <c r="AM70" s="82" t="s">
        <v>136</v>
      </c>
      <c r="AN70" s="82" t="s">
        <v>65</v>
      </c>
      <c r="AO70" s="82" t="s">
        <v>818</v>
      </c>
      <c r="AP70" s="82" t="s">
        <v>819</v>
      </c>
      <c r="AQ70" s="82" t="s">
        <v>473</v>
      </c>
      <c r="AR70" s="82" t="s">
        <v>474</v>
      </c>
      <c r="AS70" s="82" t="s">
        <v>65</v>
      </c>
      <c r="AT70" s="82"/>
      <c r="AU70" s="82" t="s">
        <v>64</v>
      </c>
      <c r="AV70" s="82" t="s">
        <v>75</v>
      </c>
      <c r="AW70" s="82" t="s">
        <v>65</v>
      </c>
      <c r="AX70" s="82"/>
      <c r="AY70" s="83" t="s">
        <v>820</v>
      </c>
      <c r="AZ70" s="84"/>
    </row>
    <row r="71" spans="1:52" ht="117" customHeight="1">
      <c r="A71" s="81">
        <v>70</v>
      </c>
      <c r="B71" s="82" t="s">
        <v>821</v>
      </c>
      <c r="C71" s="82" t="s">
        <v>822</v>
      </c>
      <c r="D71" s="82" t="s">
        <v>823</v>
      </c>
      <c r="E71" s="92">
        <v>2023</v>
      </c>
      <c r="F71" s="82" t="s">
        <v>236</v>
      </c>
      <c r="G71" s="92" t="s">
        <v>753</v>
      </c>
      <c r="H71" s="82" t="s">
        <v>222</v>
      </c>
      <c r="I71" s="82" t="str">
        <f t="array" ref="I71">_xlfn.TEXTJOIN(",", TRUE, IF(Table4[study_id]=Table3[[#This Row],[study_id]], Table4[iso_code], ""))</f>
        <v>DZ</v>
      </c>
      <c r="J71" s="92">
        <f>COUNTIF(study_countries!A:A,A71)</f>
        <v>1</v>
      </c>
      <c r="K71" s="82" t="s">
        <v>223</v>
      </c>
      <c r="L71" s="82" t="s">
        <v>824</v>
      </c>
      <c r="M71" s="82" t="s">
        <v>825</v>
      </c>
      <c r="N71" s="82"/>
      <c r="O71" s="82"/>
      <c r="P71" s="82"/>
      <c r="Q71" s="92"/>
      <c r="R71" s="82"/>
      <c r="S71" s="82"/>
      <c r="T71" s="82"/>
      <c r="U71" s="82"/>
      <c r="V71" s="82"/>
      <c r="W71" s="82"/>
      <c r="X71" s="82"/>
      <c r="Y71" s="82"/>
      <c r="Z71" s="82"/>
      <c r="AA71" s="82"/>
      <c r="AB71" s="82" t="s">
        <v>66</v>
      </c>
      <c r="AC71" s="82" t="s">
        <v>67</v>
      </c>
      <c r="AD71" s="82" t="s">
        <v>88</v>
      </c>
      <c r="AE71" s="82" t="s">
        <v>64</v>
      </c>
      <c r="AF71" s="92" t="s">
        <v>64</v>
      </c>
      <c r="AG71" s="82" t="s">
        <v>65</v>
      </c>
      <c r="AH71" s="82"/>
      <c r="AI71" s="82" t="s">
        <v>69</v>
      </c>
      <c r="AJ71" s="82" t="s">
        <v>65</v>
      </c>
      <c r="AK71" s="82" t="s">
        <v>65</v>
      </c>
      <c r="AL71" s="82" t="s">
        <v>65</v>
      </c>
      <c r="AM71" s="82" t="s">
        <v>64</v>
      </c>
      <c r="AN71" s="82" t="s">
        <v>65</v>
      </c>
      <c r="AO71" s="82"/>
      <c r="AP71" s="82"/>
      <c r="AQ71" s="82" t="s">
        <v>826</v>
      </c>
      <c r="AR71" s="82" t="s">
        <v>811</v>
      </c>
      <c r="AS71" s="82" t="s">
        <v>64</v>
      </c>
      <c r="AT71" s="82"/>
      <c r="AU71" s="82" t="s">
        <v>65</v>
      </c>
      <c r="AV71" s="82"/>
      <c r="AW71" s="82"/>
      <c r="AX71" s="82"/>
      <c r="AY71" s="83" t="s">
        <v>827</v>
      </c>
      <c r="AZ71" s="87" t="s">
        <v>828</v>
      </c>
    </row>
    <row r="72" spans="1:52" ht="102" customHeight="1">
      <c r="A72" s="81">
        <v>71</v>
      </c>
      <c r="B72" s="82" t="s">
        <v>829</v>
      </c>
      <c r="C72" s="82" t="s">
        <v>830</v>
      </c>
      <c r="D72" s="82" t="s">
        <v>831</v>
      </c>
      <c r="E72" s="92">
        <v>2018</v>
      </c>
      <c r="F72" s="82" t="s">
        <v>236</v>
      </c>
      <c r="G72" s="92" t="s">
        <v>753</v>
      </c>
      <c r="H72" s="82" t="s">
        <v>222</v>
      </c>
      <c r="I72" s="82" t="str">
        <f t="array" ref="I72">_xlfn.TEXTJOIN(",", TRUE, IF(Table4[study_id]=Table3[[#This Row],[study_id]], Table4[iso_code], ""))</f>
        <v>KE</v>
      </c>
      <c r="J72" s="92">
        <f>COUNTIF(study_countries!A:A,A72)</f>
        <v>1</v>
      </c>
      <c r="K72" s="82" t="s">
        <v>320</v>
      </c>
      <c r="L72" s="82" t="s">
        <v>832</v>
      </c>
      <c r="M72" s="82" t="s">
        <v>833</v>
      </c>
      <c r="N72" s="82"/>
      <c r="O72" s="82"/>
      <c r="P72" s="82"/>
      <c r="Q72" s="92"/>
      <c r="R72" s="82"/>
      <c r="S72" s="82"/>
      <c r="T72" s="82"/>
      <c r="U72" s="82"/>
      <c r="V72" s="82"/>
      <c r="W72" s="82"/>
      <c r="X72" s="82"/>
      <c r="Y72" s="82"/>
      <c r="Z72" s="82"/>
      <c r="AA72" s="82"/>
      <c r="AB72" s="82" t="s">
        <v>66</v>
      </c>
      <c r="AC72" s="82" t="s">
        <v>67</v>
      </c>
      <c r="AD72" s="82" t="s">
        <v>88</v>
      </c>
      <c r="AE72" s="82" t="s">
        <v>65</v>
      </c>
      <c r="AF72" s="92" t="s">
        <v>64</v>
      </c>
      <c r="AG72" s="82" t="s">
        <v>65</v>
      </c>
      <c r="AH72" s="82"/>
      <c r="AI72" s="82" t="s">
        <v>89</v>
      </c>
      <c r="AJ72" s="82" t="s">
        <v>65</v>
      </c>
      <c r="AK72" s="82" t="s">
        <v>65</v>
      </c>
      <c r="AL72" s="82" t="s">
        <v>65</v>
      </c>
      <c r="AM72" s="82" t="s">
        <v>64</v>
      </c>
      <c r="AN72" s="82" t="s">
        <v>65</v>
      </c>
      <c r="AO72" s="82"/>
      <c r="AP72" s="82"/>
      <c r="AQ72" s="82" t="s">
        <v>834</v>
      </c>
      <c r="AR72" s="82" t="s">
        <v>474</v>
      </c>
      <c r="AS72" s="82" t="s">
        <v>65</v>
      </c>
      <c r="AT72" s="82"/>
      <c r="AU72" s="82" t="s">
        <v>64</v>
      </c>
      <c r="AV72" s="82"/>
      <c r="AW72" s="82"/>
      <c r="AX72" s="82"/>
      <c r="AY72" s="83" t="s">
        <v>835</v>
      </c>
      <c r="AZ72" s="84"/>
    </row>
    <row r="73" spans="1:52" ht="79.5" customHeight="1">
      <c r="A73" s="81">
        <v>72</v>
      </c>
      <c r="B73" s="82" t="s">
        <v>836</v>
      </c>
      <c r="C73" s="82" t="s">
        <v>751</v>
      </c>
      <c r="D73" s="82" t="s">
        <v>837</v>
      </c>
      <c r="E73" s="92">
        <v>2012</v>
      </c>
      <c r="F73" s="82" t="s">
        <v>236</v>
      </c>
      <c r="G73" s="92" t="s">
        <v>807</v>
      </c>
      <c r="H73" s="82" t="s">
        <v>222</v>
      </c>
      <c r="I73" s="82" t="str">
        <f t="array" ref="I73">_xlfn.TEXTJOIN(",", TRUE, IF(Table4[study_id]=Table3[[#This Row],[study_id]], Table4[iso_code], ""))</f>
        <v>DZ</v>
      </c>
      <c r="J73" s="92">
        <f>COUNTIF(study_countries!A:A,A73)</f>
        <v>1</v>
      </c>
      <c r="K73" s="82" t="s">
        <v>223</v>
      </c>
      <c r="L73" s="82" t="s">
        <v>838</v>
      </c>
      <c r="M73" s="82" t="s">
        <v>839</v>
      </c>
      <c r="N73" s="82"/>
      <c r="O73" s="82"/>
      <c r="P73" s="82"/>
      <c r="Q73" s="92"/>
      <c r="R73" s="82"/>
      <c r="S73" s="82"/>
      <c r="T73" s="82"/>
      <c r="U73" s="82"/>
      <c r="V73" s="82"/>
      <c r="W73" s="82"/>
      <c r="X73" s="82"/>
      <c r="Y73" s="82"/>
      <c r="Z73" s="82"/>
      <c r="AA73" s="82"/>
      <c r="AB73" s="82" t="s">
        <v>66</v>
      </c>
      <c r="AC73" s="82" t="s">
        <v>67</v>
      </c>
      <c r="AD73" s="82" t="s">
        <v>88</v>
      </c>
      <c r="AE73" s="82" t="s">
        <v>64</v>
      </c>
      <c r="AF73" s="92" t="s">
        <v>64</v>
      </c>
      <c r="AG73" s="82" t="s">
        <v>65</v>
      </c>
      <c r="AH73" s="82"/>
      <c r="AI73" s="82" t="s">
        <v>89</v>
      </c>
      <c r="AJ73" s="82" t="s">
        <v>65</v>
      </c>
      <c r="AK73" s="82" t="s">
        <v>65</v>
      </c>
      <c r="AL73" s="82" t="s">
        <v>65</v>
      </c>
      <c r="AM73" s="82" t="s">
        <v>136</v>
      </c>
      <c r="AN73" s="82" t="s">
        <v>65</v>
      </c>
      <c r="AO73" s="82"/>
      <c r="AP73" s="82"/>
      <c r="AQ73" s="82" t="s">
        <v>840</v>
      </c>
      <c r="AR73" s="82" t="s">
        <v>811</v>
      </c>
      <c r="AS73" s="82" t="s">
        <v>64</v>
      </c>
      <c r="AT73" s="82"/>
      <c r="AU73" s="82" t="s">
        <v>65</v>
      </c>
      <c r="AV73" s="82"/>
      <c r="AW73" s="82"/>
      <c r="AX73" s="82"/>
      <c r="AY73" s="83" t="s">
        <v>841</v>
      </c>
      <c r="AZ73" s="87" t="s">
        <v>842</v>
      </c>
    </row>
    <row r="74" spans="1:52" ht="97.5" customHeight="1">
      <c r="A74" s="81">
        <v>73</v>
      </c>
      <c r="B74" s="82" t="s">
        <v>843</v>
      </c>
      <c r="C74" s="82" t="s">
        <v>844</v>
      </c>
      <c r="D74" s="82" t="s">
        <v>845</v>
      </c>
      <c r="E74" s="92">
        <v>2018</v>
      </c>
      <c r="F74" s="82" t="s">
        <v>236</v>
      </c>
      <c r="G74" s="92" t="s">
        <v>129</v>
      </c>
      <c r="H74" s="82" t="s">
        <v>238</v>
      </c>
      <c r="I74" s="82" t="str">
        <f t="array" ref="I74">_xlfn.TEXTJOIN(",", TRUE, IF(Table4[study_id]=Table3[[#This Row],[study_id]], Table4[iso_code], ""))</f>
        <v>NG</v>
      </c>
      <c r="J74" s="92">
        <f>COUNTIF(study_countries!A:A,A74)</f>
        <v>1</v>
      </c>
      <c r="K74" s="82" t="s">
        <v>248</v>
      </c>
      <c r="L74" s="82" t="s">
        <v>846</v>
      </c>
      <c r="M74" s="82" t="s">
        <v>847</v>
      </c>
      <c r="N74" s="82">
        <v>2010</v>
      </c>
      <c r="O74" s="82">
        <v>2050</v>
      </c>
      <c r="P74" s="82"/>
      <c r="Q74" s="92"/>
      <c r="R74" s="82"/>
      <c r="S74" s="82"/>
      <c r="T74" s="82"/>
      <c r="U74" s="82"/>
      <c r="V74" s="82"/>
      <c r="W74" s="82"/>
      <c r="X74" s="82"/>
      <c r="Y74" s="82"/>
      <c r="Z74" s="82"/>
      <c r="AA74" s="82"/>
      <c r="AB74" s="82" t="s">
        <v>66</v>
      </c>
      <c r="AC74" s="82" t="s">
        <v>67</v>
      </c>
      <c r="AD74" s="82" t="s">
        <v>88</v>
      </c>
      <c r="AE74" s="82" t="s">
        <v>64</v>
      </c>
      <c r="AF74" s="92" t="s">
        <v>65</v>
      </c>
      <c r="AG74" s="82" t="s">
        <v>65</v>
      </c>
      <c r="AH74" s="82"/>
      <c r="AI74" s="82" t="s">
        <v>89</v>
      </c>
      <c r="AJ74" s="82" t="s">
        <v>65</v>
      </c>
      <c r="AK74" s="82" t="s">
        <v>65</v>
      </c>
      <c r="AL74" s="82" t="s">
        <v>65</v>
      </c>
      <c r="AM74" s="82" t="s">
        <v>64</v>
      </c>
      <c r="AN74" s="82" t="s">
        <v>65</v>
      </c>
      <c r="AO74" s="82"/>
      <c r="AP74" s="82"/>
      <c r="AQ74" s="82" t="s">
        <v>848</v>
      </c>
      <c r="AR74" s="82" t="s">
        <v>849</v>
      </c>
      <c r="AS74" s="82" t="s">
        <v>136</v>
      </c>
      <c r="AT74" s="82"/>
      <c r="AU74" s="82" t="s">
        <v>65</v>
      </c>
      <c r="AV74" s="82"/>
      <c r="AW74" s="82"/>
      <c r="AX74" s="82"/>
      <c r="AY74" s="83" t="s">
        <v>850</v>
      </c>
      <c r="AZ74" s="87" t="s">
        <v>851</v>
      </c>
    </row>
    <row r="75" spans="1:52" ht="92.25" customHeight="1">
      <c r="A75" s="81">
        <v>74</v>
      </c>
      <c r="B75" s="82" t="s">
        <v>852</v>
      </c>
      <c r="C75" s="82" t="s">
        <v>751</v>
      </c>
      <c r="D75" s="82" t="s">
        <v>853</v>
      </c>
      <c r="E75" s="92">
        <v>2019</v>
      </c>
      <c r="F75" s="82" t="s">
        <v>236</v>
      </c>
      <c r="G75" s="92" t="s">
        <v>593</v>
      </c>
      <c r="H75" s="82" t="s">
        <v>222</v>
      </c>
      <c r="I75" s="82" t="str">
        <f t="array" ref="I75">_xlfn.TEXTJOIN(",", TRUE, IF(Table4[study_id]=Table3[[#This Row],[study_id]], Table4[iso_code], ""))</f>
        <v>ET</v>
      </c>
      <c r="J75" s="92">
        <f>COUNTIF(study_countries!A:A,A75)</f>
        <v>1</v>
      </c>
      <c r="K75" s="82" t="s">
        <v>320</v>
      </c>
      <c r="L75" s="82" t="s">
        <v>854</v>
      </c>
      <c r="M75" s="82" t="s">
        <v>855</v>
      </c>
      <c r="N75" s="82"/>
      <c r="O75" s="82"/>
      <c r="P75" s="82"/>
      <c r="Q75" s="92"/>
      <c r="R75" s="82"/>
      <c r="S75" s="82"/>
      <c r="T75" s="82"/>
      <c r="U75" s="82"/>
      <c r="V75" s="82"/>
      <c r="W75" s="82"/>
      <c r="X75" s="82"/>
      <c r="Y75" s="82"/>
      <c r="Z75" s="82"/>
      <c r="AA75" s="82"/>
      <c r="AB75" s="82" t="s">
        <v>66</v>
      </c>
      <c r="AC75" s="82" t="s">
        <v>67</v>
      </c>
      <c r="AD75" s="82" t="s">
        <v>88</v>
      </c>
      <c r="AE75" s="82" t="s">
        <v>64</v>
      </c>
      <c r="AF75" s="92" t="s">
        <v>65</v>
      </c>
      <c r="AG75" s="82" t="s">
        <v>65</v>
      </c>
      <c r="AH75" s="82"/>
      <c r="AI75" s="82" t="s">
        <v>69</v>
      </c>
      <c r="AJ75" s="82" t="s">
        <v>65</v>
      </c>
      <c r="AK75" s="82" t="s">
        <v>65</v>
      </c>
      <c r="AL75" s="82" t="s">
        <v>65</v>
      </c>
      <c r="AM75" s="82" t="s">
        <v>64</v>
      </c>
      <c r="AN75" s="82" t="s">
        <v>65</v>
      </c>
      <c r="AO75" s="82"/>
      <c r="AP75" s="82"/>
      <c r="AQ75" s="82" t="s">
        <v>856</v>
      </c>
      <c r="AR75" s="82" t="s">
        <v>199</v>
      </c>
      <c r="AS75" s="82" t="s">
        <v>64</v>
      </c>
      <c r="AT75" s="82"/>
      <c r="AU75" s="82" t="s">
        <v>65</v>
      </c>
      <c r="AV75" s="82"/>
      <c r="AW75" s="82"/>
      <c r="AX75" s="82"/>
      <c r="AY75" s="83" t="s">
        <v>857</v>
      </c>
      <c r="AZ75" s="87" t="s">
        <v>858</v>
      </c>
    </row>
    <row r="76" spans="1:52" ht="82.5" customHeight="1">
      <c r="A76" s="81">
        <v>75</v>
      </c>
      <c r="B76" s="82" t="s">
        <v>859</v>
      </c>
      <c r="C76" s="82" t="s">
        <v>860</v>
      </c>
      <c r="D76" s="82" t="s">
        <v>861</v>
      </c>
      <c r="E76" s="92">
        <v>2026</v>
      </c>
      <c r="F76" s="82" t="s">
        <v>55</v>
      </c>
      <c r="G76" s="92" t="s">
        <v>129</v>
      </c>
      <c r="H76" s="82" t="s">
        <v>238</v>
      </c>
      <c r="I76" s="82" t="str">
        <f t="array" ref="I76">_xlfn.TEXTJOIN(",", TRUE, IF(Table4[study_id]=Table3[[#This Row],[study_id]], Table4[iso_code], ""))</f>
        <v>KE</v>
      </c>
      <c r="J76" s="92">
        <f>COUNTIF(study_countries!A:A,A76)</f>
        <v>1</v>
      </c>
      <c r="K76" s="82" t="s">
        <v>320</v>
      </c>
      <c r="L76" s="82" t="s">
        <v>862</v>
      </c>
      <c r="M76" s="82" t="s">
        <v>863</v>
      </c>
      <c r="N76" s="82"/>
      <c r="O76" s="82">
        <v>2050</v>
      </c>
      <c r="P76" s="82" t="s">
        <v>61</v>
      </c>
      <c r="Q76" s="92" t="s">
        <v>84</v>
      </c>
      <c r="R76" s="82" t="s">
        <v>63</v>
      </c>
      <c r="S76" s="82" t="s">
        <v>64</v>
      </c>
      <c r="T76" s="82"/>
      <c r="U76" s="82"/>
      <c r="V76" s="82"/>
      <c r="W76" s="82"/>
      <c r="X76" s="82"/>
      <c r="Y76" s="82"/>
      <c r="Z76" s="82"/>
      <c r="AA76" s="82"/>
      <c r="AB76" s="82" t="s">
        <v>66</v>
      </c>
      <c r="AC76" s="82" t="s">
        <v>104</v>
      </c>
      <c r="AD76" s="82" t="s">
        <v>88</v>
      </c>
      <c r="AE76" s="82" t="s">
        <v>64</v>
      </c>
      <c r="AF76" s="92" t="s">
        <v>64</v>
      </c>
      <c r="AG76" s="82"/>
      <c r="AH76" s="82"/>
      <c r="AI76" s="82" t="s">
        <v>89</v>
      </c>
      <c r="AJ76" s="82"/>
      <c r="AK76" s="82"/>
      <c r="AL76" s="82"/>
      <c r="AM76" s="82"/>
      <c r="AN76" s="82"/>
      <c r="AO76" s="82"/>
      <c r="AP76" s="82"/>
      <c r="AQ76" s="82" t="s">
        <v>864</v>
      </c>
      <c r="AR76" s="82" t="s">
        <v>865</v>
      </c>
      <c r="AS76" s="82" t="s">
        <v>65</v>
      </c>
      <c r="AT76" s="82"/>
      <c r="AU76" s="82" t="s">
        <v>64</v>
      </c>
      <c r="AV76" s="82"/>
      <c r="AW76" s="82"/>
      <c r="AX76" s="82"/>
      <c r="AY76" s="83" t="s">
        <v>866</v>
      </c>
      <c r="AZ76" s="87" t="s">
        <v>867</v>
      </c>
    </row>
    <row r="77" spans="1:52" ht="82.5" customHeight="1">
      <c r="A77" s="81">
        <v>76</v>
      </c>
      <c r="B77" s="82" t="s">
        <v>868</v>
      </c>
      <c r="C77" s="82" t="s">
        <v>751</v>
      </c>
      <c r="D77" s="82" t="s">
        <v>869</v>
      </c>
      <c r="E77" s="92">
        <v>2019</v>
      </c>
      <c r="F77" s="82" t="s">
        <v>236</v>
      </c>
      <c r="G77" s="92" t="s">
        <v>753</v>
      </c>
      <c r="H77" s="82" t="s">
        <v>222</v>
      </c>
      <c r="I77" s="82" t="str">
        <f t="array" ref="I77">_xlfn.TEXTJOIN(",", TRUE, IF(Table4[study_id]=Table3[[#This Row],[study_id]], Table4[iso_code], ""))</f>
        <v>EG</v>
      </c>
      <c r="J77" s="92">
        <f>COUNTIF(study_countries!A:A,A77)</f>
        <v>1</v>
      </c>
      <c r="K77" s="82" t="s">
        <v>320</v>
      </c>
      <c r="L77" s="82" t="s">
        <v>870</v>
      </c>
      <c r="M77" s="82" t="s">
        <v>871</v>
      </c>
      <c r="N77" s="82"/>
      <c r="O77" s="82"/>
      <c r="P77" s="82"/>
      <c r="Q77" s="92"/>
      <c r="R77" s="82"/>
      <c r="S77" s="82"/>
      <c r="T77" s="82"/>
      <c r="U77" s="82"/>
      <c r="V77" s="82"/>
      <c r="W77" s="82"/>
      <c r="X77" s="82"/>
      <c r="Y77" s="82"/>
      <c r="Z77" s="82"/>
      <c r="AA77" s="82"/>
      <c r="AB77" s="82" t="s">
        <v>66</v>
      </c>
      <c r="AC77" s="82" t="s">
        <v>67</v>
      </c>
      <c r="AD77" s="82" t="s">
        <v>88</v>
      </c>
      <c r="AE77" s="82" t="s">
        <v>64</v>
      </c>
      <c r="AF77" s="92" t="s">
        <v>65</v>
      </c>
      <c r="AG77" s="92" t="s">
        <v>65</v>
      </c>
      <c r="AH77" s="82"/>
      <c r="AI77" s="82" t="s">
        <v>69</v>
      </c>
      <c r="AJ77" s="82" t="s">
        <v>65</v>
      </c>
      <c r="AK77" s="82" t="s">
        <v>65</v>
      </c>
      <c r="AL77" s="82" t="s">
        <v>65</v>
      </c>
      <c r="AM77" s="82" t="s">
        <v>65</v>
      </c>
      <c r="AN77" s="82" t="s">
        <v>65</v>
      </c>
      <c r="AO77" s="82"/>
      <c r="AP77" s="82"/>
      <c r="AQ77" s="82" t="s">
        <v>872</v>
      </c>
      <c r="AR77" s="82" t="s">
        <v>873</v>
      </c>
      <c r="AS77" s="82" t="s">
        <v>64</v>
      </c>
      <c r="AT77" s="82"/>
      <c r="AU77" s="82" t="s">
        <v>65</v>
      </c>
      <c r="AV77" s="82"/>
      <c r="AW77" s="82"/>
      <c r="AX77" s="82"/>
      <c r="AY77" s="83" t="s">
        <v>874</v>
      </c>
      <c r="AZ77" s="87" t="s">
        <v>875</v>
      </c>
    </row>
    <row r="78" spans="1:52" ht="109.5" customHeight="1">
      <c r="A78" s="81">
        <v>77</v>
      </c>
      <c r="B78" s="82" t="s">
        <v>876</v>
      </c>
      <c r="C78" s="82" t="s">
        <v>877</v>
      </c>
      <c r="D78" s="82" t="s">
        <v>878</v>
      </c>
      <c r="E78" s="92">
        <v>2025</v>
      </c>
      <c r="F78" s="82" t="s">
        <v>236</v>
      </c>
      <c r="G78" s="92" t="s">
        <v>807</v>
      </c>
      <c r="H78" s="82" t="s">
        <v>222</v>
      </c>
      <c r="I78" s="82" t="str">
        <f t="array" ref="I78">_xlfn.TEXTJOIN(",", TRUE, IF(Table4[study_id]=Table3[[#This Row],[study_id]], Table4[iso_code], ""))</f>
        <v>TZ</v>
      </c>
      <c r="J78" s="92">
        <f>COUNTIF(study_countries!A:A,A78)</f>
        <v>1</v>
      </c>
      <c r="K78" s="82" t="s">
        <v>320</v>
      </c>
      <c r="L78" s="82" t="s">
        <v>879</v>
      </c>
      <c r="M78" s="82" t="s">
        <v>880</v>
      </c>
      <c r="N78" s="82"/>
      <c r="O78" s="82"/>
      <c r="P78" s="82"/>
      <c r="Q78" s="92"/>
      <c r="R78" s="82"/>
      <c r="S78" s="82"/>
      <c r="T78" s="82"/>
      <c r="U78" s="82"/>
      <c r="V78" s="82"/>
      <c r="W78" s="82"/>
      <c r="X78" s="82"/>
      <c r="Y78" s="82"/>
      <c r="Z78" s="82"/>
      <c r="AA78" s="82"/>
      <c r="AB78" s="82" t="s">
        <v>66</v>
      </c>
      <c r="AC78" s="82" t="s">
        <v>67</v>
      </c>
      <c r="AD78" s="82" t="s">
        <v>88</v>
      </c>
      <c r="AE78" s="82" t="s">
        <v>64</v>
      </c>
      <c r="AF78" s="92" t="s">
        <v>64</v>
      </c>
      <c r="AG78" s="82" t="s">
        <v>65</v>
      </c>
      <c r="AH78" s="82"/>
      <c r="AI78" s="82" t="s">
        <v>881</v>
      </c>
      <c r="AJ78" s="82" t="s">
        <v>65</v>
      </c>
      <c r="AK78" s="82" t="s">
        <v>65</v>
      </c>
      <c r="AL78" s="82" t="s">
        <v>65</v>
      </c>
      <c r="AM78" s="82" t="s">
        <v>136</v>
      </c>
      <c r="AN78" s="82" t="s">
        <v>65</v>
      </c>
      <c r="AO78" s="82"/>
      <c r="AP78" s="82"/>
      <c r="AQ78" s="82" t="s">
        <v>882</v>
      </c>
      <c r="AR78" s="82" t="s">
        <v>883</v>
      </c>
      <c r="AS78" s="82" t="s">
        <v>64</v>
      </c>
      <c r="AT78" s="82"/>
      <c r="AU78" s="82" t="s">
        <v>65</v>
      </c>
      <c r="AV78" s="82"/>
      <c r="AW78" s="82"/>
      <c r="AX78" s="82"/>
      <c r="AY78" s="83" t="s">
        <v>884</v>
      </c>
      <c r="AZ78" s="87" t="s">
        <v>885</v>
      </c>
    </row>
    <row r="79" spans="1:52" ht="150" customHeight="1">
      <c r="A79" s="81">
        <v>78</v>
      </c>
      <c r="B79" s="82" t="s">
        <v>886</v>
      </c>
      <c r="C79" s="82" t="s">
        <v>751</v>
      </c>
      <c r="D79" s="82" t="s">
        <v>887</v>
      </c>
      <c r="E79" s="92">
        <v>2019</v>
      </c>
      <c r="F79" s="82" t="s">
        <v>236</v>
      </c>
      <c r="G79" s="92" t="s">
        <v>593</v>
      </c>
      <c r="H79" s="82" t="s">
        <v>222</v>
      </c>
      <c r="I79" s="82" t="str">
        <f t="array" ref="I79">_xlfn.TEXTJOIN(",", TRUE, IF(Table4[study_id]=Table3[[#This Row],[study_id]], Table4[iso_code], ""))</f>
        <v>UG</v>
      </c>
      <c r="J79" s="92">
        <f>COUNTIF(study_countries!A:A,A79)</f>
        <v>1</v>
      </c>
      <c r="K79" s="82" t="s">
        <v>320</v>
      </c>
      <c r="L79" s="82" t="s">
        <v>888</v>
      </c>
      <c r="M79" s="82" t="s">
        <v>889</v>
      </c>
      <c r="N79" s="82">
        <v>2019</v>
      </c>
      <c r="O79" s="82">
        <v>2039</v>
      </c>
      <c r="P79" s="82"/>
      <c r="Q79" s="92"/>
      <c r="R79" s="82"/>
      <c r="S79" s="82"/>
      <c r="T79" s="82"/>
      <c r="U79" s="82"/>
      <c r="V79" s="82"/>
      <c r="W79" s="82"/>
      <c r="X79" s="82"/>
      <c r="Y79" s="82"/>
      <c r="Z79" s="82"/>
      <c r="AA79" s="82"/>
      <c r="AB79" s="82" t="s">
        <v>66</v>
      </c>
      <c r="AC79" s="82" t="s">
        <v>67</v>
      </c>
      <c r="AD79" s="82" t="s">
        <v>88</v>
      </c>
      <c r="AE79" s="82" t="s">
        <v>64</v>
      </c>
      <c r="AF79" s="82" t="s">
        <v>65</v>
      </c>
      <c r="AG79" s="92" t="s">
        <v>65</v>
      </c>
      <c r="AH79" s="82"/>
      <c r="AI79" s="82" t="s">
        <v>69</v>
      </c>
      <c r="AJ79" s="82" t="s">
        <v>65</v>
      </c>
      <c r="AK79" s="82" t="s">
        <v>65</v>
      </c>
      <c r="AL79" s="82" t="s">
        <v>65</v>
      </c>
      <c r="AM79" s="82" t="s">
        <v>136</v>
      </c>
      <c r="AN79" s="82" t="s">
        <v>65</v>
      </c>
      <c r="AO79" s="82"/>
      <c r="AP79" s="82"/>
      <c r="AQ79" s="82" t="s">
        <v>473</v>
      </c>
      <c r="AR79" s="82" t="s">
        <v>474</v>
      </c>
      <c r="AS79" s="82" t="s">
        <v>65</v>
      </c>
      <c r="AT79" s="82"/>
      <c r="AU79" s="82" t="s">
        <v>64</v>
      </c>
      <c r="AV79" s="82"/>
      <c r="AW79" s="82"/>
      <c r="AX79" s="82"/>
      <c r="AY79" s="83" t="s">
        <v>890</v>
      </c>
      <c r="AZ79" s="84"/>
    </row>
    <row r="80" spans="1:52" ht="109.5" customHeight="1">
      <c r="A80" s="81">
        <v>79</v>
      </c>
      <c r="B80" s="82" t="s">
        <v>891</v>
      </c>
      <c r="C80" s="82" t="s">
        <v>892</v>
      </c>
      <c r="D80" s="82" t="s">
        <v>893</v>
      </c>
      <c r="E80" s="92">
        <v>2017</v>
      </c>
      <c r="F80" s="82" t="s">
        <v>55</v>
      </c>
      <c r="G80" s="92" t="s">
        <v>129</v>
      </c>
      <c r="H80" s="82" t="s">
        <v>238</v>
      </c>
      <c r="I80" s="82" t="str">
        <f t="array" ref="I80">_xlfn.TEXTJOIN(",", TRUE, IF(Table4[study_id]=Table3[[#This Row],[study_id]], Table4[iso_code], ""))</f>
        <v>RW</v>
      </c>
      <c r="J80" s="92">
        <f>COUNTIF(study_countries!A:A,A80)</f>
        <v>1</v>
      </c>
      <c r="K80" s="82" t="s">
        <v>320</v>
      </c>
      <c r="L80" s="82" t="s">
        <v>894</v>
      </c>
      <c r="M80" s="82" t="s">
        <v>895</v>
      </c>
      <c r="N80" s="82">
        <v>2017</v>
      </c>
      <c r="O80" s="82">
        <v>2040</v>
      </c>
      <c r="P80" s="82" t="s">
        <v>61</v>
      </c>
      <c r="Q80" s="92" t="s">
        <v>84</v>
      </c>
      <c r="R80" s="82" t="s">
        <v>63</v>
      </c>
      <c r="S80" s="82" t="s">
        <v>64</v>
      </c>
      <c r="T80" s="82" t="s">
        <v>64</v>
      </c>
      <c r="U80" s="82" t="s">
        <v>65</v>
      </c>
      <c r="V80" s="82" t="s">
        <v>64</v>
      </c>
      <c r="W80" s="82" t="s">
        <v>65</v>
      </c>
      <c r="X80" s="82" t="s">
        <v>64</v>
      </c>
      <c r="Y80" s="82" t="s">
        <v>64</v>
      </c>
      <c r="Z80" s="82" t="s">
        <v>65</v>
      </c>
      <c r="AA80" s="82" t="s">
        <v>64</v>
      </c>
      <c r="AB80" s="82" t="s">
        <v>66</v>
      </c>
      <c r="AC80" s="82" t="s">
        <v>104</v>
      </c>
      <c r="AD80" s="82" t="s">
        <v>88</v>
      </c>
      <c r="AE80" s="82" t="s">
        <v>64</v>
      </c>
      <c r="AF80" s="92" t="s">
        <v>64</v>
      </c>
      <c r="AG80" s="82" t="s">
        <v>65</v>
      </c>
      <c r="AH80" s="82" t="s">
        <v>65</v>
      </c>
      <c r="AI80" s="82" t="s">
        <v>89</v>
      </c>
      <c r="AJ80" s="82" t="s">
        <v>65</v>
      </c>
      <c r="AK80" s="82" t="s">
        <v>136</v>
      </c>
      <c r="AL80" s="82" t="s">
        <v>65</v>
      </c>
      <c r="AM80" s="82" t="s">
        <v>65</v>
      </c>
      <c r="AN80" s="82" t="s">
        <v>136</v>
      </c>
      <c r="AO80" s="82"/>
      <c r="AP80" s="82"/>
      <c r="AQ80" s="82" t="s">
        <v>473</v>
      </c>
      <c r="AR80" s="82" t="s">
        <v>474</v>
      </c>
      <c r="AS80" s="82" t="s">
        <v>65</v>
      </c>
      <c r="AT80" s="82"/>
      <c r="AU80" s="82" t="s">
        <v>64</v>
      </c>
      <c r="AV80" s="85">
        <v>0.08</v>
      </c>
      <c r="AW80" s="82" t="s">
        <v>65</v>
      </c>
      <c r="AX80" s="82"/>
      <c r="AY80" s="83" t="s">
        <v>896</v>
      </c>
      <c r="AZ80" s="84"/>
    </row>
    <row r="81" spans="1:52" ht="126" customHeight="1">
      <c r="A81" s="81">
        <v>80</v>
      </c>
      <c r="B81" s="88" t="s">
        <v>897</v>
      </c>
      <c r="C81" s="88" t="s">
        <v>751</v>
      </c>
      <c r="D81" s="88" t="s">
        <v>898</v>
      </c>
      <c r="E81" s="95">
        <v>2017</v>
      </c>
      <c r="F81" s="88" t="s">
        <v>236</v>
      </c>
      <c r="G81" s="95" t="s">
        <v>753</v>
      </c>
      <c r="H81" s="88" t="s">
        <v>222</v>
      </c>
      <c r="I81" s="82" t="str">
        <f t="array" ref="I81">_xlfn.TEXTJOIN(",", TRUE, IF(Table4[study_id]=Table3[[#This Row],[study_id]], Table4[iso_code], ""))</f>
        <v>ZA</v>
      </c>
      <c r="J81" s="95">
        <f>COUNTIF(study_countries!A:A,A81)</f>
        <v>1</v>
      </c>
      <c r="K81" s="88" t="s">
        <v>271</v>
      </c>
      <c r="L81" s="88" t="s">
        <v>899</v>
      </c>
      <c r="M81" s="88" t="s">
        <v>900</v>
      </c>
      <c r="N81" s="88"/>
      <c r="O81" s="88"/>
      <c r="P81" s="88"/>
      <c r="Q81" s="95"/>
      <c r="R81" s="82"/>
      <c r="S81" s="88"/>
      <c r="T81" s="88"/>
      <c r="U81" s="88"/>
      <c r="V81" s="88"/>
      <c r="W81" s="88"/>
      <c r="X81" s="88"/>
      <c r="Y81" s="88"/>
      <c r="Z81" s="88"/>
      <c r="AA81" s="88"/>
      <c r="AB81" s="88" t="s">
        <v>66</v>
      </c>
      <c r="AC81" s="88" t="s">
        <v>67</v>
      </c>
      <c r="AD81" s="88" t="s">
        <v>88</v>
      </c>
      <c r="AE81" s="88" t="s">
        <v>64</v>
      </c>
      <c r="AF81" s="95" t="s">
        <v>64</v>
      </c>
      <c r="AG81" s="88" t="s">
        <v>65</v>
      </c>
      <c r="AH81" s="88"/>
      <c r="AI81" s="88" t="s">
        <v>69</v>
      </c>
      <c r="AJ81" s="88" t="s">
        <v>65</v>
      </c>
      <c r="AK81" s="88" t="s">
        <v>65</v>
      </c>
      <c r="AL81" s="88" t="s">
        <v>65</v>
      </c>
      <c r="AM81" s="88" t="s">
        <v>136</v>
      </c>
      <c r="AN81" s="88" t="s">
        <v>65</v>
      </c>
      <c r="AO81" s="88"/>
      <c r="AP81" s="88"/>
      <c r="AQ81" s="88" t="s">
        <v>901</v>
      </c>
      <c r="AR81" s="88" t="s">
        <v>902</v>
      </c>
      <c r="AS81" s="88" t="s">
        <v>136</v>
      </c>
      <c r="AT81" s="88"/>
      <c r="AU81" s="88" t="s">
        <v>65</v>
      </c>
      <c r="AV81" s="96"/>
      <c r="AW81" s="88"/>
      <c r="AX81" s="88"/>
      <c r="AY81" s="97" t="s">
        <v>903</v>
      </c>
      <c r="AZ81" s="98" t="s">
        <v>904</v>
      </c>
    </row>
    <row r="82" spans="1:52" ht="144.75" customHeight="1">
      <c r="A82" s="81">
        <v>81</v>
      </c>
      <c r="B82" s="88" t="s">
        <v>905</v>
      </c>
      <c r="C82" s="88" t="s">
        <v>751</v>
      </c>
      <c r="D82" s="88" t="s">
        <v>906</v>
      </c>
      <c r="E82" s="95">
        <v>2024</v>
      </c>
      <c r="F82" s="88" t="s">
        <v>236</v>
      </c>
      <c r="G82" s="95" t="s">
        <v>753</v>
      </c>
      <c r="H82" s="88" t="s">
        <v>222</v>
      </c>
      <c r="I82" s="82" t="str">
        <f t="array" ref="I82">_xlfn.TEXTJOIN(",", TRUE, IF(Table4[study_id]=Table3[[#This Row],[study_id]], Table4[iso_code], ""))</f>
        <v>MA</v>
      </c>
      <c r="J82" s="95">
        <f>COUNTIF(study_countries!A:A,A82)</f>
        <v>1</v>
      </c>
      <c r="K82" s="88" t="s">
        <v>223</v>
      </c>
      <c r="L82" s="88" t="s">
        <v>907</v>
      </c>
      <c r="M82" s="88" t="s">
        <v>908</v>
      </c>
      <c r="N82" s="88"/>
      <c r="O82" s="88"/>
      <c r="P82" s="88"/>
      <c r="Q82" s="95"/>
      <c r="R82" s="82"/>
      <c r="S82" s="88"/>
      <c r="T82" s="88"/>
      <c r="U82" s="88"/>
      <c r="V82" s="88"/>
      <c r="W82" s="88"/>
      <c r="X82" s="88"/>
      <c r="Y82" s="88"/>
      <c r="Z82" s="88"/>
      <c r="AA82" s="88"/>
      <c r="AB82" s="88" t="s">
        <v>66</v>
      </c>
      <c r="AC82" s="88" t="s">
        <v>67</v>
      </c>
      <c r="AD82" s="88" t="s">
        <v>88</v>
      </c>
      <c r="AE82" s="88" t="s">
        <v>64</v>
      </c>
      <c r="AF82" s="95" t="s">
        <v>64</v>
      </c>
      <c r="AG82" s="88" t="s">
        <v>65</v>
      </c>
      <c r="AH82" s="88"/>
      <c r="AI82" s="88" t="s">
        <v>69</v>
      </c>
      <c r="AJ82" s="88" t="s">
        <v>65</v>
      </c>
      <c r="AK82" s="88" t="s">
        <v>65</v>
      </c>
      <c r="AL82" s="88" t="s">
        <v>65</v>
      </c>
      <c r="AM82" s="88" t="s">
        <v>64</v>
      </c>
      <c r="AN82" s="88" t="s">
        <v>65</v>
      </c>
      <c r="AO82" s="88"/>
      <c r="AP82" s="88"/>
      <c r="AQ82" s="88" t="s">
        <v>909</v>
      </c>
      <c r="AR82" s="88" t="s">
        <v>518</v>
      </c>
      <c r="AS82" s="88" t="s">
        <v>64</v>
      </c>
      <c r="AT82" s="88"/>
      <c r="AU82" s="88" t="s">
        <v>65</v>
      </c>
      <c r="AV82" s="96"/>
      <c r="AW82" s="88"/>
      <c r="AX82" s="88"/>
      <c r="AY82" s="99" t="s">
        <v>910</v>
      </c>
      <c r="AZ82" s="98" t="s">
        <v>911</v>
      </c>
    </row>
    <row r="83" spans="1:52" ht="162.75" customHeight="1">
      <c r="A83" s="81">
        <v>82</v>
      </c>
      <c r="B83" s="88" t="s">
        <v>912</v>
      </c>
      <c r="C83" s="88" t="s">
        <v>751</v>
      </c>
      <c r="D83" s="88" t="s">
        <v>913</v>
      </c>
      <c r="E83" s="95">
        <v>2021</v>
      </c>
      <c r="F83" s="88" t="s">
        <v>236</v>
      </c>
      <c r="G83" s="95" t="s">
        <v>753</v>
      </c>
      <c r="H83" s="88" t="s">
        <v>222</v>
      </c>
      <c r="I83" s="82" t="str">
        <f t="array" ref="I83">_xlfn.TEXTJOIN(",", TRUE, IF(Table4[study_id]=Table3[[#This Row],[study_id]], Table4[iso_code], ""))</f>
        <v>EG</v>
      </c>
      <c r="J83" s="95">
        <f>COUNTIF(study_countries!A:A,A83)</f>
        <v>1</v>
      </c>
      <c r="K83" s="88" t="s">
        <v>320</v>
      </c>
      <c r="L83" s="88" t="s">
        <v>914</v>
      </c>
      <c r="M83" s="88" t="s">
        <v>915</v>
      </c>
      <c r="N83" s="88"/>
      <c r="O83" s="88"/>
      <c r="P83" s="88"/>
      <c r="Q83" s="95"/>
      <c r="R83" s="82"/>
      <c r="S83" s="88"/>
      <c r="T83" s="88"/>
      <c r="U83" s="88"/>
      <c r="V83" s="88"/>
      <c r="W83" s="88"/>
      <c r="X83" s="88"/>
      <c r="Y83" s="88"/>
      <c r="Z83" s="88"/>
      <c r="AA83" s="88"/>
      <c r="AB83" s="88" t="s">
        <v>66</v>
      </c>
      <c r="AC83" s="88" t="s">
        <v>67</v>
      </c>
      <c r="AD83" s="88" t="s">
        <v>88</v>
      </c>
      <c r="AE83" s="88" t="s">
        <v>64</v>
      </c>
      <c r="AF83" s="95" t="s">
        <v>64</v>
      </c>
      <c r="AG83" s="88" t="s">
        <v>65</v>
      </c>
      <c r="AH83" s="88"/>
      <c r="AI83" s="88" t="s">
        <v>881</v>
      </c>
      <c r="AJ83" s="88" t="s">
        <v>65</v>
      </c>
      <c r="AK83" s="88" t="s">
        <v>65</v>
      </c>
      <c r="AL83" s="88" t="s">
        <v>65</v>
      </c>
      <c r="AM83" s="88" t="s">
        <v>64</v>
      </c>
      <c r="AN83" s="88" t="s">
        <v>65</v>
      </c>
      <c r="AO83" s="88"/>
      <c r="AP83" s="88"/>
      <c r="AQ83" s="88" t="s">
        <v>916</v>
      </c>
      <c r="AR83" s="88" t="s">
        <v>917</v>
      </c>
      <c r="AS83" s="88" t="s">
        <v>136</v>
      </c>
      <c r="AT83" s="88"/>
      <c r="AU83" s="88" t="s">
        <v>65</v>
      </c>
      <c r="AV83" s="96"/>
      <c r="AW83" s="88"/>
      <c r="AX83" s="88"/>
      <c r="AY83" s="97" t="s">
        <v>918</v>
      </c>
      <c r="AZ83" s="98" t="s">
        <v>919</v>
      </c>
    </row>
    <row r="84" spans="1:52" ht="88.5" customHeight="1">
      <c r="A84" s="81">
        <v>83</v>
      </c>
      <c r="B84" s="88" t="s">
        <v>920</v>
      </c>
      <c r="C84" s="88" t="s">
        <v>921</v>
      </c>
      <c r="D84" s="88" t="s">
        <v>922</v>
      </c>
      <c r="E84" s="95">
        <v>2019</v>
      </c>
      <c r="F84" s="88" t="s">
        <v>236</v>
      </c>
      <c r="G84" s="95" t="s">
        <v>237</v>
      </c>
      <c r="H84" s="88" t="s">
        <v>222</v>
      </c>
      <c r="I84" s="82" t="str">
        <f t="array" ref="I84">_xlfn.TEXTJOIN(",", TRUE, IF(Table4[study_id]=Table3[[#This Row],[study_id]], Table4[iso_code], ""))</f>
        <v>MA</v>
      </c>
      <c r="J84" s="95">
        <f>COUNTIF(study_countries!A:A,A84)</f>
        <v>1</v>
      </c>
      <c r="K84" s="88" t="s">
        <v>223</v>
      </c>
      <c r="L84" s="88" t="s">
        <v>923</v>
      </c>
      <c r="M84" s="88" t="s">
        <v>924</v>
      </c>
      <c r="N84" s="88"/>
      <c r="O84" s="88"/>
      <c r="P84" s="88"/>
      <c r="Q84" s="95"/>
      <c r="R84" s="82"/>
      <c r="S84" s="88"/>
      <c r="T84" s="88"/>
      <c r="U84" s="88"/>
      <c r="V84" s="88"/>
      <c r="W84" s="88"/>
      <c r="X84" s="88"/>
      <c r="Y84" s="88"/>
      <c r="Z84" s="88"/>
      <c r="AA84" s="88"/>
      <c r="AB84" s="88" t="s">
        <v>66</v>
      </c>
      <c r="AC84" s="88" t="s">
        <v>67</v>
      </c>
      <c r="AD84" s="88" t="s">
        <v>88</v>
      </c>
      <c r="AE84" s="88" t="s">
        <v>65</v>
      </c>
      <c r="AF84" s="95" t="s">
        <v>64</v>
      </c>
      <c r="AG84" s="88" t="s">
        <v>64</v>
      </c>
      <c r="AH84" s="88"/>
      <c r="AI84" s="88" t="s">
        <v>89</v>
      </c>
      <c r="AJ84" s="88" t="s">
        <v>65</v>
      </c>
      <c r="AK84" s="88" t="s">
        <v>65</v>
      </c>
      <c r="AL84" s="88" t="s">
        <v>65</v>
      </c>
      <c r="AM84" s="88" t="s">
        <v>65</v>
      </c>
      <c r="AN84" s="88" t="s">
        <v>65</v>
      </c>
      <c r="AO84" s="88"/>
      <c r="AP84" s="88"/>
      <c r="AQ84" s="88" t="s">
        <v>925</v>
      </c>
      <c r="AR84" s="88" t="s">
        <v>518</v>
      </c>
      <c r="AS84" s="88" t="s">
        <v>64</v>
      </c>
      <c r="AT84" s="88"/>
      <c r="AU84" s="88" t="s">
        <v>65</v>
      </c>
      <c r="AV84" s="96"/>
      <c r="AW84" s="88"/>
      <c r="AX84" s="88"/>
      <c r="AY84" s="97" t="s">
        <v>926</v>
      </c>
      <c r="AZ84" s="98" t="s">
        <v>927</v>
      </c>
    </row>
    <row r="85" spans="1:52" ht="131.25" customHeight="1">
      <c r="A85" s="81">
        <v>84</v>
      </c>
      <c r="B85" s="88" t="s">
        <v>928</v>
      </c>
      <c r="C85" s="88" t="s">
        <v>751</v>
      </c>
      <c r="D85" s="88" t="s">
        <v>929</v>
      </c>
      <c r="E85" s="95">
        <v>2023</v>
      </c>
      <c r="F85" s="88" t="s">
        <v>236</v>
      </c>
      <c r="G85" s="95" t="s">
        <v>593</v>
      </c>
      <c r="H85" s="88" t="s">
        <v>222</v>
      </c>
      <c r="I85" s="82" t="str">
        <f t="array" ref="I85">_xlfn.TEXTJOIN(",", TRUE, IF(Table4[study_id]=Table3[[#This Row],[study_id]], Table4[iso_code], ""))</f>
        <v>ET</v>
      </c>
      <c r="J85" s="95">
        <f>COUNTIF(study_countries!A:A,A85)</f>
        <v>1</v>
      </c>
      <c r="K85" s="88" t="s">
        <v>320</v>
      </c>
      <c r="L85" s="88" t="s">
        <v>930</v>
      </c>
      <c r="M85" s="88" t="s">
        <v>931</v>
      </c>
      <c r="N85" s="88"/>
      <c r="O85" s="88"/>
      <c r="P85" s="88"/>
      <c r="Q85" s="95"/>
      <c r="R85" s="82"/>
      <c r="S85" s="88"/>
      <c r="T85" s="88"/>
      <c r="U85" s="88"/>
      <c r="V85" s="88"/>
      <c r="W85" s="88"/>
      <c r="X85" s="88"/>
      <c r="Y85" s="88"/>
      <c r="Z85" s="88"/>
      <c r="AA85" s="88"/>
      <c r="AB85" s="88" t="s">
        <v>66</v>
      </c>
      <c r="AC85" s="88" t="s">
        <v>67</v>
      </c>
      <c r="AD85" s="88" t="s">
        <v>88</v>
      </c>
      <c r="AE85" s="88" t="s">
        <v>64</v>
      </c>
      <c r="AF85" s="95" t="s">
        <v>65</v>
      </c>
      <c r="AG85" s="88" t="s">
        <v>65</v>
      </c>
      <c r="AH85" s="88"/>
      <c r="AI85" s="88" t="s">
        <v>69</v>
      </c>
      <c r="AJ85" s="88" t="s">
        <v>65</v>
      </c>
      <c r="AK85" s="88" t="s">
        <v>136</v>
      </c>
      <c r="AL85" s="88" t="s">
        <v>136</v>
      </c>
      <c r="AM85" s="88" t="s">
        <v>64</v>
      </c>
      <c r="AN85" s="88" t="s">
        <v>65</v>
      </c>
      <c r="AO85" s="88"/>
      <c r="AP85" s="88"/>
      <c r="AQ85" s="88" t="s">
        <v>932</v>
      </c>
      <c r="AR85" s="88" t="s">
        <v>199</v>
      </c>
      <c r="AS85" s="88" t="s">
        <v>64</v>
      </c>
      <c r="AT85" s="88"/>
      <c r="AU85" s="88" t="s">
        <v>65</v>
      </c>
      <c r="AV85" s="96"/>
      <c r="AW85" s="88"/>
      <c r="AX85" s="88"/>
      <c r="AY85" s="97" t="s">
        <v>933</v>
      </c>
      <c r="AZ85" s="98" t="s">
        <v>934</v>
      </c>
    </row>
    <row r="86" spans="1:52" ht="123.75" customHeight="1">
      <c r="A86" s="81">
        <v>85</v>
      </c>
      <c r="B86" s="88" t="s">
        <v>935</v>
      </c>
      <c r="C86" s="88" t="s">
        <v>751</v>
      </c>
      <c r="D86" s="88" t="s">
        <v>936</v>
      </c>
      <c r="E86" s="95">
        <v>2015</v>
      </c>
      <c r="F86" s="88" t="s">
        <v>236</v>
      </c>
      <c r="G86" s="95" t="s">
        <v>593</v>
      </c>
      <c r="H86" s="88" t="s">
        <v>222</v>
      </c>
      <c r="I86" s="82" t="str">
        <f t="array" ref="I86">_xlfn.TEXTJOIN(",", TRUE, IF(Table4[study_id]=Table3[[#This Row],[study_id]], Table4[iso_code], ""))</f>
        <v>DZ</v>
      </c>
      <c r="J86" s="95">
        <f>COUNTIF(study_countries!A:A,A86)</f>
        <v>1</v>
      </c>
      <c r="K86" s="88" t="s">
        <v>223</v>
      </c>
      <c r="L86" s="88" t="s">
        <v>937</v>
      </c>
      <c r="M86" s="88" t="s">
        <v>938</v>
      </c>
      <c r="N86" s="88"/>
      <c r="O86" s="88"/>
      <c r="P86" s="88"/>
      <c r="Q86" s="95"/>
      <c r="R86" s="82"/>
      <c r="S86" s="88"/>
      <c r="T86" s="88"/>
      <c r="U86" s="88"/>
      <c r="V86" s="88"/>
      <c r="W86" s="88"/>
      <c r="X86" s="88"/>
      <c r="Y86" s="88"/>
      <c r="Z86" s="88"/>
      <c r="AA86" s="88"/>
      <c r="AB86" s="88" t="s">
        <v>66</v>
      </c>
      <c r="AC86" s="88" t="s">
        <v>67</v>
      </c>
      <c r="AD86" s="88" t="s">
        <v>88</v>
      </c>
      <c r="AE86" s="88" t="s">
        <v>64</v>
      </c>
      <c r="AF86" s="95" t="s">
        <v>64</v>
      </c>
      <c r="AG86" s="88" t="s">
        <v>65</v>
      </c>
      <c r="AH86" s="88"/>
      <c r="AI86" s="88" t="s">
        <v>69</v>
      </c>
      <c r="AJ86" s="88" t="s">
        <v>65</v>
      </c>
      <c r="AK86" s="88" t="s">
        <v>65</v>
      </c>
      <c r="AL86" s="88" t="s">
        <v>65</v>
      </c>
      <c r="AM86" s="88" t="s">
        <v>64</v>
      </c>
      <c r="AN86" s="88" t="s">
        <v>65</v>
      </c>
      <c r="AO86" s="88"/>
      <c r="AP86" s="88"/>
      <c r="AQ86" s="88" t="s">
        <v>939</v>
      </c>
      <c r="AR86" s="88" t="s">
        <v>811</v>
      </c>
      <c r="AS86" s="88" t="s">
        <v>64</v>
      </c>
      <c r="AT86" s="88"/>
      <c r="AU86" s="88" t="s">
        <v>65</v>
      </c>
      <c r="AV86" s="96"/>
      <c r="AW86" s="88"/>
      <c r="AX86" s="88"/>
      <c r="AY86" s="97" t="s">
        <v>940</v>
      </c>
      <c r="AZ86" s="98" t="s">
        <v>941</v>
      </c>
    </row>
    <row r="87" spans="1:52" ht="138" customHeight="1">
      <c r="A87" s="81">
        <v>86</v>
      </c>
      <c r="B87" s="88" t="s">
        <v>942</v>
      </c>
      <c r="C87" s="88" t="s">
        <v>269</v>
      </c>
      <c r="D87" s="88" t="s">
        <v>943</v>
      </c>
      <c r="E87" s="95">
        <v>2024</v>
      </c>
      <c r="F87" s="88" t="s">
        <v>55</v>
      </c>
      <c r="G87" s="95" t="s">
        <v>129</v>
      </c>
      <c r="H87" s="88" t="s">
        <v>238</v>
      </c>
      <c r="I87" s="82" t="str">
        <f t="array" ref="I87">_xlfn.TEXTJOIN(",", TRUE, IF(Table4[study_id]=Table3[[#This Row],[study_id]], Table4[iso_code], ""))</f>
        <v>MU</v>
      </c>
      <c r="J87" s="95">
        <f>COUNTIF(study_countries!A:A,A87)</f>
        <v>1</v>
      </c>
      <c r="K87" s="88" t="s">
        <v>320</v>
      </c>
      <c r="L87" s="88" t="s">
        <v>944</v>
      </c>
      <c r="M87" s="88" t="s">
        <v>945</v>
      </c>
      <c r="N87" s="88">
        <v>2015</v>
      </c>
      <c r="O87" s="88">
        <v>2040</v>
      </c>
      <c r="P87" s="88" t="s">
        <v>61</v>
      </c>
      <c r="Q87" s="95" t="s">
        <v>84</v>
      </c>
      <c r="R87" s="82" t="s">
        <v>63</v>
      </c>
      <c r="S87" s="88" t="s">
        <v>64</v>
      </c>
      <c r="T87" s="88" t="s">
        <v>64</v>
      </c>
      <c r="U87" s="88" t="s">
        <v>64</v>
      </c>
      <c r="V87" s="88" t="s">
        <v>64</v>
      </c>
      <c r="W87" s="88" t="s">
        <v>65</v>
      </c>
      <c r="X87" s="88" t="s">
        <v>65</v>
      </c>
      <c r="Y87" s="88" t="s">
        <v>64</v>
      </c>
      <c r="Z87" s="88" t="s">
        <v>65</v>
      </c>
      <c r="AA87" s="88" t="s">
        <v>64</v>
      </c>
      <c r="AB87" s="88" t="s">
        <v>66</v>
      </c>
      <c r="AC87" s="88" t="s">
        <v>104</v>
      </c>
      <c r="AD87" s="88" t="s">
        <v>88</v>
      </c>
      <c r="AE87" s="88" t="s">
        <v>64</v>
      </c>
      <c r="AF87" s="95" t="s">
        <v>64</v>
      </c>
      <c r="AG87" s="88" t="s">
        <v>64</v>
      </c>
      <c r="AH87" s="88" t="s">
        <v>65</v>
      </c>
      <c r="AI87" s="88" t="s">
        <v>89</v>
      </c>
      <c r="AJ87" s="88" t="s">
        <v>65</v>
      </c>
      <c r="AK87" s="88" t="s">
        <v>65</v>
      </c>
      <c r="AL87" s="88" t="s">
        <v>65</v>
      </c>
      <c r="AM87" s="88" t="s">
        <v>136</v>
      </c>
      <c r="AN87" s="88" t="s">
        <v>65</v>
      </c>
      <c r="AO87" s="88" t="s">
        <v>946</v>
      </c>
      <c r="AP87" s="88" t="s">
        <v>947</v>
      </c>
      <c r="AQ87" s="88" t="s">
        <v>948</v>
      </c>
      <c r="AR87" s="88" t="s">
        <v>949</v>
      </c>
      <c r="AS87" s="88" t="s">
        <v>65</v>
      </c>
      <c r="AT87" s="88"/>
      <c r="AU87" s="88" t="s">
        <v>65</v>
      </c>
      <c r="AV87" s="96">
        <v>0.05</v>
      </c>
      <c r="AW87" s="88" t="s">
        <v>64</v>
      </c>
      <c r="AX87" s="88" t="s">
        <v>950</v>
      </c>
      <c r="AY87" s="97" t="s">
        <v>951</v>
      </c>
      <c r="AZ87" s="100" t="s">
        <v>952</v>
      </c>
    </row>
    <row r="88" spans="1:52" ht="110.25" customHeight="1">
      <c r="A88" s="81">
        <v>87</v>
      </c>
      <c r="B88" s="88" t="s">
        <v>953</v>
      </c>
      <c r="C88" s="88" t="s">
        <v>921</v>
      </c>
      <c r="D88" s="88" t="s">
        <v>954</v>
      </c>
      <c r="E88" s="95">
        <v>2023</v>
      </c>
      <c r="F88" s="88" t="s">
        <v>236</v>
      </c>
      <c r="G88" s="95" t="s">
        <v>237</v>
      </c>
      <c r="H88" s="88" t="s">
        <v>222</v>
      </c>
      <c r="I88" s="82" t="str">
        <f t="array" ref="I88">_xlfn.TEXTJOIN(",", TRUE, IF(Table4[study_id]=Table3[[#This Row],[study_id]], Table4[iso_code], ""))</f>
        <v>MA</v>
      </c>
      <c r="J88" s="95">
        <f>COUNTIF(study_countries!A:A,A88)</f>
        <v>1</v>
      </c>
      <c r="K88" s="88" t="s">
        <v>223</v>
      </c>
      <c r="L88" s="88" t="s">
        <v>955</v>
      </c>
      <c r="M88" s="88" t="s">
        <v>956</v>
      </c>
      <c r="N88" s="88"/>
      <c r="O88" s="88"/>
      <c r="P88" s="88"/>
      <c r="Q88" s="95"/>
      <c r="R88" s="82"/>
      <c r="S88" s="88"/>
      <c r="T88" s="88"/>
      <c r="U88" s="88"/>
      <c r="V88" s="88"/>
      <c r="W88" s="88"/>
      <c r="X88" s="88"/>
      <c r="Y88" s="88"/>
      <c r="Z88" s="88"/>
      <c r="AA88" s="88"/>
      <c r="AB88" s="88" t="s">
        <v>194</v>
      </c>
      <c r="AC88" s="88" t="s">
        <v>67</v>
      </c>
      <c r="AD88" s="88" t="s">
        <v>88</v>
      </c>
      <c r="AE88" s="88" t="s">
        <v>64</v>
      </c>
      <c r="AF88" s="95" t="s">
        <v>64</v>
      </c>
      <c r="AG88" s="88" t="s">
        <v>65</v>
      </c>
      <c r="AH88" s="88"/>
      <c r="AI88" s="88" t="s">
        <v>957</v>
      </c>
      <c r="AJ88" s="88" t="s">
        <v>65</v>
      </c>
      <c r="AK88" s="88" t="s">
        <v>65</v>
      </c>
      <c r="AL88" s="88" t="s">
        <v>65</v>
      </c>
      <c r="AM88" s="88" t="s">
        <v>65</v>
      </c>
      <c r="AN88" s="88" t="s">
        <v>65</v>
      </c>
      <c r="AO88" s="88"/>
      <c r="AP88" s="88"/>
      <c r="AQ88" s="88" t="s">
        <v>958</v>
      </c>
      <c r="AR88" s="88" t="s">
        <v>518</v>
      </c>
      <c r="AS88" s="88" t="s">
        <v>64</v>
      </c>
      <c r="AT88" s="88"/>
      <c r="AU88" s="88" t="s">
        <v>65</v>
      </c>
      <c r="AV88" s="96"/>
      <c r="AW88" s="88"/>
      <c r="AX88" s="88"/>
      <c r="AY88" s="97" t="s">
        <v>959</v>
      </c>
      <c r="AZ88" s="98" t="s">
        <v>960</v>
      </c>
    </row>
    <row r="89" spans="1:52" ht="121.5" customHeight="1">
      <c r="A89" s="81">
        <v>88</v>
      </c>
      <c r="B89" s="88" t="s">
        <v>961</v>
      </c>
      <c r="C89" s="88" t="s">
        <v>962</v>
      </c>
      <c r="D89" s="88" t="s">
        <v>963</v>
      </c>
      <c r="E89" s="95">
        <v>2025</v>
      </c>
      <c r="F89" s="88" t="s">
        <v>55</v>
      </c>
      <c r="G89" s="95" t="s">
        <v>129</v>
      </c>
      <c r="H89" s="88" t="s">
        <v>238</v>
      </c>
      <c r="I89" s="82" t="str">
        <f t="array" ref="I89">_xlfn.TEXTJOIN(",", TRUE, IF(Table4[study_id]=Table3[[#This Row],[study_id]], Table4[iso_code], ""))</f>
        <v>NG</v>
      </c>
      <c r="J89" s="95">
        <f>COUNTIF(study_countries!A:A,A89)</f>
        <v>1</v>
      </c>
      <c r="K89" s="88" t="s">
        <v>248</v>
      </c>
      <c r="L89" s="88" t="s">
        <v>964</v>
      </c>
      <c r="M89" s="88" t="s">
        <v>965</v>
      </c>
      <c r="N89" s="88"/>
      <c r="O89" s="88">
        <v>2050</v>
      </c>
      <c r="P89" s="88" t="s">
        <v>61</v>
      </c>
      <c r="Q89" s="95" t="s">
        <v>159</v>
      </c>
      <c r="R89" s="82" t="s">
        <v>194</v>
      </c>
      <c r="S89" s="88" t="s">
        <v>64</v>
      </c>
      <c r="T89" s="88" t="s">
        <v>64</v>
      </c>
      <c r="U89" s="88" t="s">
        <v>64</v>
      </c>
      <c r="V89" s="88" t="s">
        <v>65</v>
      </c>
      <c r="W89" s="88" t="s">
        <v>64</v>
      </c>
      <c r="X89" s="88" t="s">
        <v>65</v>
      </c>
      <c r="Y89" s="88" t="s">
        <v>64</v>
      </c>
      <c r="Z89" s="88" t="s">
        <v>65</v>
      </c>
      <c r="AA89" s="88" t="s">
        <v>65</v>
      </c>
      <c r="AB89" s="88" t="s">
        <v>66</v>
      </c>
      <c r="AC89" s="88" t="s">
        <v>87</v>
      </c>
      <c r="AD89" s="88" t="s">
        <v>68</v>
      </c>
      <c r="AE89" s="88" t="s">
        <v>64</v>
      </c>
      <c r="AF89" s="95" t="s">
        <v>64</v>
      </c>
      <c r="AG89" s="88" t="s">
        <v>65</v>
      </c>
      <c r="AH89" s="88" t="s">
        <v>65</v>
      </c>
      <c r="AI89" s="88" t="s">
        <v>89</v>
      </c>
      <c r="AJ89" s="88" t="s">
        <v>65</v>
      </c>
      <c r="AK89" s="88" t="s">
        <v>65</v>
      </c>
      <c r="AL89" s="88" t="s">
        <v>65</v>
      </c>
      <c r="AM89" s="88" t="s">
        <v>65</v>
      </c>
      <c r="AN89" s="88" t="s">
        <v>65</v>
      </c>
      <c r="AO89" s="88" t="s">
        <v>966</v>
      </c>
      <c r="AP89" s="88" t="s">
        <v>967</v>
      </c>
      <c r="AQ89" s="88" t="s">
        <v>968</v>
      </c>
      <c r="AR89" s="88" t="s">
        <v>969</v>
      </c>
      <c r="AS89" s="88" t="s">
        <v>136</v>
      </c>
      <c r="AT89" s="88"/>
      <c r="AU89" s="88" t="s">
        <v>65</v>
      </c>
      <c r="AV89" s="96" t="s">
        <v>75</v>
      </c>
      <c r="AW89" s="88" t="s">
        <v>65</v>
      </c>
      <c r="AX89" s="88"/>
      <c r="AY89" s="97" t="s">
        <v>970</v>
      </c>
      <c r="AZ89" s="98" t="s">
        <v>971</v>
      </c>
    </row>
    <row r="90" spans="1:52" ht="138.75" customHeight="1">
      <c r="A90" s="81">
        <v>89</v>
      </c>
      <c r="B90" s="88" t="s">
        <v>972</v>
      </c>
      <c r="C90" s="88" t="s">
        <v>921</v>
      </c>
      <c r="D90" s="88" t="s">
        <v>973</v>
      </c>
      <c r="E90" s="95">
        <v>2024</v>
      </c>
      <c r="F90" s="88" t="s">
        <v>236</v>
      </c>
      <c r="G90" s="95" t="s">
        <v>237</v>
      </c>
      <c r="H90" s="88" t="s">
        <v>238</v>
      </c>
      <c r="I90" s="82" t="str">
        <f t="array" ref="I90">_xlfn.TEXTJOIN(",", TRUE, IF(Table4[study_id]=Table3[[#This Row],[study_id]], Table4[iso_code], ""))</f>
        <v>TN</v>
      </c>
      <c r="J90" s="95">
        <f>COUNTIF(study_countries!A:A,A90)</f>
        <v>1</v>
      </c>
      <c r="K90" s="88" t="s">
        <v>223</v>
      </c>
      <c r="L90" s="88" t="s">
        <v>974</v>
      </c>
      <c r="M90" s="88" t="s">
        <v>975</v>
      </c>
      <c r="N90" s="88"/>
      <c r="O90" s="88"/>
      <c r="P90" s="88"/>
      <c r="Q90" s="95"/>
      <c r="R90" s="82"/>
      <c r="S90" s="88"/>
      <c r="T90" s="88"/>
      <c r="U90" s="88"/>
      <c r="V90" s="88"/>
      <c r="W90" s="88"/>
      <c r="X90" s="88"/>
      <c r="Y90" s="88"/>
      <c r="Z90" s="88"/>
      <c r="AA90" s="88"/>
      <c r="AB90" s="88" t="s">
        <v>66</v>
      </c>
      <c r="AC90" s="88" t="s">
        <v>67</v>
      </c>
      <c r="AD90" s="88" t="s">
        <v>88</v>
      </c>
      <c r="AE90" s="88" t="s">
        <v>64</v>
      </c>
      <c r="AF90" s="95" t="s">
        <v>64</v>
      </c>
      <c r="AG90" s="88" t="s">
        <v>65</v>
      </c>
      <c r="AH90" s="88"/>
      <c r="AI90" s="88" t="s">
        <v>89</v>
      </c>
      <c r="AJ90" s="88" t="s">
        <v>65</v>
      </c>
      <c r="AK90" s="88" t="s">
        <v>65</v>
      </c>
      <c r="AL90" s="88" t="s">
        <v>65</v>
      </c>
      <c r="AM90" s="88" t="s">
        <v>64</v>
      </c>
      <c r="AN90" s="88" t="s">
        <v>64</v>
      </c>
      <c r="AO90" s="88"/>
      <c r="AP90" s="88"/>
      <c r="AQ90" s="88" t="s">
        <v>976</v>
      </c>
      <c r="AR90" s="88" t="s">
        <v>977</v>
      </c>
      <c r="AS90" s="88" t="s">
        <v>64</v>
      </c>
      <c r="AT90" s="88"/>
      <c r="AU90" s="88" t="s">
        <v>65</v>
      </c>
      <c r="AV90" s="96"/>
      <c r="AW90" s="88"/>
      <c r="AX90" s="88"/>
      <c r="AY90" s="97" t="s">
        <v>978</v>
      </c>
      <c r="AZ90" s="98" t="s">
        <v>979</v>
      </c>
    </row>
    <row r="91" spans="1:52" ht="153.75" customHeight="1">
      <c r="A91" s="81">
        <v>90</v>
      </c>
      <c r="B91" s="88" t="s">
        <v>980</v>
      </c>
      <c r="C91" s="88" t="s">
        <v>981</v>
      </c>
      <c r="D91" s="88" t="s">
        <v>982</v>
      </c>
      <c r="E91" s="95">
        <v>2023</v>
      </c>
      <c r="F91" s="88" t="s">
        <v>236</v>
      </c>
      <c r="G91" s="95" t="s">
        <v>237</v>
      </c>
      <c r="H91" s="88" t="s">
        <v>222</v>
      </c>
      <c r="I91" s="82" t="str">
        <f t="array" ref="I91">_xlfn.TEXTJOIN(",", TRUE, IF(Table4[study_id]=Table3[[#This Row],[study_id]], Table4[iso_code], ""))</f>
        <v>ZW</v>
      </c>
      <c r="J91" s="95">
        <f>COUNTIF(study_countries!A:A,A91)</f>
        <v>1</v>
      </c>
      <c r="K91" s="88" t="s">
        <v>271</v>
      </c>
      <c r="L91" s="88" t="s">
        <v>983</v>
      </c>
      <c r="M91" s="88" t="s">
        <v>984</v>
      </c>
      <c r="N91" s="88"/>
      <c r="O91" s="88"/>
      <c r="P91" s="88"/>
      <c r="Q91" s="95"/>
      <c r="R91" s="82"/>
      <c r="S91" s="88"/>
      <c r="T91" s="88"/>
      <c r="U91" s="88"/>
      <c r="V91" s="88"/>
      <c r="W91" s="88"/>
      <c r="X91" s="88"/>
      <c r="Y91" s="88"/>
      <c r="Z91" s="88"/>
      <c r="AA91" s="88"/>
      <c r="AB91" s="88" t="s">
        <v>66</v>
      </c>
      <c r="AC91" s="88" t="s">
        <v>67</v>
      </c>
      <c r="AD91" s="88" t="s">
        <v>88</v>
      </c>
      <c r="AE91" s="88" t="s">
        <v>64</v>
      </c>
      <c r="AF91" s="95" t="s">
        <v>64</v>
      </c>
      <c r="AG91" s="88" t="s">
        <v>64</v>
      </c>
      <c r="AH91" s="88"/>
      <c r="AI91" s="88" t="s">
        <v>89</v>
      </c>
      <c r="AJ91" s="88" t="s">
        <v>65</v>
      </c>
      <c r="AK91" s="88" t="s">
        <v>65</v>
      </c>
      <c r="AL91" s="88" t="s">
        <v>65</v>
      </c>
      <c r="AM91" s="88" t="s">
        <v>65</v>
      </c>
      <c r="AN91" s="88" t="s">
        <v>65</v>
      </c>
      <c r="AO91" s="88"/>
      <c r="AP91" s="88"/>
      <c r="AQ91" s="88" t="s">
        <v>985</v>
      </c>
      <c r="AR91" s="88" t="s">
        <v>726</v>
      </c>
      <c r="AS91" s="88" t="s">
        <v>65</v>
      </c>
      <c r="AT91" s="88"/>
      <c r="AU91" s="88" t="s">
        <v>65</v>
      </c>
      <c r="AV91" s="96"/>
      <c r="AW91" s="88"/>
      <c r="AX91" s="88"/>
      <c r="AY91" s="97" t="s">
        <v>986</v>
      </c>
      <c r="AZ91" s="98" t="s">
        <v>987</v>
      </c>
    </row>
    <row r="92" spans="1:52" ht="132.75" customHeight="1">
      <c r="A92" s="81">
        <v>91</v>
      </c>
      <c r="B92" s="88" t="s">
        <v>988</v>
      </c>
      <c r="C92" s="88" t="s">
        <v>721</v>
      </c>
      <c r="D92" s="88" t="s">
        <v>989</v>
      </c>
      <c r="E92" s="95">
        <v>2025</v>
      </c>
      <c r="F92" s="88" t="s">
        <v>55</v>
      </c>
      <c r="G92" s="95" t="s">
        <v>129</v>
      </c>
      <c r="H92" s="88" t="s">
        <v>238</v>
      </c>
      <c r="I92" s="82" t="str">
        <f t="array" ref="I92">_xlfn.TEXTJOIN(",", TRUE, IF(Table4[study_id]=Table3[[#This Row],[study_id]], Table4[iso_code], ""))</f>
        <v>MU</v>
      </c>
      <c r="J92" s="95">
        <f>COUNTIF(study_countries!A:A,A92)</f>
        <v>1</v>
      </c>
      <c r="K92" s="88" t="s">
        <v>320</v>
      </c>
      <c r="L92" s="88" t="s">
        <v>990</v>
      </c>
      <c r="M92" s="88" t="s">
        <v>991</v>
      </c>
      <c r="N92" s="88">
        <v>2016</v>
      </c>
      <c r="O92" s="88">
        <v>2050</v>
      </c>
      <c r="P92" s="88" t="s">
        <v>61</v>
      </c>
      <c r="Q92" s="95" t="s">
        <v>440</v>
      </c>
      <c r="R92" s="82" t="s">
        <v>194</v>
      </c>
      <c r="S92" s="88" t="s">
        <v>64</v>
      </c>
      <c r="T92" s="88" t="s">
        <v>64</v>
      </c>
      <c r="U92" s="88" t="s">
        <v>64</v>
      </c>
      <c r="V92" s="88" t="s">
        <v>64</v>
      </c>
      <c r="W92" s="88" t="s">
        <v>65</v>
      </c>
      <c r="X92" s="88" t="s">
        <v>65</v>
      </c>
      <c r="Y92" s="88" t="s">
        <v>64</v>
      </c>
      <c r="Z92" s="88" t="s">
        <v>65</v>
      </c>
      <c r="AA92" s="88" t="s">
        <v>64</v>
      </c>
      <c r="AB92" s="88" t="s">
        <v>146</v>
      </c>
      <c r="AC92" s="88" t="s">
        <v>87</v>
      </c>
      <c r="AD92" s="88" t="s">
        <v>68</v>
      </c>
      <c r="AE92" s="88" t="s">
        <v>64</v>
      </c>
      <c r="AF92" s="95" t="s">
        <v>64</v>
      </c>
      <c r="AG92" s="88" t="s">
        <v>65</v>
      </c>
      <c r="AH92" s="88" t="s">
        <v>65</v>
      </c>
      <c r="AI92" s="88" t="s">
        <v>89</v>
      </c>
      <c r="AJ92" s="88" t="s">
        <v>65</v>
      </c>
      <c r="AK92" s="88" t="s">
        <v>65</v>
      </c>
      <c r="AL92" s="88" t="s">
        <v>64</v>
      </c>
      <c r="AM92" s="88" t="s">
        <v>65</v>
      </c>
      <c r="AN92" s="88" t="s">
        <v>65</v>
      </c>
      <c r="AO92" s="88" t="s">
        <v>992</v>
      </c>
      <c r="AP92" s="88" t="s">
        <v>993</v>
      </c>
      <c r="AQ92" s="88" t="s">
        <v>994</v>
      </c>
      <c r="AR92" s="88" t="s">
        <v>995</v>
      </c>
      <c r="AS92" s="88" t="s">
        <v>64</v>
      </c>
      <c r="AT92" s="88"/>
      <c r="AU92" s="88" t="s">
        <v>65</v>
      </c>
      <c r="AV92" s="96" t="s">
        <v>75</v>
      </c>
      <c r="AW92" s="88" t="s">
        <v>65</v>
      </c>
      <c r="AX92" s="88"/>
      <c r="AY92" s="97" t="s">
        <v>996</v>
      </c>
      <c r="AZ92" s="98" t="s">
        <v>997</v>
      </c>
    </row>
    <row r="93" spans="1:52" ht="102.75" customHeight="1">
      <c r="A93" s="81">
        <v>92</v>
      </c>
      <c r="B93" s="88" t="s">
        <v>998</v>
      </c>
      <c r="C93" s="88" t="s">
        <v>999</v>
      </c>
      <c r="D93" s="88" t="s">
        <v>1000</v>
      </c>
      <c r="E93" s="95">
        <v>2024</v>
      </c>
      <c r="F93" s="88" t="s">
        <v>236</v>
      </c>
      <c r="G93" s="95" t="s">
        <v>237</v>
      </c>
      <c r="H93" s="88" t="s">
        <v>222</v>
      </c>
      <c r="I93" s="82" t="str">
        <f t="array" ref="I93">_xlfn.TEXTJOIN(",", TRUE, IF(Table4[study_id]=Table3[[#This Row],[study_id]], Table4[iso_code], ""))</f>
        <v>NG</v>
      </c>
      <c r="J93" s="95">
        <f>COUNTIF(study_countries!A:A,A93)</f>
        <v>1</v>
      </c>
      <c r="K93" s="88" t="s">
        <v>248</v>
      </c>
      <c r="L93" s="88" t="s">
        <v>1001</v>
      </c>
      <c r="M93" s="88" t="s">
        <v>1002</v>
      </c>
      <c r="N93" s="88"/>
      <c r="O93" s="88"/>
      <c r="P93" s="88"/>
      <c r="Q93" s="95"/>
      <c r="R93" s="88"/>
      <c r="S93" s="88"/>
      <c r="T93" s="88"/>
      <c r="U93" s="88"/>
      <c r="V93" s="88"/>
      <c r="W93" s="88"/>
      <c r="X93" s="88"/>
      <c r="Y93" s="88"/>
      <c r="Z93" s="88"/>
      <c r="AA93" s="88"/>
      <c r="AB93" s="88" t="s">
        <v>66</v>
      </c>
      <c r="AC93" s="88" t="s">
        <v>67</v>
      </c>
      <c r="AD93" s="88" t="s">
        <v>88</v>
      </c>
      <c r="AE93" s="88" t="s">
        <v>64</v>
      </c>
      <c r="AF93" s="95" t="s">
        <v>64</v>
      </c>
      <c r="AG93" s="88" t="s">
        <v>65</v>
      </c>
      <c r="AH93" s="88"/>
      <c r="AI93" s="88" t="s">
        <v>69</v>
      </c>
      <c r="AJ93" s="88" t="s">
        <v>65</v>
      </c>
      <c r="AK93" s="88" t="s">
        <v>65</v>
      </c>
      <c r="AL93" s="88" t="s">
        <v>65</v>
      </c>
      <c r="AM93" s="88" t="s">
        <v>65</v>
      </c>
      <c r="AN93" s="88" t="s">
        <v>65</v>
      </c>
      <c r="AO93" s="88"/>
      <c r="AP93" s="88"/>
      <c r="AQ93" s="88" t="s">
        <v>1003</v>
      </c>
      <c r="AR93" s="88" t="s">
        <v>1004</v>
      </c>
      <c r="AS93" s="88" t="s">
        <v>136</v>
      </c>
      <c r="AT93" s="88"/>
      <c r="AU93" s="88" t="s">
        <v>65</v>
      </c>
      <c r="AV93" s="96"/>
      <c r="AW93" s="88"/>
      <c r="AX93" s="88"/>
      <c r="AY93" s="97" t="s">
        <v>1005</v>
      </c>
      <c r="AZ93" s="98" t="s">
        <v>1006</v>
      </c>
    </row>
    <row r="94" spans="1:52" ht="173.25" customHeight="1">
      <c r="A94" s="81">
        <v>93</v>
      </c>
      <c r="B94" s="88" t="s">
        <v>1007</v>
      </c>
      <c r="C94" s="88" t="s">
        <v>53</v>
      </c>
      <c r="D94" s="88" t="s">
        <v>1008</v>
      </c>
      <c r="E94" s="95">
        <v>2020</v>
      </c>
      <c r="F94" s="88" t="s">
        <v>55</v>
      </c>
      <c r="G94" s="95" t="s">
        <v>129</v>
      </c>
      <c r="H94" s="88" t="s">
        <v>238</v>
      </c>
      <c r="I94" s="82" t="str">
        <f t="array" ref="I94">_xlfn.TEXTJOIN(",", TRUE, IF(Table4[study_id]=Table3[[#This Row],[study_id]], Table4[iso_code], ""))</f>
        <v>MG</v>
      </c>
      <c r="J94" s="95">
        <f>COUNTIF(study_countries!A:A,A94)</f>
        <v>1</v>
      </c>
      <c r="K94" s="88" t="s">
        <v>320</v>
      </c>
      <c r="L94" s="88" t="s">
        <v>1009</v>
      </c>
      <c r="M94" s="88" t="s">
        <v>1010</v>
      </c>
      <c r="N94" s="88">
        <v>2010</v>
      </c>
      <c r="O94" s="88">
        <v>2050</v>
      </c>
      <c r="P94" s="88" t="s">
        <v>61</v>
      </c>
      <c r="Q94" s="95" t="s">
        <v>84</v>
      </c>
      <c r="R94" s="82" t="s">
        <v>63</v>
      </c>
      <c r="S94" s="88" t="s">
        <v>64</v>
      </c>
      <c r="T94" s="88" t="s">
        <v>64</v>
      </c>
      <c r="U94" s="88" t="s">
        <v>64</v>
      </c>
      <c r="V94" s="88" t="s">
        <v>64</v>
      </c>
      <c r="W94" s="88" t="s">
        <v>65</v>
      </c>
      <c r="X94" s="88" t="s">
        <v>65</v>
      </c>
      <c r="Y94" s="88" t="s">
        <v>64</v>
      </c>
      <c r="Z94" s="88" t="s">
        <v>65</v>
      </c>
      <c r="AA94" s="88" t="s">
        <v>64</v>
      </c>
      <c r="AB94" s="88" t="s">
        <v>146</v>
      </c>
      <c r="AC94" s="88" t="s">
        <v>67</v>
      </c>
      <c r="AD94" s="88" t="s">
        <v>68</v>
      </c>
      <c r="AE94" s="88" t="s">
        <v>64</v>
      </c>
      <c r="AF94" s="95" t="s">
        <v>64</v>
      </c>
      <c r="AG94" s="88" t="s">
        <v>64</v>
      </c>
      <c r="AH94" s="88" t="s">
        <v>65</v>
      </c>
      <c r="AI94" s="88" t="s">
        <v>89</v>
      </c>
      <c r="AJ94" s="88" t="s">
        <v>65</v>
      </c>
      <c r="AK94" s="88" t="s">
        <v>64</v>
      </c>
      <c r="AL94" s="88" t="s">
        <v>64</v>
      </c>
      <c r="AM94" s="88" t="s">
        <v>65</v>
      </c>
      <c r="AN94" s="88" t="s">
        <v>65</v>
      </c>
      <c r="AO94" s="88" t="s">
        <v>1011</v>
      </c>
      <c r="AP94" s="88" t="s">
        <v>1012</v>
      </c>
      <c r="AQ94" s="88" t="s">
        <v>1013</v>
      </c>
      <c r="AR94" s="88" t="s">
        <v>73</v>
      </c>
      <c r="AS94" s="88" t="s">
        <v>65</v>
      </c>
      <c r="AT94" s="88"/>
      <c r="AU94" s="88" t="s">
        <v>65</v>
      </c>
      <c r="AV94" s="96" t="s">
        <v>75</v>
      </c>
      <c r="AW94" s="88" t="s">
        <v>65</v>
      </c>
      <c r="AX94" s="88"/>
      <c r="AY94" s="97" t="s">
        <v>1014</v>
      </c>
      <c r="AZ94" s="98" t="s">
        <v>1015</v>
      </c>
    </row>
    <row r="95" spans="1:52" ht="93.75" customHeight="1">
      <c r="A95" s="81">
        <v>94</v>
      </c>
      <c r="B95" s="88" t="s">
        <v>1016</v>
      </c>
      <c r="C95" s="88" t="s">
        <v>751</v>
      </c>
      <c r="D95" s="88" t="s">
        <v>1017</v>
      </c>
      <c r="E95" s="95">
        <v>2023</v>
      </c>
      <c r="F95" s="88" t="s">
        <v>236</v>
      </c>
      <c r="G95" s="95" t="s">
        <v>753</v>
      </c>
      <c r="H95" s="88" t="s">
        <v>222</v>
      </c>
      <c r="I95" s="82" t="str">
        <f t="array" ref="I95">_xlfn.TEXTJOIN(",", TRUE, IF(Table4[study_id]=Table3[[#This Row],[study_id]], Table4[iso_code], ""))</f>
        <v>NG</v>
      </c>
      <c r="J95" s="95">
        <f>COUNTIF(study_countries!A:A,A95)</f>
        <v>1</v>
      </c>
      <c r="K95" s="88" t="s">
        <v>248</v>
      </c>
      <c r="L95" s="88" t="s">
        <v>1018</v>
      </c>
      <c r="M95" s="88" t="s">
        <v>1019</v>
      </c>
      <c r="N95" s="88"/>
      <c r="O95" s="88"/>
      <c r="P95" s="88"/>
      <c r="Q95" s="95"/>
      <c r="R95" s="82"/>
      <c r="S95" s="88"/>
      <c r="T95" s="88"/>
      <c r="U95" s="88"/>
      <c r="V95" s="88"/>
      <c r="W95" s="88"/>
      <c r="X95" s="88"/>
      <c r="Y95" s="88"/>
      <c r="Z95" s="88"/>
      <c r="AA95" s="88"/>
      <c r="AB95" s="88" t="s">
        <v>66</v>
      </c>
      <c r="AC95" s="88" t="s">
        <v>67</v>
      </c>
      <c r="AD95" s="88" t="s">
        <v>88</v>
      </c>
      <c r="AE95" s="88" t="s">
        <v>64</v>
      </c>
      <c r="AF95" s="95" t="s">
        <v>64</v>
      </c>
      <c r="AG95" s="88" t="s">
        <v>65</v>
      </c>
      <c r="AH95" s="88"/>
      <c r="AI95" s="88" t="s">
        <v>69</v>
      </c>
      <c r="AJ95" s="88" t="s">
        <v>65</v>
      </c>
      <c r="AK95" s="88" t="s">
        <v>65</v>
      </c>
      <c r="AL95" s="88" t="s">
        <v>65</v>
      </c>
      <c r="AM95" s="88" t="s">
        <v>65</v>
      </c>
      <c r="AN95" s="88" t="s">
        <v>64</v>
      </c>
      <c r="AO95" s="88"/>
      <c r="AP95" s="88"/>
      <c r="AQ95" s="88" t="s">
        <v>1020</v>
      </c>
      <c r="AR95" s="88" t="s">
        <v>1021</v>
      </c>
      <c r="AS95" s="88" t="s">
        <v>65</v>
      </c>
      <c r="AT95" s="88"/>
      <c r="AU95" s="88" t="s">
        <v>65</v>
      </c>
      <c r="AV95" s="96"/>
      <c r="AW95" s="88"/>
      <c r="AX95" s="88"/>
      <c r="AY95" s="97" t="s">
        <v>1022</v>
      </c>
      <c r="AZ95" s="98" t="s">
        <v>1023</v>
      </c>
    </row>
    <row r="96" spans="1:52" ht="128.25" customHeight="1">
      <c r="A96" s="81">
        <v>95</v>
      </c>
      <c r="B96" s="88" t="s">
        <v>1024</v>
      </c>
      <c r="C96" s="88" t="s">
        <v>1025</v>
      </c>
      <c r="D96" s="88" t="s">
        <v>1026</v>
      </c>
      <c r="E96" s="95">
        <v>2024</v>
      </c>
      <c r="F96" s="88" t="s">
        <v>236</v>
      </c>
      <c r="G96" s="95" t="s">
        <v>807</v>
      </c>
      <c r="H96" s="88" t="s">
        <v>222</v>
      </c>
      <c r="I96" s="82" t="str">
        <f t="array" ref="I96">_xlfn.TEXTJOIN(",", TRUE, IF(Table4[study_id]=Table3[[#This Row],[study_id]], Table4[iso_code], ""))</f>
        <v>NE</v>
      </c>
      <c r="J96" s="95">
        <f>COUNTIF(study_countries!A:A,A96)</f>
        <v>1</v>
      </c>
      <c r="K96" s="88" t="s">
        <v>248</v>
      </c>
      <c r="L96" s="88" t="s">
        <v>1027</v>
      </c>
      <c r="M96" s="88" t="s">
        <v>1028</v>
      </c>
      <c r="N96" s="88"/>
      <c r="O96" s="88"/>
      <c r="P96" s="88"/>
      <c r="Q96" s="95"/>
      <c r="R96" s="82"/>
      <c r="S96" s="88"/>
      <c r="T96" s="88"/>
      <c r="U96" s="88"/>
      <c r="V96" s="88"/>
      <c r="W96" s="88"/>
      <c r="X96" s="88"/>
      <c r="Y96" s="88"/>
      <c r="Z96" s="88"/>
      <c r="AA96" s="88"/>
      <c r="AB96" s="88" t="s">
        <v>66</v>
      </c>
      <c r="AC96" s="88" t="s">
        <v>67</v>
      </c>
      <c r="AD96" s="88" t="s">
        <v>88</v>
      </c>
      <c r="AE96" s="88" t="s">
        <v>64</v>
      </c>
      <c r="AF96" s="95" t="s">
        <v>64</v>
      </c>
      <c r="AG96" s="88" t="s">
        <v>65</v>
      </c>
      <c r="AH96" s="88"/>
      <c r="AI96" s="88" t="s">
        <v>89</v>
      </c>
      <c r="AJ96" s="88" t="s">
        <v>65</v>
      </c>
      <c r="AK96" s="88" t="s">
        <v>65</v>
      </c>
      <c r="AL96" s="88" t="s">
        <v>65</v>
      </c>
      <c r="AM96" s="88" t="s">
        <v>65</v>
      </c>
      <c r="AN96" s="88" t="s">
        <v>65</v>
      </c>
      <c r="AO96" s="88"/>
      <c r="AP96" s="88"/>
      <c r="AQ96" s="88" t="s">
        <v>1029</v>
      </c>
      <c r="AR96" s="88" t="s">
        <v>1030</v>
      </c>
      <c r="AS96" s="88" t="s">
        <v>64</v>
      </c>
      <c r="AT96" s="88"/>
      <c r="AU96" s="88" t="s">
        <v>65</v>
      </c>
      <c r="AV96" s="96"/>
      <c r="AW96" s="88"/>
      <c r="AX96" s="88"/>
      <c r="AY96" s="97" t="s">
        <v>1031</v>
      </c>
      <c r="AZ96" s="98" t="s">
        <v>1032</v>
      </c>
    </row>
    <row r="97" spans="1:52" ht="110.25" customHeight="1">
      <c r="A97" s="81">
        <v>96</v>
      </c>
      <c r="B97" s="88" t="s">
        <v>1033</v>
      </c>
      <c r="C97" s="88" t="s">
        <v>751</v>
      </c>
      <c r="D97" s="88" t="s">
        <v>1034</v>
      </c>
      <c r="E97" s="95">
        <v>2023</v>
      </c>
      <c r="F97" s="88" t="s">
        <v>236</v>
      </c>
      <c r="G97" s="95" t="s">
        <v>593</v>
      </c>
      <c r="H97" s="88" t="s">
        <v>222</v>
      </c>
      <c r="I97" s="82" t="str">
        <f t="array" ref="I97">_xlfn.TEXTJOIN(",", TRUE, IF(Table4[study_id]=Table3[[#This Row],[study_id]], Table4[iso_code], ""))</f>
        <v>DZ</v>
      </c>
      <c r="J97" s="95">
        <f>COUNTIF(study_countries!A:A,A97)</f>
        <v>1</v>
      </c>
      <c r="K97" s="88" t="s">
        <v>223</v>
      </c>
      <c r="L97" s="88" t="s">
        <v>1035</v>
      </c>
      <c r="M97" s="88" t="s">
        <v>1036</v>
      </c>
      <c r="N97" s="88"/>
      <c r="O97" s="88"/>
      <c r="P97" s="88"/>
      <c r="Q97" s="95"/>
      <c r="R97" s="82"/>
      <c r="S97" s="88"/>
      <c r="T97" s="88"/>
      <c r="U97" s="88"/>
      <c r="V97" s="88"/>
      <c r="W97" s="88"/>
      <c r="X97" s="88"/>
      <c r="Y97" s="88"/>
      <c r="Z97" s="88"/>
      <c r="AA97" s="88"/>
      <c r="AB97" s="88" t="s">
        <v>66</v>
      </c>
      <c r="AC97" s="88" t="s">
        <v>67</v>
      </c>
      <c r="AD97" s="88" t="s">
        <v>88</v>
      </c>
      <c r="AE97" s="88" t="s">
        <v>64</v>
      </c>
      <c r="AF97" s="95" t="s">
        <v>64</v>
      </c>
      <c r="AG97" s="88" t="s">
        <v>65</v>
      </c>
      <c r="AH97" s="88"/>
      <c r="AI97" s="88" t="s">
        <v>69</v>
      </c>
      <c r="AJ97" s="88" t="s">
        <v>65</v>
      </c>
      <c r="AK97" s="88" t="s">
        <v>65</v>
      </c>
      <c r="AL97" s="88" t="s">
        <v>65</v>
      </c>
      <c r="AM97" s="88" t="s">
        <v>65</v>
      </c>
      <c r="AN97" s="88" t="s">
        <v>65</v>
      </c>
      <c r="AO97" s="88"/>
      <c r="AP97" s="88"/>
      <c r="AQ97" s="88" t="s">
        <v>1037</v>
      </c>
      <c r="AR97" s="88" t="s">
        <v>811</v>
      </c>
      <c r="AS97" s="88" t="s">
        <v>64</v>
      </c>
      <c r="AT97" s="88"/>
      <c r="AU97" s="88" t="s">
        <v>65</v>
      </c>
      <c r="AV97" s="96"/>
      <c r="AW97" s="88"/>
      <c r="AX97" s="88"/>
      <c r="AY97" s="97" t="s">
        <v>1038</v>
      </c>
      <c r="AZ97" s="98" t="s">
        <v>1039</v>
      </c>
    </row>
    <row r="98" spans="1:52" ht="135.75" customHeight="1">
      <c r="A98" s="81">
        <v>97</v>
      </c>
      <c r="B98" s="88" t="s">
        <v>1040</v>
      </c>
      <c r="C98" s="88" t="s">
        <v>1041</v>
      </c>
      <c r="D98" s="88" t="s">
        <v>1042</v>
      </c>
      <c r="E98" s="95">
        <v>2022</v>
      </c>
      <c r="F98" s="88" t="s">
        <v>236</v>
      </c>
      <c r="G98" s="95" t="s">
        <v>237</v>
      </c>
      <c r="H98" s="88" t="s">
        <v>222</v>
      </c>
      <c r="I98" s="82" t="str">
        <f t="array" ref="I98">_xlfn.TEXTJOIN(",", TRUE, IF(Table4[study_id]=Table3[[#This Row],[study_id]], Table4[iso_code], ""))</f>
        <v>NG</v>
      </c>
      <c r="J98" s="95">
        <f>COUNTIF(study_countries!A:A,A98)</f>
        <v>1</v>
      </c>
      <c r="K98" s="88" t="s">
        <v>248</v>
      </c>
      <c r="L98" s="88" t="s">
        <v>1043</v>
      </c>
      <c r="M98" s="88" t="s">
        <v>1044</v>
      </c>
      <c r="N98" s="88"/>
      <c r="O98" s="88"/>
      <c r="P98" s="88"/>
      <c r="Q98" s="95"/>
      <c r="R98" s="82"/>
      <c r="S98" s="88"/>
      <c r="T98" s="88"/>
      <c r="U98" s="88"/>
      <c r="V98" s="88"/>
      <c r="W98" s="88"/>
      <c r="X98" s="88"/>
      <c r="Y98" s="88"/>
      <c r="Z98" s="88"/>
      <c r="AA98" s="88"/>
      <c r="AB98" s="88" t="s">
        <v>66</v>
      </c>
      <c r="AC98" s="88" t="s">
        <v>67</v>
      </c>
      <c r="AD98" s="88" t="s">
        <v>88</v>
      </c>
      <c r="AE98" s="88" t="s">
        <v>64</v>
      </c>
      <c r="AF98" s="95" t="s">
        <v>64</v>
      </c>
      <c r="AG98" s="88" t="s">
        <v>65</v>
      </c>
      <c r="AH98" s="88"/>
      <c r="AI98" s="88" t="s">
        <v>89</v>
      </c>
      <c r="AJ98" s="88" t="s">
        <v>65</v>
      </c>
      <c r="AK98" s="88" t="s">
        <v>65</v>
      </c>
      <c r="AL98" s="88" t="s">
        <v>65</v>
      </c>
      <c r="AM98" s="88" t="s">
        <v>65</v>
      </c>
      <c r="AN98" s="88" t="s">
        <v>65</v>
      </c>
      <c r="AO98" s="88"/>
      <c r="AP98" s="88"/>
      <c r="AQ98" s="88" t="s">
        <v>1045</v>
      </c>
      <c r="AR98" s="88" t="s">
        <v>1046</v>
      </c>
      <c r="AS98" s="88" t="s">
        <v>136</v>
      </c>
      <c r="AT98" s="88"/>
      <c r="AU98" s="88" t="s">
        <v>65</v>
      </c>
      <c r="AV98" s="96"/>
      <c r="AW98" s="88"/>
      <c r="AX98" s="88"/>
      <c r="AY98" s="97" t="s">
        <v>1047</v>
      </c>
      <c r="AZ98" s="100" t="s">
        <v>1048</v>
      </c>
    </row>
    <row r="99" spans="1:52" ht="146.25" customHeight="1">
      <c r="A99" s="81">
        <v>98</v>
      </c>
      <c r="B99" s="88" t="s">
        <v>1049</v>
      </c>
      <c r="C99" s="88" t="s">
        <v>269</v>
      </c>
      <c r="D99" s="88" t="s">
        <v>1050</v>
      </c>
      <c r="E99" s="95">
        <v>2024</v>
      </c>
      <c r="F99" s="88" t="s">
        <v>55</v>
      </c>
      <c r="G99" s="95" t="s">
        <v>129</v>
      </c>
      <c r="H99" s="88" t="s">
        <v>238</v>
      </c>
      <c r="I99" s="82" t="str">
        <f t="array" ref="I99">_xlfn.TEXTJOIN(",", TRUE, IF(Table4[study_id]=Table3[[#This Row],[study_id]], Table4[iso_code], ""))</f>
        <v>MA</v>
      </c>
      <c r="J99" s="95">
        <f>COUNTIF(study_countries!A:A,A99)</f>
        <v>1</v>
      </c>
      <c r="K99" s="88" t="s">
        <v>223</v>
      </c>
      <c r="L99" s="88" t="s">
        <v>1051</v>
      </c>
      <c r="M99" s="88" t="s">
        <v>1052</v>
      </c>
      <c r="N99" s="88">
        <v>2015</v>
      </c>
      <c r="O99" s="88">
        <v>2050</v>
      </c>
      <c r="P99" s="88" t="s">
        <v>61</v>
      </c>
      <c r="Q99" s="95" t="s">
        <v>84</v>
      </c>
      <c r="R99" s="82" t="s">
        <v>63</v>
      </c>
      <c r="S99" s="88" t="s">
        <v>64</v>
      </c>
      <c r="T99" s="88" t="s">
        <v>64</v>
      </c>
      <c r="U99" s="88" t="s">
        <v>64</v>
      </c>
      <c r="V99" s="88" t="s">
        <v>64</v>
      </c>
      <c r="W99" s="88" t="s">
        <v>64</v>
      </c>
      <c r="X99" s="88" t="s">
        <v>65</v>
      </c>
      <c r="Y99" s="88" t="s">
        <v>64</v>
      </c>
      <c r="Z99" s="88" t="s">
        <v>64</v>
      </c>
      <c r="AA99" s="88" t="s">
        <v>64</v>
      </c>
      <c r="AB99" s="88" t="s">
        <v>66</v>
      </c>
      <c r="AC99" s="88" t="s">
        <v>104</v>
      </c>
      <c r="AD99" s="88" t="s">
        <v>68</v>
      </c>
      <c r="AE99" s="88" t="s">
        <v>65</v>
      </c>
      <c r="AF99" s="95" t="s">
        <v>64</v>
      </c>
      <c r="AG99" s="88" t="s">
        <v>64</v>
      </c>
      <c r="AH99" s="88" t="s">
        <v>65</v>
      </c>
      <c r="AI99" s="88" t="s">
        <v>89</v>
      </c>
      <c r="AJ99" s="88" t="s">
        <v>65</v>
      </c>
      <c r="AK99" s="88" t="s">
        <v>136</v>
      </c>
      <c r="AL99" s="88" t="s">
        <v>65</v>
      </c>
      <c r="AM99" s="88" t="s">
        <v>64</v>
      </c>
      <c r="AN99" s="88" t="s">
        <v>65</v>
      </c>
      <c r="AO99" s="88" t="s">
        <v>1053</v>
      </c>
      <c r="AP99" s="88" t="s">
        <v>1054</v>
      </c>
      <c r="AQ99" s="88" t="s">
        <v>1055</v>
      </c>
      <c r="AR99" s="88" t="s">
        <v>277</v>
      </c>
      <c r="AS99" s="88" t="s">
        <v>65</v>
      </c>
      <c r="AT99" s="88"/>
      <c r="AU99" s="88" t="s">
        <v>65</v>
      </c>
      <c r="AV99" s="96">
        <v>0.1</v>
      </c>
      <c r="AW99" s="88" t="s">
        <v>64</v>
      </c>
      <c r="AX99" s="88" t="s">
        <v>1056</v>
      </c>
      <c r="AY99" s="97" t="s">
        <v>1057</v>
      </c>
      <c r="AZ99" s="98" t="s">
        <v>1058</v>
      </c>
    </row>
    <row r="100" spans="1:52" ht="125.25" customHeight="1">
      <c r="A100" s="81">
        <v>99</v>
      </c>
      <c r="B100" s="88" t="s">
        <v>1059</v>
      </c>
      <c r="C100" s="88" t="s">
        <v>1041</v>
      </c>
      <c r="D100" s="88" t="s">
        <v>1060</v>
      </c>
      <c r="E100" s="95">
        <v>2021</v>
      </c>
      <c r="F100" s="88" t="s">
        <v>236</v>
      </c>
      <c r="G100" s="95" t="s">
        <v>237</v>
      </c>
      <c r="H100" s="88" t="s">
        <v>238</v>
      </c>
      <c r="I100" s="82" t="str">
        <f t="array" ref="I100">_xlfn.TEXTJOIN(",", TRUE, IF(Table4[study_id]=Table3[[#This Row],[study_id]], Table4[iso_code], ""))</f>
        <v>DZ</v>
      </c>
      <c r="J100" s="95">
        <f>COUNTIF(study_countries!A:A,A100)</f>
        <v>1</v>
      </c>
      <c r="K100" s="88" t="s">
        <v>223</v>
      </c>
      <c r="L100" s="88" t="s">
        <v>1061</v>
      </c>
      <c r="M100" s="88" t="s">
        <v>1062</v>
      </c>
      <c r="N100" s="88"/>
      <c r="O100" s="88"/>
      <c r="P100" s="88"/>
      <c r="Q100" s="95"/>
      <c r="R100" s="82"/>
      <c r="S100" s="88"/>
      <c r="T100" s="88"/>
      <c r="U100" s="88"/>
      <c r="V100" s="88"/>
      <c r="W100" s="88"/>
      <c r="X100" s="88"/>
      <c r="Y100" s="88"/>
      <c r="Z100" s="88"/>
      <c r="AA100" s="88"/>
      <c r="AB100" s="88" t="s">
        <v>66</v>
      </c>
      <c r="AC100" s="88" t="s">
        <v>67</v>
      </c>
      <c r="AD100" s="88" t="s">
        <v>88</v>
      </c>
      <c r="AE100" s="88" t="s">
        <v>64</v>
      </c>
      <c r="AF100" s="95" t="s">
        <v>64</v>
      </c>
      <c r="AG100" s="88" t="s">
        <v>65</v>
      </c>
      <c r="AH100" s="88"/>
      <c r="AI100" s="88" t="s">
        <v>89</v>
      </c>
      <c r="AJ100" s="88" t="s">
        <v>65</v>
      </c>
      <c r="AK100" s="88" t="s">
        <v>65</v>
      </c>
      <c r="AL100" s="88" t="s">
        <v>65</v>
      </c>
      <c r="AM100" s="88" t="s">
        <v>65</v>
      </c>
      <c r="AN100" s="88" t="s">
        <v>136</v>
      </c>
      <c r="AO100" s="88"/>
      <c r="AP100" s="88"/>
      <c r="AQ100" s="88" t="s">
        <v>1063</v>
      </c>
      <c r="AR100" s="88" t="s">
        <v>811</v>
      </c>
      <c r="AS100" s="88" t="s">
        <v>64</v>
      </c>
      <c r="AT100" s="88"/>
      <c r="AU100" s="88" t="s">
        <v>65</v>
      </c>
      <c r="AV100" s="96"/>
      <c r="AW100" s="88"/>
      <c r="AX100" s="88"/>
      <c r="AY100" s="97" t="s">
        <v>1064</v>
      </c>
      <c r="AZ100" s="98" t="s">
        <v>1065</v>
      </c>
    </row>
    <row r="101" spans="1:52" ht="125.25" customHeight="1">
      <c r="A101" s="81">
        <v>100</v>
      </c>
      <c r="B101" s="88" t="s">
        <v>1066</v>
      </c>
      <c r="C101" s="88" t="s">
        <v>751</v>
      </c>
      <c r="D101" s="88" t="s">
        <v>1067</v>
      </c>
      <c r="E101" s="95">
        <v>2022</v>
      </c>
      <c r="F101" s="88" t="s">
        <v>236</v>
      </c>
      <c r="G101" s="95" t="s">
        <v>807</v>
      </c>
      <c r="H101" s="88" t="s">
        <v>222</v>
      </c>
      <c r="I101" s="82" t="str">
        <f t="array" ref="I101">_xlfn.TEXTJOIN(",", TRUE, IF(Table4[study_id]=Table3[[#This Row],[study_id]], Table4[iso_code], ""))</f>
        <v>ET</v>
      </c>
      <c r="J101" s="95">
        <f>COUNTIF(study_countries!A:A,A101)</f>
        <v>1</v>
      </c>
      <c r="K101" s="88" t="s">
        <v>320</v>
      </c>
      <c r="L101" s="88" t="s">
        <v>1068</v>
      </c>
      <c r="M101" s="88" t="s">
        <v>1069</v>
      </c>
      <c r="N101" s="88">
        <v>2020</v>
      </c>
      <c r="O101" s="88">
        <v>2035</v>
      </c>
      <c r="P101" s="88"/>
      <c r="Q101" s="95"/>
      <c r="R101" s="82"/>
      <c r="S101" s="88"/>
      <c r="T101" s="88"/>
      <c r="U101" s="88"/>
      <c r="V101" s="88"/>
      <c r="W101" s="88"/>
      <c r="X101" s="88"/>
      <c r="Y101" s="88"/>
      <c r="Z101" s="88"/>
      <c r="AA101" s="88"/>
      <c r="AB101" s="88" t="s">
        <v>66</v>
      </c>
      <c r="AC101" s="88" t="s">
        <v>67</v>
      </c>
      <c r="AD101" s="88" t="s">
        <v>88</v>
      </c>
      <c r="AE101" s="88" t="s">
        <v>64</v>
      </c>
      <c r="AF101" s="95" t="s">
        <v>64</v>
      </c>
      <c r="AG101" s="88" t="s">
        <v>65</v>
      </c>
      <c r="AH101" s="88"/>
      <c r="AI101" s="88" t="s">
        <v>69</v>
      </c>
      <c r="AJ101" s="88" t="s">
        <v>65</v>
      </c>
      <c r="AK101" s="88" t="s">
        <v>65</v>
      </c>
      <c r="AL101" s="88" t="s">
        <v>65</v>
      </c>
      <c r="AM101" s="88" t="s">
        <v>64</v>
      </c>
      <c r="AN101" s="88" t="s">
        <v>65</v>
      </c>
      <c r="AO101" s="88"/>
      <c r="AP101" s="88"/>
      <c r="AQ101" s="88" t="s">
        <v>1070</v>
      </c>
      <c r="AR101" s="88" t="s">
        <v>199</v>
      </c>
      <c r="AS101" s="88" t="s">
        <v>64</v>
      </c>
      <c r="AT101" s="88"/>
      <c r="AU101" s="88" t="s">
        <v>65</v>
      </c>
      <c r="AV101" s="96"/>
      <c r="AW101" s="88"/>
      <c r="AX101" s="88"/>
      <c r="AY101" s="97" t="s">
        <v>1071</v>
      </c>
      <c r="AZ101" s="98" t="s">
        <v>1072</v>
      </c>
    </row>
    <row r="102" spans="1:52" ht="104.25" customHeight="1">
      <c r="A102" s="81">
        <v>101</v>
      </c>
      <c r="B102" s="88" t="s">
        <v>1073</v>
      </c>
      <c r="C102" s="88" t="s">
        <v>751</v>
      </c>
      <c r="D102" s="88" t="s">
        <v>1074</v>
      </c>
      <c r="E102" s="95">
        <v>2025</v>
      </c>
      <c r="F102" s="88" t="s">
        <v>236</v>
      </c>
      <c r="G102" s="95" t="s">
        <v>753</v>
      </c>
      <c r="H102" s="88" t="s">
        <v>222</v>
      </c>
      <c r="I102" s="82" t="str">
        <f t="array" ref="I102">_xlfn.TEXTJOIN(",", TRUE, IF(Table4[study_id]=Table3[[#This Row],[study_id]], Table4[iso_code], ""))</f>
        <v>EG</v>
      </c>
      <c r="J102" s="95">
        <f>COUNTIF(study_countries!A:A,A102)</f>
        <v>1</v>
      </c>
      <c r="K102" s="88" t="s">
        <v>320</v>
      </c>
      <c r="L102" s="88" t="s">
        <v>1075</v>
      </c>
      <c r="M102" s="88" t="s">
        <v>1076</v>
      </c>
      <c r="N102" s="88"/>
      <c r="O102" s="88"/>
      <c r="P102" s="88"/>
      <c r="Q102" s="95"/>
      <c r="R102" s="82"/>
      <c r="S102" s="88"/>
      <c r="T102" s="88"/>
      <c r="U102" s="88"/>
      <c r="V102" s="88"/>
      <c r="W102" s="88"/>
      <c r="X102" s="88"/>
      <c r="Y102" s="88"/>
      <c r="Z102" s="88"/>
      <c r="AA102" s="88"/>
      <c r="AB102" s="88" t="s">
        <v>66</v>
      </c>
      <c r="AC102" s="88" t="s">
        <v>67</v>
      </c>
      <c r="AD102" s="88" t="s">
        <v>88</v>
      </c>
      <c r="AE102" s="88" t="s">
        <v>64</v>
      </c>
      <c r="AF102" s="95" t="s">
        <v>64</v>
      </c>
      <c r="AG102" s="88" t="s">
        <v>65</v>
      </c>
      <c r="AH102" s="88"/>
      <c r="AI102" s="88" t="s">
        <v>69</v>
      </c>
      <c r="AJ102" s="88" t="s">
        <v>65</v>
      </c>
      <c r="AK102" s="88" t="s">
        <v>65</v>
      </c>
      <c r="AL102" s="88" t="s">
        <v>65</v>
      </c>
      <c r="AM102" s="88" t="s">
        <v>64</v>
      </c>
      <c r="AN102" s="88" t="s">
        <v>65</v>
      </c>
      <c r="AO102" s="88"/>
      <c r="AP102" s="88"/>
      <c r="AQ102" s="88" t="s">
        <v>1077</v>
      </c>
      <c r="AR102" s="88" t="s">
        <v>873</v>
      </c>
      <c r="AS102" s="88" t="s">
        <v>64</v>
      </c>
      <c r="AT102" s="88"/>
      <c r="AU102" s="88" t="s">
        <v>65</v>
      </c>
      <c r="AV102" s="96"/>
      <c r="AW102" s="88"/>
      <c r="AX102" s="88"/>
      <c r="AY102" s="97" t="s">
        <v>1078</v>
      </c>
      <c r="AZ102" s="98" t="s">
        <v>1079</v>
      </c>
    </row>
    <row r="103" spans="1:52" ht="111.75" customHeight="1">
      <c r="A103" s="81">
        <v>102</v>
      </c>
      <c r="B103" s="88" t="s">
        <v>1080</v>
      </c>
      <c r="C103" s="88" t="s">
        <v>1081</v>
      </c>
      <c r="D103" s="88" t="s">
        <v>1082</v>
      </c>
      <c r="E103" s="95">
        <v>2022</v>
      </c>
      <c r="F103" s="88" t="s">
        <v>236</v>
      </c>
      <c r="G103" s="95" t="s">
        <v>237</v>
      </c>
      <c r="H103" s="88" t="s">
        <v>238</v>
      </c>
      <c r="I103" s="82" t="str">
        <f t="array" ref="I103">_xlfn.TEXTJOIN(",", TRUE, IF(Table4[study_id]=Table3[[#This Row],[study_id]], Table4[iso_code], ""))</f>
        <v>SD</v>
      </c>
      <c r="J103" s="95">
        <f>COUNTIF(study_countries!A:A,A103)</f>
        <v>1</v>
      </c>
      <c r="K103" s="88" t="s">
        <v>320</v>
      </c>
      <c r="L103" s="88" t="s">
        <v>1083</v>
      </c>
      <c r="M103" s="88" t="s">
        <v>1084</v>
      </c>
      <c r="N103" s="88"/>
      <c r="O103" s="88"/>
      <c r="P103" s="88"/>
      <c r="Q103" s="95"/>
      <c r="R103" s="82"/>
      <c r="S103" s="88"/>
      <c r="T103" s="88"/>
      <c r="U103" s="88"/>
      <c r="V103" s="88"/>
      <c r="W103" s="88"/>
      <c r="X103" s="88"/>
      <c r="Y103" s="88"/>
      <c r="Z103" s="88"/>
      <c r="AA103" s="88"/>
      <c r="AB103" s="88" t="s">
        <v>66</v>
      </c>
      <c r="AC103" s="88" t="s">
        <v>67</v>
      </c>
      <c r="AD103" s="88" t="s">
        <v>88</v>
      </c>
      <c r="AE103" s="88" t="s">
        <v>64</v>
      </c>
      <c r="AF103" s="95" t="s">
        <v>65</v>
      </c>
      <c r="AG103" s="88" t="s">
        <v>65</v>
      </c>
      <c r="AH103" s="88"/>
      <c r="AI103" s="88" t="s">
        <v>89</v>
      </c>
      <c r="AJ103" s="88" t="s">
        <v>65</v>
      </c>
      <c r="AK103" s="88" t="s">
        <v>65</v>
      </c>
      <c r="AL103" s="88" t="s">
        <v>65</v>
      </c>
      <c r="AM103" s="88" t="s">
        <v>65</v>
      </c>
      <c r="AN103" s="88" t="s">
        <v>65</v>
      </c>
      <c r="AO103" s="88"/>
      <c r="AP103" s="88"/>
      <c r="AQ103" s="88" t="s">
        <v>1085</v>
      </c>
      <c r="AR103" s="88" t="s">
        <v>1086</v>
      </c>
      <c r="AS103" s="88" t="s">
        <v>65</v>
      </c>
      <c r="AT103" s="88"/>
      <c r="AU103" s="88" t="s">
        <v>65</v>
      </c>
      <c r="AV103" s="96"/>
      <c r="AW103" s="88"/>
      <c r="AX103" s="88"/>
      <c r="AY103" s="97" t="s">
        <v>1087</v>
      </c>
      <c r="AZ103" s="98" t="s">
        <v>1088</v>
      </c>
    </row>
    <row r="104" spans="1:52" ht="131.25" customHeight="1">
      <c r="A104" s="81">
        <v>103</v>
      </c>
      <c r="B104" s="88" t="s">
        <v>1089</v>
      </c>
      <c r="C104" s="88" t="s">
        <v>822</v>
      </c>
      <c r="D104" s="88" t="s">
        <v>1090</v>
      </c>
      <c r="E104" s="95">
        <v>2023</v>
      </c>
      <c r="F104" s="88" t="s">
        <v>236</v>
      </c>
      <c r="G104" s="95" t="s">
        <v>753</v>
      </c>
      <c r="H104" s="88" t="s">
        <v>222</v>
      </c>
      <c r="I104" s="82" t="str">
        <f t="array" ref="I104">_xlfn.TEXTJOIN(",", TRUE, IF(Table4[study_id]=Table3[[#This Row],[study_id]], Table4[iso_code], ""))</f>
        <v>CD</v>
      </c>
      <c r="J104" s="95">
        <f>COUNTIF(study_countries!A:A,A104)</f>
        <v>1</v>
      </c>
      <c r="K104" s="88" t="s">
        <v>271</v>
      </c>
      <c r="L104" s="88" t="s">
        <v>1091</v>
      </c>
      <c r="M104" s="88" t="s">
        <v>1092</v>
      </c>
      <c r="N104" s="88"/>
      <c r="O104" s="88"/>
      <c r="P104" s="88"/>
      <c r="Q104" s="95"/>
      <c r="R104" s="82"/>
      <c r="S104" s="88"/>
      <c r="T104" s="88"/>
      <c r="U104" s="88"/>
      <c r="V104" s="88"/>
      <c r="W104" s="88"/>
      <c r="X104" s="88"/>
      <c r="Y104" s="88"/>
      <c r="Z104" s="88"/>
      <c r="AA104" s="88"/>
      <c r="AB104" s="88" t="s">
        <v>66</v>
      </c>
      <c r="AC104" s="88" t="s">
        <v>67</v>
      </c>
      <c r="AD104" s="88" t="s">
        <v>88</v>
      </c>
      <c r="AE104" s="88" t="s">
        <v>64</v>
      </c>
      <c r="AF104" s="95" t="s">
        <v>64</v>
      </c>
      <c r="AG104" s="88" t="s">
        <v>65</v>
      </c>
      <c r="AH104" s="88"/>
      <c r="AI104" s="88" t="s">
        <v>69</v>
      </c>
      <c r="AJ104" s="88" t="s">
        <v>65</v>
      </c>
      <c r="AK104" s="88" t="s">
        <v>65</v>
      </c>
      <c r="AL104" s="88" t="s">
        <v>65</v>
      </c>
      <c r="AM104" s="88" t="s">
        <v>65</v>
      </c>
      <c r="AN104" s="88" t="s">
        <v>65</v>
      </c>
      <c r="AO104" s="88"/>
      <c r="AP104" s="88"/>
      <c r="AQ104" s="88" t="s">
        <v>1093</v>
      </c>
      <c r="AR104" s="88" t="s">
        <v>1094</v>
      </c>
      <c r="AS104" s="88" t="s">
        <v>65</v>
      </c>
      <c r="AT104" s="88"/>
      <c r="AU104" s="88" t="s">
        <v>65</v>
      </c>
      <c r="AV104" s="96"/>
      <c r="AW104" s="88"/>
      <c r="AX104" s="88"/>
      <c r="AY104" s="97" t="s">
        <v>1095</v>
      </c>
      <c r="AZ104" s="98" t="s">
        <v>1096</v>
      </c>
    </row>
    <row r="105" spans="1:52" ht="132" customHeight="1">
      <c r="A105" s="81">
        <v>104</v>
      </c>
      <c r="B105" s="92" t="s">
        <v>1097</v>
      </c>
      <c r="C105" s="92" t="s">
        <v>1098</v>
      </c>
      <c r="D105" s="92" t="s">
        <v>1099</v>
      </c>
      <c r="E105" s="95">
        <v>2021</v>
      </c>
      <c r="F105" s="92" t="s">
        <v>236</v>
      </c>
      <c r="G105" s="95" t="s">
        <v>237</v>
      </c>
      <c r="H105" s="92" t="s">
        <v>238</v>
      </c>
      <c r="I105" s="82" t="str">
        <f t="array" ref="I105">_xlfn.TEXTJOIN(",", TRUE, IF(Table4[study_id]=Table3[[#This Row],[study_id]], Table4[iso_code], ""))</f>
        <v>UG</v>
      </c>
      <c r="J105" s="92">
        <f>COUNTIF(study_countries!A:A,A105)</f>
        <v>1</v>
      </c>
      <c r="K105" s="92" t="s">
        <v>320</v>
      </c>
      <c r="L105" s="92" t="s">
        <v>1100</v>
      </c>
      <c r="M105" s="92" t="s">
        <v>1101</v>
      </c>
      <c r="N105" s="92"/>
      <c r="O105" s="92"/>
      <c r="P105" s="92"/>
      <c r="Q105" s="95"/>
      <c r="R105" s="82"/>
      <c r="S105" s="92"/>
      <c r="T105" s="92"/>
      <c r="U105" s="92"/>
      <c r="V105" s="92"/>
      <c r="W105" s="92"/>
      <c r="X105" s="92"/>
      <c r="Y105" s="92"/>
      <c r="Z105" s="92"/>
      <c r="AA105" s="92"/>
      <c r="AB105" s="88" t="s">
        <v>66</v>
      </c>
      <c r="AC105" s="92" t="s">
        <v>104</v>
      </c>
      <c r="AD105" s="92" t="s">
        <v>68</v>
      </c>
      <c r="AE105" s="92" t="s">
        <v>64</v>
      </c>
      <c r="AF105" s="92" t="s">
        <v>64</v>
      </c>
      <c r="AG105" s="92" t="s">
        <v>65</v>
      </c>
      <c r="AH105" s="92"/>
      <c r="AI105" s="88" t="s">
        <v>69</v>
      </c>
      <c r="AJ105" s="92" t="s">
        <v>65</v>
      </c>
      <c r="AK105" s="92" t="s">
        <v>65</v>
      </c>
      <c r="AL105" s="92" t="s">
        <v>65</v>
      </c>
      <c r="AM105" s="92" t="s">
        <v>64</v>
      </c>
      <c r="AN105" s="92" t="s">
        <v>65</v>
      </c>
      <c r="AO105" s="92"/>
      <c r="AP105" s="92"/>
      <c r="AQ105" s="92" t="s">
        <v>1102</v>
      </c>
      <c r="AR105" s="92" t="s">
        <v>1103</v>
      </c>
      <c r="AS105" s="92" t="s">
        <v>136</v>
      </c>
      <c r="AT105" s="92"/>
      <c r="AU105" s="92" t="s">
        <v>65</v>
      </c>
      <c r="AV105" s="92"/>
      <c r="AW105" s="92"/>
      <c r="AX105" s="92"/>
      <c r="AY105" s="92" t="s">
        <v>1104</v>
      </c>
      <c r="AZ105" s="94" t="s">
        <v>1105</v>
      </c>
    </row>
    <row r="106" spans="1:52" ht="102.75" customHeight="1">
      <c r="A106" s="81">
        <v>105</v>
      </c>
      <c r="B106" s="92" t="s">
        <v>1106</v>
      </c>
      <c r="C106" s="92" t="s">
        <v>751</v>
      </c>
      <c r="D106" s="92" t="s">
        <v>1107</v>
      </c>
      <c r="E106" s="95">
        <v>2023</v>
      </c>
      <c r="F106" s="92" t="s">
        <v>236</v>
      </c>
      <c r="G106" s="95" t="s">
        <v>753</v>
      </c>
      <c r="H106" s="92" t="s">
        <v>222</v>
      </c>
      <c r="I106" s="82" t="str">
        <f t="array" ref="I106">_xlfn.TEXTJOIN(",", TRUE, IF(Table4[study_id]=Table3[[#This Row],[study_id]], Table4[iso_code], ""))</f>
        <v>CM</v>
      </c>
      <c r="J106" s="92">
        <f>COUNTIF(study_countries!A:A,A106)</f>
        <v>1</v>
      </c>
      <c r="K106" s="92" t="s">
        <v>284</v>
      </c>
      <c r="L106" s="92" t="s">
        <v>1108</v>
      </c>
      <c r="M106" s="92" t="s">
        <v>1109</v>
      </c>
      <c r="N106" s="92"/>
      <c r="O106" s="92"/>
      <c r="P106" s="92"/>
      <c r="Q106" s="95"/>
      <c r="R106" s="82"/>
      <c r="S106" s="92"/>
      <c r="T106" s="92"/>
      <c r="U106" s="92"/>
      <c r="V106" s="92"/>
      <c r="W106" s="92"/>
      <c r="X106" s="92"/>
      <c r="Y106" s="92"/>
      <c r="Z106" s="92"/>
      <c r="AA106" s="92"/>
      <c r="AB106" s="88" t="s">
        <v>66</v>
      </c>
      <c r="AC106" s="92" t="s">
        <v>67</v>
      </c>
      <c r="AD106" s="92" t="s">
        <v>68</v>
      </c>
      <c r="AE106" s="92" t="s">
        <v>64</v>
      </c>
      <c r="AF106" s="92" t="s">
        <v>65</v>
      </c>
      <c r="AG106" s="92" t="s">
        <v>65</v>
      </c>
      <c r="AH106" s="92"/>
      <c r="AI106" s="88" t="s">
        <v>69</v>
      </c>
      <c r="AJ106" s="92" t="s">
        <v>65</v>
      </c>
      <c r="AK106" s="92" t="s">
        <v>65</v>
      </c>
      <c r="AL106" s="92" t="s">
        <v>65</v>
      </c>
      <c r="AM106" s="92" t="s">
        <v>64</v>
      </c>
      <c r="AN106" s="92" t="s">
        <v>65</v>
      </c>
      <c r="AO106" s="92"/>
      <c r="AP106" s="92"/>
      <c r="AQ106" s="92" t="s">
        <v>1110</v>
      </c>
      <c r="AR106" s="92" t="s">
        <v>1111</v>
      </c>
      <c r="AS106" s="92" t="s">
        <v>64</v>
      </c>
      <c r="AT106" s="92"/>
      <c r="AU106" s="92" t="s">
        <v>65</v>
      </c>
      <c r="AV106" s="92"/>
      <c r="AW106" s="92"/>
      <c r="AX106" s="92"/>
      <c r="AY106" s="93" t="s">
        <v>1112</v>
      </c>
      <c r="AZ106" s="94" t="s">
        <v>1113</v>
      </c>
    </row>
    <row r="107" spans="1:52" ht="122.25" customHeight="1">
      <c r="A107" s="81">
        <v>106</v>
      </c>
      <c r="B107" s="82" t="s">
        <v>1114</v>
      </c>
      <c r="C107" s="82" t="s">
        <v>294</v>
      </c>
      <c r="D107" s="82" t="s">
        <v>1115</v>
      </c>
      <c r="E107" s="82">
        <v>2026</v>
      </c>
      <c r="F107" s="82" t="s">
        <v>236</v>
      </c>
      <c r="G107" s="95" t="s">
        <v>237</v>
      </c>
      <c r="H107" s="92" t="s">
        <v>222</v>
      </c>
      <c r="I107" s="82" t="str">
        <f t="array" ref="I107">_xlfn.TEXTJOIN(",", TRUE, IF(Table4[study_id]=Table3[[#This Row],[study_id]], Table4[iso_code], ""))</f>
        <v>CD</v>
      </c>
      <c r="J107" s="92">
        <f>COUNTIF(study_countries!A:A,A107)</f>
        <v>1</v>
      </c>
      <c r="K107" s="82" t="s">
        <v>271</v>
      </c>
      <c r="L107" s="82" t="s">
        <v>1116</v>
      </c>
      <c r="M107" s="82" t="s">
        <v>1117</v>
      </c>
      <c r="N107" s="82">
        <v>2020</v>
      </c>
      <c r="O107" s="82">
        <v>2030</v>
      </c>
      <c r="P107" s="82"/>
      <c r="Q107" s="95"/>
      <c r="R107" s="82"/>
      <c r="S107" s="82"/>
      <c r="T107" s="82"/>
      <c r="U107" s="82"/>
      <c r="V107" s="82"/>
      <c r="W107" s="82"/>
      <c r="X107" s="82"/>
      <c r="Y107" s="82"/>
      <c r="Z107" s="82"/>
      <c r="AA107" s="82"/>
      <c r="AB107" s="88" t="s">
        <v>66</v>
      </c>
      <c r="AC107" s="82" t="s">
        <v>104</v>
      </c>
      <c r="AD107" s="82" t="s">
        <v>88</v>
      </c>
      <c r="AE107" s="82" t="s">
        <v>64</v>
      </c>
      <c r="AF107" s="82" t="s">
        <v>65</v>
      </c>
      <c r="AG107" s="82" t="s">
        <v>65</v>
      </c>
      <c r="AH107" s="82"/>
      <c r="AI107" s="82" t="s">
        <v>89</v>
      </c>
      <c r="AJ107" s="82" t="s">
        <v>65</v>
      </c>
      <c r="AK107" s="82" t="s">
        <v>65</v>
      </c>
      <c r="AL107" s="82" t="s">
        <v>65</v>
      </c>
      <c r="AM107" s="82" t="s">
        <v>136</v>
      </c>
      <c r="AN107" s="82" t="s">
        <v>65</v>
      </c>
      <c r="AO107" s="82"/>
      <c r="AP107" s="82"/>
      <c r="AQ107" s="82" t="s">
        <v>1118</v>
      </c>
      <c r="AR107" s="82" t="s">
        <v>1119</v>
      </c>
      <c r="AS107" s="82" t="s">
        <v>65</v>
      </c>
      <c r="AT107" s="82"/>
      <c r="AU107" s="82" t="s">
        <v>65</v>
      </c>
      <c r="AV107" s="82"/>
      <c r="AW107" s="82"/>
      <c r="AX107" s="82"/>
      <c r="AY107" s="83" t="s">
        <v>1120</v>
      </c>
      <c r="AZ107" s="87" t="s">
        <v>1121</v>
      </c>
    </row>
    <row r="108" spans="1:52" ht="84.75" customHeight="1">
      <c r="A108" s="81">
        <v>107</v>
      </c>
      <c r="B108" s="82" t="s">
        <v>1122</v>
      </c>
      <c r="C108" s="82" t="s">
        <v>751</v>
      </c>
      <c r="D108" s="82" t="s">
        <v>1123</v>
      </c>
      <c r="E108" s="82">
        <v>2016</v>
      </c>
      <c r="F108" s="82" t="s">
        <v>236</v>
      </c>
      <c r="G108" s="95" t="s">
        <v>753</v>
      </c>
      <c r="H108" s="82" t="s">
        <v>222</v>
      </c>
      <c r="I108" s="82" t="str" cm="1">
        <f t="array" ref="I108">_xlfn.TEXTJOIN(",", TRUE, IF(Table4[study_id]=Table3[[#This Row],[study_id]], Table4[iso_code], ""))</f>
        <v>TN</v>
      </c>
      <c r="J108" s="92">
        <f>COUNTIF(study_countries!A:A,A108)</f>
        <v>1</v>
      </c>
      <c r="K108" s="82" t="s">
        <v>223</v>
      </c>
      <c r="L108" s="82" t="s">
        <v>1124</v>
      </c>
      <c r="M108" s="82" t="s">
        <v>1125</v>
      </c>
      <c r="N108" s="82"/>
      <c r="O108" s="82"/>
      <c r="P108" s="82"/>
      <c r="Q108" s="95"/>
      <c r="R108" s="82"/>
      <c r="S108" s="82"/>
      <c r="T108" s="82"/>
      <c r="U108" s="82"/>
      <c r="V108" s="82"/>
      <c r="W108" s="82"/>
      <c r="X108" s="82"/>
      <c r="Y108" s="82"/>
      <c r="Z108" s="82"/>
      <c r="AA108" s="82"/>
      <c r="AB108" s="88" t="s">
        <v>66</v>
      </c>
      <c r="AC108" s="82" t="s">
        <v>67</v>
      </c>
      <c r="AD108" s="82" t="s">
        <v>88</v>
      </c>
      <c r="AE108" s="82" t="s">
        <v>64</v>
      </c>
      <c r="AF108" s="82" t="s">
        <v>64</v>
      </c>
      <c r="AG108" s="82" t="s">
        <v>65</v>
      </c>
      <c r="AH108" s="82"/>
      <c r="AI108" s="82" t="s">
        <v>69</v>
      </c>
      <c r="AJ108" s="82" t="s">
        <v>65</v>
      </c>
      <c r="AK108" s="82" t="s">
        <v>65</v>
      </c>
      <c r="AL108" s="82" t="s">
        <v>65</v>
      </c>
      <c r="AM108" s="82" t="s">
        <v>64</v>
      </c>
      <c r="AN108" s="82" t="s">
        <v>65</v>
      </c>
      <c r="AO108" s="82"/>
      <c r="AP108" s="82"/>
      <c r="AQ108" s="82" t="s">
        <v>1126</v>
      </c>
      <c r="AR108" s="82" t="s">
        <v>977</v>
      </c>
      <c r="AS108" s="82" t="s">
        <v>64</v>
      </c>
      <c r="AT108" s="82"/>
      <c r="AU108" s="82" t="s">
        <v>65</v>
      </c>
      <c r="AV108" s="82"/>
      <c r="AW108" s="82"/>
      <c r="AX108" s="82"/>
      <c r="AY108" s="83" t="s">
        <v>1127</v>
      </c>
      <c r="AZ108" s="87" t="s">
        <v>1128</v>
      </c>
    </row>
    <row r="109" spans="1:52" ht="78" customHeight="1">
      <c r="A109" s="81">
        <v>108</v>
      </c>
      <c r="B109" s="82" t="s">
        <v>1129</v>
      </c>
      <c r="C109" s="82" t="s">
        <v>822</v>
      </c>
      <c r="D109" s="82" t="s">
        <v>1130</v>
      </c>
      <c r="E109" s="82">
        <v>2022</v>
      </c>
      <c r="F109" s="82" t="s">
        <v>236</v>
      </c>
      <c r="G109" s="95" t="s">
        <v>753</v>
      </c>
      <c r="H109" s="82" t="s">
        <v>222</v>
      </c>
      <c r="I109" s="82" t="str" cm="1">
        <f t="array" ref="I109">_xlfn.TEXTJOIN(",", TRUE, IF(Table4[study_id]=Table3[[#This Row],[study_id]], Table4[iso_code], ""))</f>
        <v>SD</v>
      </c>
      <c r="J109" s="92">
        <f>COUNTIF(study_countries!A:A,A109)</f>
        <v>1</v>
      </c>
      <c r="K109" s="82" t="s">
        <v>320</v>
      </c>
      <c r="L109" s="82" t="s">
        <v>1131</v>
      </c>
      <c r="M109" s="82" t="s">
        <v>1132</v>
      </c>
      <c r="N109" s="82"/>
      <c r="O109" s="82"/>
      <c r="P109" s="82"/>
      <c r="Q109" s="95"/>
      <c r="R109" s="82"/>
      <c r="S109" s="82"/>
      <c r="T109" s="82"/>
      <c r="U109" s="82"/>
      <c r="V109" s="82"/>
      <c r="W109" s="82"/>
      <c r="X109" s="82"/>
      <c r="Y109" s="82"/>
      <c r="Z109" s="82"/>
      <c r="AA109" s="82"/>
      <c r="AB109" s="88" t="s">
        <v>66</v>
      </c>
      <c r="AC109" s="82" t="s">
        <v>67</v>
      </c>
      <c r="AD109" s="82" t="s">
        <v>88</v>
      </c>
      <c r="AE109" s="82" t="s">
        <v>64</v>
      </c>
      <c r="AF109" s="82" t="s">
        <v>64</v>
      </c>
      <c r="AG109" s="82" t="s">
        <v>65</v>
      </c>
      <c r="AH109" s="82"/>
      <c r="AI109" s="82" t="s">
        <v>69</v>
      </c>
      <c r="AJ109" s="82" t="s">
        <v>65</v>
      </c>
      <c r="AK109" s="82" t="s">
        <v>65</v>
      </c>
      <c r="AL109" s="82" t="s">
        <v>65</v>
      </c>
      <c r="AM109" s="82" t="s">
        <v>64</v>
      </c>
      <c r="AN109" s="82" t="s">
        <v>65</v>
      </c>
      <c r="AO109" s="82"/>
      <c r="AP109" s="82"/>
      <c r="AQ109" s="82" t="s">
        <v>1133</v>
      </c>
      <c r="AR109" s="82" t="s">
        <v>1134</v>
      </c>
      <c r="AS109" s="82" t="s">
        <v>136</v>
      </c>
      <c r="AT109" s="82"/>
      <c r="AU109" s="82" t="s">
        <v>65</v>
      </c>
      <c r="AV109" s="82"/>
      <c r="AW109" s="82"/>
      <c r="AX109" s="82"/>
      <c r="AY109" s="83" t="s">
        <v>1135</v>
      </c>
      <c r="AZ109" s="87" t="s">
        <v>1136</v>
      </c>
    </row>
    <row r="110" spans="1:52" ht="84.75" customHeight="1">
      <c r="A110" s="81">
        <v>109</v>
      </c>
      <c r="B110" s="82" t="s">
        <v>1137</v>
      </c>
      <c r="C110" s="82" t="s">
        <v>1138</v>
      </c>
      <c r="D110" s="82" t="s">
        <v>1139</v>
      </c>
      <c r="E110" s="82">
        <v>2023</v>
      </c>
      <c r="F110" s="82" t="s">
        <v>236</v>
      </c>
      <c r="G110" s="95" t="s">
        <v>807</v>
      </c>
      <c r="H110" s="82" t="s">
        <v>222</v>
      </c>
      <c r="I110" s="92" t="str">
        <f t="array" ref="I110">_xlfn.TEXTJOIN(",", TRUE, IF(Table4[study_id]=Table3[[#This Row],[study_id]], Table4[iso_code], ""))</f>
        <v>DZ</v>
      </c>
      <c r="J110" s="92">
        <f>COUNTIF(study_countries!A:A,A110)</f>
        <v>1</v>
      </c>
      <c r="K110" s="82" t="s">
        <v>223</v>
      </c>
      <c r="L110" s="82" t="s">
        <v>1140</v>
      </c>
      <c r="M110" s="82" t="s">
        <v>1141</v>
      </c>
      <c r="N110" s="82"/>
      <c r="O110" s="82"/>
      <c r="P110" s="82"/>
      <c r="Q110" s="95"/>
      <c r="R110" s="82"/>
      <c r="S110" s="82"/>
      <c r="T110" s="82"/>
      <c r="U110" s="82"/>
      <c r="V110" s="82"/>
      <c r="W110" s="82"/>
      <c r="X110" s="82"/>
      <c r="Y110" s="82"/>
      <c r="Z110" s="82"/>
      <c r="AA110" s="82"/>
      <c r="AB110" s="88" t="s">
        <v>66</v>
      </c>
      <c r="AC110" s="82" t="s">
        <v>104</v>
      </c>
      <c r="AD110" s="82" t="s">
        <v>88</v>
      </c>
      <c r="AE110" s="82" t="s">
        <v>64</v>
      </c>
      <c r="AF110" s="82" t="s">
        <v>64</v>
      </c>
      <c r="AG110" s="82" t="s">
        <v>65</v>
      </c>
      <c r="AH110" s="82"/>
      <c r="AI110" s="82" t="s">
        <v>89</v>
      </c>
      <c r="AJ110" s="82" t="s">
        <v>65</v>
      </c>
      <c r="AK110" s="82" t="s">
        <v>65</v>
      </c>
      <c r="AL110" s="82" t="s">
        <v>65</v>
      </c>
      <c r="AM110" s="82" t="s">
        <v>65</v>
      </c>
      <c r="AN110" s="82" t="s">
        <v>65</v>
      </c>
      <c r="AO110" s="82"/>
      <c r="AP110" s="82"/>
      <c r="AQ110" s="82" t="s">
        <v>1142</v>
      </c>
      <c r="AR110" s="82" t="s">
        <v>811</v>
      </c>
      <c r="AS110" s="82" t="s">
        <v>64</v>
      </c>
      <c r="AT110" s="82"/>
      <c r="AU110" s="82" t="s">
        <v>65</v>
      </c>
      <c r="AV110" s="82"/>
      <c r="AW110" s="82"/>
      <c r="AX110" s="82"/>
      <c r="AY110" s="83" t="s">
        <v>1143</v>
      </c>
      <c r="AZ110" s="87" t="s">
        <v>1144</v>
      </c>
    </row>
    <row r="111" spans="1:52" ht="109.5" customHeight="1">
      <c r="A111" s="81">
        <v>110</v>
      </c>
      <c r="B111" s="82" t="s">
        <v>1145</v>
      </c>
      <c r="C111" s="82" t="s">
        <v>386</v>
      </c>
      <c r="D111" s="82" t="s">
        <v>1146</v>
      </c>
      <c r="E111" s="82">
        <v>2024</v>
      </c>
      <c r="F111" s="82" t="s">
        <v>55</v>
      </c>
      <c r="G111" s="95" t="s">
        <v>129</v>
      </c>
      <c r="H111" s="82" t="s">
        <v>238</v>
      </c>
      <c r="I111" s="92" t="str">
        <f t="array" ref="I111">_xlfn.TEXTJOIN(",", TRUE, IF(Table4[study_id]=Table3[[#This Row],[study_id]], Table4[iso_code], ""))</f>
        <v>ZA</v>
      </c>
      <c r="J111" s="92">
        <f>COUNTIF(study_countries!A:A,A111)</f>
        <v>1</v>
      </c>
      <c r="K111" s="82" t="s">
        <v>271</v>
      </c>
      <c r="L111" s="82" t="s">
        <v>1147</v>
      </c>
      <c r="M111" s="82" t="s">
        <v>1148</v>
      </c>
      <c r="N111" s="82">
        <v>2015</v>
      </c>
      <c r="O111" s="82">
        <v>2040</v>
      </c>
      <c r="P111" s="82" t="s">
        <v>61</v>
      </c>
      <c r="Q111" s="95" t="s">
        <v>440</v>
      </c>
      <c r="R111" s="82" t="s">
        <v>194</v>
      </c>
      <c r="S111" s="88" t="s">
        <v>65</v>
      </c>
      <c r="T111" s="88" t="s">
        <v>65</v>
      </c>
      <c r="U111" s="88" t="s">
        <v>65</v>
      </c>
      <c r="V111" s="88" t="s">
        <v>65</v>
      </c>
      <c r="W111" s="88" t="s">
        <v>65</v>
      </c>
      <c r="X111" s="88" t="s">
        <v>65</v>
      </c>
      <c r="Y111" s="88" t="s">
        <v>65</v>
      </c>
      <c r="Z111" s="88" t="s">
        <v>65</v>
      </c>
      <c r="AA111" s="88" t="s">
        <v>65</v>
      </c>
      <c r="AB111" s="82" t="s">
        <v>66</v>
      </c>
      <c r="AC111" s="82" t="s">
        <v>67</v>
      </c>
      <c r="AD111" s="82" t="s">
        <v>88</v>
      </c>
      <c r="AE111" s="82" t="s">
        <v>64</v>
      </c>
      <c r="AF111" s="82" t="s">
        <v>65</v>
      </c>
      <c r="AG111" s="82" t="s">
        <v>65</v>
      </c>
      <c r="AH111" s="82" t="s">
        <v>65</v>
      </c>
      <c r="AI111" s="82" t="s">
        <v>89</v>
      </c>
      <c r="AJ111" s="82" t="s">
        <v>65</v>
      </c>
      <c r="AK111" s="82" t="s">
        <v>65</v>
      </c>
      <c r="AL111" s="82" t="s">
        <v>65</v>
      </c>
      <c r="AM111" s="82" t="s">
        <v>65</v>
      </c>
      <c r="AN111" s="82" t="s">
        <v>65</v>
      </c>
      <c r="AO111" s="82" t="s">
        <v>1149</v>
      </c>
      <c r="AP111" s="82" t="s">
        <v>1150</v>
      </c>
      <c r="AQ111" s="82" t="s">
        <v>790</v>
      </c>
      <c r="AR111" s="82" t="s">
        <v>617</v>
      </c>
      <c r="AS111" s="82" t="s">
        <v>64</v>
      </c>
      <c r="AT111" s="82"/>
      <c r="AU111" s="82" t="s">
        <v>65</v>
      </c>
      <c r="AV111" s="82" t="s">
        <v>75</v>
      </c>
      <c r="AW111" s="82" t="s">
        <v>65</v>
      </c>
      <c r="AX111" s="82"/>
      <c r="AY111" s="83" t="s">
        <v>1151</v>
      </c>
      <c r="AZ111" s="87" t="s">
        <v>620</v>
      </c>
    </row>
    <row r="112" spans="1:52" ht="111.75" customHeight="1">
      <c r="A112" s="81">
        <v>111</v>
      </c>
      <c r="B112" s="82" t="s">
        <v>1152</v>
      </c>
      <c r="C112" s="82" t="s">
        <v>1153</v>
      </c>
      <c r="D112" s="82" t="s">
        <v>1154</v>
      </c>
      <c r="E112" s="82">
        <v>2024</v>
      </c>
      <c r="F112" s="82" t="s">
        <v>236</v>
      </c>
      <c r="G112" s="82" t="s">
        <v>237</v>
      </c>
      <c r="H112" s="82" t="s">
        <v>238</v>
      </c>
      <c r="I112" s="82" t="str">
        <f t="array" ref="I112">_xlfn.TEXTJOIN(",", TRUE, IF(Table4[study_id]=Table3[[#This Row],[study_id]], Table4[iso_code], ""))</f>
        <v>ZA</v>
      </c>
      <c r="J112" s="82">
        <f>COUNTIF(study_countries!A:A,A112)</f>
        <v>1</v>
      </c>
      <c r="K112" s="82" t="s">
        <v>271</v>
      </c>
      <c r="L112" s="82" t="s">
        <v>1155</v>
      </c>
      <c r="M112" s="82" t="s">
        <v>1156</v>
      </c>
      <c r="N112" s="82"/>
      <c r="O112" s="82"/>
      <c r="P112" s="82"/>
      <c r="Q112" s="82"/>
      <c r="R112" s="82"/>
      <c r="S112" s="82"/>
      <c r="T112" s="82"/>
      <c r="U112" s="82"/>
      <c r="V112" s="82"/>
      <c r="W112" s="82"/>
      <c r="X112" s="82"/>
      <c r="Y112" s="82"/>
      <c r="Z112" s="82"/>
      <c r="AA112" s="82"/>
      <c r="AB112" s="82" t="s">
        <v>66</v>
      </c>
      <c r="AC112" s="82" t="s">
        <v>67</v>
      </c>
      <c r="AD112" s="82" t="s">
        <v>88</v>
      </c>
      <c r="AE112" s="82" t="s">
        <v>64</v>
      </c>
      <c r="AF112" s="82" t="s">
        <v>64</v>
      </c>
      <c r="AG112" s="82" t="s">
        <v>65</v>
      </c>
      <c r="AH112" s="82"/>
      <c r="AI112" s="82" t="s">
        <v>89</v>
      </c>
      <c r="AJ112" s="82" t="s">
        <v>65</v>
      </c>
      <c r="AK112" s="82" t="s">
        <v>65</v>
      </c>
      <c r="AL112" s="82" t="s">
        <v>65</v>
      </c>
      <c r="AM112" s="82" t="s">
        <v>65</v>
      </c>
      <c r="AN112" s="82" t="s">
        <v>65</v>
      </c>
      <c r="AO112" s="82"/>
      <c r="AP112" s="82"/>
      <c r="AQ112" s="82" t="s">
        <v>1157</v>
      </c>
      <c r="AR112" s="82" t="s">
        <v>1158</v>
      </c>
      <c r="AS112" s="82" t="s">
        <v>65</v>
      </c>
      <c r="AT112" s="82"/>
      <c r="AU112" s="82" t="s">
        <v>65</v>
      </c>
      <c r="AV112" s="82"/>
      <c r="AW112" s="82"/>
      <c r="AX112" s="82"/>
      <c r="AY112" s="22" t="s">
        <v>1159</v>
      </c>
      <c r="AZ112" s="87" t="s">
        <v>1160</v>
      </c>
    </row>
    <row r="113" spans="1:52" ht="92.25" customHeight="1">
      <c r="A113" s="101">
        <v>112</v>
      </c>
      <c r="B113" s="92" t="s">
        <v>1161</v>
      </c>
      <c r="C113" s="92" t="s">
        <v>892</v>
      </c>
      <c r="D113" s="92" t="s">
        <v>1162</v>
      </c>
      <c r="E113" s="82">
        <v>2017</v>
      </c>
      <c r="F113" s="92" t="s">
        <v>55</v>
      </c>
      <c r="G113" s="82" t="s">
        <v>129</v>
      </c>
      <c r="H113" s="82" t="s">
        <v>238</v>
      </c>
      <c r="I113" s="82" t="str">
        <f t="array" ref="I113">_xlfn.TEXTJOIN(",", TRUE, IF(Table4[study_id]=Table3[[#This Row],[study_id]], Table4[iso_code], ""))</f>
        <v>GH</v>
      </c>
      <c r="J113" s="92">
        <f>COUNTIF(study_countries!A:A,A113)</f>
        <v>1</v>
      </c>
      <c r="K113" s="92" t="s">
        <v>248</v>
      </c>
      <c r="L113" s="92" t="s">
        <v>1163</v>
      </c>
      <c r="M113" s="92" t="s">
        <v>1164</v>
      </c>
      <c r="N113" s="92">
        <v>2010</v>
      </c>
      <c r="O113" s="92">
        <v>2050</v>
      </c>
      <c r="P113" s="82" t="s">
        <v>61</v>
      </c>
      <c r="Q113" s="95" t="s">
        <v>84</v>
      </c>
      <c r="R113" s="82" t="s">
        <v>63</v>
      </c>
      <c r="S113" s="82" t="s">
        <v>64</v>
      </c>
      <c r="T113" s="82" t="s">
        <v>64</v>
      </c>
      <c r="U113" s="82" t="s">
        <v>64</v>
      </c>
      <c r="V113" s="82" t="s">
        <v>64</v>
      </c>
      <c r="W113" s="82" t="s">
        <v>65</v>
      </c>
      <c r="X113" s="82" t="s">
        <v>65</v>
      </c>
      <c r="Y113" s="82" t="s">
        <v>64</v>
      </c>
      <c r="Z113" s="82" t="s">
        <v>65</v>
      </c>
      <c r="AA113" s="82" t="s">
        <v>64</v>
      </c>
      <c r="AB113" s="82" t="s">
        <v>66</v>
      </c>
      <c r="AC113" s="82" t="s">
        <v>104</v>
      </c>
      <c r="AD113" s="82" t="s">
        <v>88</v>
      </c>
      <c r="AE113" s="82" t="s">
        <v>64</v>
      </c>
      <c r="AF113" s="82" t="s">
        <v>64</v>
      </c>
      <c r="AG113" s="82" t="s">
        <v>65</v>
      </c>
      <c r="AH113" s="82" t="s">
        <v>65</v>
      </c>
      <c r="AI113" s="82" t="s">
        <v>89</v>
      </c>
      <c r="AJ113" s="82" t="s">
        <v>65</v>
      </c>
      <c r="AK113" s="82" t="s">
        <v>65</v>
      </c>
      <c r="AL113" s="82" t="s">
        <v>65</v>
      </c>
      <c r="AM113" s="82" t="s">
        <v>64</v>
      </c>
      <c r="AN113" s="82" t="s">
        <v>64</v>
      </c>
      <c r="AO113" s="92" t="s">
        <v>1165</v>
      </c>
      <c r="AP113" s="92" t="s">
        <v>1166</v>
      </c>
      <c r="AQ113" s="92" t="s">
        <v>473</v>
      </c>
      <c r="AR113" s="92" t="s">
        <v>474</v>
      </c>
      <c r="AS113" s="88" t="s">
        <v>65</v>
      </c>
      <c r="AT113" s="92"/>
      <c r="AU113" s="92" t="s">
        <v>64</v>
      </c>
      <c r="AV113" s="92" t="s">
        <v>75</v>
      </c>
      <c r="AW113" s="92" t="s">
        <v>65</v>
      </c>
      <c r="AX113" s="92"/>
      <c r="AY113" s="102" t="s">
        <v>1167</v>
      </c>
      <c r="AZ113" s="103" t="s">
        <v>1168</v>
      </c>
    </row>
    <row r="114" spans="1:52" ht="102.75" customHeight="1">
      <c r="A114" s="81">
        <v>113</v>
      </c>
      <c r="B114" s="82" t="s">
        <v>1169</v>
      </c>
      <c r="C114" s="82" t="s">
        <v>751</v>
      </c>
      <c r="D114" s="82" t="s">
        <v>1170</v>
      </c>
      <c r="E114" s="82">
        <v>2024</v>
      </c>
      <c r="F114" s="82" t="s">
        <v>236</v>
      </c>
      <c r="G114" s="82" t="s">
        <v>593</v>
      </c>
      <c r="H114" s="82" t="s">
        <v>222</v>
      </c>
      <c r="I114" s="82" t="str">
        <f t="array" ref="I114">_xlfn.TEXTJOIN(",", TRUE, IF(Table4[study_id]=Table3[[#This Row],[study_id]], Table4[iso_code], ""))</f>
        <v>ET</v>
      </c>
      <c r="J114" s="82">
        <f>COUNTIF(study_countries!A:A,A114)</f>
        <v>1</v>
      </c>
      <c r="K114" s="82" t="s">
        <v>320</v>
      </c>
      <c r="L114" s="82" t="s">
        <v>1171</v>
      </c>
      <c r="M114" s="82" t="s">
        <v>1172</v>
      </c>
      <c r="N114" s="82"/>
      <c r="O114" s="82"/>
      <c r="P114" s="82"/>
      <c r="Q114" s="95"/>
      <c r="R114" s="82"/>
      <c r="S114" s="82"/>
      <c r="T114" s="82"/>
      <c r="U114" s="82"/>
      <c r="V114" s="82"/>
      <c r="W114" s="82"/>
      <c r="X114" s="82"/>
      <c r="Y114" s="82"/>
      <c r="Z114" s="82"/>
      <c r="AA114" s="82"/>
      <c r="AB114" s="82" t="s">
        <v>66</v>
      </c>
      <c r="AC114" s="82" t="s">
        <v>67</v>
      </c>
      <c r="AD114" s="82" t="s">
        <v>88</v>
      </c>
      <c r="AE114" s="82" t="s">
        <v>64</v>
      </c>
      <c r="AF114" s="82" t="s">
        <v>64</v>
      </c>
      <c r="AG114" s="82" t="s">
        <v>65</v>
      </c>
      <c r="AH114" s="82"/>
      <c r="AI114" s="82" t="s">
        <v>69</v>
      </c>
      <c r="AJ114" s="82" t="s">
        <v>65</v>
      </c>
      <c r="AK114" s="82" t="s">
        <v>65</v>
      </c>
      <c r="AL114" s="82" t="s">
        <v>65</v>
      </c>
      <c r="AM114" s="82" t="s">
        <v>64</v>
      </c>
      <c r="AN114" s="82" t="s">
        <v>65</v>
      </c>
      <c r="AO114" s="82"/>
      <c r="AP114" s="82"/>
      <c r="AQ114" s="82" t="s">
        <v>1173</v>
      </c>
      <c r="AR114" s="82" t="s">
        <v>199</v>
      </c>
      <c r="AS114" s="88" t="s">
        <v>64</v>
      </c>
      <c r="AT114" s="82"/>
      <c r="AU114" s="82" t="s">
        <v>65</v>
      </c>
      <c r="AV114" s="82"/>
      <c r="AW114" s="82"/>
      <c r="AX114" s="82"/>
      <c r="AY114" s="22" t="s">
        <v>1174</v>
      </c>
      <c r="AZ114" s="104" t="s">
        <v>1175</v>
      </c>
    </row>
    <row r="115" spans="1:52" ht="87.75" customHeight="1">
      <c r="A115" s="81">
        <v>114</v>
      </c>
      <c r="B115" s="82" t="s">
        <v>1176</v>
      </c>
      <c r="C115" s="82" t="s">
        <v>751</v>
      </c>
      <c r="D115" s="82" t="s">
        <v>1177</v>
      </c>
      <c r="E115" s="82">
        <v>2019</v>
      </c>
      <c r="F115" s="82" t="s">
        <v>236</v>
      </c>
      <c r="G115" s="82" t="s">
        <v>593</v>
      </c>
      <c r="H115" s="82" t="s">
        <v>222</v>
      </c>
      <c r="I115" s="82" t="str">
        <f t="array" ref="I115">_xlfn.TEXTJOIN(",", TRUE, IF(Table4[study_id]=Table3[[#This Row],[study_id]], Table4[iso_code], ""))</f>
        <v>NG</v>
      </c>
      <c r="J115" s="82">
        <f>COUNTIF(study_countries!A:A,A115)</f>
        <v>1</v>
      </c>
      <c r="K115" s="82" t="s">
        <v>248</v>
      </c>
      <c r="L115" s="82" t="s">
        <v>1178</v>
      </c>
      <c r="M115" s="82" t="s">
        <v>1179</v>
      </c>
      <c r="N115" s="82"/>
      <c r="O115" s="82"/>
      <c r="P115" s="82"/>
      <c r="Q115" s="95"/>
      <c r="R115" s="82"/>
      <c r="S115" s="82"/>
      <c r="T115" s="82"/>
      <c r="U115" s="82"/>
      <c r="V115" s="82"/>
      <c r="W115" s="82"/>
      <c r="X115" s="82"/>
      <c r="Y115" s="82"/>
      <c r="Z115" s="82"/>
      <c r="AA115" s="82"/>
      <c r="AB115" s="82" t="s">
        <v>66</v>
      </c>
      <c r="AC115" s="82" t="s">
        <v>67</v>
      </c>
      <c r="AD115" s="82" t="s">
        <v>88</v>
      </c>
      <c r="AE115" s="82" t="s">
        <v>64</v>
      </c>
      <c r="AF115" s="82" t="s">
        <v>64</v>
      </c>
      <c r="AG115" s="82" t="s">
        <v>65</v>
      </c>
      <c r="AH115" s="82"/>
      <c r="AI115" s="82" t="s">
        <v>69</v>
      </c>
      <c r="AJ115" s="82" t="s">
        <v>65</v>
      </c>
      <c r="AK115" s="82" t="s">
        <v>65</v>
      </c>
      <c r="AL115" s="82" t="s">
        <v>65</v>
      </c>
      <c r="AM115" s="82" t="s">
        <v>64</v>
      </c>
      <c r="AN115" s="82" t="s">
        <v>65</v>
      </c>
      <c r="AO115" s="82"/>
      <c r="AP115" s="82"/>
      <c r="AQ115" s="82" t="s">
        <v>1180</v>
      </c>
      <c r="AR115" s="82" t="s">
        <v>1181</v>
      </c>
      <c r="AS115" s="88" t="s">
        <v>136</v>
      </c>
      <c r="AT115" s="82"/>
      <c r="AU115" s="82" t="s">
        <v>65</v>
      </c>
      <c r="AV115" s="82"/>
      <c r="AW115" s="82"/>
      <c r="AX115" s="82"/>
      <c r="AY115" s="22" t="s">
        <v>1182</v>
      </c>
      <c r="AZ115" s="104" t="s">
        <v>1183</v>
      </c>
    </row>
    <row r="116" spans="1:52" ht="93" customHeight="1">
      <c r="A116" s="81">
        <v>115</v>
      </c>
      <c r="B116" s="82" t="s">
        <v>1184</v>
      </c>
      <c r="C116" s="82" t="s">
        <v>1185</v>
      </c>
      <c r="D116" s="82" t="s">
        <v>1186</v>
      </c>
      <c r="E116" s="82">
        <v>2020</v>
      </c>
      <c r="F116" s="82" t="s">
        <v>236</v>
      </c>
      <c r="G116" s="82" t="s">
        <v>807</v>
      </c>
      <c r="H116" s="82" t="s">
        <v>222</v>
      </c>
      <c r="I116" s="82" t="str" cm="1">
        <f t="array" ref="I116">_xlfn.TEXTJOIN(",", TRUE, IF(Table4[study_id]=Table3[[#This Row],[study_id]], Table4[iso_code], ""))</f>
        <v>MW</v>
      </c>
      <c r="J116" s="82">
        <f>COUNTIF(study_countries!A:A,A116)</f>
        <v>1</v>
      </c>
      <c r="K116" s="82" t="s">
        <v>271</v>
      </c>
      <c r="L116" s="82" t="s">
        <v>1187</v>
      </c>
      <c r="M116" s="82" t="s">
        <v>1188</v>
      </c>
      <c r="N116" s="82"/>
      <c r="O116" s="82"/>
      <c r="P116" s="82"/>
      <c r="Q116" s="95"/>
      <c r="R116" s="82"/>
      <c r="S116" s="82"/>
      <c r="T116" s="82"/>
      <c r="U116" s="82"/>
      <c r="V116" s="82"/>
      <c r="W116" s="82"/>
      <c r="X116" s="82"/>
      <c r="Y116" s="82"/>
      <c r="Z116" s="82"/>
      <c r="AA116" s="82"/>
      <c r="AB116" s="82" t="s">
        <v>66</v>
      </c>
      <c r="AC116" s="82" t="s">
        <v>67</v>
      </c>
      <c r="AD116" s="82" t="s">
        <v>88</v>
      </c>
      <c r="AE116" s="82" t="s">
        <v>64</v>
      </c>
      <c r="AF116" s="82" t="s">
        <v>65</v>
      </c>
      <c r="AG116" s="82" t="s">
        <v>65</v>
      </c>
      <c r="AH116" s="82"/>
      <c r="AI116" s="82" t="s">
        <v>89</v>
      </c>
      <c r="AJ116" s="82" t="s">
        <v>65</v>
      </c>
      <c r="AK116" s="82" t="s">
        <v>65</v>
      </c>
      <c r="AL116" s="82" t="s">
        <v>65</v>
      </c>
      <c r="AM116" s="82" t="s">
        <v>64</v>
      </c>
      <c r="AN116" s="82" t="s">
        <v>65</v>
      </c>
      <c r="AO116" s="82"/>
      <c r="AP116" s="82"/>
      <c r="AQ116" s="82" t="s">
        <v>1189</v>
      </c>
      <c r="AR116" s="82" t="s">
        <v>1190</v>
      </c>
      <c r="AS116" s="88" t="s">
        <v>64</v>
      </c>
      <c r="AT116" s="82"/>
      <c r="AU116" s="82" t="s">
        <v>65</v>
      </c>
      <c r="AV116" s="82"/>
      <c r="AW116" s="82"/>
      <c r="AX116" s="82"/>
      <c r="AY116" s="22" t="s">
        <v>1191</v>
      </c>
      <c r="AZ116" s="104" t="s">
        <v>1192</v>
      </c>
    </row>
    <row r="117" spans="1:52" ht="75.75" customHeight="1">
      <c r="A117" s="81">
        <v>116</v>
      </c>
      <c r="B117" s="82" t="s">
        <v>1193</v>
      </c>
      <c r="C117" s="82" t="s">
        <v>1194</v>
      </c>
      <c r="D117" s="82" t="s">
        <v>1195</v>
      </c>
      <c r="E117" s="82">
        <v>2020</v>
      </c>
      <c r="F117" s="82" t="s">
        <v>236</v>
      </c>
      <c r="G117" s="82" t="s">
        <v>129</v>
      </c>
      <c r="H117" s="82" t="s">
        <v>238</v>
      </c>
      <c r="I117" s="82" t="str" cm="1">
        <f t="array" ref="I117">_xlfn.TEXTJOIN(",", TRUE, IF(Table4[study_id]=Table3[[#This Row],[study_id]], Table4[iso_code], ""))</f>
        <v>MA</v>
      </c>
      <c r="J117" s="82">
        <f>COUNTIF(study_countries!A:A,A117)</f>
        <v>1</v>
      </c>
      <c r="K117" s="82" t="s">
        <v>223</v>
      </c>
      <c r="L117" s="82" t="s">
        <v>1196</v>
      </c>
      <c r="M117" s="82" t="s">
        <v>1197</v>
      </c>
      <c r="N117" s="82">
        <v>2009</v>
      </c>
      <c r="O117" s="82">
        <v>2030</v>
      </c>
      <c r="P117" s="82"/>
      <c r="Q117" s="95"/>
      <c r="R117" s="82"/>
      <c r="S117" s="82"/>
      <c r="T117" s="82"/>
      <c r="U117" s="82"/>
      <c r="V117" s="82"/>
      <c r="W117" s="82"/>
      <c r="X117" s="82"/>
      <c r="Y117" s="82"/>
      <c r="Z117" s="82"/>
      <c r="AA117" s="82"/>
      <c r="AB117" s="82" t="s">
        <v>66</v>
      </c>
      <c r="AC117" s="82" t="s">
        <v>67</v>
      </c>
      <c r="AD117" s="82" t="s">
        <v>88</v>
      </c>
      <c r="AE117" s="82" t="s">
        <v>64</v>
      </c>
      <c r="AF117" s="82" t="s">
        <v>64</v>
      </c>
      <c r="AG117" s="82" t="s">
        <v>65</v>
      </c>
      <c r="AH117" s="82"/>
      <c r="AI117" s="82" t="s">
        <v>89</v>
      </c>
      <c r="AJ117" s="82" t="s">
        <v>65</v>
      </c>
      <c r="AK117" s="82" t="s">
        <v>65</v>
      </c>
      <c r="AL117" s="82" t="s">
        <v>65</v>
      </c>
      <c r="AM117" s="82" t="s">
        <v>65</v>
      </c>
      <c r="AN117" s="82" t="s">
        <v>65</v>
      </c>
      <c r="AO117" s="82"/>
      <c r="AP117" s="82"/>
      <c r="AQ117" s="82" t="s">
        <v>1198</v>
      </c>
      <c r="AR117" s="82" t="s">
        <v>518</v>
      </c>
      <c r="AS117" s="88" t="s">
        <v>64</v>
      </c>
      <c r="AT117" s="82"/>
      <c r="AU117" s="82" t="s">
        <v>65</v>
      </c>
      <c r="AV117" s="82"/>
      <c r="AW117" s="82"/>
      <c r="AX117" s="82"/>
      <c r="AY117" s="22" t="s">
        <v>1199</v>
      </c>
      <c r="AZ117" s="104" t="s">
        <v>1200</v>
      </c>
    </row>
    <row r="118" spans="1:52" ht="84.75" customHeight="1">
      <c r="A118" s="81">
        <v>117</v>
      </c>
      <c r="B118" s="82" t="s">
        <v>1201</v>
      </c>
      <c r="C118" s="82" t="s">
        <v>751</v>
      </c>
      <c r="D118" s="82" t="s">
        <v>1202</v>
      </c>
      <c r="E118" s="82">
        <v>2021</v>
      </c>
      <c r="F118" s="82" t="s">
        <v>236</v>
      </c>
      <c r="G118" s="82" t="s">
        <v>753</v>
      </c>
      <c r="H118" s="82" t="s">
        <v>222</v>
      </c>
      <c r="I118" s="82" t="str" cm="1">
        <f t="array" ref="I118">_xlfn.TEXTJOIN(",", TRUE, IF(Table4[study_id]=Table3[[#This Row],[study_id]], Table4[iso_code], ""))</f>
        <v>SO</v>
      </c>
      <c r="J118" s="82">
        <f>COUNTIF(study_countries!A:A,A118)</f>
        <v>1</v>
      </c>
      <c r="K118" s="82" t="s">
        <v>320</v>
      </c>
      <c r="L118" s="82" t="s">
        <v>1203</v>
      </c>
      <c r="M118" s="82" t="s">
        <v>1204</v>
      </c>
      <c r="N118" s="82"/>
      <c r="O118" s="82"/>
      <c r="P118" s="82"/>
      <c r="Q118" s="82"/>
      <c r="R118" s="82"/>
      <c r="S118" s="82"/>
      <c r="T118" s="82"/>
      <c r="U118" s="82"/>
      <c r="V118" s="82"/>
      <c r="W118" s="82"/>
      <c r="X118" s="82"/>
      <c r="Y118" s="82"/>
      <c r="Z118" s="82"/>
      <c r="AA118" s="82"/>
      <c r="AB118" s="82" t="s">
        <v>66</v>
      </c>
      <c r="AC118" s="82" t="s">
        <v>67</v>
      </c>
      <c r="AD118" s="82" t="s">
        <v>88</v>
      </c>
      <c r="AE118" s="82" t="s">
        <v>64</v>
      </c>
      <c r="AF118" s="82" t="s">
        <v>64</v>
      </c>
      <c r="AG118" s="82" t="s">
        <v>65</v>
      </c>
      <c r="AH118" s="82"/>
      <c r="AI118" s="82" t="s">
        <v>69</v>
      </c>
      <c r="AJ118" s="82" t="s">
        <v>65</v>
      </c>
      <c r="AK118" s="82" t="s">
        <v>65</v>
      </c>
      <c r="AL118" s="82" t="s">
        <v>65</v>
      </c>
      <c r="AM118" s="82" t="s">
        <v>64</v>
      </c>
      <c r="AN118" s="82" t="s">
        <v>65</v>
      </c>
      <c r="AO118" s="82"/>
      <c r="AP118" s="82"/>
      <c r="AQ118" s="82" t="s">
        <v>1205</v>
      </c>
      <c r="AR118" s="82" t="s">
        <v>726</v>
      </c>
      <c r="AS118" s="88" t="s">
        <v>65</v>
      </c>
      <c r="AT118" s="82"/>
      <c r="AU118" s="82" t="s">
        <v>65</v>
      </c>
      <c r="AV118" s="82"/>
      <c r="AW118" s="82"/>
      <c r="AX118" s="82"/>
      <c r="AY118" s="22" t="s">
        <v>1206</v>
      </c>
      <c r="AZ118" s="104" t="s">
        <v>1207</v>
      </c>
    </row>
    <row r="119" spans="1:52" ht="95.25" customHeight="1">
      <c r="A119" s="81">
        <v>118</v>
      </c>
      <c r="B119" s="82" t="s">
        <v>1208</v>
      </c>
      <c r="C119" s="82" t="s">
        <v>386</v>
      </c>
      <c r="D119" s="82" t="s">
        <v>1209</v>
      </c>
      <c r="E119" s="82">
        <v>2023</v>
      </c>
      <c r="F119" s="82" t="s">
        <v>55</v>
      </c>
      <c r="G119" s="82" t="s">
        <v>129</v>
      </c>
      <c r="H119" s="82" t="s">
        <v>238</v>
      </c>
      <c r="I119" s="82" t="str" cm="1">
        <f t="array" ref="I119">_xlfn.TEXTJOIN(",", TRUE, IF(Table4[study_id]=Table3[[#This Row],[study_id]], Table4[iso_code], ""))</f>
        <v>CM</v>
      </c>
      <c r="J119" s="82">
        <f>COUNTIF(study_countries!A:A,A119)</f>
        <v>1</v>
      </c>
      <c r="K119" s="82" t="s">
        <v>320</v>
      </c>
      <c r="L119" s="82" t="s">
        <v>1210</v>
      </c>
      <c r="M119" s="82" t="s">
        <v>1211</v>
      </c>
      <c r="N119" s="82">
        <v>2016</v>
      </c>
      <c r="O119" s="82">
        <v>2045</v>
      </c>
      <c r="P119" s="82" t="s">
        <v>61</v>
      </c>
      <c r="Q119" s="82" t="s">
        <v>440</v>
      </c>
      <c r="R119" s="82" t="s">
        <v>194</v>
      </c>
      <c r="S119" s="82" t="s">
        <v>65</v>
      </c>
      <c r="T119" s="82" t="s">
        <v>65</v>
      </c>
      <c r="U119" s="82" t="s">
        <v>65</v>
      </c>
      <c r="V119" s="82" t="s">
        <v>64</v>
      </c>
      <c r="W119" s="82" t="s">
        <v>65</v>
      </c>
      <c r="X119" s="82" t="s">
        <v>65</v>
      </c>
      <c r="Y119" s="82" t="s">
        <v>64</v>
      </c>
      <c r="Z119" s="82" t="s">
        <v>65</v>
      </c>
      <c r="AA119" s="82" t="s">
        <v>65</v>
      </c>
      <c r="AB119" s="82" t="s">
        <v>146</v>
      </c>
      <c r="AC119" s="82" t="s">
        <v>67</v>
      </c>
      <c r="AD119" s="82" t="s">
        <v>88</v>
      </c>
      <c r="AE119" s="82" t="s">
        <v>64</v>
      </c>
      <c r="AF119" s="82" t="s">
        <v>64</v>
      </c>
      <c r="AG119" s="82" t="s">
        <v>64</v>
      </c>
      <c r="AH119" s="82" t="s">
        <v>65</v>
      </c>
      <c r="AI119" s="82" t="s">
        <v>89</v>
      </c>
      <c r="AJ119" s="82" t="s">
        <v>65</v>
      </c>
      <c r="AK119" s="82" t="s">
        <v>64</v>
      </c>
      <c r="AL119" s="82" t="s">
        <v>64</v>
      </c>
      <c r="AM119" s="82" t="s">
        <v>65</v>
      </c>
      <c r="AN119" s="82" t="s">
        <v>64</v>
      </c>
      <c r="AO119" s="82" t="s">
        <v>1212</v>
      </c>
      <c r="AP119" s="82" t="s">
        <v>1213</v>
      </c>
      <c r="AQ119" s="82" t="s">
        <v>1214</v>
      </c>
      <c r="AR119" s="82" t="s">
        <v>1215</v>
      </c>
      <c r="AS119" s="88" t="s">
        <v>65</v>
      </c>
      <c r="AT119" s="82"/>
      <c r="AU119" s="82" t="s">
        <v>65</v>
      </c>
      <c r="AV119" s="82" t="s">
        <v>75</v>
      </c>
      <c r="AW119" s="82" t="s">
        <v>65</v>
      </c>
      <c r="AX119" s="82"/>
      <c r="AY119" s="22" t="s">
        <v>1216</v>
      </c>
      <c r="AZ119" s="104" t="s">
        <v>1217</v>
      </c>
    </row>
    <row r="120" spans="1:52" ht="99" customHeight="1">
      <c r="A120" s="81">
        <v>119</v>
      </c>
      <c r="B120" s="82" t="s">
        <v>1218</v>
      </c>
      <c r="C120" s="82" t="s">
        <v>269</v>
      </c>
      <c r="D120" s="82" t="s">
        <v>1219</v>
      </c>
      <c r="E120" s="82">
        <v>2022</v>
      </c>
      <c r="F120" s="82" t="s">
        <v>55</v>
      </c>
      <c r="G120" s="82" t="s">
        <v>129</v>
      </c>
      <c r="H120" s="82" t="s">
        <v>238</v>
      </c>
      <c r="I120" s="82" t="str" cm="1">
        <f t="array" ref="I120">_xlfn.TEXTJOIN(",", TRUE, IF(Table4[study_id]=Table3[[#This Row],[study_id]], Table4[iso_code], ""))</f>
        <v>ET</v>
      </c>
      <c r="J120" s="82">
        <f>COUNTIF(study_countries!A:A,A120)</f>
        <v>1</v>
      </c>
      <c r="K120" s="82" t="s">
        <v>320</v>
      </c>
      <c r="L120" s="82" t="s">
        <v>1220</v>
      </c>
      <c r="M120" s="82" t="s">
        <v>1221</v>
      </c>
      <c r="N120" s="82">
        <v>2015</v>
      </c>
      <c r="O120" s="82">
        <v>2065</v>
      </c>
      <c r="P120" s="82" t="s">
        <v>61</v>
      </c>
      <c r="Q120" s="82" t="s">
        <v>84</v>
      </c>
      <c r="R120" s="82" t="s">
        <v>63</v>
      </c>
      <c r="S120" s="82" t="s">
        <v>64</v>
      </c>
      <c r="T120" s="82" t="s">
        <v>64</v>
      </c>
      <c r="U120" s="82" t="s">
        <v>64</v>
      </c>
      <c r="V120" s="82" t="s">
        <v>64</v>
      </c>
      <c r="W120" s="82" t="s">
        <v>64</v>
      </c>
      <c r="X120" s="82" t="s">
        <v>64</v>
      </c>
      <c r="Y120" s="82" t="s">
        <v>64</v>
      </c>
      <c r="Z120" s="82" t="s">
        <v>65</v>
      </c>
      <c r="AA120" s="82" t="s">
        <v>64</v>
      </c>
      <c r="AB120" s="82" t="s">
        <v>66</v>
      </c>
      <c r="AC120" s="82" t="s">
        <v>104</v>
      </c>
      <c r="AD120" s="82" t="s">
        <v>88</v>
      </c>
      <c r="AE120" s="82" t="s">
        <v>64</v>
      </c>
      <c r="AF120" s="82" t="s">
        <v>64</v>
      </c>
      <c r="AG120" s="82" t="s">
        <v>64</v>
      </c>
      <c r="AH120" s="82" t="s">
        <v>65</v>
      </c>
      <c r="AI120" s="82" t="s">
        <v>89</v>
      </c>
      <c r="AJ120" s="82" t="s">
        <v>65</v>
      </c>
      <c r="AK120" s="82" t="s">
        <v>65</v>
      </c>
      <c r="AL120" s="82" t="s">
        <v>65</v>
      </c>
      <c r="AM120" s="82" t="s">
        <v>64</v>
      </c>
      <c r="AN120" s="82" t="s">
        <v>65</v>
      </c>
      <c r="AO120" s="82" t="s">
        <v>1222</v>
      </c>
      <c r="AP120" s="82" t="s">
        <v>1223</v>
      </c>
      <c r="AQ120" s="82" t="s">
        <v>1224</v>
      </c>
      <c r="AR120" s="82" t="s">
        <v>1225</v>
      </c>
      <c r="AS120" s="88" t="s">
        <v>136</v>
      </c>
      <c r="AT120" s="82"/>
      <c r="AU120" s="82" t="s">
        <v>65</v>
      </c>
      <c r="AV120" s="82" t="s">
        <v>75</v>
      </c>
      <c r="AW120" s="82" t="s">
        <v>65</v>
      </c>
      <c r="AX120" s="22"/>
      <c r="AY120" s="22" t="s">
        <v>1226</v>
      </c>
      <c r="AZ120" s="104" t="s">
        <v>1227</v>
      </c>
    </row>
    <row r="121" spans="1:52" ht="75.75" customHeight="1">
      <c r="A121" s="81">
        <v>120</v>
      </c>
      <c r="B121" s="82" t="s">
        <v>1228</v>
      </c>
      <c r="C121" s="82" t="s">
        <v>751</v>
      </c>
      <c r="D121" s="82" t="s">
        <v>1229</v>
      </c>
      <c r="E121" s="82">
        <v>2022</v>
      </c>
      <c r="F121" s="82" t="s">
        <v>236</v>
      </c>
      <c r="G121" s="82" t="s">
        <v>753</v>
      </c>
      <c r="H121" s="82" t="s">
        <v>222</v>
      </c>
      <c r="I121" s="82" t="str" cm="1">
        <f t="array" ref="I121">_xlfn.TEXTJOIN(",", TRUE, IF(Table4[study_id]=Table3[[#This Row],[study_id]], Table4[iso_code], ""))</f>
        <v>ET</v>
      </c>
      <c r="J121" s="82">
        <f>COUNTIF(study_countries!A:A,A121)</f>
        <v>1</v>
      </c>
      <c r="K121" s="82" t="s">
        <v>320</v>
      </c>
      <c r="L121" s="82" t="s">
        <v>1230</v>
      </c>
      <c r="M121" s="82" t="s">
        <v>1231</v>
      </c>
      <c r="N121" s="82"/>
      <c r="O121" s="82"/>
      <c r="P121" s="82"/>
      <c r="Q121" s="82"/>
      <c r="R121" s="82"/>
      <c r="S121" s="82"/>
      <c r="T121" s="82"/>
      <c r="U121" s="82"/>
      <c r="V121" s="82"/>
      <c r="W121" s="82"/>
      <c r="X121" s="82"/>
      <c r="Y121" s="82"/>
      <c r="Z121" s="82"/>
      <c r="AA121" s="82"/>
      <c r="AB121" s="82" t="s">
        <v>66</v>
      </c>
      <c r="AC121" s="82" t="s">
        <v>67</v>
      </c>
      <c r="AD121" s="82" t="s">
        <v>88</v>
      </c>
      <c r="AE121" s="82" t="s">
        <v>65</v>
      </c>
      <c r="AF121" s="82" t="s">
        <v>65</v>
      </c>
      <c r="AG121" s="82" t="s">
        <v>65</v>
      </c>
      <c r="AH121" s="82"/>
      <c r="AI121" s="82" t="s">
        <v>69</v>
      </c>
      <c r="AJ121" s="82" t="s">
        <v>65</v>
      </c>
      <c r="AK121" s="82" t="s">
        <v>65</v>
      </c>
      <c r="AL121" s="82" t="s">
        <v>65</v>
      </c>
      <c r="AM121" s="82" t="s">
        <v>64</v>
      </c>
      <c r="AN121" s="82" t="s">
        <v>65</v>
      </c>
      <c r="AO121" s="82"/>
      <c r="AP121" s="82"/>
      <c r="AQ121" s="82" t="s">
        <v>1232</v>
      </c>
      <c r="AR121" s="82" t="s">
        <v>726</v>
      </c>
      <c r="AS121" s="88" t="s">
        <v>65</v>
      </c>
      <c r="AT121" s="82"/>
      <c r="AU121" s="82" t="s">
        <v>65</v>
      </c>
      <c r="AV121" s="82"/>
      <c r="AW121" s="82"/>
      <c r="AX121" s="82"/>
      <c r="AY121" s="22" t="s">
        <v>1233</v>
      </c>
      <c r="AZ121" s="104" t="s">
        <v>1234</v>
      </c>
    </row>
    <row r="122" spans="1:52" ht="94.5" customHeight="1">
      <c r="A122" s="81">
        <v>121</v>
      </c>
      <c r="B122" s="82" t="s">
        <v>1235</v>
      </c>
      <c r="C122" s="82" t="s">
        <v>822</v>
      </c>
      <c r="D122" s="82" t="s">
        <v>1236</v>
      </c>
      <c r="E122" s="82">
        <v>2025</v>
      </c>
      <c r="F122" s="82" t="s">
        <v>236</v>
      </c>
      <c r="G122" s="82" t="s">
        <v>753</v>
      </c>
      <c r="H122" s="82" t="s">
        <v>222</v>
      </c>
      <c r="I122" s="82" t="str" cm="1">
        <f t="array" ref="I122">_xlfn.TEXTJOIN(",", TRUE, IF(Table4[study_id]=Table3[[#This Row],[study_id]], Table4[iso_code], ""))</f>
        <v>TZ</v>
      </c>
      <c r="J122" s="82">
        <f>COUNTIF(study_countries!A:A,A122)</f>
        <v>1</v>
      </c>
      <c r="K122" s="82" t="s">
        <v>320</v>
      </c>
      <c r="L122" s="82" t="s">
        <v>1237</v>
      </c>
      <c r="M122" s="82" t="s">
        <v>1238</v>
      </c>
      <c r="N122" s="82"/>
      <c r="O122" s="82"/>
      <c r="P122" s="82"/>
      <c r="Q122" s="82"/>
      <c r="R122" s="82"/>
      <c r="S122" s="82"/>
      <c r="T122" s="82"/>
      <c r="U122" s="82"/>
      <c r="V122" s="82"/>
      <c r="W122" s="82"/>
      <c r="X122" s="82"/>
      <c r="Y122" s="82"/>
      <c r="Z122" s="82"/>
      <c r="AA122" s="82"/>
      <c r="AB122" s="82" t="s">
        <v>66</v>
      </c>
      <c r="AC122" s="82" t="s">
        <v>67</v>
      </c>
      <c r="AD122" s="82" t="s">
        <v>88</v>
      </c>
      <c r="AE122" s="82" t="s">
        <v>65</v>
      </c>
      <c r="AF122" s="82" t="s">
        <v>65</v>
      </c>
      <c r="AG122" s="82" t="s">
        <v>65</v>
      </c>
      <c r="AH122" s="82"/>
      <c r="AI122" s="82" t="s">
        <v>69</v>
      </c>
      <c r="AJ122" s="82" t="s">
        <v>65</v>
      </c>
      <c r="AK122" s="82" t="s">
        <v>65</v>
      </c>
      <c r="AL122" s="82" t="s">
        <v>65</v>
      </c>
      <c r="AM122" s="82" t="s">
        <v>64</v>
      </c>
      <c r="AN122" s="82" t="s">
        <v>65</v>
      </c>
      <c r="AO122" s="82"/>
      <c r="AP122" s="82"/>
      <c r="AQ122" s="82" t="s">
        <v>1239</v>
      </c>
      <c r="AR122" s="82" t="s">
        <v>883</v>
      </c>
      <c r="AS122" s="88" t="s">
        <v>64</v>
      </c>
      <c r="AT122" s="82"/>
      <c r="AU122" s="82" t="s">
        <v>65</v>
      </c>
      <c r="AV122" s="82"/>
      <c r="AW122" s="82"/>
      <c r="AX122" s="82"/>
      <c r="AY122" s="22" t="s">
        <v>1240</v>
      </c>
      <c r="AZ122" s="104" t="s">
        <v>1241</v>
      </c>
    </row>
    <row r="123" spans="1:52" ht="80.25" customHeight="1">
      <c r="A123" s="81">
        <v>122</v>
      </c>
      <c r="B123" s="82" t="s">
        <v>1242</v>
      </c>
      <c r="C123" s="82" t="s">
        <v>751</v>
      </c>
      <c r="D123" s="82" t="s">
        <v>1243</v>
      </c>
      <c r="E123" s="82">
        <v>2014</v>
      </c>
      <c r="F123" s="82" t="s">
        <v>236</v>
      </c>
      <c r="G123" s="82" t="s">
        <v>593</v>
      </c>
      <c r="H123" s="82" t="s">
        <v>222</v>
      </c>
      <c r="I123" s="82" t="str" cm="1">
        <f t="array" ref="I123">_xlfn.TEXTJOIN(",", TRUE, IF(Table4[study_id]=Table3[[#This Row],[study_id]], Table4[iso_code], ""))</f>
        <v>NG</v>
      </c>
      <c r="J123" s="82">
        <f>COUNTIF(study_countries!A:A,A123)</f>
        <v>1</v>
      </c>
      <c r="K123" s="82" t="s">
        <v>248</v>
      </c>
      <c r="L123" s="82" t="s">
        <v>1244</v>
      </c>
      <c r="M123" s="82" t="s">
        <v>1245</v>
      </c>
      <c r="N123" s="82"/>
      <c r="O123" s="82"/>
      <c r="P123" s="82"/>
      <c r="Q123" s="82"/>
      <c r="R123" s="82"/>
      <c r="S123" s="82"/>
      <c r="T123" s="82"/>
      <c r="U123" s="82"/>
      <c r="V123" s="82"/>
      <c r="W123" s="82"/>
      <c r="X123" s="82"/>
      <c r="Y123" s="82"/>
      <c r="Z123" s="82"/>
      <c r="AA123" s="82"/>
      <c r="AB123" s="82" t="s">
        <v>66</v>
      </c>
      <c r="AC123" s="82" t="s">
        <v>67</v>
      </c>
      <c r="AD123" s="82" t="s">
        <v>88</v>
      </c>
      <c r="AE123" s="82" t="s">
        <v>64</v>
      </c>
      <c r="AF123" s="82" t="s">
        <v>64</v>
      </c>
      <c r="AG123" s="82" t="s">
        <v>65</v>
      </c>
      <c r="AH123" s="82"/>
      <c r="AI123" s="82" t="s">
        <v>69</v>
      </c>
      <c r="AJ123" s="82" t="s">
        <v>65</v>
      </c>
      <c r="AK123" s="82" t="s">
        <v>65</v>
      </c>
      <c r="AL123" s="82" t="s">
        <v>65</v>
      </c>
      <c r="AM123" s="82" t="s">
        <v>64</v>
      </c>
      <c r="AN123" s="82" t="s">
        <v>65</v>
      </c>
      <c r="AO123" s="82"/>
      <c r="AP123" s="82"/>
      <c r="AQ123" s="82" t="s">
        <v>1246</v>
      </c>
      <c r="AR123" s="82" t="s">
        <v>1247</v>
      </c>
      <c r="AS123" s="88" t="s">
        <v>136</v>
      </c>
      <c r="AT123" s="82"/>
      <c r="AU123" s="82" t="s">
        <v>65</v>
      </c>
      <c r="AV123" s="82"/>
      <c r="AW123" s="82"/>
      <c r="AX123" s="82"/>
      <c r="AY123" s="22" t="s">
        <v>1248</v>
      </c>
      <c r="AZ123" s="104" t="s">
        <v>1249</v>
      </c>
    </row>
    <row r="124" spans="1:52" ht="99.75" customHeight="1">
      <c r="A124" s="81">
        <v>123</v>
      </c>
      <c r="B124" s="82" t="s">
        <v>1250</v>
      </c>
      <c r="C124" s="82" t="s">
        <v>751</v>
      </c>
      <c r="D124" s="82" t="s">
        <v>1251</v>
      </c>
      <c r="E124" s="82">
        <v>2019</v>
      </c>
      <c r="F124" s="82" t="s">
        <v>236</v>
      </c>
      <c r="G124" s="82" t="s">
        <v>593</v>
      </c>
      <c r="H124" s="82" t="s">
        <v>238</v>
      </c>
      <c r="I124" s="82" t="str" cm="1">
        <f t="array" ref="I124">_xlfn.TEXTJOIN(",", TRUE, IF(Table4[study_id]=Table3[[#This Row],[study_id]], Table4[iso_code], ""))</f>
        <v>NG</v>
      </c>
      <c r="J124" s="82">
        <f>COUNTIF(study_countries!A:A,A124)</f>
        <v>1</v>
      </c>
      <c r="K124" s="82" t="s">
        <v>248</v>
      </c>
      <c r="L124" s="82" t="s">
        <v>1252</v>
      </c>
      <c r="M124" s="82" t="s">
        <v>1253</v>
      </c>
      <c r="N124" s="82"/>
      <c r="O124" s="82"/>
      <c r="P124" s="82"/>
      <c r="Q124" s="82"/>
      <c r="R124" s="82"/>
      <c r="S124" s="82"/>
      <c r="T124" s="82"/>
      <c r="U124" s="82"/>
      <c r="V124" s="82"/>
      <c r="W124" s="82"/>
      <c r="X124" s="82"/>
      <c r="Y124" s="82"/>
      <c r="Z124" s="82"/>
      <c r="AA124" s="82"/>
      <c r="AB124" s="82" t="s">
        <v>66</v>
      </c>
      <c r="AC124" s="82" t="s">
        <v>67</v>
      </c>
      <c r="AD124" s="82" t="s">
        <v>88</v>
      </c>
      <c r="AE124" s="82" t="s">
        <v>64</v>
      </c>
      <c r="AF124" s="82" t="s">
        <v>64</v>
      </c>
      <c r="AG124" s="82" t="s">
        <v>65</v>
      </c>
      <c r="AH124" s="82"/>
      <c r="AI124" s="82" t="s">
        <v>69</v>
      </c>
      <c r="AJ124" s="82" t="s">
        <v>65</v>
      </c>
      <c r="AK124" s="82" t="s">
        <v>65</v>
      </c>
      <c r="AL124" s="82" t="s">
        <v>65</v>
      </c>
      <c r="AM124" s="82" t="s">
        <v>64</v>
      </c>
      <c r="AN124" s="82" t="s">
        <v>65</v>
      </c>
      <c r="AO124" s="82"/>
      <c r="AP124" s="82"/>
      <c r="AQ124" s="82" t="s">
        <v>1254</v>
      </c>
      <c r="AR124" s="82" t="s">
        <v>1255</v>
      </c>
      <c r="AS124" s="88" t="s">
        <v>64</v>
      </c>
      <c r="AT124" s="82"/>
      <c r="AU124" s="82" t="s">
        <v>65</v>
      </c>
      <c r="AV124" s="82"/>
      <c r="AW124" s="82"/>
      <c r="AX124" s="82"/>
      <c r="AY124" s="22" t="s">
        <v>1256</v>
      </c>
      <c r="AZ124" s="104" t="s">
        <v>1257</v>
      </c>
    </row>
    <row r="125" spans="1:52" ht="96.75" customHeight="1">
      <c r="A125" s="81">
        <v>124</v>
      </c>
      <c r="B125" s="82" t="s">
        <v>1258</v>
      </c>
      <c r="C125" s="82" t="s">
        <v>751</v>
      </c>
      <c r="D125" s="82" t="s">
        <v>1259</v>
      </c>
      <c r="E125" s="82">
        <v>2013</v>
      </c>
      <c r="F125" s="82" t="s">
        <v>236</v>
      </c>
      <c r="G125" s="82" t="s">
        <v>753</v>
      </c>
      <c r="H125" s="82" t="s">
        <v>222</v>
      </c>
      <c r="I125" s="82" t="str" cm="1">
        <f t="array" ref="I125">_xlfn.TEXTJOIN(",", TRUE, IF(Table4[study_id]=Table3[[#This Row],[study_id]], Table4[iso_code], ""))</f>
        <v>NG</v>
      </c>
      <c r="J125" s="82">
        <f>COUNTIF(study_countries!A:A,A125)</f>
        <v>1</v>
      </c>
      <c r="K125" s="82" t="s">
        <v>248</v>
      </c>
      <c r="L125" s="82" t="s">
        <v>1260</v>
      </c>
      <c r="M125" s="82" t="s">
        <v>1261</v>
      </c>
      <c r="N125" s="82"/>
      <c r="O125" s="82"/>
      <c r="P125" s="82"/>
      <c r="Q125" s="82"/>
      <c r="R125" s="82"/>
      <c r="S125" s="82"/>
      <c r="T125" s="82"/>
      <c r="U125" s="82"/>
      <c r="V125" s="82"/>
      <c r="W125" s="82"/>
      <c r="X125" s="82"/>
      <c r="Y125" s="82"/>
      <c r="Z125" s="82"/>
      <c r="AA125" s="82"/>
      <c r="AB125" s="82" t="s">
        <v>66</v>
      </c>
      <c r="AC125" s="82" t="s">
        <v>67</v>
      </c>
      <c r="AD125" s="82" t="s">
        <v>88</v>
      </c>
      <c r="AE125" s="82" t="s">
        <v>64</v>
      </c>
      <c r="AF125" s="82" t="s">
        <v>64</v>
      </c>
      <c r="AG125" s="82" t="s">
        <v>65</v>
      </c>
      <c r="AH125" s="82"/>
      <c r="AI125" s="82" t="s">
        <v>881</v>
      </c>
      <c r="AJ125" s="82" t="s">
        <v>65</v>
      </c>
      <c r="AK125" s="82" t="s">
        <v>65</v>
      </c>
      <c r="AL125" s="82" t="s">
        <v>65</v>
      </c>
      <c r="AM125" s="82" t="s">
        <v>65</v>
      </c>
      <c r="AN125" s="82" t="s">
        <v>65</v>
      </c>
      <c r="AO125" s="82"/>
      <c r="AP125" s="82"/>
      <c r="AQ125" s="82" t="s">
        <v>1262</v>
      </c>
      <c r="AR125" s="82" t="s">
        <v>1263</v>
      </c>
      <c r="AS125" s="88" t="s">
        <v>64</v>
      </c>
      <c r="AT125" s="82"/>
      <c r="AU125" s="82" t="s">
        <v>65</v>
      </c>
      <c r="AV125" s="82"/>
      <c r="AW125" s="82"/>
      <c r="AX125" s="82"/>
      <c r="AY125" s="22" t="s">
        <v>1264</v>
      </c>
      <c r="AZ125" s="104" t="s">
        <v>1265</v>
      </c>
    </row>
    <row r="126" spans="1:52" ht="99.75" customHeight="1">
      <c r="A126" s="81">
        <v>125</v>
      </c>
      <c r="B126" s="82" t="s">
        <v>1266</v>
      </c>
      <c r="C126" s="82" t="s">
        <v>760</v>
      </c>
      <c r="D126" s="82" t="s">
        <v>1267</v>
      </c>
      <c r="E126" s="82">
        <v>2013</v>
      </c>
      <c r="F126" s="82" t="s">
        <v>236</v>
      </c>
      <c r="G126" s="82" t="s">
        <v>807</v>
      </c>
      <c r="H126" s="82" t="s">
        <v>238</v>
      </c>
      <c r="I126" s="82" t="str" cm="1">
        <f t="array" ref="I126">_xlfn.TEXTJOIN(",", TRUE, IF(Table4[study_id]=Table3[[#This Row],[study_id]], Table4[iso_code], ""))</f>
        <v>DZ</v>
      </c>
      <c r="J126" s="82">
        <f>COUNTIF(study_countries!A:A,A126)</f>
        <v>1</v>
      </c>
      <c r="K126" s="82" t="s">
        <v>223</v>
      </c>
      <c r="L126" s="82" t="s">
        <v>1268</v>
      </c>
      <c r="M126" s="82" t="s">
        <v>1269</v>
      </c>
      <c r="N126" s="82"/>
      <c r="O126" s="82"/>
      <c r="P126" s="82"/>
      <c r="Q126" s="82"/>
      <c r="R126" s="82"/>
      <c r="S126" s="82"/>
      <c r="T126" s="82"/>
      <c r="U126" s="82"/>
      <c r="V126" s="82"/>
      <c r="W126" s="82"/>
      <c r="X126" s="82"/>
      <c r="Y126" s="82"/>
      <c r="Z126" s="82"/>
      <c r="AA126" s="82"/>
      <c r="AB126" s="82" t="s">
        <v>66</v>
      </c>
      <c r="AC126" s="82" t="s">
        <v>104</v>
      </c>
      <c r="AD126" s="82" t="s">
        <v>88</v>
      </c>
      <c r="AE126" s="82" t="s">
        <v>65</v>
      </c>
      <c r="AF126" s="82" t="s">
        <v>65</v>
      </c>
      <c r="AG126" s="82" t="s">
        <v>65</v>
      </c>
      <c r="AH126" s="82"/>
      <c r="AI126" s="82" t="s">
        <v>89</v>
      </c>
      <c r="AJ126" s="82" t="s">
        <v>65</v>
      </c>
      <c r="AK126" s="82" t="s">
        <v>65</v>
      </c>
      <c r="AL126" s="82" t="s">
        <v>65</v>
      </c>
      <c r="AM126" s="82" t="s">
        <v>65</v>
      </c>
      <c r="AN126" s="82" t="s">
        <v>65</v>
      </c>
      <c r="AO126" s="82"/>
      <c r="AP126" s="82"/>
      <c r="AQ126" s="82" t="s">
        <v>1270</v>
      </c>
      <c r="AR126" s="82" t="s">
        <v>811</v>
      </c>
      <c r="AS126" s="88" t="s">
        <v>64</v>
      </c>
      <c r="AT126" s="82"/>
      <c r="AU126" s="82" t="s">
        <v>65</v>
      </c>
      <c r="AV126" s="82"/>
      <c r="AW126" s="82"/>
      <c r="AX126" s="82"/>
      <c r="AY126" s="22" t="s">
        <v>1271</v>
      </c>
      <c r="AZ126" s="84"/>
    </row>
    <row r="127" spans="1:52" ht="97.5" customHeight="1">
      <c r="A127" s="81">
        <v>126</v>
      </c>
      <c r="B127" s="82" t="s">
        <v>1272</v>
      </c>
      <c r="C127" s="82" t="s">
        <v>822</v>
      </c>
      <c r="D127" s="82" t="s">
        <v>1273</v>
      </c>
      <c r="E127" s="82">
        <v>2025</v>
      </c>
      <c r="F127" s="82" t="s">
        <v>236</v>
      </c>
      <c r="G127" s="82" t="s">
        <v>753</v>
      </c>
      <c r="H127" s="82" t="s">
        <v>222</v>
      </c>
      <c r="I127" s="82" t="str" cm="1">
        <f t="array" ref="I127">_xlfn.TEXTJOIN(",", TRUE, IF(Table4[study_id]=Table3[[#This Row],[study_id]], Table4[iso_code], ""))</f>
        <v>ET</v>
      </c>
      <c r="J127" s="82">
        <f>COUNTIF(study_countries!A:A,A127)</f>
        <v>1</v>
      </c>
      <c r="K127" s="82" t="s">
        <v>320</v>
      </c>
      <c r="L127" s="82" t="s">
        <v>1274</v>
      </c>
      <c r="M127" s="82" t="s">
        <v>1275</v>
      </c>
      <c r="N127" s="82"/>
      <c r="O127" s="82"/>
      <c r="P127" s="82"/>
      <c r="Q127" s="82"/>
      <c r="R127" s="82"/>
      <c r="S127" s="82"/>
      <c r="T127" s="82"/>
      <c r="U127" s="82"/>
      <c r="V127" s="82"/>
      <c r="W127" s="82"/>
      <c r="X127" s="82"/>
      <c r="Y127" s="82"/>
      <c r="Z127" s="82"/>
      <c r="AA127" s="82"/>
      <c r="AB127" s="82" t="s">
        <v>66</v>
      </c>
      <c r="AC127" s="82" t="s">
        <v>67</v>
      </c>
      <c r="AD127" s="82" t="s">
        <v>88</v>
      </c>
      <c r="AE127" s="82" t="s">
        <v>64</v>
      </c>
      <c r="AF127" s="82" t="s">
        <v>64</v>
      </c>
      <c r="AG127" s="82" t="s">
        <v>65</v>
      </c>
      <c r="AH127" s="82"/>
      <c r="AI127" s="82" t="s">
        <v>69</v>
      </c>
      <c r="AJ127" s="82" t="s">
        <v>65</v>
      </c>
      <c r="AK127" s="82" t="s">
        <v>65</v>
      </c>
      <c r="AL127" s="82" t="s">
        <v>65</v>
      </c>
      <c r="AM127" s="82" t="s">
        <v>64</v>
      </c>
      <c r="AN127" s="82" t="s">
        <v>65</v>
      </c>
      <c r="AO127" s="82"/>
      <c r="AP127" s="82"/>
      <c r="AQ127" s="82" t="s">
        <v>1276</v>
      </c>
      <c r="AR127" s="82" t="s">
        <v>1277</v>
      </c>
      <c r="AS127" s="88" t="s">
        <v>136</v>
      </c>
      <c r="AT127" s="82"/>
      <c r="AU127" s="82" t="s">
        <v>65</v>
      </c>
      <c r="AV127" s="82"/>
      <c r="AW127" s="82"/>
      <c r="AX127" s="82"/>
      <c r="AY127" s="22" t="s">
        <v>1278</v>
      </c>
      <c r="AZ127" s="104" t="s">
        <v>1279</v>
      </c>
    </row>
    <row r="128" spans="1:52" ht="89.25" customHeight="1">
      <c r="A128" s="81">
        <v>127</v>
      </c>
      <c r="B128" s="82" t="s">
        <v>1280</v>
      </c>
      <c r="C128" s="82" t="s">
        <v>751</v>
      </c>
      <c r="D128" s="82" t="s">
        <v>1281</v>
      </c>
      <c r="E128" s="82">
        <v>2020</v>
      </c>
      <c r="F128" s="82" t="s">
        <v>236</v>
      </c>
      <c r="G128" s="82" t="s">
        <v>753</v>
      </c>
      <c r="H128" s="82" t="s">
        <v>222</v>
      </c>
      <c r="I128" s="82" t="str" cm="1">
        <f t="array" ref="I128">_xlfn.TEXTJOIN(",", TRUE, IF(Table4[study_id]=Table3[[#This Row],[study_id]], Table4[iso_code], ""))</f>
        <v>NG</v>
      </c>
      <c r="J128" s="82">
        <f>COUNTIF(study_countries!A:A,A128)</f>
        <v>1</v>
      </c>
      <c r="K128" s="82" t="s">
        <v>248</v>
      </c>
      <c r="L128" s="82" t="s">
        <v>1282</v>
      </c>
      <c r="M128" s="82" t="s">
        <v>1283</v>
      </c>
      <c r="N128" s="82"/>
      <c r="O128" s="82"/>
      <c r="P128" s="82"/>
      <c r="Q128" s="82"/>
      <c r="R128" s="82"/>
      <c r="S128" s="82"/>
      <c r="T128" s="82"/>
      <c r="U128" s="82"/>
      <c r="V128" s="82"/>
      <c r="W128" s="82"/>
      <c r="X128" s="82"/>
      <c r="Y128" s="82"/>
      <c r="Z128" s="82"/>
      <c r="AA128" s="82"/>
      <c r="AB128" s="82" t="s">
        <v>66</v>
      </c>
      <c r="AC128" s="82" t="s">
        <v>67</v>
      </c>
      <c r="AD128" s="82" t="s">
        <v>88</v>
      </c>
      <c r="AE128" s="82" t="s">
        <v>64</v>
      </c>
      <c r="AF128" s="82" t="s">
        <v>64</v>
      </c>
      <c r="AG128" s="82" t="s">
        <v>65</v>
      </c>
      <c r="AH128" s="82"/>
      <c r="AI128" s="82" t="s">
        <v>89</v>
      </c>
      <c r="AJ128" s="82" t="s">
        <v>65</v>
      </c>
      <c r="AK128" s="82" t="s">
        <v>65</v>
      </c>
      <c r="AL128" s="82" t="s">
        <v>64</v>
      </c>
      <c r="AM128" s="82" t="s">
        <v>64</v>
      </c>
      <c r="AN128" s="82" t="s">
        <v>65</v>
      </c>
      <c r="AO128" s="82"/>
      <c r="AP128" s="82"/>
      <c r="AQ128" s="82" t="s">
        <v>1284</v>
      </c>
      <c r="AR128" s="82" t="s">
        <v>1285</v>
      </c>
      <c r="AS128" s="88" t="s">
        <v>136</v>
      </c>
      <c r="AT128" s="82"/>
      <c r="AU128" s="82" t="s">
        <v>65</v>
      </c>
      <c r="AV128" s="82"/>
      <c r="AW128" s="82"/>
      <c r="AX128" s="82"/>
      <c r="AY128" s="22" t="s">
        <v>1286</v>
      </c>
      <c r="AZ128" s="104" t="s">
        <v>1287</v>
      </c>
    </row>
    <row r="129" spans="1:52" ht="95.25" customHeight="1">
      <c r="A129" s="81">
        <v>128</v>
      </c>
      <c r="B129" s="82" t="s">
        <v>1288</v>
      </c>
      <c r="C129" s="82" t="s">
        <v>822</v>
      </c>
      <c r="D129" s="82" t="s">
        <v>1289</v>
      </c>
      <c r="E129" s="82">
        <v>2023</v>
      </c>
      <c r="F129" s="82" t="s">
        <v>236</v>
      </c>
      <c r="G129" s="82" t="s">
        <v>753</v>
      </c>
      <c r="H129" s="82" t="s">
        <v>222</v>
      </c>
      <c r="I129" s="82" t="str" cm="1">
        <f t="array" ref="I129">_xlfn.TEXTJOIN(",", TRUE, IF(Table4[study_id]=Table3[[#This Row],[study_id]], Table4[iso_code], ""))</f>
        <v>MA</v>
      </c>
      <c r="J129" s="82">
        <f>COUNTIF(study_countries!A:A,A129)</f>
        <v>1</v>
      </c>
      <c r="K129" s="82" t="s">
        <v>223</v>
      </c>
      <c r="L129" s="82" t="s">
        <v>1290</v>
      </c>
      <c r="M129" s="82" t="s">
        <v>1291</v>
      </c>
      <c r="N129" s="82"/>
      <c r="O129" s="82"/>
      <c r="P129" s="82"/>
      <c r="Q129" s="82"/>
      <c r="R129" s="82"/>
      <c r="S129" s="82"/>
      <c r="T129" s="82"/>
      <c r="U129" s="82"/>
      <c r="V129" s="82"/>
      <c r="W129" s="82"/>
      <c r="X129" s="82"/>
      <c r="Y129" s="82"/>
      <c r="Z129" s="82"/>
      <c r="AA129" s="82"/>
      <c r="AB129" s="82" t="s">
        <v>66</v>
      </c>
      <c r="AC129" s="82" t="s">
        <v>67</v>
      </c>
      <c r="AD129" s="82" t="s">
        <v>88</v>
      </c>
      <c r="AE129" s="82" t="s">
        <v>65</v>
      </c>
      <c r="AF129" s="82" t="s">
        <v>64</v>
      </c>
      <c r="AG129" s="82" t="s">
        <v>65</v>
      </c>
      <c r="AH129" s="82"/>
      <c r="AI129" s="82" t="s">
        <v>105</v>
      </c>
      <c r="AJ129" s="82" t="s">
        <v>65</v>
      </c>
      <c r="AK129" s="82" t="s">
        <v>65</v>
      </c>
      <c r="AL129" s="82" t="s">
        <v>65</v>
      </c>
      <c r="AM129" s="82" t="s">
        <v>65</v>
      </c>
      <c r="AN129" s="82" t="s">
        <v>65</v>
      </c>
      <c r="AO129" s="82"/>
      <c r="AP129" s="82"/>
      <c r="AQ129" s="82" t="s">
        <v>1292</v>
      </c>
      <c r="AR129" s="82" t="s">
        <v>518</v>
      </c>
      <c r="AS129" s="88" t="s">
        <v>64</v>
      </c>
      <c r="AT129" s="82"/>
      <c r="AU129" s="82" t="s">
        <v>65</v>
      </c>
      <c r="AV129" s="82"/>
      <c r="AW129" s="82"/>
      <c r="AX129" s="82"/>
      <c r="AY129" s="22" t="s">
        <v>1293</v>
      </c>
      <c r="AZ129" s="104" t="s">
        <v>1294</v>
      </c>
    </row>
    <row r="130" spans="1:52" ht="85.5" customHeight="1">
      <c r="A130" s="81">
        <v>129</v>
      </c>
      <c r="B130" s="82" t="s">
        <v>1295</v>
      </c>
      <c r="C130" s="82" t="s">
        <v>269</v>
      </c>
      <c r="D130" s="82" t="s">
        <v>1296</v>
      </c>
      <c r="E130" s="82">
        <v>2025</v>
      </c>
      <c r="F130" s="82" t="s">
        <v>55</v>
      </c>
      <c r="G130" s="82" t="s">
        <v>129</v>
      </c>
      <c r="H130" s="82" t="s">
        <v>238</v>
      </c>
      <c r="I130" s="82" t="str" cm="1">
        <f t="array" ref="I130">_xlfn.TEXTJOIN(",", TRUE, IF(Table4[study_id]=Table3[[#This Row],[study_id]], Table4[iso_code], ""))</f>
        <v>TN</v>
      </c>
      <c r="J130" s="82">
        <f>COUNTIF(study_countries!A:A,A130)</f>
        <v>1</v>
      </c>
      <c r="K130" s="82" t="s">
        <v>223</v>
      </c>
      <c r="L130" s="82" t="s">
        <v>1297</v>
      </c>
      <c r="M130" s="82" t="s">
        <v>1298</v>
      </c>
      <c r="N130" s="82">
        <v>2023</v>
      </c>
      <c r="O130" s="82">
        <v>2050</v>
      </c>
      <c r="P130" s="82" t="s">
        <v>61</v>
      </c>
      <c r="Q130" s="82" t="s">
        <v>84</v>
      </c>
      <c r="R130" s="82" t="s">
        <v>63</v>
      </c>
      <c r="S130" s="82" t="s">
        <v>64</v>
      </c>
      <c r="T130" s="82" t="s">
        <v>64</v>
      </c>
      <c r="U130" s="82" t="s">
        <v>64</v>
      </c>
      <c r="V130" s="82" t="s">
        <v>65</v>
      </c>
      <c r="W130" s="82" t="s">
        <v>65</v>
      </c>
      <c r="X130" s="82" t="s">
        <v>65</v>
      </c>
      <c r="Y130" s="82" t="s">
        <v>64</v>
      </c>
      <c r="Z130" s="82" t="s">
        <v>64</v>
      </c>
      <c r="AA130" s="82" t="s">
        <v>65</v>
      </c>
      <c r="AB130" s="82" t="s">
        <v>66</v>
      </c>
      <c r="AC130" s="82" t="s">
        <v>104</v>
      </c>
      <c r="AD130" s="82" t="s">
        <v>88</v>
      </c>
      <c r="AE130" s="82" t="s">
        <v>64</v>
      </c>
      <c r="AF130" s="82" t="s">
        <v>64</v>
      </c>
      <c r="AG130" s="82" t="s">
        <v>64</v>
      </c>
      <c r="AH130" s="82" t="s">
        <v>65</v>
      </c>
      <c r="AI130" s="82" t="s">
        <v>89</v>
      </c>
      <c r="AJ130" s="82" t="s">
        <v>65</v>
      </c>
      <c r="AK130" s="82" t="s">
        <v>65</v>
      </c>
      <c r="AL130" s="82" t="s">
        <v>65</v>
      </c>
      <c r="AM130" s="82" t="s">
        <v>65</v>
      </c>
      <c r="AN130" s="82" t="s">
        <v>65</v>
      </c>
      <c r="AO130" s="82" t="s">
        <v>1299</v>
      </c>
      <c r="AP130" s="82" t="s">
        <v>1300</v>
      </c>
      <c r="AQ130" s="82" t="s">
        <v>473</v>
      </c>
      <c r="AR130" s="82" t="s">
        <v>474</v>
      </c>
      <c r="AS130" s="88" t="s">
        <v>65</v>
      </c>
      <c r="AT130" s="82"/>
      <c r="AU130" s="82" t="s">
        <v>64</v>
      </c>
      <c r="AV130" s="85">
        <v>0.08</v>
      </c>
      <c r="AW130" s="82" t="s">
        <v>65</v>
      </c>
      <c r="AX130" s="82"/>
      <c r="AY130" s="22" t="s">
        <v>1301</v>
      </c>
      <c r="AZ130" s="104" t="s">
        <v>710</v>
      </c>
    </row>
    <row r="131" spans="1:52" ht="91.5" customHeight="1">
      <c r="A131" s="81">
        <v>130</v>
      </c>
      <c r="B131" s="82" t="s">
        <v>1302</v>
      </c>
      <c r="C131" s="82" t="s">
        <v>1303</v>
      </c>
      <c r="D131" s="82" t="s">
        <v>1304</v>
      </c>
      <c r="E131" s="82">
        <v>2021</v>
      </c>
      <c r="F131" s="82" t="s">
        <v>55</v>
      </c>
      <c r="G131" s="82" t="s">
        <v>129</v>
      </c>
      <c r="H131" s="82" t="s">
        <v>238</v>
      </c>
      <c r="I131" s="82" t="str" cm="1">
        <f t="array" ref="I131">_xlfn.TEXTJOIN(",", TRUE, IF(Table4[study_id]=Table3[[#This Row],[study_id]], Table4[iso_code], ""))</f>
        <v>KE</v>
      </c>
      <c r="J131" s="82">
        <f>COUNTIF(study_countries!A:A,A131)</f>
        <v>1</v>
      </c>
      <c r="K131" s="82" t="s">
        <v>320</v>
      </c>
      <c r="L131" s="82" t="s">
        <v>1305</v>
      </c>
      <c r="M131" s="82" t="s">
        <v>1306</v>
      </c>
      <c r="N131" s="82">
        <v>2010</v>
      </c>
      <c r="O131" s="82">
        <v>2040</v>
      </c>
      <c r="P131" s="82" t="s">
        <v>61</v>
      </c>
      <c r="Q131" s="82" t="s">
        <v>440</v>
      </c>
      <c r="R131" s="82" t="s">
        <v>194</v>
      </c>
      <c r="S131" s="82" t="s">
        <v>64</v>
      </c>
      <c r="T131" s="82" t="s">
        <v>64</v>
      </c>
      <c r="U131" s="82" t="s">
        <v>64</v>
      </c>
      <c r="V131" s="82" t="s">
        <v>64</v>
      </c>
      <c r="W131" s="82" t="s">
        <v>64</v>
      </c>
      <c r="X131" s="82" t="s">
        <v>64</v>
      </c>
      <c r="Y131" s="82" t="s">
        <v>64</v>
      </c>
      <c r="Z131" s="82" t="s">
        <v>65</v>
      </c>
      <c r="AA131" s="82" t="s">
        <v>64</v>
      </c>
      <c r="AB131" s="82" t="s">
        <v>66</v>
      </c>
      <c r="AC131" s="82" t="s">
        <v>67</v>
      </c>
      <c r="AD131" s="82" t="s">
        <v>88</v>
      </c>
      <c r="AE131" s="82" t="s">
        <v>64</v>
      </c>
      <c r="AF131" s="82" t="s">
        <v>64</v>
      </c>
      <c r="AG131" s="82" t="s">
        <v>64</v>
      </c>
      <c r="AH131" s="82" t="s">
        <v>64</v>
      </c>
      <c r="AI131" s="82" t="s">
        <v>89</v>
      </c>
      <c r="AJ131" s="82" t="s">
        <v>65</v>
      </c>
      <c r="AK131" s="82" t="s">
        <v>65</v>
      </c>
      <c r="AL131" s="82" t="s">
        <v>65</v>
      </c>
      <c r="AM131" s="82" t="s">
        <v>65</v>
      </c>
      <c r="AN131" s="82" t="s">
        <v>65</v>
      </c>
      <c r="AO131" s="82"/>
      <c r="AP131" s="82" t="s">
        <v>1307</v>
      </c>
      <c r="AQ131" s="82" t="s">
        <v>1308</v>
      </c>
      <c r="AR131" s="82" t="s">
        <v>1309</v>
      </c>
      <c r="AS131" s="88" t="s">
        <v>136</v>
      </c>
      <c r="AT131" s="82"/>
      <c r="AU131" s="82" t="s">
        <v>65</v>
      </c>
      <c r="AV131" s="85" t="s">
        <v>75</v>
      </c>
      <c r="AW131" s="82" t="s">
        <v>65</v>
      </c>
      <c r="AX131" s="82"/>
      <c r="AY131" s="22" t="s">
        <v>1310</v>
      </c>
      <c r="AZ131" s="104" t="s">
        <v>1311</v>
      </c>
    </row>
    <row r="132" spans="1:52" ht="79.5" customHeight="1">
      <c r="A132" s="81">
        <v>131</v>
      </c>
      <c r="B132" s="82" t="s">
        <v>1312</v>
      </c>
      <c r="C132" s="82" t="s">
        <v>751</v>
      </c>
      <c r="D132" s="82" t="s">
        <v>1313</v>
      </c>
      <c r="E132" s="82">
        <v>2025</v>
      </c>
      <c r="F132" s="82" t="s">
        <v>236</v>
      </c>
      <c r="G132" s="82" t="s">
        <v>593</v>
      </c>
      <c r="H132" s="82" t="s">
        <v>222</v>
      </c>
      <c r="I132" s="82" t="str" cm="1">
        <f t="array" ref="I132">_xlfn.TEXTJOIN(",", TRUE, IF(Table4[study_id]=Table3[[#This Row],[study_id]], Table4[iso_code], ""))</f>
        <v>KE</v>
      </c>
      <c r="J132" s="82">
        <f>COUNTIF(study_countries!A:A,A132)</f>
        <v>1</v>
      </c>
      <c r="K132" s="82" t="s">
        <v>320</v>
      </c>
      <c r="L132" s="82" t="s">
        <v>1313</v>
      </c>
      <c r="M132" s="82" t="s">
        <v>1314</v>
      </c>
      <c r="N132" s="82"/>
      <c r="O132" s="82"/>
      <c r="P132" s="82"/>
      <c r="Q132" s="82"/>
      <c r="R132" s="82"/>
      <c r="S132" s="82"/>
      <c r="T132" s="82"/>
      <c r="U132" s="82"/>
      <c r="V132" s="82"/>
      <c r="W132" s="82"/>
      <c r="X132" s="82"/>
      <c r="Y132" s="82"/>
      <c r="Z132" s="82"/>
      <c r="AA132" s="82"/>
      <c r="AB132" s="82" t="s">
        <v>66</v>
      </c>
      <c r="AC132" s="82" t="s">
        <v>67</v>
      </c>
      <c r="AD132" s="82" t="s">
        <v>88</v>
      </c>
      <c r="AE132" s="82" t="s">
        <v>64</v>
      </c>
      <c r="AF132" s="82" t="s">
        <v>64</v>
      </c>
      <c r="AG132" s="82" t="s">
        <v>65</v>
      </c>
      <c r="AH132" s="82"/>
      <c r="AI132" s="82" t="s">
        <v>69</v>
      </c>
      <c r="AJ132" s="82" t="s">
        <v>65</v>
      </c>
      <c r="AK132" s="82" t="s">
        <v>64</v>
      </c>
      <c r="AL132" s="82" t="s">
        <v>64</v>
      </c>
      <c r="AM132" s="82" t="s">
        <v>65</v>
      </c>
      <c r="AN132" s="82" t="s">
        <v>65</v>
      </c>
      <c r="AO132" s="82"/>
      <c r="AP132" s="82"/>
      <c r="AQ132" s="82" t="s">
        <v>1315</v>
      </c>
      <c r="AR132" s="82" t="s">
        <v>433</v>
      </c>
      <c r="AS132" s="88" t="s">
        <v>64</v>
      </c>
      <c r="AT132" s="82"/>
      <c r="AU132" s="82" t="s">
        <v>65</v>
      </c>
      <c r="AV132" s="82"/>
      <c r="AW132" s="82"/>
      <c r="AX132" s="82"/>
      <c r="AY132" s="22" t="s">
        <v>1316</v>
      </c>
      <c r="AZ132" s="104" t="s">
        <v>1317</v>
      </c>
    </row>
    <row r="133" spans="1:52" ht="67.5" customHeight="1">
      <c r="A133" s="81">
        <v>132</v>
      </c>
      <c r="B133" s="82" t="s">
        <v>1318</v>
      </c>
      <c r="C133" s="82" t="s">
        <v>1319</v>
      </c>
      <c r="D133" s="82" t="s">
        <v>1320</v>
      </c>
      <c r="E133" s="82">
        <v>2023</v>
      </c>
      <c r="F133" s="82" t="s">
        <v>236</v>
      </c>
      <c r="G133" s="82" t="s">
        <v>807</v>
      </c>
      <c r="H133" s="82" t="s">
        <v>222</v>
      </c>
      <c r="I133" s="82" t="str" cm="1">
        <f t="array" ref="I133">_xlfn.TEXTJOIN(",", TRUE, IF(Table4[study_id]=Table3[[#This Row],[study_id]], Table4[iso_code], ""))</f>
        <v>NG</v>
      </c>
      <c r="J133" s="82">
        <f>COUNTIF(study_countries!A:A,A133)</f>
        <v>1</v>
      </c>
      <c r="K133" s="82" t="s">
        <v>248</v>
      </c>
      <c r="L133" s="82" t="s">
        <v>1321</v>
      </c>
      <c r="M133" s="82" t="s">
        <v>1322</v>
      </c>
      <c r="N133" s="82"/>
      <c r="O133" s="82"/>
      <c r="P133" s="82"/>
      <c r="Q133" s="82"/>
      <c r="R133" s="82"/>
      <c r="S133" s="82"/>
      <c r="T133" s="82"/>
      <c r="U133" s="82"/>
      <c r="V133" s="82"/>
      <c r="W133" s="82"/>
      <c r="X133" s="82"/>
      <c r="Y133" s="82"/>
      <c r="Z133" s="82"/>
      <c r="AA133" s="82"/>
      <c r="AB133" s="82" t="s">
        <v>66</v>
      </c>
      <c r="AC133" s="82" t="s">
        <v>67</v>
      </c>
      <c r="AD133" s="82" t="s">
        <v>88</v>
      </c>
      <c r="AE133" s="82" t="s">
        <v>64</v>
      </c>
      <c r="AF133" s="82" t="s">
        <v>64</v>
      </c>
      <c r="AG133" s="82" t="s">
        <v>65</v>
      </c>
      <c r="AH133" s="82"/>
      <c r="AI133" s="82" t="s">
        <v>69</v>
      </c>
      <c r="AJ133" s="82" t="s">
        <v>65</v>
      </c>
      <c r="AK133" s="82" t="s">
        <v>65</v>
      </c>
      <c r="AL133" s="82" t="s">
        <v>65</v>
      </c>
      <c r="AM133" s="82" t="s">
        <v>64</v>
      </c>
      <c r="AN133" s="82" t="s">
        <v>65</v>
      </c>
      <c r="AO133" s="82"/>
      <c r="AP133" s="82"/>
      <c r="AQ133" s="82" t="s">
        <v>1323</v>
      </c>
      <c r="AR133" s="82" t="s">
        <v>1324</v>
      </c>
      <c r="AS133" s="88" t="s">
        <v>136</v>
      </c>
      <c r="AT133" s="82"/>
      <c r="AU133" s="82" t="s">
        <v>65</v>
      </c>
      <c r="AV133" s="82"/>
      <c r="AW133" s="82"/>
      <c r="AX133" s="82"/>
      <c r="AY133" s="22" t="s">
        <v>1325</v>
      </c>
      <c r="AZ133" s="104" t="s">
        <v>1326</v>
      </c>
    </row>
    <row r="134" spans="1:52" ht="83.25" customHeight="1">
      <c r="A134" s="81">
        <v>133</v>
      </c>
      <c r="B134" s="82" t="s">
        <v>1327</v>
      </c>
      <c r="C134" s="82" t="s">
        <v>751</v>
      </c>
      <c r="D134" s="82" t="s">
        <v>1328</v>
      </c>
      <c r="E134" s="82">
        <v>2021</v>
      </c>
      <c r="F134" s="82" t="s">
        <v>236</v>
      </c>
      <c r="G134" s="82" t="s">
        <v>753</v>
      </c>
      <c r="H134" s="82" t="s">
        <v>222</v>
      </c>
      <c r="I134" s="82" t="str">
        <f t="array" ref="I134">_xlfn.TEXTJOIN(",", TRUE, IF(Table4[study_id]=Table3[[#This Row],[study_id]], Table4[iso_code], ""))</f>
        <v>NG</v>
      </c>
      <c r="J134" s="82">
        <f>COUNTIF(study_countries!A:A,A134)</f>
        <v>1</v>
      </c>
      <c r="K134" s="82" t="s">
        <v>248</v>
      </c>
      <c r="L134" s="82" t="s">
        <v>1329</v>
      </c>
      <c r="M134" s="82" t="s">
        <v>1330</v>
      </c>
      <c r="N134" s="82"/>
      <c r="O134" s="82"/>
      <c r="P134" s="82"/>
      <c r="Q134" s="82"/>
      <c r="R134" s="82"/>
      <c r="S134" s="82"/>
      <c r="T134" s="82"/>
      <c r="U134" s="82"/>
      <c r="V134" s="82"/>
      <c r="W134" s="82"/>
      <c r="X134" s="82"/>
      <c r="Y134" s="82"/>
      <c r="Z134" s="82"/>
      <c r="AA134" s="82"/>
      <c r="AB134" s="82" t="s">
        <v>66</v>
      </c>
      <c r="AC134" s="82" t="s">
        <v>67</v>
      </c>
      <c r="AD134" s="82" t="s">
        <v>88</v>
      </c>
      <c r="AE134" s="82" t="s">
        <v>64</v>
      </c>
      <c r="AF134" s="82" t="s">
        <v>64</v>
      </c>
      <c r="AG134" s="82" t="s">
        <v>65</v>
      </c>
      <c r="AH134" s="82"/>
      <c r="AI134" s="82" t="s">
        <v>89</v>
      </c>
      <c r="AJ134" s="82" t="s">
        <v>65</v>
      </c>
      <c r="AK134" s="82" t="s">
        <v>65</v>
      </c>
      <c r="AL134" s="82" t="s">
        <v>65</v>
      </c>
      <c r="AM134" s="82" t="s">
        <v>64</v>
      </c>
      <c r="AN134" s="82" t="s">
        <v>65</v>
      </c>
      <c r="AO134" s="82"/>
      <c r="AP134" s="82"/>
      <c r="AQ134" s="82" t="s">
        <v>1331</v>
      </c>
      <c r="AR134" s="82" t="s">
        <v>1332</v>
      </c>
      <c r="AS134" s="88" t="s">
        <v>64</v>
      </c>
      <c r="AT134" s="82"/>
      <c r="AU134" s="82" t="s">
        <v>65</v>
      </c>
      <c r="AV134" s="82"/>
      <c r="AW134" s="82"/>
      <c r="AX134" s="82"/>
      <c r="AY134" s="22" t="s">
        <v>1333</v>
      </c>
      <c r="AZ134" s="104" t="s">
        <v>1334</v>
      </c>
    </row>
    <row r="135" spans="1:52" ht="79.5" customHeight="1">
      <c r="A135" s="81">
        <v>134</v>
      </c>
      <c r="B135" s="82" t="s">
        <v>1335</v>
      </c>
      <c r="C135" s="82" t="s">
        <v>822</v>
      </c>
      <c r="D135" s="82" t="s">
        <v>1336</v>
      </c>
      <c r="E135" s="82">
        <v>2026</v>
      </c>
      <c r="F135" s="82" t="s">
        <v>236</v>
      </c>
      <c r="G135" s="82" t="s">
        <v>753</v>
      </c>
      <c r="H135" s="82" t="s">
        <v>222</v>
      </c>
      <c r="I135" s="82" t="s">
        <v>1263</v>
      </c>
      <c r="J135" s="82">
        <f>COUNTIF(study_countries!A:A,A135)</f>
        <v>1</v>
      </c>
      <c r="K135" s="82" t="s">
        <v>248</v>
      </c>
      <c r="L135" s="82" t="s">
        <v>1337</v>
      </c>
      <c r="M135" s="82" t="s">
        <v>1338</v>
      </c>
      <c r="N135" s="82"/>
      <c r="O135" s="82"/>
      <c r="P135" s="82"/>
      <c r="Q135" s="82"/>
      <c r="R135" s="82"/>
      <c r="S135" s="82"/>
      <c r="T135" s="82"/>
      <c r="U135" s="82"/>
      <c r="V135" s="82"/>
      <c r="W135" s="82"/>
      <c r="X135" s="82"/>
      <c r="Y135" s="82"/>
      <c r="Z135" s="82"/>
      <c r="AA135" s="82"/>
      <c r="AB135" s="82" t="s">
        <v>194</v>
      </c>
      <c r="AC135" s="82" t="s">
        <v>67</v>
      </c>
      <c r="AD135" s="82" t="s">
        <v>88</v>
      </c>
      <c r="AE135" s="82" t="s">
        <v>64</v>
      </c>
      <c r="AF135" s="82" t="s">
        <v>64</v>
      </c>
      <c r="AG135" s="82" t="s">
        <v>65</v>
      </c>
      <c r="AH135" s="82"/>
      <c r="AI135" s="82" t="s">
        <v>119</v>
      </c>
      <c r="AJ135" s="82" t="s">
        <v>65</v>
      </c>
      <c r="AK135" s="82" t="s">
        <v>65</v>
      </c>
      <c r="AL135" s="82" t="s">
        <v>65</v>
      </c>
      <c r="AM135" s="82" t="s">
        <v>65</v>
      </c>
      <c r="AN135" s="82" t="s">
        <v>65</v>
      </c>
      <c r="AO135" s="82"/>
      <c r="AP135" s="82"/>
      <c r="AQ135" s="82" t="s">
        <v>1339</v>
      </c>
      <c r="AR135" s="82" t="s">
        <v>1340</v>
      </c>
      <c r="AS135" s="88" t="s">
        <v>65</v>
      </c>
      <c r="AT135" s="82"/>
      <c r="AU135" s="82" t="s">
        <v>65</v>
      </c>
      <c r="AV135" s="82"/>
      <c r="AW135" s="82"/>
      <c r="AX135" s="82"/>
      <c r="AY135" s="22" t="s">
        <v>1341</v>
      </c>
      <c r="AZ135" s="104" t="s">
        <v>1342</v>
      </c>
    </row>
    <row r="136" spans="1:52" ht="89.25" customHeight="1">
      <c r="A136" s="81">
        <v>135</v>
      </c>
      <c r="B136" s="82" t="s">
        <v>1343</v>
      </c>
      <c r="C136" s="82" t="s">
        <v>386</v>
      </c>
      <c r="D136" s="82" t="s">
        <v>1344</v>
      </c>
      <c r="E136" s="82">
        <v>2021</v>
      </c>
      <c r="F136" s="82" t="s">
        <v>55</v>
      </c>
      <c r="G136" s="82" t="s">
        <v>129</v>
      </c>
      <c r="H136" s="82" t="s">
        <v>238</v>
      </c>
      <c r="I136" s="82" t="str">
        <f t="array" ref="I136">_xlfn.TEXTJOIN(",", TRUE, IF(Table4[study_id]=Table3[[#This Row],[study_id]], Table4[iso_code], ""))</f>
        <v>ZA</v>
      </c>
      <c r="J136" s="82">
        <f>COUNTIF(study_countries!A:A,A136)</f>
        <v>1</v>
      </c>
      <c r="K136" s="82" t="s">
        <v>271</v>
      </c>
      <c r="L136" s="82" t="s">
        <v>1345</v>
      </c>
      <c r="M136" s="82" t="s">
        <v>1346</v>
      </c>
      <c r="N136" s="82">
        <v>2020</v>
      </c>
      <c r="O136" s="82">
        <v>2050</v>
      </c>
      <c r="P136" s="82" t="s">
        <v>61</v>
      </c>
      <c r="Q136" s="82" t="s">
        <v>440</v>
      </c>
      <c r="R136" s="82" t="s">
        <v>194</v>
      </c>
      <c r="S136" s="82" t="s">
        <v>64</v>
      </c>
      <c r="T136" s="82" t="s">
        <v>65</v>
      </c>
      <c r="U136" s="82" t="s">
        <v>64</v>
      </c>
      <c r="V136" s="82" t="s">
        <v>64</v>
      </c>
      <c r="W136" s="82" t="s">
        <v>64</v>
      </c>
      <c r="X136" s="82" t="s">
        <v>65</v>
      </c>
      <c r="Y136" s="82" t="s">
        <v>64</v>
      </c>
      <c r="Z136" s="82" t="s">
        <v>65</v>
      </c>
      <c r="AA136" s="82" t="s">
        <v>64</v>
      </c>
      <c r="AB136" s="82" t="s">
        <v>146</v>
      </c>
      <c r="AC136" s="82" t="s">
        <v>67</v>
      </c>
      <c r="AD136" s="82" t="s">
        <v>88</v>
      </c>
      <c r="AE136" s="82" t="s">
        <v>64</v>
      </c>
      <c r="AF136" s="82" t="s">
        <v>64</v>
      </c>
      <c r="AG136" s="82" t="s">
        <v>65</v>
      </c>
      <c r="AH136" s="82" t="s">
        <v>65</v>
      </c>
      <c r="AI136" s="82" t="s">
        <v>89</v>
      </c>
      <c r="AJ136" s="82" t="s">
        <v>65</v>
      </c>
      <c r="AK136" s="82" t="s">
        <v>65</v>
      </c>
      <c r="AL136" s="82" t="s">
        <v>64</v>
      </c>
      <c r="AM136" s="82" t="s">
        <v>65</v>
      </c>
      <c r="AN136" s="82" t="s">
        <v>65</v>
      </c>
      <c r="AO136" s="82" t="s">
        <v>1347</v>
      </c>
      <c r="AP136" s="82" t="s">
        <v>1348</v>
      </c>
      <c r="AQ136" s="82" t="s">
        <v>1349</v>
      </c>
      <c r="AR136" s="82" t="s">
        <v>617</v>
      </c>
      <c r="AS136" s="88" t="s">
        <v>64</v>
      </c>
      <c r="AT136" s="82"/>
      <c r="AU136" s="82" t="s">
        <v>65</v>
      </c>
      <c r="AV136" s="105">
        <v>9.7000000000000003E-2</v>
      </c>
      <c r="AW136" s="82" t="s">
        <v>65</v>
      </c>
      <c r="AX136" s="82"/>
      <c r="AY136" s="22" t="s">
        <v>1350</v>
      </c>
      <c r="AZ136" s="104" t="s">
        <v>1351</v>
      </c>
    </row>
    <row r="137" spans="1:52" ht="52.5" customHeight="1">
      <c r="A137" s="81">
        <v>136</v>
      </c>
      <c r="B137" s="82" t="s">
        <v>1352</v>
      </c>
      <c r="C137" s="82" t="s">
        <v>751</v>
      </c>
      <c r="D137" s="82" t="s">
        <v>1353</v>
      </c>
      <c r="E137" s="82">
        <v>2017</v>
      </c>
      <c r="F137" s="82" t="s">
        <v>236</v>
      </c>
      <c r="G137" s="82" t="s">
        <v>753</v>
      </c>
      <c r="H137" s="82" t="s">
        <v>238</v>
      </c>
      <c r="I137" s="82" t="str">
        <f t="array" ref="I137">_xlfn.TEXTJOIN(",", TRUE, IF(Table4[study_id]=Table3[[#This Row],[study_id]], Table4[iso_code], ""))</f>
        <v>MA</v>
      </c>
      <c r="J137" s="82">
        <f>COUNTIF(study_countries!A:A,A137)</f>
        <v>1</v>
      </c>
      <c r="K137" s="82" t="s">
        <v>223</v>
      </c>
      <c r="L137" s="82" t="s">
        <v>1354</v>
      </c>
      <c r="M137" s="82" t="s">
        <v>1355</v>
      </c>
      <c r="N137" s="82"/>
      <c r="O137" s="82"/>
      <c r="P137" s="82"/>
      <c r="Q137" s="82"/>
      <c r="R137" s="82"/>
      <c r="S137" s="82"/>
      <c r="T137" s="82"/>
      <c r="U137" s="82"/>
      <c r="V137" s="82"/>
      <c r="W137" s="82"/>
      <c r="X137" s="82"/>
      <c r="Y137" s="82"/>
      <c r="Z137" s="82"/>
      <c r="AA137" s="82"/>
      <c r="AB137" s="82" t="s">
        <v>66</v>
      </c>
      <c r="AC137" s="82" t="s">
        <v>67</v>
      </c>
      <c r="AD137" s="82" t="s">
        <v>88</v>
      </c>
      <c r="AE137" s="82" t="s">
        <v>64</v>
      </c>
      <c r="AF137" s="82" t="s">
        <v>64</v>
      </c>
      <c r="AG137" s="82" t="s">
        <v>65</v>
      </c>
      <c r="AH137" s="82"/>
      <c r="AI137" s="82" t="s">
        <v>89</v>
      </c>
      <c r="AJ137" s="82" t="s">
        <v>65</v>
      </c>
      <c r="AK137" s="82" t="s">
        <v>65</v>
      </c>
      <c r="AL137" s="82" t="s">
        <v>65</v>
      </c>
      <c r="AM137" s="82" t="s">
        <v>65</v>
      </c>
      <c r="AN137" s="82" t="s">
        <v>65</v>
      </c>
      <c r="AO137" s="82"/>
      <c r="AP137" s="82"/>
      <c r="AQ137" s="82" t="s">
        <v>1356</v>
      </c>
      <c r="AR137" s="82" t="s">
        <v>518</v>
      </c>
      <c r="AS137" s="88" t="s">
        <v>64</v>
      </c>
      <c r="AT137" s="82"/>
      <c r="AU137" s="82" t="s">
        <v>65</v>
      </c>
      <c r="AV137" s="82"/>
      <c r="AW137" s="82"/>
      <c r="AX137" s="82"/>
      <c r="AY137" s="22" t="s">
        <v>1357</v>
      </c>
      <c r="AZ137" s="104" t="s">
        <v>1358</v>
      </c>
    </row>
    <row r="138" spans="1:52" ht="70.5" customHeight="1">
      <c r="A138" s="81">
        <v>137</v>
      </c>
      <c r="B138" s="82" t="s">
        <v>1359</v>
      </c>
      <c r="C138" s="82" t="s">
        <v>822</v>
      </c>
      <c r="D138" s="82" t="s">
        <v>1360</v>
      </c>
      <c r="E138" s="82">
        <v>2025</v>
      </c>
      <c r="F138" s="82" t="s">
        <v>236</v>
      </c>
      <c r="G138" s="82" t="s">
        <v>807</v>
      </c>
      <c r="H138" s="82" t="s">
        <v>222</v>
      </c>
      <c r="I138" s="82" t="str">
        <f t="array" ref="I138">_xlfn.TEXTJOIN(",", TRUE, IF(Table4[study_id]=Table3[[#This Row],[study_id]], Table4[iso_code], ""))</f>
        <v>AO</v>
      </c>
      <c r="J138" s="82">
        <f>COUNTIF(study_countries!A:A,A138)</f>
        <v>1</v>
      </c>
      <c r="K138" s="82" t="s">
        <v>271</v>
      </c>
      <c r="L138" s="82" t="s">
        <v>1361</v>
      </c>
      <c r="M138" s="82" t="s">
        <v>1362</v>
      </c>
      <c r="N138" s="82"/>
      <c r="O138" s="82"/>
      <c r="P138" s="82"/>
      <c r="Q138" s="82"/>
      <c r="R138" s="82"/>
      <c r="S138" s="82"/>
      <c r="T138" s="82"/>
      <c r="U138" s="82"/>
      <c r="V138" s="82"/>
      <c r="W138" s="82"/>
      <c r="X138" s="82"/>
      <c r="Y138" s="82"/>
      <c r="Z138" s="82"/>
      <c r="AA138" s="82"/>
      <c r="AB138" s="82" t="s">
        <v>66</v>
      </c>
      <c r="AC138" s="82" t="s">
        <v>67</v>
      </c>
      <c r="AD138" s="82" t="s">
        <v>88</v>
      </c>
      <c r="AE138" s="82" t="s">
        <v>64</v>
      </c>
      <c r="AF138" s="82" t="s">
        <v>64</v>
      </c>
      <c r="AG138" s="82" t="s">
        <v>65</v>
      </c>
      <c r="AH138" s="82"/>
      <c r="AI138" s="82" t="s">
        <v>69</v>
      </c>
      <c r="AJ138" s="82" t="s">
        <v>65</v>
      </c>
      <c r="AK138" s="82" t="s">
        <v>65</v>
      </c>
      <c r="AL138" s="82" t="s">
        <v>65</v>
      </c>
      <c r="AM138" s="82" t="s">
        <v>64</v>
      </c>
      <c r="AN138" s="82" t="s">
        <v>64</v>
      </c>
      <c r="AO138" s="82"/>
      <c r="AP138" s="82"/>
      <c r="AQ138" s="82" t="s">
        <v>1363</v>
      </c>
      <c r="AR138" s="82" t="s">
        <v>265</v>
      </c>
      <c r="AS138" s="88" t="s">
        <v>65</v>
      </c>
      <c r="AT138" s="82"/>
      <c r="AU138" s="82" t="s">
        <v>65</v>
      </c>
      <c r="AV138" s="82"/>
      <c r="AW138" s="82"/>
      <c r="AX138" s="82"/>
      <c r="AY138" s="22" t="s">
        <v>1364</v>
      </c>
      <c r="AZ138" s="104" t="s">
        <v>1365</v>
      </c>
    </row>
    <row r="139" spans="1:52" ht="102.75" customHeight="1">
      <c r="A139" s="81">
        <v>138</v>
      </c>
      <c r="B139" s="82" t="s">
        <v>1366</v>
      </c>
      <c r="C139" s="82" t="s">
        <v>1367</v>
      </c>
      <c r="D139" s="82" t="s">
        <v>1368</v>
      </c>
      <c r="E139" s="82">
        <v>2024</v>
      </c>
      <c r="F139" s="82" t="s">
        <v>236</v>
      </c>
      <c r="G139" s="82" t="s">
        <v>1369</v>
      </c>
      <c r="H139" s="82" t="s">
        <v>222</v>
      </c>
      <c r="I139" s="82" t="str">
        <f t="array" ref="I139">_xlfn.TEXTJOIN(",", TRUE, IF(Table4[study_id]=Table3[[#This Row],[study_id]], Table4[iso_code], ""))</f>
        <v>GH</v>
      </c>
      <c r="J139" s="82">
        <f>COUNTIF(study_countries!A:A,A139)</f>
        <v>1</v>
      </c>
      <c r="K139" s="82" t="s">
        <v>248</v>
      </c>
      <c r="L139" s="82" t="s">
        <v>1370</v>
      </c>
      <c r="M139" s="82" t="s">
        <v>1371</v>
      </c>
      <c r="N139" s="82"/>
      <c r="O139" s="82"/>
      <c r="P139" s="82"/>
      <c r="Q139" s="82"/>
      <c r="R139" s="82"/>
      <c r="S139" s="82"/>
      <c r="T139" s="82"/>
      <c r="U139" s="82"/>
      <c r="V139" s="82"/>
      <c r="W139" s="82"/>
      <c r="X139" s="82"/>
      <c r="Y139" s="82"/>
      <c r="Z139" s="82"/>
      <c r="AA139" s="82"/>
      <c r="AB139" s="82" t="s">
        <v>66</v>
      </c>
      <c r="AC139" s="82" t="s">
        <v>67</v>
      </c>
      <c r="AD139" s="82" t="s">
        <v>88</v>
      </c>
      <c r="AE139" s="82" t="s">
        <v>64</v>
      </c>
      <c r="AF139" s="82" t="s">
        <v>64</v>
      </c>
      <c r="AG139" s="82" t="s">
        <v>65</v>
      </c>
      <c r="AH139" s="82"/>
      <c r="AI139" s="82" t="s">
        <v>89</v>
      </c>
      <c r="AJ139" s="82" t="s">
        <v>65</v>
      </c>
      <c r="AK139" s="82" t="s">
        <v>65</v>
      </c>
      <c r="AL139" s="82" t="s">
        <v>65</v>
      </c>
      <c r="AM139" s="82" t="s">
        <v>64</v>
      </c>
      <c r="AN139" s="82" t="s">
        <v>65</v>
      </c>
      <c r="AO139" s="82"/>
      <c r="AP139" s="82"/>
      <c r="AQ139" s="82" t="s">
        <v>1372</v>
      </c>
      <c r="AR139" s="82" t="s">
        <v>255</v>
      </c>
      <c r="AS139" s="88" t="s">
        <v>64</v>
      </c>
      <c r="AT139" s="82"/>
      <c r="AU139" s="82" t="s">
        <v>65</v>
      </c>
      <c r="AV139" s="82"/>
      <c r="AW139" s="82"/>
      <c r="AX139" s="82"/>
      <c r="AY139" s="22" t="s">
        <v>1373</v>
      </c>
      <c r="AZ139" s="104" t="s">
        <v>1374</v>
      </c>
    </row>
    <row r="140" spans="1:52" ht="85.5" customHeight="1">
      <c r="A140" s="81">
        <v>139</v>
      </c>
      <c r="B140" s="82" t="s">
        <v>1375</v>
      </c>
      <c r="C140" s="82" t="s">
        <v>1376</v>
      </c>
      <c r="D140" s="82" t="s">
        <v>1377</v>
      </c>
      <c r="E140" s="82">
        <v>2020</v>
      </c>
      <c r="F140" s="82" t="s">
        <v>236</v>
      </c>
      <c r="G140" s="82" t="s">
        <v>593</v>
      </c>
      <c r="H140" s="82" t="s">
        <v>238</v>
      </c>
      <c r="I140" s="82" t="str">
        <f t="array" ref="I140">_xlfn.TEXTJOIN(",", TRUE, IF(Table4[study_id]=Table3[[#This Row],[study_id]], Table4[iso_code], ""))</f>
        <v>MW</v>
      </c>
      <c r="J140" s="82">
        <f>COUNTIF(study_countries!A:A,A140)</f>
        <v>1</v>
      </c>
      <c r="K140" s="82" t="s">
        <v>271</v>
      </c>
      <c r="L140" s="82" t="s">
        <v>1378</v>
      </c>
      <c r="M140" s="82" t="s">
        <v>1379</v>
      </c>
      <c r="N140" s="82"/>
      <c r="O140" s="82"/>
      <c r="P140" s="82"/>
      <c r="Q140" s="82"/>
      <c r="R140" s="82"/>
      <c r="S140" s="82"/>
      <c r="T140" s="82"/>
      <c r="U140" s="82"/>
      <c r="V140" s="82"/>
      <c r="W140" s="82"/>
      <c r="X140" s="82"/>
      <c r="Y140" s="82"/>
      <c r="Z140" s="82"/>
      <c r="AA140" s="82"/>
      <c r="AB140" s="82" t="s">
        <v>66</v>
      </c>
      <c r="AC140" s="82" t="s">
        <v>67</v>
      </c>
      <c r="AD140" s="82" t="s">
        <v>88</v>
      </c>
      <c r="AE140" s="82" t="s">
        <v>64</v>
      </c>
      <c r="AF140" s="82" t="s">
        <v>65</v>
      </c>
      <c r="AG140" s="82" t="s">
        <v>65</v>
      </c>
      <c r="AH140" s="82"/>
      <c r="AI140" s="82" t="s">
        <v>69</v>
      </c>
      <c r="AJ140" s="82" t="s">
        <v>65</v>
      </c>
      <c r="AK140" s="82" t="s">
        <v>65</v>
      </c>
      <c r="AL140" s="82" t="s">
        <v>65</v>
      </c>
      <c r="AM140" s="82" t="s">
        <v>136</v>
      </c>
      <c r="AN140" s="82" t="s">
        <v>65</v>
      </c>
      <c r="AO140" s="82"/>
      <c r="AP140" s="82"/>
      <c r="AQ140" s="82" t="s">
        <v>1380</v>
      </c>
      <c r="AR140" s="82" t="s">
        <v>277</v>
      </c>
      <c r="AS140" s="88" t="s">
        <v>65</v>
      </c>
      <c r="AT140" s="82"/>
      <c r="AU140" s="82" t="s">
        <v>65</v>
      </c>
      <c r="AV140" s="82"/>
      <c r="AW140" s="82"/>
      <c r="AX140" s="82"/>
      <c r="AY140" s="22" t="s">
        <v>1381</v>
      </c>
      <c r="AZ140" s="104" t="s">
        <v>1382</v>
      </c>
    </row>
    <row r="141" spans="1:52" ht="105.75" customHeight="1">
      <c r="A141" s="81">
        <v>140</v>
      </c>
      <c r="B141" s="82" t="s">
        <v>1383</v>
      </c>
      <c r="C141" s="82" t="s">
        <v>1384</v>
      </c>
      <c r="D141" s="82" t="s">
        <v>1385</v>
      </c>
      <c r="E141" s="82">
        <v>2026</v>
      </c>
      <c r="F141" s="82" t="s">
        <v>55</v>
      </c>
      <c r="G141" s="82" t="s">
        <v>129</v>
      </c>
      <c r="H141" s="82" t="s">
        <v>238</v>
      </c>
      <c r="I141" s="82" t="str">
        <f t="array" ref="I141">_xlfn.TEXTJOIN(",", TRUE, IF(Table4[study_id]=Table3[[#This Row],[study_id]], Table4[iso_code], ""))</f>
        <v>KE</v>
      </c>
      <c r="J141" s="82">
        <f>COUNTIF(study_countries!A:A,A141)</f>
        <v>1</v>
      </c>
      <c r="K141" s="82" t="s">
        <v>320</v>
      </c>
      <c r="L141" s="82" t="s">
        <v>1386</v>
      </c>
      <c r="M141" s="82" t="s">
        <v>1387</v>
      </c>
      <c r="N141" s="82">
        <v>2020</v>
      </c>
      <c r="O141" s="82">
        <v>2040</v>
      </c>
      <c r="P141" s="82" t="s">
        <v>61</v>
      </c>
      <c r="Q141" s="82" t="s">
        <v>84</v>
      </c>
      <c r="R141" s="82" t="s">
        <v>63</v>
      </c>
      <c r="S141" s="82" t="s">
        <v>64</v>
      </c>
      <c r="T141" s="82" t="s">
        <v>64</v>
      </c>
      <c r="U141" s="82" t="s">
        <v>64</v>
      </c>
      <c r="V141" s="82" t="s">
        <v>64</v>
      </c>
      <c r="W141" s="82" t="s">
        <v>65</v>
      </c>
      <c r="X141" s="82" t="s">
        <v>64</v>
      </c>
      <c r="Y141" s="82" t="s">
        <v>64</v>
      </c>
      <c r="Z141" s="82" t="s">
        <v>65</v>
      </c>
      <c r="AA141" s="82" t="s">
        <v>64</v>
      </c>
      <c r="AB141" s="82" t="s">
        <v>146</v>
      </c>
      <c r="AC141" s="82" t="s">
        <v>104</v>
      </c>
      <c r="AD141" s="82" t="s">
        <v>172</v>
      </c>
      <c r="AE141" s="82" t="s">
        <v>64</v>
      </c>
      <c r="AF141" s="82" t="s">
        <v>64</v>
      </c>
      <c r="AG141" s="82" t="s">
        <v>64</v>
      </c>
      <c r="AH141" s="82" t="s">
        <v>65</v>
      </c>
      <c r="AI141" s="82" t="s">
        <v>89</v>
      </c>
      <c r="AJ141" s="82" t="s">
        <v>65</v>
      </c>
      <c r="AK141" s="82" t="s">
        <v>65</v>
      </c>
      <c r="AL141" s="82" t="s">
        <v>65</v>
      </c>
      <c r="AM141" s="82" t="s">
        <v>64</v>
      </c>
      <c r="AN141" s="82" t="s">
        <v>65</v>
      </c>
      <c r="AO141" s="82" t="s">
        <v>1388</v>
      </c>
      <c r="AP141" s="82" t="s">
        <v>1389</v>
      </c>
      <c r="AQ141" s="82" t="s">
        <v>1390</v>
      </c>
      <c r="AR141" s="82" t="s">
        <v>1309</v>
      </c>
      <c r="AS141" s="88" t="s">
        <v>136</v>
      </c>
      <c r="AT141" s="82"/>
      <c r="AU141" s="82" t="s">
        <v>65</v>
      </c>
      <c r="AV141" s="82" t="s">
        <v>75</v>
      </c>
      <c r="AW141" s="82" t="s">
        <v>65</v>
      </c>
      <c r="AX141" s="82"/>
      <c r="AY141" s="22" t="s">
        <v>1391</v>
      </c>
      <c r="AZ141" s="104" t="s">
        <v>1392</v>
      </c>
    </row>
    <row r="142" spans="1:52" ht="92.25" customHeight="1">
      <c r="A142" s="81">
        <v>141</v>
      </c>
      <c r="B142" s="82" t="s">
        <v>1393</v>
      </c>
      <c r="C142" s="82" t="s">
        <v>386</v>
      </c>
      <c r="D142" s="82" t="s">
        <v>1394</v>
      </c>
      <c r="E142" s="82">
        <v>2021</v>
      </c>
      <c r="F142" s="82" t="s">
        <v>55</v>
      </c>
      <c r="G142" s="82" t="s">
        <v>129</v>
      </c>
      <c r="H142" s="82" t="s">
        <v>238</v>
      </c>
      <c r="I142" s="82" t="str">
        <f t="array" ref="I142">_xlfn.TEXTJOIN(",", TRUE, IF(Table4[study_id]=Table3[[#This Row],[study_id]], Table4[iso_code], ""))</f>
        <v>MZ</v>
      </c>
      <c r="J142" s="82">
        <f>COUNTIF(study_countries!A:A,A142)</f>
        <v>1</v>
      </c>
      <c r="K142" s="82" t="s">
        <v>271</v>
      </c>
      <c r="L142" s="82" t="s">
        <v>1395</v>
      </c>
      <c r="M142" s="82" t="s">
        <v>1396</v>
      </c>
      <c r="N142" s="82">
        <v>2019</v>
      </c>
      <c r="O142" s="82">
        <v>2030</v>
      </c>
      <c r="P142" s="82" t="s">
        <v>61</v>
      </c>
      <c r="Q142" s="82" t="s">
        <v>440</v>
      </c>
      <c r="R142" s="82" t="s">
        <v>194</v>
      </c>
      <c r="S142" s="82" t="s">
        <v>64</v>
      </c>
      <c r="T142" s="82" t="s">
        <v>64</v>
      </c>
      <c r="U142" s="82" t="s">
        <v>64</v>
      </c>
      <c r="V142" s="82" t="s">
        <v>64</v>
      </c>
      <c r="W142" s="82" t="s">
        <v>65</v>
      </c>
      <c r="X142" s="82" t="s">
        <v>65</v>
      </c>
      <c r="Y142" s="82" t="s">
        <v>64</v>
      </c>
      <c r="Z142" s="82" t="s">
        <v>65</v>
      </c>
      <c r="AA142" s="82" t="s">
        <v>65</v>
      </c>
      <c r="AB142" s="82" t="s">
        <v>66</v>
      </c>
      <c r="AC142" s="82" t="s">
        <v>67</v>
      </c>
      <c r="AD142" s="82" t="s">
        <v>68</v>
      </c>
      <c r="AE142" s="82" t="s">
        <v>64</v>
      </c>
      <c r="AF142" s="82" t="s">
        <v>64</v>
      </c>
      <c r="AG142" s="82" t="s">
        <v>64</v>
      </c>
      <c r="AH142" s="82" t="s">
        <v>65</v>
      </c>
      <c r="AI142" s="82" t="s">
        <v>89</v>
      </c>
      <c r="AJ142" s="82" t="s">
        <v>65</v>
      </c>
      <c r="AK142" s="82" t="s">
        <v>136</v>
      </c>
      <c r="AL142" s="82" t="s">
        <v>65</v>
      </c>
      <c r="AM142" s="82" t="s">
        <v>64</v>
      </c>
      <c r="AN142" s="82" t="s">
        <v>65</v>
      </c>
      <c r="AO142" s="82" t="s">
        <v>1397</v>
      </c>
      <c r="AP142" s="82" t="s">
        <v>1398</v>
      </c>
      <c r="AQ142" s="82" t="s">
        <v>1399</v>
      </c>
      <c r="AR142" s="82" t="s">
        <v>1400</v>
      </c>
      <c r="AS142" s="88" t="s">
        <v>136</v>
      </c>
      <c r="AT142" s="82" t="s">
        <v>1401</v>
      </c>
      <c r="AU142" s="82" t="s">
        <v>65</v>
      </c>
      <c r="AV142" s="82" t="s">
        <v>75</v>
      </c>
      <c r="AW142" s="82" t="s">
        <v>65</v>
      </c>
      <c r="AX142" s="82"/>
      <c r="AY142" s="22" t="s">
        <v>1402</v>
      </c>
      <c r="AZ142" s="104" t="s">
        <v>1403</v>
      </c>
    </row>
    <row r="143" spans="1:52" ht="75.75" customHeight="1">
      <c r="A143" s="81">
        <v>142</v>
      </c>
      <c r="B143" s="82" t="s">
        <v>1404</v>
      </c>
      <c r="C143" s="82" t="s">
        <v>1405</v>
      </c>
      <c r="D143" s="82" t="s">
        <v>1406</v>
      </c>
      <c r="E143" s="82">
        <v>2016</v>
      </c>
      <c r="F143" s="82" t="s">
        <v>236</v>
      </c>
      <c r="G143" s="82" t="s">
        <v>129</v>
      </c>
      <c r="H143" s="82" t="s">
        <v>238</v>
      </c>
      <c r="I143" s="82" t="str">
        <f t="array" ref="I143">_xlfn.TEXTJOIN(",", TRUE, IF(Table4[study_id]=Table3[[#This Row],[study_id]], Table4[iso_code], ""))</f>
        <v>EG</v>
      </c>
      <c r="J143" s="82">
        <f>COUNTIF(study_countries!A:A,A143)</f>
        <v>1</v>
      </c>
      <c r="K143" s="82" t="s">
        <v>320</v>
      </c>
      <c r="L143" s="82" t="s">
        <v>1407</v>
      </c>
      <c r="M143" s="82" t="s">
        <v>1408</v>
      </c>
      <c r="N143" s="82">
        <v>2007</v>
      </c>
      <c r="O143" s="82">
        <v>2030</v>
      </c>
      <c r="P143" s="82"/>
      <c r="Q143" s="82"/>
      <c r="R143" s="82"/>
      <c r="S143" s="82"/>
      <c r="T143" s="82"/>
      <c r="U143" s="82"/>
      <c r="V143" s="82"/>
      <c r="W143" s="82"/>
      <c r="X143" s="82"/>
      <c r="Y143" s="82"/>
      <c r="Z143" s="82"/>
      <c r="AA143" s="82"/>
      <c r="AB143" s="82" t="s">
        <v>146</v>
      </c>
      <c r="AC143" s="82" t="s">
        <v>67</v>
      </c>
      <c r="AD143" s="82" t="s">
        <v>88</v>
      </c>
      <c r="AE143" s="82" t="s">
        <v>64</v>
      </c>
      <c r="AF143" s="82" t="s">
        <v>64</v>
      </c>
      <c r="AG143" s="82" t="s">
        <v>65</v>
      </c>
      <c r="AH143" s="82"/>
      <c r="AI143" s="82" t="s">
        <v>89</v>
      </c>
      <c r="AJ143" s="82" t="s">
        <v>65</v>
      </c>
      <c r="AK143" s="82" t="s">
        <v>65</v>
      </c>
      <c r="AL143" s="82" t="s">
        <v>65</v>
      </c>
      <c r="AM143" s="82" t="s">
        <v>65</v>
      </c>
      <c r="AN143" s="82" t="s">
        <v>65</v>
      </c>
      <c r="AO143" s="82"/>
      <c r="AP143" s="82"/>
      <c r="AQ143" s="82" t="s">
        <v>1409</v>
      </c>
      <c r="AR143" s="82" t="s">
        <v>873</v>
      </c>
      <c r="AS143" s="88" t="s">
        <v>64</v>
      </c>
      <c r="AT143" s="82"/>
      <c r="AU143" s="82" t="s">
        <v>65</v>
      </c>
      <c r="AV143" s="82"/>
      <c r="AW143" s="82"/>
      <c r="AX143" s="82"/>
      <c r="AY143" s="22" t="s">
        <v>1410</v>
      </c>
      <c r="AZ143" s="104" t="s">
        <v>1411</v>
      </c>
    </row>
    <row r="144" spans="1:52" ht="76.5" customHeight="1">
      <c r="A144" s="81">
        <v>143</v>
      </c>
      <c r="B144" s="82" t="s">
        <v>1412</v>
      </c>
      <c r="C144" s="82" t="s">
        <v>1413</v>
      </c>
      <c r="D144" s="82" t="s">
        <v>1414</v>
      </c>
      <c r="E144" s="82">
        <v>2025</v>
      </c>
      <c r="F144" s="82" t="s">
        <v>55</v>
      </c>
      <c r="G144" s="82" t="s">
        <v>129</v>
      </c>
      <c r="H144" s="82" t="s">
        <v>238</v>
      </c>
      <c r="I144" s="82" t="str">
        <f t="array" ref="I144">_xlfn.TEXTJOIN(",", TRUE, IF(Table4[study_id]=Table3[[#This Row],[study_id]], Table4[iso_code], ""))</f>
        <v>SL</v>
      </c>
      <c r="J144" s="82">
        <f>COUNTIF(study_countries!A:A,A144)</f>
        <v>1</v>
      </c>
      <c r="K144" s="82" t="s">
        <v>248</v>
      </c>
      <c r="L144" s="82" t="s">
        <v>1415</v>
      </c>
      <c r="M144" s="82" t="s">
        <v>1416</v>
      </c>
      <c r="N144" s="82">
        <v>2023</v>
      </c>
      <c r="O144" s="82">
        <v>2050</v>
      </c>
      <c r="P144" s="82" t="s">
        <v>61</v>
      </c>
      <c r="Q144" s="82" t="s">
        <v>159</v>
      </c>
      <c r="R144" s="82" t="s">
        <v>63</v>
      </c>
      <c r="S144" s="82" t="s">
        <v>64</v>
      </c>
      <c r="T144" s="82" t="s">
        <v>64</v>
      </c>
      <c r="U144" s="82" t="s">
        <v>65</v>
      </c>
      <c r="V144" s="82" t="s">
        <v>64</v>
      </c>
      <c r="W144" s="82" t="s">
        <v>65</v>
      </c>
      <c r="X144" s="82" t="s">
        <v>65</v>
      </c>
      <c r="Y144" s="82" t="s">
        <v>64</v>
      </c>
      <c r="Z144" s="82" t="s">
        <v>65</v>
      </c>
      <c r="AA144" s="82" t="s">
        <v>65</v>
      </c>
      <c r="AB144" s="82" t="s">
        <v>66</v>
      </c>
      <c r="AC144" s="82" t="s">
        <v>87</v>
      </c>
      <c r="AD144" s="82" t="s">
        <v>88</v>
      </c>
      <c r="AE144" s="82" t="s">
        <v>64</v>
      </c>
      <c r="AF144" s="82" t="s">
        <v>64</v>
      </c>
      <c r="AG144" s="82" t="s">
        <v>64</v>
      </c>
      <c r="AH144" s="82" t="s">
        <v>65</v>
      </c>
      <c r="AI144" s="82" t="s">
        <v>89</v>
      </c>
      <c r="AJ144" s="82" t="s">
        <v>65</v>
      </c>
      <c r="AK144" s="82" t="s">
        <v>65</v>
      </c>
      <c r="AL144" s="82" t="s">
        <v>65</v>
      </c>
      <c r="AM144" s="82" t="s">
        <v>136</v>
      </c>
      <c r="AN144" s="82" t="s">
        <v>65</v>
      </c>
      <c r="AO144" s="82" t="s">
        <v>1417</v>
      </c>
      <c r="AP144" s="82" t="s">
        <v>1418</v>
      </c>
      <c r="AQ144" s="82" t="s">
        <v>1419</v>
      </c>
      <c r="AR144" s="82" t="s">
        <v>255</v>
      </c>
      <c r="AS144" s="88" t="s">
        <v>64</v>
      </c>
      <c r="AT144" s="82"/>
      <c r="AU144" s="82" t="s">
        <v>65</v>
      </c>
      <c r="AV144" s="85">
        <v>0.1</v>
      </c>
      <c r="AW144" s="82" t="s">
        <v>65</v>
      </c>
      <c r="AX144" s="82"/>
      <c r="AY144" s="22" t="s">
        <v>1420</v>
      </c>
      <c r="AZ144" s="104" t="s">
        <v>1421</v>
      </c>
    </row>
    <row r="145" spans="1:52" ht="78.75" customHeight="1">
      <c r="A145" s="81">
        <v>144</v>
      </c>
      <c r="B145" s="82" t="s">
        <v>1422</v>
      </c>
      <c r="C145" s="82" t="s">
        <v>1423</v>
      </c>
      <c r="D145" s="82" t="s">
        <v>1424</v>
      </c>
      <c r="E145" s="82">
        <v>2025</v>
      </c>
      <c r="F145" s="82" t="s">
        <v>55</v>
      </c>
      <c r="G145" s="82" t="s">
        <v>129</v>
      </c>
      <c r="H145" s="82" t="s">
        <v>101</v>
      </c>
      <c r="I145" s="82" t="str">
        <f t="array" ref="I145">_xlfn.TEXTJOIN(",", TRUE, IF(Table4[study_id]=Table3[[#This Row],[study_id]], Table4[iso_code], ""))</f>
        <v>MA,TN,DZ</v>
      </c>
      <c r="J145" s="82">
        <f>COUNTIF(study_countries!A:A,A145)</f>
        <v>3</v>
      </c>
      <c r="K145" s="82" t="s">
        <v>223</v>
      </c>
      <c r="L145" s="82" t="s">
        <v>1425</v>
      </c>
      <c r="M145" s="82" t="s">
        <v>1426</v>
      </c>
      <c r="N145" s="82">
        <v>2018</v>
      </c>
      <c r="O145" s="82">
        <v>2050</v>
      </c>
      <c r="P145" s="82" t="s">
        <v>61</v>
      </c>
      <c r="Q145" s="82" t="s">
        <v>84</v>
      </c>
      <c r="R145" s="82" t="s">
        <v>63</v>
      </c>
      <c r="S145" s="82" t="s">
        <v>64</v>
      </c>
      <c r="T145" s="82" t="s">
        <v>64</v>
      </c>
      <c r="U145" s="82" t="s">
        <v>64</v>
      </c>
      <c r="V145" s="82" t="s">
        <v>65</v>
      </c>
      <c r="W145" s="82" t="s">
        <v>65</v>
      </c>
      <c r="X145" s="82" t="s">
        <v>65</v>
      </c>
      <c r="Y145" s="82" t="s">
        <v>64</v>
      </c>
      <c r="Z145" s="82" t="s">
        <v>64</v>
      </c>
      <c r="AA145" s="82" t="s">
        <v>64</v>
      </c>
      <c r="AB145" s="82" t="s">
        <v>66</v>
      </c>
      <c r="AC145" s="82" t="s">
        <v>67</v>
      </c>
      <c r="AD145" s="82" t="s">
        <v>88</v>
      </c>
      <c r="AE145" s="82" t="s">
        <v>64</v>
      </c>
      <c r="AF145" s="82" t="s">
        <v>64</v>
      </c>
      <c r="AG145" s="82" t="s">
        <v>64</v>
      </c>
      <c r="AH145" s="82" t="s">
        <v>65</v>
      </c>
      <c r="AI145" s="82" t="s">
        <v>89</v>
      </c>
      <c r="AJ145" s="82" t="s">
        <v>65</v>
      </c>
      <c r="AK145" s="82" t="s">
        <v>65</v>
      </c>
      <c r="AL145" s="82" t="s">
        <v>65</v>
      </c>
      <c r="AM145" s="82" t="s">
        <v>65</v>
      </c>
      <c r="AN145" s="82" t="s">
        <v>65</v>
      </c>
      <c r="AO145" s="82" t="s">
        <v>1427</v>
      </c>
      <c r="AP145" s="82" t="s">
        <v>1428</v>
      </c>
      <c r="AQ145" s="82" t="s">
        <v>1429</v>
      </c>
      <c r="AR145" s="82" t="s">
        <v>1430</v>
      </c>
      <c r="AS145" s="82" t="s">
        <v>65</v>
      </c>
      <c r="AT145" s="82"/>
      <c r="AU145" s="82" t="s">
        <v>65</v>
      </c>
      <c r="AV145" s="85">
        <v>0.05</v>
      </c>
      <c r="AW145" s="82" t="s">
        <v>65</v>
      </c>
      <c r="AX145" s="82"/>
      <c r="AY145" s="22" t="s">
        <v>1431</v>
      </c>
      <c r="AZ145" s="104" t="s">
        <v>1432</v>
      </c>
    </row>
    <row r="146" spans="1:52" ht="108.75" customHeight="1">
      <c r="A146" s="81">
        <v>145</v>
      </c>
      <c r="B146" s="82" t="s">
        <v>1433</v>
      </c>
      <c r="C146" s="82" t="s">
        <v>751</v>
      </c>
      <c r="D146" s="82" t="s">
        <v>1434</v>
      </c>
      <c r="E146" s="82">
        <v>2021</v>
      </c>
      <c r="F146" s="82" t="s">
        <v>236</v>
      </c>
      <c r="G146" s="82" t="s">
        <v>593</v>
      </c>
      <c r="H146" s="82" t="s">
        <v>222</v>
      </c>
      <c r="I146" s="82" t="str">
        <f t="array" ref="I146">_xlfn.TEXTJOIN(",", TRUE, IF(Table4[study_id]=Table3[[#This Row],[study_id]], Table4[iso_code], ""))</f>
        <v>GH</v>
      </c>
      <c r="J146" s="82">
        <f>COUNTIF(study_countries!A:A,A146)</f>
        <v>1</v>
      </c>
      <c r="K146" s="82" t="s">
        <v>248</v>
      </c>
      <c r="L146" s="82" t="s">
        <v>1435</v>
      </c>
      <c r="M146" s="82" t="s">
        <v>1436</v>
      </c>
      <c r="N146" s="82"/>
      <c r="O146" s="82"/>
      <c r="P146" s="82"/>
      <c r="Q146" s="82"/>
      <c r="R146" s="82"/>
      <c r="S146" s="82"/>
      <c r="T146" s="82"/>
      <c r="U146" s="82"/>
      <c r="V146" s="82"/>
      <c r="W146" s="82"/>
      <c r="X146" s="82"/>
      <c r="Y146" s="82"/>
      <c r="Z146" s="82"/>
      <c r="AA146" s="82"/>
      <c r="AB146" s="82" t="s">
        <v>66</v>
      </c>
      <c r="AC146" s="82" t="s">
        <v>67</v>
      </c>
      <c r="AD146" s="82" t="s">
        <v>88</v>
      </c>
      <c r="AE146" s="82" t="s">
        <v>64</v>
      </c>
      <c r="AF146" s="82" t="s">
        <v>64</v>
      </c>
      <c r="AG146" s="82" t="s">
        <v>65</v>
      </c>
      <c r="AH146" s="82"/>
      <c r="AI146" s="82" t="s">
        <v>69</v>
      </c>
      <c r="AJ146" s="82" t="s">
        <v>65</v>
      </c>
      <c r="AK146" s="82" t="s">
        <v>65</v>
      </c>
      <c r="AL146" s="82" t="s">
        <v>64</v>
      </c>
      <c r="AM146" s="82" t="s">
        <v>65</v>
      </c>
      <c r="AN146" s="82" t="s">
        <v>65</v>
      </c>
      <c r="AO146" s="82"/>
      <c r="AP146" s="82"/>
      <c r="AQ146" s="82" t="s">
        <v>1437</v>
      </c>
      <c r="AR146" s="82" t="s">
        <v>1438</v>
      </c>
      <c r="AS146" s="82" t="s">
        <v>65</v>
      </c>
      <c r="AT146" s="82"/>
      <c r="AU146" s="82" t="s">
        <v>65</v>
      </c>
      <c r="AV146" s="82"/>
      <c r="AW146" s="82"/>
      <c r="AX146" s="82"/>
      <c r="AY146" s="22" t="s">
        <v>1439</v>
      </c>
      <c r="AZ146" s="104" t="s">
        <v>1440</v>
      </c>
    </row>
    <row r="147" spans="1:52" ht="83.25" customHeight="1">
      <c r="A147" s="81">
        <v>146</v>
      </c>
      <c r="B147" s="82" t="s">
        <v>1441</v>
      </c>
      <c r="C147" s="82" t="s">
        <v>386</v>
      </c>
      <c r="D147" s="82" t="s">
        <v>1442</v>
      </c>
      <c r="E147" s="82">
        <v>2026</v>
      </c>
      <c r="F147" s="82" t="s">
        <v>55</v>
      </c>
      <c r="G147" s="82" t="s">
        <v>129</v>
      </c>
      <c r="H147" s="82" t="s">
        <v>238</v>
      </c>
      <c r="I147" s="82" t="str">
        <f t="array" ref="I147">_xlfn.TEXTJOIN(",", TRUE, IF(Table4[study_id]=Table3[[#This Row],[study_id]], Table4[iso_code], ""))</f>
        <v>BI</v>
      </c>
      <c r="J147" s="82">
        <f>COUNTIF(study_countries!A:A,A147)</f>
        <v>1</v>
      </c>
      <c r="K147" s="82" t="s">
        <v>320</v>
      </c>
      <c r="L147" s="82" t="s">
        <v>1443</v>
      </c>
      <c r="M147" s="82" t="s">
        <v>1444</v>
      </c>
      <c r="N147" s="82">
        <v>2015</v>
      </c>
      <c r="O147" s="82">
        <v>2040</v>
      </c>
      <c r="P147" s="82" t="s">
        <v>61</v>
      </c>
      <c r="Q147" s="82" t="s">
        <v>440</v>
      </c>
      <c r="R147" s="82" t="s">
        <v>194</v>
      </c>
      <c r="S147" s="82" t="s">
        <v>64</v>
      </c>
      <c r="T147" s="82" t="s">
        <v>64</v>
      </c>
      <c r="U147" s="82" t="s">
        <v>64</v>
      </c>
      <c r="V147" s="82" t="s">
        <v>64</v>
      </c>
      <c r="W147" s="82" t="s">
        <v>65</v>
      </c>
      <c r="X147" s="82" t="s">
        <v>65</v>
      </c>
      <c r="Y147" s="82" t="s">
        <v>64</v>
      </c>
      <c r="Z147" s="82" t="s">
        <v>65</v>
      </c>
      <c r="AA147" s="82" t="s">
        <v>65</v>
      </c>
      <c r="AB147" s="82" t="s">
        <v>66</v>
      </c>
      <c r="AC147" s="82" t="s">
        <v>67</v>
      </c>
      <c r="AD147" s="82" t="s">
        <v>88</v>
      </c>
      <c r="AE147" s="82" t="s">
        <v>64</v>
      </c>
      <c r="AF147" s="82" t="s">
        <v>64</v>
      </c>
      <c r="AG147" s="82" t="s">
        <v>65</v>
      </c>
      <c r="AH147" s="82" t="s">
        <v>65</v>
      </c>
      <c r="AI147" s="82" t="s">
        <v>89</v>
      </c>
      <c r="AJ147" s="82" t="s">
        <v>65</v>
      </c>
      <c r="AK147" s="82" t="s">
        <v>64</v>
      </c>
      <c r="AL147" s="82" t="s">
        <v>64</v>
      </c>
      <c r="AM147" s="82" t="s">
        <v>64</v>
      </c>
      <c r="AN147" s="82" t="s">
        <v>64</v>
      </c>
      <c r="AO147" s="82" t="s">
        <v>1445</v>
      </c>
      <c r="AP147" s="82" t="s">
        <v>1446</v>
      </c>
      <c r="AQ147" s="82" t="s">
        <v>1447</v>
      </c>
      <c r="AR147" s="82" t="s">
        <v>1448</v>
      </c>
      <c r="AS147" s="82" t="s">
        <v>64</v>
      </c>
      <c r="AT147" s="82"/>
      <c r="AU147" s="82" t="s">
        <v>65</v>
      </c>
      <c r="AV147" s="82" t="s">
        <v>75</v>
      </c>
      <c r="AW147" s="82" t="s">
        <v>65</v>
      </c>
      <c r="AX147" s="82"/>
      <c r="AY147" s="22" t="s">
        <v>1449</v>
      </c>
      <c r="AZ147" s="104" t="s">
        <v>1450</v>
      </c>
    </row>
    <row r="148" spans="1:52" ht="84.75" customHeight="1">
      <c r="A148" s="81">
        <v>147</v>
      </c>
      <c r="B148" s="82" t="s">
        <v>1451</v>
      </c>
      <c r="C148" s="82" t="s">
        <v>269</v>
      </c>
      <c r="D148" s="82" t="s">
        <v>1452</v>
      </c>
      <c r="E148" s="82">
        <v>2026</v>
      </c>
      <c r="F148" s="82" t="s">
        <v>55</v>
      </c>
      <c r="G148" s="82" t="s">
        <v>129</v>
      </c>
      <c r="H148" s="82" t="s">
        <v>238</v>
      </c>
      <c r="I148" s="82" t="str">
        <f t="array" ref="I148">_xlfn.TEXTJOIN(",", TRUE, IF(Table4[study_id]=Table3[[#This Row],[study_id]], Table4[iso_code], ""))</f>
        <v>ET</v>
      </c>
      <c r="J148" s="82">
        <f>COUNTIF(study_countries!A:A,A148)</f>
        <v>1</v>
      </c>
      <c r="K148" s="82" t="s">
        <v>320</v>
      </c>
      <c r="L148" s="82" t="s">
        <v>1453</v>
      </c>
      <c r="M148" s="82" t="s">
        <v>1454</v>
      </c>
      <c r="N148" s="82">
        <v>2022</v>
      </c>
      <c r="O148" s="82">
        <v>2050</v>
      </c>
      <c r="P148" s="82" t="s">
        <v>61</v>
      </c>
      <c r="Q148" s="82" t="s">
        <v>84</v>
      </c>
      <c r="R148" s="82" t="s">
        <v>63</v>
      </c>
      <c r="S148" s="82" t="s">
        <v>64</v>
      </c>
      <c r="T148" s="82" t="s">
        <v>64</v>
      </c>
      <c r="U148" s="82" t="s">
        <v>64</v>
      </c>
      <c r="V148" s="82" t="s">
        <v>65</v>
      </c>
      <c r="W148" s="82" t="s">
        <v>65</v>
      </c>
      <c r="X148" s="82" t="s">
        <v>64</v>
      </c>
      <c r="Y148" s="82" t="s">
        <v>64</v>
      </c>
      <c r="Z148" s="82" t="s">
        <v>65</v>
      </c>
      <c r="AA148" s="82" t="s">
        <v>64</v>
      </c>
      <c r="AB148" s="82" t="s">
        <v>146</v>
      </c>
      <c r="AC148" s="82" t="s">
        <v>104</v>
      </c>
      <c r="AD148" s="82" t="s">
        <v>88</v>
      </c>
      <c r="AE148" s="82" t="s">
        <v>64</v>
      </c>
      <c r="AF148" s="82" t="s">
        <v>64</v>
      </c>
      <c r="AG148" s="82" t="s">
        <v>65</v>
      </c>
      <c r="AH148" s="82" t="s">
        <v>65</v>
      </c>
      <c r="AI148" s="82" t="s">
        <v>881</v>
      </c>
      <c r="AJ148" s="82" t="s">
        <v>65</v>
      </c>
      <c r="AK148" s="82" t="s">
        <v>65</v>
      </c>
      <c r="AL148" s="82" t="s">
        <v>65</v>
      </c>
      <c r="AM148" s="82" t="s">
        <v>65</v>
      </c>
      <c r="AN148" s="82" t="s">
        <v>65</v>
      </c>
      <c r="AO148" s="82" t="s">
        <v>1455</v>
      </c>
      <c r="AP148" s="82"/>
      <c r="AQ148" s="82" t="s">
        <v>1456</v>
      </c>
      <c r="AR148" s="82" t="s">
        <v>199</v>
      </c>
      <c r="AS148" s="82" t="s">
        <v>64</v>
      </c>
      <c r="AT148" s="82"/>
      <c r="AU148" s="82" t="s">
        <v>64</v>
      </c>
      <c r="AV148" s="82" t="s">
        <v>75</v>
      </c>
      <c r="AW148" s="82" t="s">
        <v>65</v>
      </c>
      <c r="AX148" s="82"/>
      <c r="AY148" s="22" t="s">
        <v>1457</v>
      </c>
      <c r="AZ148" s="104" t="s">
        <v>1458</v>
      </c>
    </row>
    <row r="149" spans="1:52" ht="84" customHeight="1">
      <c r="A149" s="81">
        <v>148</v>
      </c>
      <c r="B149" s="82" t="s">
        <v>1459</v>
      </c>
      <c r="C149" s="82" t="s">
        <v>1460</v>
      </c>
      <c r="D149" s="82" t="s">
        <v>1461</v>
      </c>
      <c r="E149" s="82">
        <v>2024</v>
      </c>
      <c r="F149" s="82" t="s">
        <v>236</v>
      </c>
      <c r="G149" s="82" t="s">
        <v>194</v>
      </c>
      <c r="H149" s="82" t="s">
        <v>222</v>
      </c>
      <c r="I149" s="82" t="str">
        <f t="array" ref="I149">_xlfn.TEXTJOIN(",", TRUE, IF(Table4[study_id]=Table3[[#This Row],[study_id]], Table4[iso_code], ""))</f>
        <v>KE</v>
      </c>
      <c r="J149" s="82">
        <f>COUNTIF(study_countries!A:A,A149)</f>
        <v>1</v>
      </c>
      <c r="K149" s="82" t="s">
        <v>320</v>
      </c>
      <c r="L149" s="82" t="s">
        <v>1462</v>
      </c>
      <c r="M149" s="82" t="s">
        <v>1463</v>
      </c>
      <c r="N149" s="82"/>
      <c r="O149" s="82"/>
      <c r="P149" s="82"/>
      <c r="Q149" s="82"/>
      <c r="R149" s="82"/>
      <c r="S149" s="82"/>
      <c r="T149" s="82"/>
      <c r="U149" s="82"/>
      <c r="V149" s="82"/>
      <c r="W149" s="82"/>
      <c r="X149" s="82"/>
      <c r="Y149" s="82"/>
      <c r="Z149" s="82"/>
      <c r="AA149" s="82"/>
      <c r="AB149" s="82" t="s">
        <v>66</v>
      </c>
      <c r="AC149" s="82" t="s">
        <v>67</v>
      </c>
      <c r="AD149" s="82" t="s">
        <v>88</v>
      </c>
      <c r="AE149" s="82" t="s">
        <v>64</v>
      </c>
      <c r="AF149" s="82" t="s">
        <v>65</v>
      </c>
      <c r="AG149" s="82" t="s">
        <v>65</v>
      </c>
      <c r="AH149" s="82"/>
      <c r="AI149" s="82" t="s">
        <v>89</v>
      </c>
      <c r="AJ149" s="82" t="s">
        <v>65</v>
      </c>
      <c r="AK149" s="82" t="s">
        <v>65</v>
      </c>
      <c r="AL149" s="82" t="s">
        <v>65</v>
      </c>
      <c r="AM149" s="82" t="s">
        <v>64</v>
      </c>
      <c r="AN149" s="82" t="s">
        <v>65</v>
      </c>
      <c r="AO149" s="82"/>
      <c r="AP149" s="82"/>
      <c r="AQ149" s="82" t="s">
        <v>1464</v>
      </c>
      <c r="AR149" s="82" t="s">
        <v>567</v>
      </c>
      <c r="AS149" s="82" t="s">
        <v>65</v>
      </c>
      <c r="AT149" s="82"/>
      <c r="AU149" s="82" t="s">
        <v>65</v>
      </c>
      <c r="AV149" s="82"/>
      <c r="AW149" s="82"/>
      <c r="AX149" s="82"/>
      <c r="AY149" s="22" t="s">
        <v>1465</v>
      </c>
      <c r="AZ149" s="104" t="s">
        <v>1466</v>
      </c>
    </row>
    <row r="150" spans="1:52" ht="90.75" customHeight="1">
      <c r="A150" s="81">
        <v>149</v>
      </c>
      <c r="B150" s="82" t="s">
        <v>1467</v>
      </c>
      <c r="C150" s="82" t="s">
        <v>1468</v>
      </c>
      <c r="D150" s="82" t="s">
        <v>1469</v>
      </c>
      <c r="E150" s="82">
        <v>2016</v>
      </c>
      <c r="F150" s="82" t="s">
        <v>236</v>
      </c>
      <c r="G150" s="82" t="s">
        <v>206</v>
      </c>
      <c r="H150" s="82" t="s">
        <v>238</v>
      </c>
      <c r="I150" s="82" t="str">
        <f t="array" ref="I150">_xlfn.TEXTJOIN(",", TRUE, IF(Table4[study_id]=Table3[[#This Row],[study_id]], Table4[iso_code], ""))</f>
        <v>ZA</v>
      </c>
      <c r="J150" s="82">
        <f>COUNTIF(study_countries!A:A,A150)</f>
        <v>1</v>
      </c>
      <c r="K150" s="82" t="s">
        <v>271</v>
      </c>
      <c r="L150" s="82" t="s">
        <v>1470</v>
      </c>
      <c r="M150" s="82" t="s">
        <v>1471</v>
      </c>
      <c r="N150" s="82">
        <v>2015</v>
      </c>
      <c r="O150" s="82">
        <v>2050</v>
      </c>
      <c r="P150" s="82"/>
      <c r="Q150" s="82"/>
      <c r="R150" s="82"/>
      <c r="S150" s="82"/>
      <c r="T150" s="82"/>
      <c r="U150" s="82"/>
      <c r="V150" s="82"/>
      <c r="W150" s="82"/>
      <c r="X150" s="82"/>
      <c r="Y150" s="82"/>
      <c r="Z150" s="82"/>
      <c r="AA150" s="82"/>
      <c r="AB150" s="82" t="s">
        <v>146</v>
      </c>
      <c r="AC150" s="82" t="s">
        <v>67</v>
      </c>
      <c r="AD150" s="82" t="s">
        <v>88</v>
      </c>
      <c r="AE150" s="82" t="s">
        <v>64</v>
      </c>
      <c r="AF150" s="82" t="s">
        <v>64</v>
      </c>
      <c r="AG150" s="82" t="s">
        <v>65</v>
      </c>
      <c r="AH150" s="82"/>
      <c r="AI150" s="82" t="s">
        <v>89</v>
      </c>
      <c r="AJ150" s="82" t="s">
        <v>65</v>
      </c>
      <c r="AK150" s="82" t="s">
        <v>64</v>
      </c>
      <c r="AL150" s="82" t="s">
        <v>64</v>
      </c>
      <c r="AM150" s="82" t="s">
        <v>65</v>
      </c>
      <c r="AN150" s="82" t="s">
        <v>65</v>
      </c>
      <c r="AO150" s="82"/>
      <c r="AP150" s="82"/>
      <c r="AQ150" s="82" t="s">
        <v>1472</v>
      </c>
      <c r="AR150" s="82" t="s">
        <v>1473</v>
      </c>
      <c r="AS150" s="82" t="s">
        <v>136</v>
      </c>
      <c r="AT150" s="82"/>
      <c r="AU150" s="82" t="s">
        <v>65</v>
      </c>
      <c r="AV150" s="82"/>
      <c r="AW150" s="82"/>
      <c r="AX150" s="82"/>
      <c r="AY150" s="22" t="s">
        <v>1474</v>
      </c>
      <c r="AZ150" s="104" t="s">
        <v>1475</v>
      </c>
    </row>
    <row r="151" spans="1:52" ht="83.25" customHeight="1">
      <c r="A151" s="81">
        <v>150</v>
      </c>
      <c r="B151" s="82" t="s">
        <v>1476</v>
      </c>
      <c r="C151" s="82" t="s">
        <v>751</v>
      </c>
      <c r="D151" s="82" t="s">
        <v>1477</v>
      </c>
      <c r="E151" s="82">
        <v>2021</v>
      </c>
      <c r="F151" s="82" t="s">
        <v>236</v>
      </c>
      <c r="G151" s="82" t="s">
        <v>753</v>
      </c>
      <c r="H151" s="82" t="s">
        <v>222</v>
      </c>
      <c r="I151" s="82" t="str">
        <f t="array" ref="I151">_xlfn.TEXTJOIN(",", TRUE, IF(Table4[study_id]=Table3[[#This Row],[study_id]], Table4[iso_code], ""))</f>
        <v>ZA</v>
      </c>
      <c r="J151" s="82">
        <f>COUNTIF(study_countries!A:A,A151)</f>
        <v>1</v>
      </c>
      <c r="K151" s="82" t="s">
        <v>271</v>
      </c>
      <c r="L151" s="82" t="s">
        <v>1478</v>
      </c>
      <c r="M151" s="82" t="s">
        <v>1479</v>
      </c>
      <c r="N151" s="82"/>
      <c r="O151" s="82"/>
      <c r="P151" s="82"/>
      <c r="Q151" s="82"/>
      <c r="R151" s="82"/>
      <c r="S151" s="82"/>
      <c r="T151" s="82"/>
      <c r="U151" s="82"/>
      <c r="V151" s="82"/>
      <c r="W151" s="82"/>
      <c r="X151" s="82"/>
      <c r="Y151" s="82"/>
      <c r="Z151" s="82"/>
      <c r="AA151" s="82"/>
      <c r="AB151" s="82" t="s">
        <v>66</v>
      </c>
      <c r="AC151" s="82" t="s">
        <v>67</v>
      </c>
      <c r="AD151" s="82" t="s">
        <v>88</v>
      </c>
      <c r="AE151" s="82" t="s">
        <v>64</v>
      </c>
      <c r="AF151" s="82" t="s">
        <v>64</v>
      </c>
      <c r="AG151" s="82" t="s">
        <v>65</v>
      </c>
      <c r="AH151" s="82"/>
      <c r="AI151" s="82" t="s">
        <v>119</v>
      </c>
      <c r="AJ151" s="82" t="s">
        <v>65</v>
      </c>
      <c r="AK151" s="82" t="s">
        <v>65</v>
      </c>
      <c r="AL151" s="82" t="s">
        <v>65</v>
      </c>
      <c r="AM151" s="82" t="s">
        <v>64</v>
      </c>
      <c r="AN151" s="82" t="s">
        <v>64</v>
      </c>
      <c r="AO151" s="82"/>
      <c r="AP151" s="82"/>
      <c r="AQ151" s="82" t="s">
        <v>1480</v>
      </c>
      <c r="AR151" s="82" t="s">
        <v>1481</v>
      </c>
      <c r="AS151" s="82" t="s">
        <v>64</v>
      </c>
      <c r="AT151" s="82"/>
      <c r="AU151" s="82" t="s">
        <v>65</v>
      </c>
      <c r="AV151" s="82"/>
      <c r="AW151" s="82"/>
      <c r="AX151" s="82"/>
      <c r="AY151" s="22" t="s">
        <v>1482</v>
      </c>
      <c r="AZ151" s="104" t="s">
        <v>1483</v>
      </c>
    </row>
    <row r="152" spans="1:52" ht="91.5" customHeight="1">
      <c r="A152" s="81">
        <v>151</v>
      </c>
      <c r="B152" s="82" t="s">
        <v>1484</v>
      </c>
      <c r="C152" s="82" t="s">
        <v>386</v>
      </c>
      <c r="D152" s="82" t="s">
        <v>1485</v>
      </c>
      <c r="E152" s="82">
        <v>2024</v>
      </c>
      <c r="F152" s="82" t="s">
        <v>55</v>
      </c>
      <c r="G152" s="82" t="s">
        <v>129</v>
      </c>
      <c r="H152" s="82" t="s">
        <v>238</v>
      </c>
      <c r="I152" s="82" t="str">
        <f t="array" ref="I152">_xlfn.TEXTJOIN(",", TRUE, IF(Table4[study_id]=Table3[[#This Row],[study_id]], Table4[iso_code], ""))</f>
        <v>KE</v>
      </c>
      <c r="J152" s="82">
        <f>COUNTIF(study_countries!A:A,A152)</f>
        <v>1</v>
      </c>
      <c r="K152" s="82" t="s">
        <v>320</v>
      </c>
      <c r="L152" s="82" t="s">
        <v>1486</v>
      </c>
      <c r="M152" s="82" t="s">
        <v>1487</v>
      </c>
      <c r="N152" s="82">
        <v>2015</v>
      </c>
      <c r="O152" s="82">
        <v>2040</v>
      </c>
      <c r="P152" s="82" t="s">
        <v>159</v>
      </c>
      <c r="Q152" s="82" t="s">
        <v>440</v>
      </c>
      <c r="R152" s="82" t="s">
        <v>194</v>
      </c>
      <c r="S152" s="82" t="s">
        <v>64</v>
      </c>
      <c r="T152" s="82" t="s">
        <v>64</v>
      </c>
      <c r="U152" s="82" t="s">
        <v>65</v>
      </c>
      <c r="V152" s="82" t="s">
        <v>64</v>
      </c>
      <c r="W152" s="82" t="s">
        <v>64</v>
      </c>
      <c r="X152" s="82" t="s">
        <v>64</v>
      </c>
      <c r="Y152" s="82" t="s">
        <v>64</v>
      </c>
      <c r="Z152" s="82" t="s">
        <v>65</v>
      </c>
      <c r="AA152" s="82" t="s">
        <v>64</v>
      </c>
      <c r="AB152" s="82" t="s">
        <v>146</v>
      </c>
      <c r="AC152" s="82" t="s">
        <v>67</v>
      </c>
      <c r="AD152" s="82" t="s">
        <v>68</v>
      </c>
      <c r="AE152" s="82" t="s">
        <v>64</v>
      </c>
      <c r="AF152" s="82" t="s">
        <v>64</v>
      </c>
      <c r="AG152" s="82" t="s">
        <v>65</v>
      </c>
      <c r="AH152" s="82" t="s">
        <v>65</v>
      </c>
      <c r="AI152" s="82" t="s">
        <v>89</v>
      </c>
      <c r="AJ152" s="82" t="s">
        <v>136</v>
      </c>
      <c r="AK152" s="82" t="s">
        <v>64</v>
      </c>
      <c r="AL152" s="82" t="s">
        <v>64</v>
      </c>
      <c r="AM152" s="82" t="s">
        <v>65</v>
      </c>
      <c r="AN152" s="82" t="s">
        <v>64</v>
      </c>
      <c r="AO152" s="82" t="s">
        <v>1488</v>
      </c>
      <c r="AP152" s="82" t="s">
        <v>1489</v>
      </c>
      <c r="AQ152" s="82" t="s">
        <v>1490</v>
      </c>
      <c r="AR152" s="82" t="s">
        <v>1448</v>
      </c>
      <c r="AS152" s="82" t="s">
        <v>64</v>
      </c>
      <c r="AT152" s="82"/>
      <c r="AU152" s="82" t="s">
        <v>65</v>
      </c>
      <c r="AV152" s="82" t="s">
        <v>75</v>
      </c>
      <c r="AW152" s="82" t="s">
        <v>65</v>
      </c>
      <c r="AX152" s="82"/>
      <c r="AY152" s="22" t="s">
        <v>1491</v>
      </c>
      <c r="AZ152" s="104" t="s">
        <v>1450</v>
      </c>
    </row>
    <row r="153" spans="1:52" ht="75" customHeight="1">
      <c r="A153" s="81">
        <v>152</v>
      </c>
      <c r="B153" s="82" t="s">
        <v>1492</v>
      </c>
      <c r="C153" s="82" t="s">
        <v>1493</v>
      </c>
      <c r="D153" s="82" t="s">
        <v>1494</v>
      </c>
      <c r="E153" s="82" t="s">
        <v>1495</v>
      </c>
      <c r="F153" s="82" t="s">
        <v>236</v>
      </c>
      <c r="G153" s="82" t="s">
        <v>593</v>
      </c>
      <c r="H153" s="82" t="s">
        <v>222</v>
      </c>
      <c r="I153" s="82" t="s">
        <v>1496</v>
      </c>
      <c r="J153" s="82" t="s">
        <v>1497</v>
      </c>
      <c r="K153" s="82" t="s">
        <v>271</v>
      </c>
      <c r="L153" s="82" t="s">
        <v>1498</v>
      </c>
      <c r="M153" s="82" t="s">
        <v>1499</v>
      </c>
      <c r="N153" s="82" t="s">
        <v>1495</v>
      </c>
      <c r="O153" s="82" t="s">
        <v>1500</v>
      </c>
      <c r="P153" s="82"/>
      <c r="Q153" s="82"/>
      <c r="R153" s="82"/>
      <c r="S153" s="82"/>
      <c r="T153" s="82"/>
      <c r="U153" s="82"/>
      <c r="V153" s="82"/>
      <c r="W153" s="82"/>
      <c r="X153" s="82"/>
      <c r="Y153" s="82"/>
      <c r="Z153" s="82"/>
      <c r="AA153" s="82"/>
      <c r="AB153" s="82" t="s">
        <v>66</v>
      </c>
      <c r="AC153" s="82" t="s">
        <v>104</v>
      </c>
      <c r="AD153" s="82" t="s">
        <v>88</v>
      </c>
      <c r="AE153" s="82" t="s">
        <v>64</v>
      </c>
      <c r="AF153" s="82" t="s">
        <v>64</v>
      </c>
      <c r="AG153" s="82" t="s">
        <v>65</v>
      </c>
      <c r="AH153" s="82"/>
      <c r="AI153" s="82" t="s">
        <v>69</v>
      </c>
      <c r="AJ153" s="82" t="s">
        <v>136</v>
      </c>
      <c r="AK153" s="82" t="s">
        <v>65</v>
      </c>
      <c r="AL153" s="82" t="s">
        <v>65</v>
      </c>
      <c r="AM153" s="82" t="s">
        <v>64</v>
      </c>
      <c r="AN153" s="82" t="s">
        <v>65</v>
      </c>
      <c r="AO153" s="82"/>
      <c r="AP153" s="82"/>
      <c r="AQ153" s="82" t="s">
        <v>1501</v>
      </c>
      <c r="AR153" s="82" t="s">
        <v>1502</v>
      </c>
      <c r="AS153" s="82" t="s">
        <v>136</v>
      </c>
      <c r="AT153" s="82"/>
      <c r="AU153" s="82" t="s">
        <v>65</v>
      </c>
      <c r="AV153" s="82"/>
      <c r="AW153" s="82"/>
      <c r="AX153" s="82"/>
      <c r="AY153" s="82" t="s">
        <v>1503</v>
      </c>
      <c r="AZ153" s="84" t="s">
        <v>1504</v>
      </c>
    </row>
    <row r="154" spans="1:52" ht="75" customHeight="1">
      <c r="A154" s="81">
        <v>153</v>
      </c>
      <c r="B154" s="82" t="s">
        <v>1505</v>
      </c>
      <c r="C154" s="82" t="s">
        <v>751</v>
      </c>
      <c r="D154" s="82" t="s">
        <v>1506</v>
      </c>
      <c r="E154" s="82" t="s">
        <v>1507</v>
      </c>
      <c r="F154" s="82" t="s">
        <v>236</v>
      </c>
      <c r="G154" s="82" t="s">
        <v>593</v>
      </c>
      <c r="H154" s="82" t="s">
        <v>238</v>
      </c>
      <c r="I154" s="82" t="s">
        <v>1508</v>
      </c>
      <c r="J154" s="82" t="s">
        <v>1497</v>
      </c>
      <c r="K154" s="82" t="s">
        <v>320</v>
      </c>
      <c r="L154" s="82" t="s">
        <v>1509</v>
      </c>
      <c r="M154" s="82" t="s">
        <v>1510</v>
      </c>
      <c r="N154" s="82"/>
      <c r="O154" s="82"/>
      <c r="P154" s="82"/>
      <c r="Q154" s="82"/>
      <c r="R154" s="82"/>
      <c r="S154" s="82"/>
      <c r="T154" s="82"/>
      <c r="U154" s="82"/>
      <c r="V154" s="82"/>
      <c r="W154" s="82"/>
      <c r="X154" s="82"/>
      <c r="Y154" s="82"/>
      <c r="Z154" s="82"/>
      <c r="AA154" s="82"/>
      <c r="AB154" s="82" t="s">
        <v>66</v>
      </c>
      <c r="AC154" s="82" t="s">
        <v>67</v>
      </c>
      <c r="AD154" s="82" t="s">
        <v>88</v>
      </c>
      <c r="AE154" s="82" t="s">
        <v>64</v>
      </c>
      <c r="AF154" s="82" t="s">
        <v>64</v>
      </c>
      <c r="AG154" s="82" t="s">
        <v>65</v>
      </c>
      <c r="AH154" s="82"/>
      <c r="AI154" s="82" t="s">
        <v>69</v>
      </c>
      <c r="AJ154" s="82" t="s">
        <v>65</v>
      </c>
      <c r="AK154" s="82" t="s">
        <v>65</v>
      </c>
      <c r="AL154" s="82" t="s">
        <v>65</v>
      </c>
      <c r="AM154" s="82" t="s">
        <v>64</v>
      </c>
      <c r="AN154" s="82" t="s">
        <v>65</v>
      </c>
      <c r="AO154" s="82"/>
      <c r="AP154" s="82"/>
      <c r="AQ154" s="82" t="s">
        <v>1511</v>
      </c>
      <c r="AR154" s="82" t="s">
        <v>1512</v>
      </c>
      <c r="AS154" s="82" t="s">
        <v>65</v>
      </c>
      <c r="AT154" s="82"/>
      <c r="AU154" s="82" t="s">
        <v>65</v>
      </c>
      <c r="AV154" s="82"/>
      <c r="AW154" s="82"/>
      <c r="AX154" s="82"/>
      <c r="AY154" s="82" t="s">
        <v>1513</v>
      </c>
      <c r="AZ154" s="84" t="s">
        <v>1514</v>
      </c>
    </row>
    <row r="155" spans="1:52" ht="75" customHeight="1">
      <c r="A155" s="81">
        <v>154</v>
      </c>
      <c r="B155" s="82" t="s">
        <v>1515</v>
      </c>
      <c r="C155" s="82" t="s">
        <v>751</v>
      </c>
      <c r="D155" s="82" t="s">
        <v>1516</v>
      </c>
      <c r="E155" s="82" t="s">
        <v>1517</v>
      </c>
      <c r="F155" s="82" t="s">
        <v>236</v>
      </c>
      <c r="G155" s="82" t="s">
        <v>753</v>
      </c>
      <c r="H155" s="82" t="s">
        <v>222</v>
      </c>
      <c r="I155" s="82" t="s">
        <v>199</v>
      </c>
      <c r="J155" s="82" t="s">
        <v>1497</v>
      </c>
      <c r="K155" s="82" t="s">
        <v>320</v>
      </c>
      <c r="L155" s="82" t="s">
        <v>1518</v>
      </c>
      <c r="M155" s="82" t="s">
        <v>1519</v>
      </c>
      <c r="N155" s="82"/>
      <c r="O155" s="82"/>
      <c r="P155" s="82"/>
      <c r="Q155" s="82"/>
      <c r="R155" s="82"/>
      <c r="S155" s="82"/>
      <c r="T155" s="82"/>
      <c r="U155" s="82"/>
      <c r="V155" s="82"/>
      <c r="W155" s="82"/>
      <c r="X155" s="82"/>
      <c r="Y155" s="82"/>
      <c r="Z155" s="82"/>
      <c r="AA155" s="82"/>
      <c r="AB155" s="82" t="s">
        <v>66</v>
      </c>
      <c r="AC155" s="82" t="s">
        <v>67</v>
      </c>
      <c r="AD155" s="82" t="s">
        <v>88</v>
      </c>
      <c r="AE155" s="82" t="s">
        <v>64</v>
      </c>
      <c r="AF155" s="82" t="s">
        <v>64</v>
      </c>
      <c r="AG155" s="82" t="s">
        <v>65</v>
      </c>
      <c r="AH155" s="82"/>
      <c r="AI155" s="82" t="s">
        <v>69</v>
      </c>
      <c r="AJ155" s="82" t="s">
        <v>65</v>
      </c>
      <c r="AK155" s="82" t="s">
        <v>65</v>
      </c>
      <c r="AL155" s="82" t="s">
        <v>65</v>
      </c>
      <c r="AM155" s="82" t="s">
        <v>64</v>
      </c>
      <c r="AN155" s="82" t="s">
        <v>65</v>
      </c>
      <c r="AO155" s="82"/>
      <c r="AP155" s="82"/>
      <c r="AQ155" s="82" t="s">
        <v>1520</v>
      </c>
      <c r="AR155" s="82" t="s">
        <v>1521</v>
      </c>
      <c r="AS155" s="82" t="s">
        <v>136</v>
      </c>
      <c r="AT155" s="82"/>
      <c r="AU155" s="82" t="s">
        <v>65</v>
      </c>
      <c r="AV155" s="82"/>
      <c r="AW155" s="82"/>
      <c r="AX155" s="82"/>
      <c r="AY155" s="82" t="s">
        <v>1522</v>
      </c>
      <c r="AZ155" s="84" t="s">
        <v>1523</v>
      </c>
    </row>
    <row r="156" spans="1:52" ht="75" customHeight="1">
      <c r="A156" s="81">
        <v>155</v>
      </c>
      <c r="B156" s="82" t="s">
        <v>1524</v>
      </c>
      <c r="C156" s="82" t="s">
        <v>822</v>
      </c>
      <c r="D156" s="82" t="s">
        <v>1525</v>
      </c>
      <c r="E156" s="82" t="s">
        <v>1526</v>
      </c>
      <c r="F156" s="82" t="s">
        <v>236</v>
      </c>
      <c r="G156" s="82" t="s">
        <v>753</v>
      </c>
      <c r="H156" s="82" t="s">
        <v>222</v>
      </c>
      <c r="I156" s="82" t="s">
        <v>1263</v>
      </c>
      <c r="J156" s="82" t="s">
        <v>1497</v>
      </c>
      <c r="K156" s="82" t="s">
        <v>248</v>
      </c>
      <c r="L156" s="82" t="s">
        <v>1527</v>
      </c>
      <c r="M156" s="82" t="s">
        <v>1528</v>
      </c>
      <c r="N156" s="82"/>
      <c r="O156" s="82"/>
      <c r="P156" s="82"/>
      <c r="Q156" s="82"/>
      <c r="R156" s="82"/>
      <c r="S156" s="82"/>
      <c r="T156" s="82"/>
      <c r="U156" s="82"/>
      <c r="V156" s="82"/>
      <c r="W156" s="82"/>
      <c r="X156" s="82"/>
      <c r="Y156" s="82"/>
      <c r="Z156" s="82"/>
      <c r="AA156" s="82"/>
      <c r="AB156" s="82" t="s">
        <v>66</v>
      </c>
      <c r="AC156" s="82" t="s">
        <v>67</v>
      </c>
      <c r="AD156" s="82" t="s">
        <v>88</v>
      </c>
      <c r="AE156" s="82" t="s">
        <v>64</v>
      </c>
      <c r="AF156" s="82" t="s">
        <v>64</v>
      </c>
      <c r="AG156" s="82" t="s">
        <v>65</v>
      </c>
      <c r="AH156" s="82"/>
      <c r="AI156" s="82" t="s">
        <v>89</v>
      </c>
      <c r="AJ156" s="82" t="s">
        <v>65</v>
      </c>
      <c r="AK156" s="82" t="s">
        <v>65</v>
      </c>
      <c r="AL156" s="82" t="s">
        <v>65</v>
      </c>
      <c r="AM156" s="82" t="s">
        <v>65</v>
      </c>
      <c r="AN156" s="82" t="s">
        <v>65</v>
      </c>
      <c r="AO156" s="82"/>
      <c r="AP156" s="82"/>
      <c r="AQ156" s="82" t="s">
        <v>1529</v>
      </c>
      <c r="AR156" s="82" t="s">
        <v>1263</v>
      </c>
      <c r="AS156" s="82" t="s">
        <v>64</v>
      </c>
      <c r="AT156" s="82"/>
      <c r="AU156" s="82" t="s">
        <v>65</v>
      </c>
      <c r="AV156" s="82"/>
      <c r="AW156" s="82"/>
      <c r="AX156" s="82"/>
      <c r="AY156" s="82" t="s">
        <v>1530</v>
      </c>
      <c r="AZ156" s="84" t="s">
        <v>1531</v>
      </c>
    </row>
    <row r="157" spans="1:52" ht="75" customHeight="1">
      <c r="A157" s="81">
        <v>156</v>
      </c>
      <c r="B157" s="82" t="s">
        <v>1532</v>
      </c>
      <c r="C157" s="82" t="s">
        <v>751</v>
      </c>
      <c r="D157" s="82" t="s">
        <v>1533</v>
      </c>
      <c r="E157" s="82" t="s">
        <v>1517</v>
      </c>
      <c r="F157" s="82" t="s">
        <v>236</v>
      </c>
      <c r="G157" s="82" t="s">
        <v>753</v>
      </c>
      <c r="H157" s="82" t="s">
        <v>222</v>
      </c>
      <c r="I157" s="82" t="s">
        <v>1263</v>
      </c>
      <c r="J157" s="82" t="s">
        <v>1497</v>
      </c>
      <c r="K157" s="82" t="s">
        <v>248</v>
      </c>
      <c r="L157" s="82" t="s">
        <v>1534</v>
      </c>
      <c r="M157" s="82" t="s">
        <v>1535</v>
      </c>
      <c r="N157" s="82"/>
      <c r="O157" s="82"/>
      <c r="P157" s="82"/>
      <c r="Q157" s="82"/>
      <c r="R157" s="82"/>
      <c r="S157" s="82"/>
      <c r="T157" s="82"/>
      <c r="U157" s="82"/>
      <c r="V157" s="82"/>
      <c r="W157" s="82"/>
      <c r="X157" s="82"/>
      <c r="Y157" s="82"/>
      <c r="Z157" s="82"/>
      <c r="AA157" s="82"/>
      <c r="AB157" s="82" t="s">
        <v>66</v>
      </c>
      <c r="AC157" s="82" t="s">
        <v>67</v>
      </c>
      <c r="AD157" s="82" t="s">
        <v>88</v>
      </c>
      <c r="AE157" s="82" t="s">
        <v>64</v>
      </c>
      <c r="AF157" s="82" t="s">
        <v>64</v>
      </c>
      <c r="AG157" s="82" t="s">
        <v>65</v>
      </c>
      <c r="AH157" s="82"/>
      <c r="AI157" s="82" t="s">
        <v>69</v>
      </c>
      <c r="AJ157" s="82" t="s">
        <v>65</v>
      </c>
      <c r="AK157" s="82" t="s">
        <v>65</v>
      </c>
      <c r="AL157" s="82" t="s">
        <v>65</v>
      </c>
      <c r="AM157" s="82" t="s">
        <v>64</v>
      </c>
      <c r="AN157" s="82" t="s">
        <v>65</v>
      </c>
      <c r="AO157" s="82"/>
      <c r="AP157" s="82"/>
      <c r="AQ157" s="82" t="s">
        <v>1536</v>
      </c>
      <c r="AR157" s="82" t="s">
        <v>1263</v>
      </c>
      <c r="AS157" s="82" t="s">
        <v>64</v>
      </c>
      <c r="AT157" s="82"/>
      <c r="AU157" s="82" t="s">
        <v>65</v>
      </c>
      <c r="AV157" s="82"/>
      <c r="AW157" s="82"/>
      <c r="AX157" s="82"/>
      <c r="AY157" s="82" t="s">
        <v>1537</v>
      </c>
      <c r="AZ157" s="84" t="s">
        <v>1538</v>
      </c>
    </row>
    <row r="158" spans="1:52" ht="75" customHeight="1">
      <c r="A158" s="81">
        <v>157</v>
      </c>
      <c r="B158" s="82" t="s">
        <v>1539</v>
      </c>
      <c r="C158" s="82" t="s">
        <v>294</v>
      </c>
      <c r="D158" s="82" t="s">
        <v>1540</v>
      </c>
      <c r="E158" s="82" t="s">
        <v>1495</v>
      </c>
      <c r="F158" s="82" t="s">
        <v>236</v>
      </c>
      <c r="G158" s="82" t="s">
        <v>593</v>
      </c>
      <c r="H158" s="82" t="s">
        <v>222</v>
      </c>
      <c r="I158" s="82" t="s">
        <v>433</v>
      </c>
      <c r="J158" s="82" t="s">
        <v>1497</v>
      </c>
      <c r="K158" s="82" t="s">
        <v>320</v>
      </c>
      <c r="L158" s="82" t="s">
        <v>1541</v>
      </c>
      <c r="M158" s="82" t="s">
        <v>1542</v>
      </c>
      <c r="N158" s="82" t="s">
        <v>1543</v>
      </c>
      <c r="O158" s="82" t="s">
        <v>1544</v>
      </c>
      <c r="P158" s="82"/>
      <c r="Q158" s="82"/>
      <c r="R158" s="82"/>
      <c r="S158" s="82"/>
      <c r="T158" s="82"/>
      <c r="U158" s="82"/>
      <c r="V158" s="82"/>
      <c r="W158" s="82"/>
      <c r="X158" s="82"/>
      <c r="Y158" s="82"/>
      <c r="Z158" s="82"/>
      <c r="AA158" s="82"/>
      <c r="AB158" s="82" t="s">
        <v>66</v>
      </c>
      <c r="AC158" s="82" t="s">
        <v>87</v>
      </c>
      <c r="AD158" s="82" t="s">
        <v>88</v>
      </c>
      <c r="AE158" s="82" t="s">
        <v>64</v>
      </c>
      <c r="AF158" s="82" t="s">
        <v>65</v>
      </c>
      <c r="AG158" s="82" t="s">
        <v>65</v>
      </c>
      <c r="AH158" s="82"/>
      <c r="AI158" s="82" t="s">
        <v>69</v>
      </c>
      <c r="AJ158" s="82" t="s">
        <v>65</v>
      </c>
      <c r="AK158" s="82" t="s">
        <v>64</v>
      </c>
      <c r="AL158" s="82" t="s">
        <v>64</v>
      </c>
      <c r="AM158" s="82" t="s">
        <v>65</v>
      </c>
      <c r="AN158" s="82" t="s">
        <v>65</v>
      </c>
      <c r="AO158" s="82"/>
      <c r="AP158" s="82"/>
      <c r="AQ158" s="82" t="s">
        <v>1545</v>
      </c>
      <c r="AR158" s="82" t="s">
        <v>1546</v>
      </c>
      <c r="AS158" s="82" t="s">
        <v>64</v>
      </c>
      <c r="AT158" s="82"/>
      <c r="AU158" s="82" t="s">
        <v>64</v>
      </c>
      <c r="AV158" s="82"/>
      <c r="AW158" s="82"/>
      <c r="AX158" s="82"/>
      <c r="AY158" s="82" t="s">
        <v>1547</v>
      </c>
      <c r="AZ158" s="84" t="s">
        <v>1548</v>
      </c>
    </row>
    <row r="159" spans="1:52" ht="75" customHeight="1">
      <c r="A159" s="81">
        <v>158</v>
      </c>
      <c r="B159" s="82" t="s">
        <v>1549</v>
      </c>
      <c r="C159" s="82" t="s">
        <v>822</v>
      </c>
      <c r="D159" s="82" t="s">
        <v>1550</v>
      </c>
      <c r="E159" s="82" t="s">
        <v>1551</v>
      </c>
      <c r="F159" s="82" t="s">
        <v>236</v>
      </c>
      <c r="G159" s="82" t="s">
        <v>1369</v>
      </c>
      <c r="H159" s="82" t="s">
        <v>238</v>
      </c>
      <c r="I159" s="82" t="s">
        <v>617</v>
      </c>
      <c r="J159" s="82" t="s">
        <v>1497</v>
      </c>
      <c r="K159" s="82" t="s">
        <v>271</v>
      </c>
      <c r="L159" s="82" t="s">
        <v>1552</v>
      </c>
      <c r="M159" s="82" t="s">
        <v>1553</v>
      </c>
      <c r="N159" s="82"/>
      <c r="O159" s="82"/>
      <c r="P159" s="82"/>
      <c r="Q159" s="82"/>
      <c r="R159" s="82"/>
      <c r="S159" s="82"/>
      <c r="T159" s="82"/>
      <c r="U159" s="82"/>
      <c r="V159" s="82"/>
      <c r="W159" s="82"/>
      <c r="X159" s="82"/>
      <c r="Y159" s="82"/>
      <c r="Z159" s="82"/>
      <c r="AA159" s="82"/>
      <c r="AB159" s="82" t="s">
        <v>66</v>
      </c>
      <c r="AC159" s="82" t="s">
        <v>67</v>
      </c>
      <c r="AD159" s="82" t="s">
        <v>88</v>
      </c>
      <c r="AE159" s="82" t="s">
        <v>64</v>
      </c>
      <c r="AF159" s="82" t="s">
        <v>64</v>
      </c>
      <c r="AG159" s="82" t="s">
        <v>65</v>
      </c>
      <c r="AH159" s="82"/>
      <c r="AI159" s="82" t="s">
        <v>89</v>
      </c>
      <c r="AJ159" s="82" t="s">
        <v>65</v>
      </c>
      <c r="AK159" s="82" t="s">
        <v>65</v>
      </c>
      <c r="AL159" s="82" t="s">
        <v>65</v>
      </c>
      <c r="AM159" s="82" t="s">
        <v>64</v>
      </c>
      <c r="AN159" s="82" t="s">
        <v>65</v>
      </c>
      <c r="AO159" s="82"/>
      <c r="AP159" s="82"/>
      <c r="AQ159" s="82" t="s">
        <v>1554</v>
      </c>
      <c r="AR159" s="82" t="s">
        <v>617</v>
      </c>
      <c r="AS159" s="82" t="s">
        <v>64</v>
      </c>
      <c r="AT159" s="82"/>
      <c r="AU159" s="82" t="s">
        <v>65</v>
      </c>
      <c r="AV159" s="82"/>
      <c r="AW159" s="82"/>
      <c r="AX159" s="82"/>
      <c r="AY159" s="82" t="s">
        <v>1555</v>
      </c>
      <c r="AZ159" s="84" t="s">
        <v>1556</v>
      </c>
    </row>
    <row r="160" spans="1:52" ht="75" customHeight="1">
      <c r="A160" s="81">
        <v>159</v>
      </c>
      <c r="B160" s="82" t="s">
        <v>1557</v>
      </c>
      <c r="C160" s="82" t="s">
        <v>822</v>
      </c>
      <c r="D160" s="82" t="s">
        <v>1558</v>
      </c>
      <c r="E160" s="82" t="s">
        <v>1559</v>
      </c>
      <c r="F160" s="82" t="s">
        <v>236</v>
      </c>
      <c r="G160" s="82" t="s">
        <v>593</v>
      </c>
      <c r="H160" s="82" t="s">
        <v>222</v>
      </c>
      <c r="I160" s="82" t="s">
        <v>290</v>
      </c>
      <c r="J160" s="82" t="s">
        <v>1497</v>
      </c>
      <c r="K160" s="82" t="s">
        <v>284</v>
      </c>
      <c r="L160" s="82" t="s">
        <v>1560</v>
      </c>
      <c r="M160" s="82" t="s">
        <v>1561</v>
      </c>
      <c r="N160" s="82"/>
      <c r="O160" s="82"/>
      <c r="P160" s="82"/>
      <c r="Q160" s="82"/>
      <c r="R160" s="82"/>
      <c r="S160" s="82"/>
      <c r="T160" s="82"/>
      <c r="U160" s="82"/>
      <c r="V160" s="82"/>
      <c r="W160" s="82"/>
      <c r="X160" s="82"/>
      <c r="Y160" s="82"/>
      <c r="Z160" s="82"/>
      <c r="AA160" s="82"/>
      <c r="AB160" s="82" t="s">
        <v>66</v>
      </c>
      <c r="AC160" s="82" t="s">
        <v>67</v>
      </c>
      <c r="AD160" s="82" t="s">
        <v>88</v>
      </c>
      <c r="AE160" s="82" t="s">
        <v>64</v>
      </c>
      <c r="AF160" s="82" t="s">
        <v>65</v>
      </c>
      <c r="AG160" s="82" t="s">
        <v>65</v>
      </c>
      <c r="AH160" s="82"/>
      <c r="AI160" s="82" t="s">
        <v>69</v>
      </c>
      <c r="AJ160" s="82" t="s">
        <v>65</v>
      </c>
      <c r="AK160" s="82" t="s">
        <v>65</v>
      </c>
      <c r="AL160" s="82" t="s">
        <v>65</v>
      </c>
      <c r="AM160" s="82" t="s">
        <v>64</v>
      </c>
      <c r="AN160" s="82" t="s">
        <v>65</v>
      </c>
      <c r="AO160" s="82"/>
      <c r="AP160" s="82"/>
      <c r="AQ160" s="82" t="s">
        <v>1562</v>
      </c>
      <c r="AR160" s="82" t="s">
        <v>290</v>
      </c>
      <c r="AS160" s="82" t="s">
        <v>64</v>
      </c>
      <c r="AT160" s="82"/>
      <c r="AU160" s="82" t="s">
        <v>65</v>
      </c>
      <c r="AV160" s="82"/>
      <c r="AW160" s="82"/>
      <c r="AX160" s="82"/>
      <c r="AY160" s="82" t="s">
        <v>1563</v>
      </c>
      <c r="AZ160" s="84" t="s">
        <v>1564</v>
      </c>
    </row>
    <row r="161" spans="1:52" ht="75" customHeight="1">
      <c r="A161" s="81">
        <v>160</v>
      </c>
      <c r="B161" s="82" t="s">
        <v>1565</v>
      </c>
      <c r="C161" s="82" t="s">
        <v>294</v>
      </c>
      <c r="D161" s="82" t="s">
        <v>1566</v>
      </c>
      <c r="E161" s="82" t="s">
        <v>1567</v>
      </c>
      <c r="F161" s="82" t="s">
        <v>236</v>
      </c>
      <c r="G161" s="82" t="s">
        <v>593</v>
      </c>
      <c r="H161" s="82" t="s">
        <v>238</v>
      </c>
      <c r="I161" s="82" t="s">
        <v>199</v>
      </c>
      <c r="J161" s="82" t="s">
        <v>1497</v>
      </c>
      <c r="K161" s="82" t="s">
        <v>320</v>
      </c>
      <c r="L161" s="82" t="s">
        <v>1568</v>
      </c>
      <c r="M161" s="82" t="s">
        <v>1569</v>
      </c>
      <c r="N161" s="82" t="s">
        <v>1570</v>
      </c>
      <c r="O161" s="82" t="s">
        <v>1571</v>
      </c>
      <c r="P161" s="82"/>
      <c r="Q161" s="82"/>
      <c r="R161" s="82"/>
      <c r="S161" s="82"/>
      <c r="T161" s="82"/>
      <c r="U161" s="82"/>
      <c r="V161" s="82"/>
      <c r="W161" s="82"/>
      <c r="X161" s="82"/>
      <c r="Y161" s="82"/>
      <c r="Z161" s="82"/>
      <c r="AA161" s="82"/>
      <c r="AB161" s="82" t="s">
        <v>66</v>
      </c>
      <c r="AC161" s="82" t="s">
        <v>104</v>
      </c>
      <c r="AD161" s="82" t="s">
        <v>88</v>
      </c>
      <c r="AE161" s="82" t="s">
        <v>64</v>
      </c>
      <c r="AF161" s="82" t="s">
        <v>65</v>
      </c>
      <c r="AG161" s="82" t="s">
        <v>65</v>
      </c>
      <c r="AH161" s="82"/>
      <c r="AI161" s="82" t="s">
        <v>89</v>
      </c>
      <c r="AJ161" s="82" t="s">
        <v>65</v>
      </c>
      <c r="AK161" s="82" t="s">
        <v>65</v>
      </c>
      <c r="AL161" s="82" t="s">
        <v>65</v>
      </c>
      <c r="AM161" s="82" t="s">
        <v>65</v>
      </c>
      <c r="AN161" s="82" t="s">
        <v>65</v>
      </c>
      <c r="AO161" s="82"/>
      <c r="AP161" s="82"/>
      <c r="AQ161" s="82" t="s">
        <v>1572</v>
      </c>
      <c r="AR161" s="82" t="s">
        <v>1573</v>
      </c>
      <c r="AS161" s="82" t="s">
        <v>136</v>
      </c>
      <c r="AT161" s="82"/>
      <c r="AU161" s="82" t="s">
        <v>65</v>
      </c>
      <c r="AV161" s="82"/>
      <c r="AW161" s="82"/>
      <c r="AX161" s="82"/>
      <c r="AY161" s="82" t="s">
        <v>1574</v>
      </c>
      <c r="AZ161" s="84" t="s">
        <v>1575</v>
      </c>
    </row>
    <row r="162" spans="1:52" ht="75" customHeight="1">
      <c r="A162" s="81">
        <v>161</v>
      </c>
      <c r="B162" s="82" t="s">
        <v>1576</v>
      </c>
      <c r="C162" s="82" t="s">
        <v>822</v>
      </c>
      <c r="D162" s="82" t="s">
        <v>1577</v>
      </c>
      <c r="E162" s="82" t="s">
        <v>1495</v>
      </c>
      <c r="F162" s="82" t="s">
        <v>236</v>
      </c>
      <c r="G162" s="82" t="s">
        <v>807</v>
      </c>
      <c r="H162" s="82" t="s">
        <v>222</v>
      </c>
      <c r="I162" s="82" t="s">
        <v>1263</v>
      </c>
      <c r="J162" s="82" t="s">
        <v>1497</v>
      </c>
      <c r="K162" s="82" t="s">
        <v>248</v>
      </c>
      <c r="L162" s="82" t="s">
        <v>1578</v>
      </c>
      <c r="M162" s="82" t="s">
        <v>1579</v>
      </c>
      <c r="N162" s="82"/>
      <c r="O162" s="82"/>
      <c r="P162" s="82"/>
      <c r="Q162" s="82"/>
      <c r="R162" s="82"/>
      <c r="S162" s="82"/>
      <c r="T162" s="82"/>
      <c r="U162" s="82"/>
      <c r="V162" s="82"/>
      <c r="W162" s="82"/>
      <c r="X162" s="82"/>
      <c r="Y162" s="82"/>
      <c r="Z162" s="82"/>
      <c r="AA162" s="82"/>
      <c r="AB162" s="82" t="s">
        <v>66</v>
      </c>
      <c r="AC162" s="82" t="s">
        <v>67</v>
      </c>
      <c r="AD162" s="82" t="s">
        <v>88</v>
      </c>
      <c r="AE162" s="82" t="s">
        <v>64</v>
      </c>
      <c r="AF162" s="82" t="s">
        <v>64</v>
      </c>
      <c r="AG162" s="82" t="s">
        <v>65</v>
      </c>
      <c r="AH162" s="82"/>
      <c r="AI162" s="82" t="s">
        <v>1580</v>
      </c>
      <c r="AJ162" s="82" t="s">
        <v>65</v>
      </c>
      <c r="AK162" s="82" t="s">
        <v>65</v>
      </c>
      <c r="AL162" s="82" t="s">
        <v>65</v>
      </c>
      <c r="AM162" s="82" t="s">
        <v>65</v>
      </c>
      <c r="AN162" s="82" t="s">
        <v>65</v>
      </c>
      <c r="AO162" s="82"/>
      <c r="AP162" s="82"/>
      <c r="AQ162" s="82" t="s">
        <v>1581</v>
      </c>
      <c r="AR162" s="82" t="s">
        <v>1021</v>
      </c>
      <c r="AS162" s="82" t="s">
        <v>65</v>
      </c>
      <c r="AT162" s="82"/>
      <c r="AU162" s="82" t="s">
        <v>65</v>
      </c>
      <c r="AV162" s="82"/>
      <c r="AW162" s="82"/>
      <c r="AX162" s="82"/>
      <c r="AY162" s="82" t="s">
        <v>1582</v>
      </c>
      <c r="AZ162" s="84" t="s">
        <v>1583</v>
      </c>
    </row>
    <row r="163" spans="1:52" ht="75" customHeight="1">
      <c r="A163" s="81">
        <v>162</v>
      </c>
      <c r="B163" s="82" t="s">
        <v>1584</v>
      </c>
      <c r="C163" s="82" t="s">
        <v>1585</v>
      </c>
      <c r="D163" s="82" t="s">
        <v>1586</v>
      </c>
      <c r="E163" s="82" t="s">
        <v>1587</v>
      </c>
      <c r="F163" s="82" t="s">
        <v>236</v>
      </c>
      <c r="G163" s="82" t="s">
        <v>237</v>
      </c>
      <c r="H163" s="82" t="s">
        <v>222</v>
      </c>
      <c r="I163" s="82" t="s">
        <v>290</v>
      </c>
      <c r="J163" s="82" t="s">
        <v>1497</v>
      </c>
      <c r="K163" s="82" t="s">
        <v>284</v>
      </c>
      <c r="L163" s="82" t="s">
        <v>1588</v>
      </c>
      <c r="M163" s="82" t="s">
        <v>1589</v>
      </c>
      <c r="N163" s="82" t="s">
        <v>1590</v>
      </c>
      <c r="O163" s="82" t="s">
        <v>1591</v>
      </c>
      <c r="P163" s="82"/>
      <c r="Q163" s="82"/>
      <c r="R163" s="82"/>
      <c r="S163" s="82"/>
      <c r="T163" s="82"/>
      <c r="U163" s="82"/>
      <c r="V163" s="82"/>
      <c r="W163" s="82"/>
      <c r="X163" s="82"/>
      <c r="Y163" s="82"/>
      <c r="Z163" s="82"/>
      <c r="AA163" s="82"/>
      <c r="AB163" s="82" t="s">
        <v>66</v>
      </c>
      <c r="AC163" s="82" t="s">
        <v>67</v>
      </c>
      <c r="AD163" s="82" t="s">
        <v>88</v>
      </c>
      <c r="AE163" s="82" t="s">
        <v>64</v>
      </c>
      <c r="AF163" s="82" t="s">
        <v>65</v>
      </c>
      <c r="AG163" s="82" t="s">
        <v>65</v>
      </c>
      <c r="AH163" s="82"/>
      <c r="AI163" s="82" t="s">
        <v>69</v>
      </c>
      <c r="AJ163" s="82" t="s">
        <v>65</v>
      </c>
      <c r="AK163" s="82" t="s">
        <v>65</v>
      </c>
      <c r="AL163" s="82" t="s">
        <v>65</v>
      </c>
      <c r="AM163" s="82" t="s">
        <v>136</v>
      </c>
      <c r="AN163" s="82" t="s">
        <v>65</v>
      </c>
      <c r="AO163" s="82"/>
      <c r="AP163" s="82"/>
      <c r="AQ163" s="82" t="s">
        <v>1592</v>
      </c>
      <c r="AR163" s="82" t="s">
        <v>290</v>
      </c>
      <c r="AS163" s="82" t="s">
        <v>64</v>
      </c>
      <c r="AT163" s="82"/>
      <c r="AU163" s="82" t="s">
        <v>65</v>
      </c>
      <c r="AV163" s="82"/>
      <c r="AW163" s="82"/>
      <c r="AX163" s="82"/>
      <c r="AY163" s="82" t="s">
        <v>1593</v>
      </c>
      <c r="AZ163" s="84" t="s">
        <v>1594</v>
      </c>
    </row>
    <row r="164" spans="1:52" ht="75" customHeight="1">
      <c r="A164" s="81">
        <v>163</v>
      </c>
      <c r="B164" s="82" t="s">
        <v>1595</v>
      </c>
      <c r="C164" s="82" t="s">
        <v>751</v>
      </c>
      <c r="D164" s="82" t="s">
        <v>1596</v>
      </c>
      <c r="E164" s="82" t="s">
        <v>1517</v>
      </c>
      <c r="F164" s="82" t="s">
        <v>236</v>
      </c>
      <c r="G164" s="82" t="s">
        <v>753</v>
      </c>
      <c r="H164" s="82" t="s">
        <v>238</v>
      </c>
      <c r="I164" s="82" t="s">
        <v>873</v>
      </c>
      <c r="J164" s="82" t="s">
        <v>1497</v>
      </c>
      <c r="K164" s="82" t="s">
        <v>320</v>
      </c>
      <c r="L164" s="82" t="s">
        <v>1597</v>
      </c>
      <c r="M164" s="82" t="s">
        <v>1598</v>
      </c>
      <c r="N164" s="82"/>
      <c r="O164" s="82"/>
      <c r="P164" s="82"/>
      <c r="Q164" s="82"/>
      <c r="R164" s="82"/>
      <c r="S164" s="82"/>
      <c r="T164" s="82"/>
      <c r="U164" s="82"/>
      <c r="V164" s="82"/>
      <c r="W164" s="82"/>
      <c r="X164" s="82"/>
      <c r="Y164" s="82"/>
      <c r="Z164" s="82"/>
      <c r="AA164" s="82"/>
      <c r="AB164" s="82" t="s">
        <v>66</v>
      </c>
      <c r="AC164" s="82" t="s">
        <v>67</v>
      </c>
      <c r="AD164" s="82" t="s">
        <v>88</v>
      </c>
      <c r="AE164" s="82" t="s">
        <v>64</v>
      </c>
      <c r="AF164" s="82" t="s">
        <v>64</v>
      </c>
      <c r="AG164" s="82" t="s">
        <v>65</v>
      </c>
      <c r="AH164" s="82"/>
      <c r="AI164" s="82" t="s">
        <v>89</v>
      </c>
      <c r="AJ164" s="82" t="s">
        <v>65</v>
      </c>
      <c r="AK164" s="82" t="s">
        <v>65</v>
      </c>
      <c r="AL164" s="82" t="s">
        <v>65</v>
      </c>
      <c r="AM164" s="82" t="s">
        <v>65</v>
      </c>
      <c r="AN164" s="82" t="s">
        <v>65</v>
      </c>
      <c r="AO164" s="82"/>
      <c r="AP164" s="82"/>
      <c r="AQ164" s="82" t="s">
        <v>1599</v>
      </c>
      <c r="AR164" s="82" t="s">
        <v>873</v>
      </c>
      <c r="AS164" s="82" t="s">
        <v>64</v>
      </c>
      <c r="AT164" s="82"/>
      <c r="AU164" s="82" t="s">
        <v>65</v>
      </c>
      <c r="AV164" s="82"/>
      <c r="AW164" s="82"/>
      <c r="AX164" s="82"/>
      <c r="AY164" s="82" t="s">
        <v>1600</v>
      </c>
      <c r="AZ164" s="84" t="s">
        <v>1601</v>
      </c>
    </row>
    <row r="165" spans="1:52" ht="75" customHeight="1">
      <c r="A165" s="81">
        <v>164</v>
      </c>
      <c r="B165" s="82" t="s">
        <v>1602</v>
      </c>
      <c r="C165" s="82" t="s">
        <v>751</v>
      </c>
      <c r="D165" s="82" t="s">
        <v>1603</v>
      </c>
      <c r="E165" s="82" t="s">
        <v>1587</v>
      </c>
      <c r="F165" s="82" t="s">
        <v>236</v>
      </c>
      <c r="G165" s="82" t="s">
        <v>753</v>
      </c>
      <c r="H165" s="82" t="s">
        <v>222</v>
      </c>
      <c r="I165" s="82" t="s">
        <v>1508</v>
      </c>
      <c r="J165" s="82" t="s">
        <v>1497</v>
      </c>
      <c r="K165" s="82" t="s">
        <v>320</v>
      </c>
      <c r="L165" s="82" t="s">
        <v>1604</v>
      </c>
      <c r="M165" s="82" t="s">
        <v>1605</v>
      </c>
      <c r="N165" s="82"/>
      <c r="O165" s="82"/>
      <c r="P165" s="82"/>
      <c r="Q165" s="82"/>
      <c r="R165" s="82"/>
      <c r="S165" s="82"/>
      <c r="T165" s="82"/>
      <c r="U165" s="82"/>
      <c r="V165" s="82"/>
      <c r="W165" s="82"/>
      <c r="X165" s="82"/>
      <c r="Y165" s="82"/>
      <c r="Z165" s="82"/>
      <c r="AA165" s="82"/>
      <c r="AB165" s="82" t="s">
        <v>66</v>
      </c>
      <c r="AC165" s="82" t="s">
        <v>67</v>
      </c>
      <c r="AD165" s="82" t="s">
        <v>88</v>
      </c>
      <c r="AE165" s="82" t="s">
        <v>64</v>
      </c>
      <c r="AF165" s="82" t="s">
        <v>65</v>
      </c>
      <c r="AG165" s="82" t="s">
        <v>65</v>
      </c>
      <c r="AH165" s="82"/>
      <c r="AI165" s="82" t="s">
        <v>69</v>
      </c>
      <c r="AJ165" s="82" t="s">
        <v>65</v>
      </c>
      <c r="AK165" s="82" t="s">
        <v>65</v>
      </c>
      <c r="AL165" s="82" t="s">
        <v>65</v>
      </c>
      <c r="AM165" s="82" t="s">
        <v>64</v>
      </c>
      <c r="AN165" s="82" t="s">
        <v>65</v>
      </c>
      <c r="AO165" s="82"/>
      <c r="AP165" s="82"/>
      <c r="AQ165" s="82" t="s">
        <v>1606</v>
      </c>
      <c r="AR165" s="82" t="s">
        <v>1607</v>
      </c>
      <c r="AS165" s="82" t="s">
        <v>65</v>
      </c>
      <c r="AT165" s="82"/>
      <c r="AU165" s="82" t="s">
        <v>65</v>
      </c>
      <c r="AV165" s="82"/>
      <c r="AW165" s="82"/>
      <c r="AX165" s="82"/>
      <c r="AY165" s="82" t="s">
        <v>1608</v>
      </c>
      <c r="AZ165" s="84" t="s">
        <v>1609</v>
      </c>
    </row>
    <row r="166" spans="1:52" ht="75" customHeight="1">
      <c r="A166" s="81">
        <v>165</v>
      </c>
      <c r="B166" s="82" t="s">
        <v>1610</v>
      </c>
      <c r="C166" s="82" t="s">
        <v>1611</v>
      </c>
      <c r="D166" s="82" t="s">
        <v>1612</v>
      </c>
      <c r="E166" s="82" t="s">
        <v>1551</v>
      </c>
      <c r="F166" s="82" t="s">
        <v>236</v>
      </c>
      <c r="G166" s="82" t="s">
        <v>807</v>
      </c>
      <c r="H166" s="82" t="s">
        <v>238</v>
      </c>
      <c r="I166" s="82" t="s">
        <v>199</v>
      </c>
      <c r="J166" s="82" t="s">
        <v>1497</v>
      </c>
      <c r="K166" s="82" t="s">
        <v>320</v>
      </c>
      <c r="L166" s="82" t="s">
        <v>1613</v>
      </c>
      <c r="M166" s="82" t="s">
        <v>1614</v>
      </c>
      <c r="N166" s="82" t="s">
        <v>1570</v>
      </c>
      <c r="O166" s="82" t="s">
        <v>1500</v>
      </c>
      <c r="P166" s="82"/>
      <c r="Q166" s="82"/>
      <c r="R166" s="82"/>
      <c r="S166" s="82"/>
      <c r="T166" s="82"/>
      <c r="U166" s="82"/>
      <c r="V166" s="82"/>
      <c r="W166" s="82"/>
      <c r="X166" s="82"/>
      <c r="Y166" s="82"/>
      <c r="Z166" s="82"/>
      <c r="AA166" s="82"/>
      <c r="AB166" s="82" t="s">
        <v>146</v>
      </c>
      <c r="AC166" s="82" t="s">
        <v>87</v>
      </c>
      <c r="AD166" s="82" t="s">
        <v>88</v>
      </c>
      <c r="AE166" s="82" t="s">
        <v>64</v>
      </c>
      <c r="AF166" s="82" t="s">
        <v>64</v>
      </c>
      <c r="AG166" s="82" t="s">
        <v>65</v>
      </c>
      <c r="AH166" s="82"/>
      <c r="AI166" s="82" t="s">
        <v>89</v>
      </c>
      <c r="AJ166" s="82" t="s">
        <v>65</v>
      </c>
      <c r="AK166" s="82" t="s">
        <v>65</v>
      </c>
      <c r="AL166" s="82" t="s">
        <v>65</v>
      </c>
      <c r="AM166" s="82" t="s">
        <v>65</v>
      </c>
      <c r="AN166" s="82" t="s">
        <v>64</v>
      </c>
      <c r="AO166" s="82"/>
      <c r="AP166" s="82"/>
      <c r="AQ166" s="82" t="s">
        <v>1615</v>
      </c>
      <c r="AR166" s="82" t="s">
        <v>199</v>
      </c>
      <c r="AS166" s="82" t="s">
        <v>64</v>
      </c>
      <c r="AT166" s="82"/>
      <c r="AU166" s="82" t="s">
        <v>65</v>
      </c>
      <c r="AV166" s="82"/>
      <c r="AW166" s="82"/>
      <c r="AX166" s="82"/>
      <c r="AY166" s="82" t="s">
        <v>1616</v>
      </c>
      <c r="AZ166" s="84" t="s">
        <v>1617</v>
      </c>
    </row>
    <row r="167" spans="1:52" ht="75" customHeight="1">
      <c r="A167" s="81">
        <v>166</v>
      </c>
      <c r="B167" s="82" t="s">
        <v>1618</v>
      </c>
      <c r="C167" s="82" t="s">
        <v>1619</v>
      </c>
      <c r="D167" s="82" t="s">
        <v>1620</v>
      </c>
      <c r="E167" s="82" t="s">
        <v>1544</v>
      </c>
      <c r="F167" s="82" t="s">
        <v>236</v>
      </c>
      <c r="G167" s="82" t="s">
        <v>237</v>
      </c>
      <c r="H167" s="82" t="s">
        <v>238</v>
      </c>
      <c r="I167" s="82" t="s">
        <v>1030</v>
      </c>
      <c r="J167" s="82" t="s">
        <v>1497</v>
      </c>
      <c r="K167" s="82" t="s">
        <v>248</v>
      </c>
      <c r="L167" s="82" t="s">
        <v>1621</v>
      </c>
      <c r="M167" s="82" t="s">
        <v>1622</v>
      </c>
      <c r="N167" s="82"/>
      <c r="O167" s="82"/>
      <c r="P167" s="82"/>
      <c r="Q167" s="82"/>
      <c r="R167" s="82"/>
      <c r="S167" s="82"/>
      <c r="T167" s="82"/>
      <c r="U167" s="82"/>
      <c r="V167" s="82"/>
      <c r="W167" s="82"/>
      <c r="X167" s="82"/>
      <c r="Y167" s="82"/>
      <c r="Z167" s="82"/>
      <c r="AA167" s="82"/>
      <c r="AB167" s="82" t="s">
        <v>66</v>
      </c>
      <c r="AC167" s="82" t="s">
        <v>67</v>
      </c>
      <c r="AD167" s="82" t="s">
        <v>88</v>
      </c>
      <c r="AE167" s="82" t="s">
        <v>64</v>
      </c>
      <c r="AF167" s="82" t="s">
        <v>64</v>
      </c>
      <c r="AG167" s="82" t="s">
        <v>65</v>
      </c>
      <c r="AH167" s="82"/>
      <c r="AI167" s="82" t="s">
        <v>89</v>
      </c>
      <c r="AJ167" s="82" t="s">
        <v>65</v>
      </c>
      <c r="AK167" s="82" t="s">
        <v>65</v>
      </c>
      <c r="AL167" s="82" t="s">
        <v>65</v>
      </c>
      <c r="AM167" s="82" t="s">
        <v>65</v>
      </c>
      <c r="AN167" s="82" t="s">
        <v>65</v>
      </c>
      <c r="AO167" s="82"/>
      <c r="AP167" s="82"/>
      <c r="AQ167" s="82" t="s">
        <v>1623</v>
      </c>
      <c r="AR167" s="82" t="s">
        <v>1624</v>
      </c>
      <c r="AS167" s="82" t="s">
        <v>136</v>
      </c>
      <c r="AT167" s="82"/>
      <c r="AU167" s="82" t="s">
        <v>65</v>
      </c>
      <c r="AV167" s="82"/>
      <c r="AW167" s="82"/>
      <c r="AX167" s="82"/>
      <c r="AY167" s="82" t="s">
        <v>1625</v>
      </c>
      <c r="AZ167" s="84" t="s">
        <v>1626</v>
      </c>
    </row>
    <row r="168" spans="1:52" ht="75" customHeight="1">
      <c r="A168" s="81">
        <v>167</v>
      </c>
      <c r="B168" s="82" t="s">
        <v>1627</v>
      </c>
      <c r="C168" s="82" t="s">
        <v>1628</v>
      </c>
      <c r="D168" s="82" t="s">
        <v>1629</v>
      </c>
      <c r="E168" s="82" t="s">
        <v>1630</v>
      </c>
      <c r="F168" s="82" t="s">
        <v>236</v>
      </c>
      <c r="G168" s="82" t="s">
        <v>807</v>
      </c>
      <c r="H168" s="82" t="s">
        <v>238</v>
      </c>
      <c r="I168" s="82" t="s">
        <v>433</v>
      </c>
      <c r="J168" s="82" t="s">
        <v>1497</v>
      </c>
      <c r="K168" s="82" t="s">
        <v>320</v>
      </c>
      <c r="L168" s="82" t="s">
        <v>1631</v>
      </c>
      <c r="M168" s="82" t="s">
        <v>1632</v>
      </c>
      <c r="N168" s="82"/>
      <c r="O168" s="82"/>
      <c r="P168" s="82"/>
      <c r="Q168" s="82"/>
      <c r="R168" s="82"/>
      <c r="S168" s="82"/>
      <c r="T168" s="82"/>
      <c r="U168" s="82"/>
      <c r="V168" s="82"/>
      <c r="W168" s="82"/>
      <c r="X168" s="82"/>
      <c r="Y168" s="82"/>
      <c r="Z168" s="82"/>
      <c r="AA168" s="82"/>
      <c r="AB168" s="82" t="s">
        <v>66</v>
      </c>
      <c r="AC168" s="82" t="s">
        <v>67</v>
      </c>
      <c r="AD168" s="82" t="s">
        <v>88</v>
      </c>
      <c r="AE168" s="82" t="s">
        <v>65</v>
      </c>
      <c r="AF168" s="82" t="s">
        <v>65</v>
      </c>
      <c r="AG168" s="82" t="s">
        <v>65</v>
      </c>
      <c r="AH168" s="82"/>
      <c r="AI168" s="82" t="s">
        <v>89</v>
      </c>
      <c r="AJ168" s="82" t="s">
        <v>65</v>
      </c>
      <c r="AK168" s="82" t="s">
        <v>65</v>
      </c>
      <c r="AL168" s="82" t="s">
        <v>65</v>
      </c>
      <c r="AM168" s="82" t="s">
        <v>64</v>
      </c>
      <c r="AN168" s="82" t="s">
        <v>65</v>
      </c>
      <c r="AO168" s="82"/>
      <c r="AP168" s="82"/>
      <c r="AQ168" s="82" t="s">
        <v>1633</v>
      </c>
      <c r="AR168" s="82" t="s">
        <v>617</v>
      </c>
      <c r="AS168" s="82" t="s">
        <v>64</v>
      </c>
      <c r="AT168" s="82"/>
      <c r="AU168" s="82" t="s">
        <v>65</v>
      </c>
      <c r="AV168" s="82"/>
      <c r="AW168" s="82"/>
      <c r="AX168" s="82"/>
      <c r="AY168" s="82" t="s">
        <v>1634</v>
      </c>
      <c r="AZ168" s="84" t="s">
        <v>1635</v>
      </c>
    </row>
    <row r="169" spans="1:52" ht="75" customHeight="1">
      <c r="A169" s="81">
        <v>168</v>
      </c>
      <c r="B169" s="82" t="s">
        <v>1636</v>
      </c>
      <c r="C169" s="82" t="s">
        <v>386</v>
      </c>
      <c r="D169" s="82" t="s">
        <v>1637</v>
      </c>
      <c r="E169" s="82" t="s">
        <v>1543</v>
      </c>
      <c r="F169" s="82" t="s">
        <v>55</v>
      </c>
      <c r="G169" s="82" t="s">
        <v>129</v>
      </c>
      <c r="H169" s="82" t="s">
        <v>238</v>
      </c>
      <c r="I169" s="82" t="s">
        <v>433</v>
      </c>
      <c r="J169" s="82" t="s">
        <v>1497</v>
      </c>
      <c r="K169" s="82" t="s">
        <v>320</v>
      </c>
      <c r="L169" s="82" t="s">
        <v>1638</v>
      </c>
      <c r="M169" s="82" t="s">
        <v>1639</v>
      </c>
      <c r="N169" s="82" t="s">
        <v>1640</v>
      </c>
      <c r="O169" s="82" t="s">
        <v>1500</v>
      </c>
      <c r="P169" s="82" t="s">
        <v>61</v>
      </c>
      <c r="Q169" s="82" t="s">
        <v>440</v>
      </c>
      <c r="R169" s="82" t="s">
        <v>194</v>
      </c>
      <c r="S169" s="82" t="s">
        <v>64</v>
      </c>
      <c r="T169" s="82" t="s">
        <v>64</v>
      </c>
      <c r="U169" s="82" t="s">
        <v>64</v>
      </c>
      <c r="V169" s="82" t="s">
        <v>65</v>
      </c>
      <c r="W169" s="82" t="s">
        <v>64</v>
      </c>
      <c r="X169" s="82" t="s">
        <v>64</v>
      </c>
      <c r="Y169" s="82" t="s">
        <v>64</v>
      </c>
      <c r="Z169" s="82" t="s">
        <v>65</v>
      </c>
      <c r="AA169" s="82" t="s">
        <v>64</v>
      </c>
      <c r="AB169" s="82" t="s">
        <v>66</v>
      </c>
      <c r="AC169" s="82" t="s">
        <v>67</v>
      </c>
      <c r="AD169" s="82" t="s">
        <v>68</v>
      </c>
      <c r="AE169" s="82" t="s">
        <v>64</v>
      </c>
      <c r="AF169" s="82" t="s">
        <v>64</v>
      </c>
      <c r="AG169" s="82" t="s">
        <v>64</v>
      </c>
      <c r="AH169" s="82" t="s">
        <v>65</v>
      </c>
      <c r="AI169" s="82" t="s">
        <v>89</v>
      </c>
      <c r="AJ169" s="82" t="s">
        <v>65</v>
      </c>
      <c r="AK169" s="82" t="s">
        <v>65</v>
      </c>
      <c r="AL169" s="82" t="s">
        <v>65</v>
      </c>
      <c r="AM169" s="82" t="s">
        <v>65</v>
      </c>
      <c r="AN169" s="82" t="s">
        <v>136</v>
      </c>
      <c r="AO169" s="82" t="s">
        <v>1641</v>
      </c>
      <c r="AP169" s="82" t="s">
        <v>1642</v>
      </c>
      <c r="AQ169" s="82" t="s">
        <v>1643</v>
      </c>
      <c r="AR169" s="82" t="s">
        <v>433</v>
      </c>
      <c r="AS169" s="82" t="s">
        <v>64</v>
      </c>
      <c r="AT169" s="82"/>
      <c r="AU169" s="82" t="s">
        <v>65</v>
      </c>
      <c r="AV169" s="82" t="s">
        <v>1644</v>
      </c>
      <c r="AW169" s="82" t="s">
        <v>65</v>
      </c>
      <c r="AX169" s="82"/>
      <c r="AY169" s="82" t="s">
        <v>1645</v>
      </c>
      <c r="AZ169" s="84" t="s">
        <v>1646</v>
      </c>
    </row>
    <row r="170" spans="1:52" ht="75" customHeight="1">
      <c r="A170" s="81">
        <v>169</v>
      </c>
      <c r="B170" s="82" t="s">
        <v>1647</v>
      </c>
      <c r="C170" s="82" t="s">
        <v>751</v>
      </c>
      <c r="D170" s="82" t="s">
        <v>1648</v>
      </c>
      <c r="E170" s="82" t="s">
        <v>1630</v>
      </c>
      <c r="F170" s="82" t="s">
        <v>236</v>
      </c>
      <c r="G170" s="82" t="s">
        <v>593</v>
      </c>
      <c r="H170" s="82" t="s">
        <v>222</v>
      </c>
      <c r="I170" s="82" t="s">
        <v>1263</v>
      </c>
      <c r="J170" s="82" t="s">
        <v>1497</v>
      </c>
      <c r="K170" s="82" t="s">
        <v>248</v>
      </c>
      <c r="L170" s="82" t="s">
        <v>1649</v>
      </c>
      <c r="M170" s="82" t="s">
        <v>1650</v>
      </c>
      <c r="N170" s="82"/>
      <c r="O170" s="82"/>
      <c r="P170" s="82"/>
      <c r="Q170" s="82"/>
      <c r="R170" s="82"/>
      <c r="S170" s="82"/>
      <c r="T170" s="82"/>
      <c r="U170" s="82"/>
      <c r="V170" s="82"/>
      <c r="W170" s="82"/>
      <c r="X170" s="82"/>
      <c r="Y170" s="82"/>
      <c r="Z170" s="82"/>
      <c r="AA170" s="82"/>
      <c r="AB170" s="82" t="s">
        <v>66</v>
      </c>
      <c r="AC170" s="82" t="s">
        <v>67</v>
      </c>
      <c r="AD170" s="82" t="s">
        <v>88</v>
      </c>
      <c r="AE170" s="82" t="s">
        <v>64</v>
      </c>
      <c r="AF170" s="82" t="s">
        <v>65</v>
      </c>
      <c r="AG170" s="82" t="s">
        <v>65</v>
      </c>
      <c r="AH170" s="82"/>
      <c r="AI170" s="82" t="s">
        <v>69</v>
      </c>
      <c r="AJ170" s="82" t="s">
        <v>65</v>
      </c>
      <c r="AK170" s="82" t="s">
        <v>65</v>
      </c>
      <c r="AL170" s="82" t="s">
        <v>65</v>
      </c>
      <c r="AM170" s="82" t="s">
        <v>64</v>
      </c>
      <c r="AN170" s="82" t="s">
        <v>65</v>
      </c>
      <c r="AO170" s="82"/>
      <c r="AP170" s="82"/>
      <c r="AQ170" s="82" t="s">
        <v>1651</v>
      </c>
      <c r="AR170" s="82" t="s">
        <v>1652</v>
      </c>
      <c r="AS170" s="82" t="s">
        <v>65</v>
      </c>
      <c r="AT170" s="82"/>
      <c r="AU170" s="82" t="s">
        <v>65</v>
      </c>
      <c r="AV170" s="82"/>
      <c r="AW170" s="82"/>
      <c r="AX170" s="82"/>
      <c r="AY170" s="82" t="s">
        <v>1653</v>
      </c>
      <c r="AZ170" s="84" t="s">
        <v>1654</v>
      </c>
    </row>
    <row r="171" spans="1:52" ht="75" customHeight="1">
      <c r="A171" s="81">
        <v>170</v>
      </c>
      <c r="B171" s="82" t="s">
        <v>1655</v>
      </c>
      <c r="C171" s="82" t="s">
        <v>1656</v>
      </c>
      <c r="D171" s="82" t="s">
        <v>1657</v>
      </c>
      <c r="E171" s="82" t="s">
        <v>1517</v>
      </c>
      <c r="F171" s="82" t="s">
        <v>236</v>
      </c>
      <c r="G171" s="82" t="s">
        <v>237</v>
      </c>
      <c r="H171" s="82" t="s">
        <v>222</v>
      </c>
      <c r="I171" s="82" t="s">
        <v>1030</v>
      </c>
      <c r="J171" s="82" t="s">
        <v>1497</v>
      </c>
      <c r="K171" s="82" t="s">
        <v>248</v>
      </c>
      <c r="L171" s="82" t="s">
        <v>1658</v>
      </c>
      <c r="M171" s="82" t="s">
        <v>1659</v>
      </c>
      <c r="N171" s="82"/>
      <c r="O171" s="82"/>
      <c r="P171" s="82"/>
      <c r="Q171" s="82"/>
      <c r="R171" s="82"/>
      <c r="S171" s="82"/>
      <c r="T171" s="82"/>
      <c r="U171" s="82"/>
      <c r="V171" s="82"/>
      <c r="W171" s="82"/>
      <c r="X171" s="82"/>
      <c r="Y171" s="82"/>
      <c r="Z171" s="82"/>
      <c r="AA171" s="82"/>
      <c r="AB171" s="82" t="s">
        <v>66</v>
      </c>
      <c r="AC171" s="82" t="s">
        <v>67</v>
      </c>
      <c r="AD171" s="82" t="s">
        <v>88</v>
      </c>
      <c r="AE171" s="82" t="s">
        <v>64</v>
      </c>
      <c r="AF171" s="82" t="s">
        <v>64</v>
      </c>
      <c r="AG171" s="82" t="s">
        <v>65</v>
      </c>
      <c r="AH171" s="82"/>
      <c r="AI171" s="82" t="s">
        <v>89</v>
      </c>
      <c r="AJ171" s="82" t="s">
        <v>65</v>
      </c>
      <c r="AK171" s="82" t="s">
        <v>136</v>
      </c>
      <c r="AL171" s="82" t="s">
        <v>65</v>
      </c>
      <c r="AM171" s="82" t="s">
        <v>136</v>
      </c>
      <c r="AN171" s="82" t="s">
        <v>136</v>
      </c>
      <c r="AO171" s="82"/>
      <c r="AP171" s="82"/>
      <c r="AQ171" s="82" t="s">
        <v>1660</v>
      </c>
      <c r="AR171" s="82" t="s">
        <v>726</v>
      </c>
      <c r="AS171" s="82" t="s">
        <v>65</v>
      </c>
      <c r="AT171" s="82"/>
      <c r="AU171" s="82" t="s">
        <v>65</v>
      </c>
      <c r="AV171" s="82"/>
      <c r="AW171" s="82"/>
      <c r="AX171" s="82"/>
      <c r="AY171" s="82" t="s">
        <v>1661</v>
      </c>
      <c r="AZ171" s="84" t="s">
        <v>1662</v>
      </c>
    </row>
    <row r="172" spans="1:52" ht="75" customHeight="1">
      <c r="A172" s="81">
        <v>171</v>
      </c>
      <c r="B172" s="82" t="s">
        <v>1242</v>
      </c>
      <c r="C172" s="82" t="s">
        <v>751</v>
      </c>
      <c r="D172" s="82" t="s">
        <v>1663</v>
      </c>
      <c r="E172" s="82" t="s">
        <v>1587</v>
      </c>
      <c r="F172" s="82" t="s">
        <v>236</v>
      </c>
      <c r="G172" s="82" t="s">
        <v>753</v>
      </c>
      <c r="H172" s="82" t="s">
        <v>222</v>
      </c>
      <c r="I172" s="82" t="s">
        <v>255</v>
      </c>
      <c r="J172" s="82" t="s">
        <v>1497</v>
      </c>
      <c r="K172" s="82" t="s">
        <v>248</v>
      </c>
      <c r="L172" s="82" t="s">
        <v>1664</v>
      </c>
      <c r="M172" s="82" t="s">
        <v>1665</v>
      </c>
      <c r="N172" s="82"/>
      <c r="O172" s="82"/>
      <c r="P172" s="82"/>
      <c r="Q172" s="82"/>
      <c r="R172" s="82"/>
      <c r="S172" s="82"/>
      <c r="T172" s="82"/>
      <c r="U172" s="82"/>
      <c r="V172" s="82"/>
      <c r="W172" s="82"/>
      <c r="X172" s="82"/>
      <c r="Y172" s="82"/>
      <c r="Z172" s="82"/>
      <c r="AA172" s="82"/>
      <c r="AB172" s="82" t="s">
        <v>66</v>
      </c>
      <c r="AC172" s="82" t="s">
        <v>67</v>
      </c>
      <c r="AD172" s="82" t="s">
        <v>88</v>
      </c>
      <c r="AE172" s="82" t="s">
        <v>64</v>
      </c>
      <c r="AF172" s="82" t="s">
        <v>65</v>
      </c>
      <c r="AG172" s="82" t="s">
        <v>65</v>
      </c>
      <c r="AH172" s="82"/>
      <c r="AI172" s="82" t="s">
        <v>89</v>
      </c>
      <c r="AJ172" s="82" t="s">
        <v>65</v>
      </c>
      <c r="AK172" s="82" t="s">
        <v>65</v>
      </c>
      <c r="AL172" s="82" t="s">
        <v>65</v>
      </c>
      <c r="AM172" s="82" t="s">
        <v>65</v>
      </c>
      <c r="AN172" s="82" t="s">
        <v>65</v>
      </c>
      <c r="AO172" s="82"/>
      <c r="AP172" s="82"/>
      <c r="AQ172" s="82" t="s">
        <v>1666</v>
      </c>
      <c r="AR172" s="82" t="s">
        <v>1667</v>
      </c>
      <c r="AS172" s="82" t="s">
        <v>65</v>
      </c>
      <c r="AT172" s="82"/>
      <c r="AU172" s="82" t="s">
        <v>65</v>
      </c>
      <c r="AV172" s="82"/>
      <c r="AW172" s="82"/>
      <c r="AX172" s="82"/>
      <c r="AY172" s="82" t="s">
        <v>1668</v>
      </c>
      <c r="AZ172" s="84" t="s">
        <v>1249</v>
      </c>
    </row>
    <row r="173" spans="1:52" ht="75" customHeight="1">
      <c r="A173" s="81">
        <v>172</v>
      </c>
      <c r="B173" s="82" t="s">
        <v>1669</v>
      </c>
      <c r="C173" s="82" t="s">
        <v>751</v>
      </c>
      <c r="D173" s="82" t="s">
        <v>1670</v>
      </c>
      <c r="E173" s="82" t="s">
        <v>1544</v>
      </c>
      <c r="F173" s="82" t="s">
        <v>236</v>
      </c>
      <c r="G173" s="82" t="s">
        <v>593</v>
      </c>
      <c r="H173" s="82" t="s">
        <v>222</v>
      </c>
      <c r="I173" s="82" t="s">
        <v>1263</v>
      </c>
      <c r="J173" s="82" t="s">
        <v>1497</v>
      </c>
      <c r="K173" s="82" t="s">
        <v>248</v>
      </c>
      <c r="L173" s="82" t="s">
        <v>1671</v>
      </c>
      <c r="M173" s="82" t="s">
        <v>1672</v>
      </c>
      <c r="N173" s="82"/>
      <c r="O173" s="82"/>
      <c r="P173" s="82"/>
      <c r="Q173" s="82"/>
      <c r="R173" s="82"/>
      <c r="S173" s="82"/>
      <c r="T173" s="82"/>
      <c r="U173" s="82"/>
      <c r="V173" s="82"/>
      <c r="W173" s="82"/>
      <c r="X173" s="82"/>
      <c r="Y173" s="82"/>
      <c r="Z173" s="82"/>
      <c r="AA173" s="82"/>
      <c r="AB173" s="82" t="s">
        <v>66</v>
      </c>
      <c r="AC173" s="82" t="s">
        <v>67</v>
      </c>
      <c r="AD173" s="82" t="s">
        <v>88</v>
      </c>
      <c r="AE173" s="82" t="s">
        <v>64</v>
      </c>
      <c r="AF173" s="82" t="s">
        <v>64</v>
      </c>
      <c r="AG173" s="82" t="s">
        <v>65</v>
      </c>
      <c r="AH173" s="82"/>
      <c r="AI173" s="82" t="s">
        <v>69</v>
      </c>
      <c r="AJ173" s="82" t="s">
        <v>65</v>
      </c>
      <c r="AK173" s="82" t="s">
        <v>65</v>
      </c>
      <c r="AL173" s="82" t="s">
        <v>65</v>
      </c>
      <c r="AM173" s="82" t="s">
        <v>64</v>
      </c>
      <c r="AN173" s="82" t="s">
        <v>65</v>
      </c>
      <c r="AO173" s="82"/>
      <c r="AP173" s="82"/>
      <c r="AQ173" s="82" t="s">
        <v>1673</v>
      </c>
      <c r="AR173" s="82" t="s">
        <v>1263</v>
      </c>
      <c r="AS173" s="82" t="s">
        <v>64</v>
      </c>
      <c r="AT173" s="82"/>
      <c r="AU173" s="82" t="s">
        <v>65</v>
      </c>
      <c r="AV173" s="82"/>
      <c r="AW173" s="82"/>
      <c r="AX173" s="82"/>
      <c r="AY173" s="82" t="s">
        <v>1674</v>
      </c>
      <c r="AZ173" s="84" t="s">
        <v>1675</v>
      </c>
    </row>
    <row r="174" spans="1:52" ht="75" customHeight="1">
      <c r="A174" s="81">
        <v>173</v>
      </c>
      <c r="B174" s="82" t="s">
        <v>1676</v>
      </c>
      <c r="C174" s="82" t="s">
        <v>386</v>
      </c>
      <c r="D174" s="82" t="s">
        <v>1677</v>
      </c>
      <c r="E174" s="82" t="s">
        <v>1570</v>
      </c>
      <c r="F174" s="82" t="s">
        <v>55</v>
      </c>
      <c r="G174" s="82" t="s">
        <v>129</v>
      </c>
      <c r="H174" s="82" t="s">
        <v>222</v>
      </c>
      <c r="I174" s="82" t="s">
        <v>1678</v>
      </c>
      <c r="J174" s="82" t="s">
        <v>1497</v>
      </c>
      <c r="K174" s="82" t="s">
        <v>248</v>
      </c>
      <c r="L174" s="82" t="s">
        <v>1679</v>
      </c>
      <c r="M174" s="82" t="s">
        <v>1680</v>
      </c>
      <c r="N174" s="82" t="s">
        <v>1630</v>
      </c>
      <c r="O174" s="82" t="s">
        <v>1681</v>
      </c>
      <c r="P174" s="82" t="s">
        <v>61</v>
      </c>
      <c r="Q174" s="82" t="s">
        <v>440</v>
      </c>
      <c r="R174" s="82" t="s">
        <v>194</v>
      </c>
      <c r="S174" s="82" t="s">
        <v>65</v>
      </c>
      <c r="T174" s="82" t="s">
        <v>64</v>
      </c>
      <c r="U174" s="82" t="s">
        <v>64</v>
      </c>
      <c r="V174" s="82" t="s">
        <v>65</v>
      </c>
      <c r="W174" s="82" t="s">
        <v>65</v>
      </c>
      <c r="X174" s="82" t="s">
        <v>65</v>
      </c>
      <c r="Y174" s="82" t="s">
        <v>64</v>
      </c>
      <c r="Z174" s="82" t="s">
        <v>65</v>
      </c>
      <c r="AA174" s="82" t="s">
        <v>65</v>
      </c>
      <c r="AB174" s="82" t="s">
        <v>66</v>
      </c>
      <c r="AC174" s="82" t="s">
        <v>67</v>
      </c>
      <c r="AD174" s="82" t="s">
        <v>88</v>
      </c>
      <c r="AE174" s="82" t="s">
        <v>64</v>
      </c>
      <c r="AF174" s="82" t="s">
        <v>64</v>
      </c>
      <c r="AG174" s="82" t="s">
        <v>65</v>
      </c>
      <c r="AH174" s="82" t="s">
        <v>65</v>
      </c>
      <c r="AI174" s="82" t="s">
        <v>89</v>
      </c>
      <c r="AJ174" s="82" t="s">
        <v>65</v>
      </c>
      <c r="AK174" s="82" t="s">
        <v>65</v>
      </c>
      <c r="AL174" s="82" t="s">
        <v>65</v>
      </c>
      <c r="AM174" s="82" t="s">
        <v>65</v>
      </c>
      <c r="AN174" s="82" t="s">
        <v>65</v>
      </c>
      <c r="AO174" s="82" t="s">
        <v>1682</v>
      </c>
      <c r="AP174" s="82" t="s">
        <v>1683</v>
      </c>
      <c r="AQ174" s="82" t="s">
        <v>1684</v>
      </c>
      <c r="AR174" s="82" t="s">
        <v>1685</v>
      </c>
      <c r="AS174" s="82" t="s">
        <v>136</v>
      </c>
      <c r="AT174" s="82"/>
      <c r="AU174" s="82" t="s">
        <v>65</v>
      </c>
      <c r="AV174" s="82" t="s">
        <v>75</v>
      </c>
      <c r="AW174" s="82" t="s">
        <v>65</v>
      </c>
      <c r="AX174" s="82"/>
      <c r="AY174" s="82" t="s">
        <v>1686</v>
      </c>
      <c r="AZ174" s="84" t="s">
        <v>1687</v>
      </c>
    </row>
    <row r="175" spans="1:52" ht="75" customHeight="1">
      <c r="A175" s="81">
        <v>174</v>
      </c>
      <c r="B175" s="82" t="s">
        <v>1688</v>
      </c>
      <c r="C175" s="82" t="s">
        <v>751</v>
      </c>
      <c r="D175" s="82" t="s">
        <v>1689</v>
      </c>
      <c r="E175" s="82" t="s">
        <v>1507</v>
      </c>
      <c r="F175" s="82" t="s">
        <v>236</v>
      </c>
      <c r="G175" s="82" t="s">
        <v>753</v>
      </c>
      <c r="H175" s="82" t="s">
        <v>222</v>
      </c>
      <c r="I175" s="82" t="s">
        <v>617</v>
      </c>
      <c r="J175" s="82" t="s">
        <v>1497</v>
      </c>
      <c r="K175" s="82" t="s">
        <v>271</v>
      </c>
      <c r="L175" s="82" t="s">
        <v>1690</v>
      </c>
      <c r="M175" s="82" t="s">
        <v>1691</v>
      </c>
      <c r="N175" s="82"/>
      <c r="O175" s="82"/>
      <c r="P175" s="82"/>
      <c r="Q175" s="82"/>
      <c r="R175" s="82"/>
      <c r="S175" s="82"/>
      <c r="T175" s="82"/>
      <c r="U175" s="82"/>
      <c r="V175" s="82"/>
      <c r="W175" s="82"/>
      <c r="X175" s="82"/>
      <c r="Y175" s="82"/>
      <c r="Z175" s="82"/>
      <c r="AA175" s="82"/>
      <c r="AB175" s="82" t="s">
        <v>66</v>
      </c>
      <c r="AC175" s="82" t="s">
        <v>67</v>
      </c>
      <c r="AD175" s="82" t="s">
        <v>88</v>
      </c>
      <c r="AE175" s="82" t="s">
        <v>65</v>
      </c>
      <c r="AF175" s="82" t="s">
        <v>65</v>
      </c>
      <c r="AG175" s="82" t="s">
        <v>65</v>
      </c>
      <c r="AH175" s="82"/>
      <c r="AI175" s="82" t="s">
        <v>89</v>
      </c>
      <c r="AJ175" s="82" t="s">
        <v>65</v>
      </c>
      <c r="AK175" s="82" t="s">
        <v>65</v>
      </c>
      <c r="AL175" s="82" t="s">
        <v>65</v>
      </c>
      <c r="AM175" s="82" t="s">
        <v>64</v>
      </c>
      <c r="AN175" s="82" t="s">
        <v>65</v>
      </c>
      <c r="AO175" s="82"/>
      <c r="AP175" s="82"/>
      <c r="AQ175" s="82" t="s">
        <v>1692</v>
      </c>
      <c r="AR175" s="82" t="s">
        <v>617</v>
      </c>
      <c r="AS175" s="82" t="s">
        <v>64</v>
      </c>
      <c r="AT175" s="82"/>
      <c r="AU175" s="82" t="s">
        <v>65</v>
      </c>
      <c r="AV175" s="82"/>
      <c r="AW175" s="82"/>
      <c r="AX175" s="82"/>
      <c r="AY175" s="82" t="s">
        <v>1693</v>
      </c>
      <c r="AZ175" s="84"/>
    </row>
    <row r="176" spans="1:52" ht="75" customHeight="1">
      <c r="A176" s="81">
        <v>175</v>
      </c>
      <c r="B176" s="82" t="s">
        <v>1694</v>
      </c>
      <c r="C176" s="82" t="s">
        <v>751</v>
      </c>
      <c r="D176" s="82" t="s">
        <v>1695</v>
      </c>
      <c r="E176" s="82" t="s">
        <v>1526</v>
      </c>
      <c r="F176" s="82" t="s">
        <v>236</v>
      </c>
      <c r="G176" s="82" t="s">
        <v>753</v>
      </c>
      <c r="H176" s="82" t="s">
        <v>222</v>
      </c>
      <c r="I176" s="82" t="s">
        <v>1263</v>
      </c>
      <c r="J176" s="82" t="s">
        <v>1497</v>
      </c>
      <c r="K176" s="82" t="s">
        <v>248</v>
      </c>
      <c r="L176" s="82" t="s">
        <v>1696</v>
      </c>
      <c r="M176" s="82" t="s">
        <v>1697</v>
      </c>
      <c r="N176" s="82"/>
      <c r="O176" s="82"/>
      <c r="P176" s="82"/>
      <c r="Q176" s="82"/>
      <c r="R176" s="82"/>
      <c r="S176" s="82"/>
      <c r="T176" s="82"/>
      <c r="U176" s="82"/>
      <c r="V176" s="82"/>
      <c r="W176" s="82"/>
      <c r="X176" s="82"/>
      <c r="Y176" s="82"/>
      <c r="Z176" s="82"/>
      <c r="AA176" s="82"/>
      <c r="AB176" s="82" t="s">
        <v>66</v>
      </c>
      <c r="AC176" s="82" t="s">
        <v>67</v>
      </c>
      <c r="AD176" s="82" t="s">
        <v>88</v>
      </c>
      <c r="AE176" s="82" t="s">
        <v>64</v>
      </c>
      <c r="AF176" s="82" t="s">
        <v>64</v>
      </c>
      <c r="AG176" s="82" t="s">
        <v>65</v>
      </c>
      <c r="AH176" s="82"/>
      <c r="AI176" s="82" t="s">
        <v>69</v>
      </c>
      <c r="AJ176" s="82" t="s">
        <v>65</v>
      </c>
      <c r="AK176" s="82" t="s">
        <v>65</v>
      </c>
      <c r="AL176" s="82" t="s">
        <v>65</v>
      </c>
      <c r="AM176" s="82" t="s">
        <v>64</v>
      </c>
      <c r="AN176" s="82" t="s">
        <v>65</v>
      </c>
      <c r="AO176" s="82"/>
      <c r="AP176" s="82"/>
      <c r="AQ176" s="82" t="s">
        <v>1698</v>
      </c>
      <c r="AR176" s="82" t="s">
        <v>1263</v>
      </c>
      <c r="AS176" s="82" t="s">
        <v>64</v>
      </c>
      <c r="AT176" s="82"/>
      <c r="AU176" s="82" t="s">
        <v>65</v>
      </c>
      <c r="AV176" s="82"/>
      <c r="AW176" s="82"/>
      <c r="AX176" s="82"/>
      <c r="AY176" s="82" t="s">
        <v>1699</v>
      </c>
      <c r="AZ176" s="84" t="s">
        <v>1700</v>
      </c>
    </row>
    <row r="177" spans="1:52" ht="75" customHeight="1">
      <c r="A177" s="81">
        <v>176</v>
      </c>
      <c r="B177" s="82" t="s">
        <v>1701</v>
      </c>
      <c r="C177" s="82" t="s">
        <v>751</v>
      </c>
      <c r="D177" s="82" t="s">
        <v>1702</v>
      </c>
      <c r="E177" s="82" t="s">
        <v>1570</v>
      </c>
      <c r="F177" s="82" t="s">
        <v>236</v>
      </c>
      <c r="G177" s="82" t="s">
        <v>593</v>
      </c>
      <c r="H177" s="82" t="s">
        <v>222</v>
      </c>
      <c r="I177" s="82" t="s">
        <v>1263</v>
      </c>
      <c r="J177" s="82" t="s">
        <v>1497</v>
      </c>
      <c r="K177" s="82" t="s">
        <v>248</v>
      </c>
      <c r="L177" s="82" t="s">
        <v>1703</v>
      </c>
      <c r="M177" s="82" t="s">
        <v>1704</v>
      </c>
      <c r="N177" s="82"/>
      <c r="O177" s="82"/>
      <c r="P177" s="82"/>
      <c r="Q177" s="82"/>
      <c r="R177" s="82"/>
      <c r="S177" s="82"/>
      <c r="T177" s="82"/>
      <c r="U177" s="82"/>
      <c r="V177" s="82"/>
      <c r="W177" s="82"/>
      <c r="X177" s="82"/>
      <c r="Y177" s="82"/>
      <c r="Z177" s="82"/>
      <c r="AA177" s="82"/>
      <c r="AB177" s="82" t="s">
        <v>66</v>
      </c>
      <c r="AC177" s="82" t="s">
        <v>67</v>
      </c>
      <c r="AD177" s="82" t="s">
        <v>88</v>
      </c>
      <c r="AE177" s="82" t="s">
        <v>64</v>
      </c>
      <c r="AF177" s="82" t="s">
        <v>64</v>
      </c>
      <c r="AG177" s="82" t="s">
        <v>65</v>
      </c>
      <c r="AH177" s="82"/>
      <c r="AI177" s="82" t="s">
        <v>69</v>
      </c>
      <c r="AJ177" s="82" t="s">
        <v>65</v>
      </c>
      <c r="AK177" s="82" t="s">
        <v>136</v>
      </c>
      <c r="AL177" s="82" t="s">
        <v>65</v>
      </c>
      <c r="AM177" s="82" t="s">
        <v>136</v>
      </c>
      <c r="AN177" s="82" t="s">
        <v>65</v>
      </c>
      <c r="AO177" s="82"/>
      <c r="AP177" s="82"/>
      <c r="AQ177" s="82" t="s">
        <v>1705</v>
      </c>
      <c r="AR177" s="82" t="s">
        <v>1263</v>
      </c>
      <c r="AS177" s="82" t="s">
        <v>64</v>
      </c>
      <c r="AT177" s="82"/>
      <c r="AU177" s="82" t="s">
        <v>65</v>
      </c>
      <c r="AV177" s="82"/>
      <c r="AW177" s="82"/>
      <c r="AX177" s="82"/>
      <c r="AY177" s="82" t="s">
        <v>1706</v>
      </c>
      <c r="AZ177" s="84" t="s">
        <v>1707</v>
      </c>
    </row>
    <row r="178" spans="1:52" ht="75" customHeight="1">
      <c r="A178" s="81">
        <v>177</v>
      </c>
      <c r="B178" s="82" t="s">
        <v>1708</v>
      </c>
      <c r="C178" s="82" t="s">
        <v>1709</v>
      </c>
      <c r="D178" s="82" t="s">
        <v>1710</v>
      </c>
      <c r="E178" s="82" t="s">
        <v>1570</v>
      </c>
      <c r="F178" s="82" t="s">
        <v>236</v>
      </c>
      <c r="G178" s="82" t="s">
        <v>807</v>
      </c>
      <c r="H178" s="82" t="s">
        <v>222</v>
      </c>
      <c r="I178" s="82" t="s">
        <v>1711</v>
      </c>
      <c r="J178" s="82" t="s">
        <v>1497</v>
      </c>
      <c r="K178" s="82" t="s">
        <v>284</v>
      </c>
      <c r="L178" s="82" t="s">
        <v>1712</v>
      </c>
      <c r="M178" s="82" t="s">
        <v>1713</v>
      </c>
      <c r="N178" s="82"/>
      <c r="O178" s="82"/>
      <c r="P178" s="82"/>
      <c r="Q178" s="82"/>
      <c r="R178" s="82"/>
      <c r="S178" s="82"/>
      <c r="T178" s="82"/>
      <c r="U178" s="82"/>
      <c r="V178" s="82"/>
      <c r="W178" s="82"/>
      <c r="X178" s="82"/>
      <c r="Y178" s="82"/>
      <c r="Z178" s="82"/>
      <c r="AA178" s="82"/>
      <c r="AB178" s="82" t="s">
        <v>66</v>
      </c>
      <c r="AC178" s="82" t="s">
        <v>67</v>
      </c>
      <c r="AD178" s="82" t="s">
        <v>88</v>
      </c>
      <c r="AE178" s="82" t="s">
        <v>64</v>
      </c>
      <c r="AF178" s="82" t="s">
        <v>65</v>
      </c>
      <c r="AG178" s="82" t="s">
        <v>65</v>
      </c>
      <c r="AH178" s="82"/>
      <c r="AI178" s="82" t="s">
        <v>69</v>
      </c>
      <c r="AJ178" s="82" t="s">
        <v>65</v>
      </c>
      <c r="AK178" s="82" t="s">
        <v>65</v>
      </c>
      <c r="AL178" s="82" t="s">
        <v>65</v>
      </c>
      <c r="AM178" s="82" t="s">
        <v>65</v>
      </c>
      <c r="AN178" s="82" t="s">
        <v>65</v>
      </c>
      <c r="AO178" s="82"/>
      <c r="AP178" s="82"/>
      <c r="AQ178" s="82" t="s">
        <v>1714</v>
      </c>
      <c r="AR178" s="82" t="s">
        <v>1715</v>
      </c>
      <c r="AS178" s="82" t="s">
        <v>64</v>
      </c>
      <c r="AT178" s="82"/>
      <c r="AU178" s="82" t="s">
        <v>65</v>
      </c>
      <c r="AV178" s="82"/>
      <c r="AW178" s="82"/>
      <c r="AX178" s="82"/>
      <c r="AY178" s="82" t="s">
        <v>1716</v>
      </c>
      <c r="AZ178" s="84" t="s">
        <v>1717</v>
      </c>
    </row>
    <row r="179" spans="1:52" ht="75" customHeight="1">
      <c r="A179" s="81">
        <v>178</v>
      </c>
      <c r="B179" s="82" t="s">
        <v>1718</v>
      </c>
      <c r="C179" s="82" t="s">
        <v>1185</v>
      </c>
      <c r="D179" s="82" t="s">
        <v>1719</v>
      </c>
      <c r="E179" s="82" t="s">
        <v>1517</v>
      </c>
      <c r="F179" s="82" t="s">
        <v>236</v>
      </c>
      <c r="G179" s="82" t="s">
        <v>593</v>
      </c>
      <c r="H179" s="82" t="s">
        <v>222</v>
      </c>
      <c r="I179" s="82" t="s">
        <v>1263</v>
      </c>
      <c r="J179" s="82" t="s">
        <v>1497</v>
      </c>
      <c r="K179" s="82" t="s">
        <v>248</v>
      </c>
      <c r="L179" s="82" t="s">
        <v>1720</v>
      </c>
      <c r="M179" s="82" t="s">
        <v>1721</v>
      </c>
      <c r="N179" s="82"/>
      <c r="O179" s="82"/>
      <c r="P179" s="82"/>
      <c r="Q179" s="82"/>
      <c r="R179" s="82"/>
      <c r="S179" s="82"/>
      <c r="T179" s="82"/>
      <c r="U179" s="82"/>
      <c r="V179" s="82"/>
      <c r="W179" s="82"/>
      <c r="X179" s="82"/>
      <c r="Y179" s="82"/>
      <c r="Z179" s="82"/>
      <c r="AA179" s="82"/>
      <c r="AB179" s="82" t="s">
        <v>66</v>
      </c>
      <c r="AC179" s="82" t="s">
        <v>67</v>
      </c>
      <c r="AD179" s="82" t="s">
        <v>88</v>
      </c>
      <c r="AE179" s="82" t="s">
        <v>64</v>
      </c>
      <c r="AF179" s="82" t="s">
        <v>64</v>
      </c>
      <c r="AG179" s="82" t="s">
        <v>65</v>
      </c>
      <c r="AH179" s="82"/>
      <c r="AI179" s="82" t="s">
        <v>69</v>
      </c>
      <c r="AJ179" s="82" t="s">
        <v>65</v>
      </c>
      <c r="AK179" s="82" t="s">
        <v>65</v>
      </c>
      <c r="AL179" s="82" t="s">
        <v>65</v>
      </c>
      <c r="AM179" s="82" t="s">
        <v>65</v>
      </c>
      <c r="AN179" s="82" t="s">
        <v>65</v>
      </c>
      <c r="AO179" s="82"/>
      <c r="AP179" s="82"/>
      <c r="AQ179" s="82" t="s">
        <v>1722</v>
      </c>
      <c r="AR179" s="82" t="s">
        <v>1723</v>
      </c>
      <c r="AS179" s="82" t="s">
        <v>136</v>
      </c>
      <c r="AT179" s="82"/>
      <c r="AU179" s="82" t="s">
        <v>65</v>
      </c>
      <c r="AV179" s="82"/>
      <c r="AW179" s="82"/>
      <c r="AX179" s="82"/>
      <c r="AY179" s="82" t="s">
        <v>1724</v>
      </c>
      <c r="AZ179" s="84" t="s">
        <v>1725</v>
      </c>
    </row>
    <row r="180" spans="1:52" ht="75" customHeight="1">
      <c r="A180" s="81">
        <v>179</v>
      </c>
      <c r="B180" s="82" t="s">
        <v>1726</v>
      </c>
      <c r="C180" s="82" t="s">
        <v>751</v>
      </c>
      <c r="D180" s="82" t="s">
        <v>1727</v>
      </c>
      <c r="E180" s="82" t="s">
        <v>1543</v>
      </c>
      <c r="F180" s="82" t="s">
        <v>236</v>
      </c>
      <c r="G180" s="82" t="s">
        <v>593</v>
      </c>
      <c r="H180" s="82" t="s">
        <v>222</v>
      </c>
      <c r="I180" s="82" t="s">
        <v>1263</v>
      </c>
      <c r="J180" s="82" t="s">
        <v>1497</v>
      </c>
      <c r="K180" s="82" t="s">
        <v>248</v>
      </c>
      <c r="L180" s="82" t="s">
        <v>1728</v>
      </c>
      <c r="M180" s="82" t="s">
        <v>1729</v>
      </c>
      <c r="N180" s="82"/>
      <c r="O180" s="82"/>
      <c r="P180" s="82"/>
      <c r="Q180" s="82"/>
      <c r="R180" s="82"/>
      <c r="S180" s="82"/>
      <c r="T180" s="82"/>
      <c r="U180" s="82"/>
      <c r="V180" s="82"/>
      <c r="W180" s="82"/>
      <c r="X180" s="82"/>
      <c r="Y180" s="82"/>
      <c r="Z180" s="82"/>
      <c r="AA180" s="82"/>
      <c r="AB180" s="82" t="s">
        <v>66</v>
      </c>
      <c r="AC180" s="82" t="s">
        <v>67</v>
      </c>
      <c r="AD180" s="82" t="s">
        <v>88</v>
      </c>
      <c r="AE180" s="82" t="s">
        <v>64</v>
      </c>
      <c r="AF180" s="82" t="s">
        <v>64</v>
      </c>
      <c r="AG180" s="82" t="s">
        <v>65</v>
      </c>
      <c r="AH180" s="82"/>
      <c r="AI180" s="82" t="s">
        <v>69</v>
      </c>
      <c r="AJ180" s="82" t="s">
        <v>65</v>
      </c>
      <c r="AK180" s="82" t="s">
        <v>65</v>
      </c>
      <c r="AL180" s="82" t="s">
        <v>65</v>
      </c>
      <c r="AM180" s="82" t="s">
        <v>64</v>
      </c>
      <c r="AN180" s="82" t="s">
        <v>65</v>
      </c>
      <c r="AO180" s="82"/>
      <c r="AP180" s="82"/>
      <c r="AQ180" s="82" t="s">
        <v>1730</v>
      </c>
      <c r="AR180" s="82" t="s">
        <v>617</v>
      </c>
      <c r="AS180" s="82" t="s">
        <v>64</v>
      </c>
      <c r="AT180" s="82"/>
      <c r="AU180" s="82" t="s">
        <v>65</v>
      </c>
      <c r="AV180" s="82"/>
      <c r="AW180" s="82"/>
      <c r="AX180" s="82"/>
      <c r="AY180" s="82" t="s">
        <v>1731</v>
      </c>
      <c r="AZ180" s="84" t="s">
        <v>1732</v>
      </c>
    </row>
    <row r="181" spans="1:52" ht="75" customHeight="1">
      <c r="A181" s="81">
        <v>180</v>
      </c>
      <c r="B181" s="82" t="s">
        <v>1733</v>
      </c>
      <c r="C181" s="82" t="s">
        <v>1734</v>
      </c>
      <c r="D181" s="82" t="s">
        <v>1735</v>
      </c>
      <c r="E181" s="82" t="s">
        <v>1570</v>
      </c>
      <c r="F181" s="82" t="s">
        <v>236</v>
      </c>
      <c r="G181" s="82" t="s">
        <v>807</v>
      </c>
      <c r="H181" s="82" t="s">
        <v>238</v>
      </c>
      <c r="I181" s="82" t="s">
        <v>1736</v>
      </c>
      <c r="J181" s="82" t="s">
        <v>1497</v>
      </c>
      <c r="K181" s="82" t="s">
        <v>248</v>
      </c>
      <c r="L181" s="82" t="s">
        <v>1737</v>
      </c>
      <c r="M181" s="82" t="s">
        <v>1738</v>
      </c>
      <c r="N181" s="82"/>
      <c r="O181" s="82"/>
      <c r="P181" s="82"/>
      <c r="Q181" s="82"/>
      <c r="R181" s="82"/>
      <c r="S181" s="82"/>
      <c r="T181" s="82"/>
      <c r="U181" s="82"/>
      <c r="V181" s="82"/>
      <c r="W181" s="82"/>
      <c r="X181" s="82"/>
      <c r="Y181" s="82"/>
      <c r="Z181" s="82"/>
      <c r="AA181" s="82"/>
      <c r="AB181" s="82" t="s">
        <v>66</v>
      </c>
      <c r="AC181" s="82" t="s">
        <v>67</v>
      </c>
      <c r="AD181" s="82" t="s">
        <v>88</v>
      </c>
      <c r="AE181" s="82" t="s">
        <v>65</v>
      </c>
      <c r="AF181" s="82" t="s">
        <v>65</v>
      </c>
      <c r="AG181" s="82" t="s">
        <v>65</v>
      </c>
      <c r="AH181" s="82"/>
      <c r="AI181" s="82" t="s">
        <v>89</v>
      </c>
      <c r="AJ181" s="82" t="s">
        <v>65</v>
      </c>
      <c r="AK181" s="82" t="s">
        <v>65</v>
      </c>
      <c r="AL181" s="82" t="s">
        <v>65</v>
      </c>
      <c r="AM181" s="82" t="s">
        <v>64</v>
      </c>
      <c r="AN181" s="82" t="s">
        <v>65</v>
      </c>
      <c r="AO181" s="82"/>
      <c r="AP181" s="82"/>
      <c r="AQ181" s="82" t="s">
        <v>1739</v>
      </c>
      <c r="AR181" s="82" t="s">
        <v>1736</v>
      </c>
      <c r="AS181" s="82" t="s">
        <v>64</v>
      </c>
      <c r="AT181" s="82"/>
      <c r="AU181" s="82" t="s">
        <v>65</v>
      </c>
      <c r="AV181" s="82"/>
      <c r="AW181" s="82"/>
      <c r="AX181" s="82"/>
      <c r="AY181" s="82" t="s">
        <v>1740</v>
      </c>
      <c r="AZ181" s="84" t="s">
        <v>1741</v>
      </c>
    </row>
    <row r="182" spans="1:52" ht="75" customHeight="1">
      <c r="A182" s="81">
        <v>181</v>
      </c>
      <c r="B182" s="82" t="s">
        <v>1742</v>
      </c>
      <c r="C182" s="82" t="s">
        <v>1743</v>
      </c>
      <c r="D182" s="82" t="s">
        <v>1744</v>
      </c>
      <c r="E182" s="82" t="s">
        <v>1517</v>
      </c>
      <c r="F182" s="82" t="s">
        <v>55</v>
      </c>
      <c r="G182" s="82" t="s">
        <v>129</v>
      </c>
      <c r="H182" s="82" t="s">
        <v>238</v>
      </c>
      <c r="I182" s="82" t="s">
        <v>873</v>
      </c>
      <c r="J182" s="82" t="s">
        <v>1497</v>
      </c>
      <c r="K182" s="82" t="s">
        <v>320</v>
      </c>
      <c r="L182" s="82" t="s">
        <v>1745</v>
      </c>
      <c r="M182" s="82" t="s">
        <v>1746</v>
      </c>
      <c r="N182" s="82" t="s">
        <v>1570</v>
      </c>
      <c r="O182" s="82" t="s">
        <v>1747</v>
      </c>
      <c r="P182" s="82" t="s">
        <v>61</v>
      </c>
      <c r="Q182" s="82" t="s">
        <v>84</v>
      </c>
      <c r="R182" s="82" t="s">
        <v>1748</v>
      </c>
      <c r="S182" s="82" t="s">
        <v>64</v>
      </c>
      <c r="T182" s="82" t="s">
        <v>64</v>
      </c>
      <c r="U182" s="82" t="s">
        <v>64</v>
      </c>
      <c r="V182" s="82" t="s">
        <v>64</v>
      </c>
      <c r="W182" s="82" t="s">
        <v>65</v>
      </c>
      <c r="X182" s="82" t="s">
        <v>64</v>
      </c>
      <c r="Y182" s="82" t="s">
        <v>64</v>
      </c>
      <c r="Z182" s="82" t="s">
        <v>64</v>
      </c>
      <c r="AA182" s="82" t="s">
        <v>65</v>
      </c>
      <c r="AB182" s="82" t="s">
        <v>146</v>
      </c>
      <c r="AC182" s="82" t="s">
        <v>67</v>
      </c>
      <c r="AD182" s="82" t="s">
        <v>68</v>
      </c>
      <c r="AE182" s="82" t="s">
        <v>64</v>
      </c>
      <c r="AF182" s="82" t="s">
        <v>64</v>
      </c>
      <c r="AG182" s="82" t="s">
        <v>65</v>
      </c>
      <c r="AH182" s="82" t="s">
        <v>65</v>
      </c>
      <c r="AI182" s="82" t="s">
        <v>89</v>
      </c>
      <c r="AJ182" s="82" t="s">
        <v>65</v>
      </c>
      <c r="AK182" s="82" t="s">
        <v>65</v>
      </c>
      <c r="AL182" s="82" t="s">
        <v>65</v>
      </c>
      <c r="AM182" s="82" t="s">
        <v>136</v>
      </c>
      <c r="AN182" s="82" t="s">
        <v>65</v>
      </c>
      <c r="AO182" s="82" t="s">
        <v>1749</v>
      </c>
      <c r="AP182" s="82" t="s">
        <v>1750</v>
      </c>
      <c r="AQ182" s="82" t="s">
        <v>1751</v>
      </c>
      <c r="AR182" s="82" t="s">
        <v>537</v>
      </c>
      <c r="AS182" s="82" t="s">
        <v>65</v>
      </c>
      <c r="AT182" s="82"/>
      <c r="AU182" s="82" t="s">
        <v>65</v>
      </c>
      <c r="AV182" s="82" t="s">
        <v>1752</v>
      </c>
      <c r="AW182" s="82" t="s">
        <v>65</v>
      </c>
      <c r="AX182" s="82"/>
      <c r="AY182" s="82" t="s">
        <v>1753</v>
      </c>
      <c r="AZ182" s="84" t="s">
        <v>1754</v>
      </c>
    </row>
    <row r="183" spans="1:52" ht="75" customHeight="1">
      <c r="A183" s="81">
        <v>182</v>
      </c>
      <c r="B183" s="82" t="s">
        <v>1755</v>
      </c>
      <c r="C183" s="82" t="s">
        <v>1756</v>
      </c>
      <c r="D183" s="82" t="s">
        <v>1757</v>
      </c>
      <c r="E183" s="82" t="s">
        <v>1567</v>
      </c>
      <c r="F183" s="82" t="s">
        <v>55</v>
      </c>
      <c r="G183" s="82" t="s">
        <v>129</v>
      </c>
      <c r="H183" s="82" t="s">
        <v>238</v>
      </c>
      <c r="I183" s="82" t="s">
        <v>617</v>
      </c>
      <c r="J183" s="82" t="s">
        <v>1497</v>
      </c>
      <c r="K183" s="82" t="s">
        <v>271</v>
      </c>
      <c r="L183" s="82" t="s">
        <v>1758</v>
      </c>
      <c r="M183" s="82" t="s">
        <v>1759</v>
      </c>
      <c r="N183" s="82"/>
      <c r="O183" s="82" t="s">
        <v>1571</v>
      </c>
      <c r="P183" s="82" t="s">
        <v>61</v>
      </c>
      <c r="Q183" s="82" t="s">
        <v>84</v>
      </c>
      <c r="R183" s="82" t="s">
        <v>378</v>
      </c>
      <c r="S183" s="82" t="s">
        <v>64</v>
      </c>
      <c r="T183" s="82" t="s">
        <v>64</v>
      </c>
      <c r="U183" s="82" t="s">
        <v>64</v>
      </c>
      <c r="V183" s="82" t="s">
        <v>65</v>
      </c>
      <c r="W183" s="82" t="s">
        <v>64</v>
      </c>
      <c r="X183" s="82" t="s">
        <v>65</v>
      </c>
      <c r="Y183" s="82" t="s">
        <v>64</v>
      </c>
      <c r="Z183" s="82" t="s">
        <v>64</v>
      </c>
      <c r="AA183" s="82" t="s">
        <v>64</v>
      </c>
      <c r="AB183" s="82" t="s">
        <v>66</v>
      </c>
      <c r="AC183" s="82" t="s">
        <v>67</v>
      </c>
      <c r="AD183" s="82" t="s">
        <v>88</v>
      </c>
      <c r="AE183" s="82" t="s">
        <v>64</v>
      </c>
      <c r="AF183" s="82" t="s">
        <v>64</v>
      </c>
      <c r="AG183" s="82" t="s">
        <v>65</v>
      </c>
      <c r="AH183" s="82" t="s">
        <v>65</v>
      </c>
      <c r="AI183" s="82" t="s">
        <v>89</v>
      </c>
      <c r="AJ183" s="82" t="s">
        <v>65</v>
      </c>
      <c r="AK183" s="82" t="s">
        <v>65</v>
      </c>
      <c r="AL183" s="82" t="s">
        <v>65</v>
      </c>
      <c r="AM183" s="82" t="s">
        <v>64</v>
      </c>
      <c r="AN183" s="82" t="s">
        <v>65</v>
      </c>
      <c r="AO183" s="82" t="s">
        <v>1760</v>
      </c>
      <c r="AP183" s="82" t="s">
        <v>1761</v>
      </c>
      <c r="AQ183" s="82" t="s">
        <v>1762</v>
      </c>
      <c r="AR183" s="82" t="s">
        <v>1763</v>
      </c>
      <c r="AS183" s="82" t="s">
        <v>64</v>
      </c>
      <c r="AT183" s="82"/>
      <c r="AU183" s="82" t="s">
        <v>65</v>
      </c>
      <c r="AV183" s="82" t="s">
        <v>1764</v>
      </c>
      <c r="AW183" s="82" t="s">
        <v>65</v>
      </c>
      <c r="AX183" s="82"/>
      <c r="AY183" s="82" t="s">
        <v>1765</v>
      </c>
      <c r="AZ183" s="84" t="s">
        <v>1766</v>
      </c>
    </row>
    <row r="184" spans="1:52" ht="75" customHeight="1">
      <c r="A184" s="81">
        <v>183</v>
      </c>
      <c r="B184" s="82" t="s">
        <v>1767</v>
      </c>
      <c r="C184" s="82" t="s">
        <v>269</v>
      </c>
      <c r="D184" s="82" t="s">
        <v>1768</v>
      </c>
      <c r="E184" s="82" t="s">
        <v>1630</v>
      </c>
      <c r="F184" s="82" t="s">
        <v>55</v>
      </c>
      <c r="G184" s="82" t="s">
        <v>206</v>
      </c>
      <c r="H184" s="82" t="s">
        <v>238</v>
      </c>
      <c r="I184" s="82" t="s">
        <v>1263</v>
      </c>
      <c r="J184" s="82" t="s">
        <v>1497</v>
      </c>
      <c r="K184" s="82" t="s">
        <v>248</v>
      </c>
      <c r="L184" s="82" t="s">
        <v>1769</v>
      </c>
      <c r="M184" s="82" t="s">
        <v>1770</v>
      </c>
      <c r="N184" s="82" t="s">
        <v>1640</v>
      </c>
      <c r="O184" s="82" t="s">
        <v>1571</v>
      </c>
      <c r="P184" s="82" t="s">
        <v>61</v>
      </c>
      <c r="Q184" s="82" t="s">
        <v>84</v>
      </c>
      <c r="R184" s="82" t="s">
        <v>1748</v>
      </c>
      <c r="S184" s="82" t="s">
        <v>64</v>
      </c>
      <c r="T184" s="82" t="s">
        <v>64</v>
      </c>
      <c r="U184" s="82" t="s">
        <v>64</v>
      </c>
      <c r="V184" s="82" t="s">
        <v>64</v>
      </c>
      <c r="W184" s="82" t="s">
        <v>65</v>
      </c>
      <c r="X184" s="82" t="s">
        <v>65</v>
      </c>
      <c r="Y184" s="82" t="s">
        <v>64</v>
      </c>
      <c r="Z184" s="82" t="s">
        <v>65</v>
      </c>
      <c r="AA184" s="82" t="s">
        <v>64</v>
      </c>
      <c r="AB184" s="82" t="s">
        <v>1771</v>
      </c>
      <c r="AC184" s="82" t="s">
        <v>104</v>
      </c>
      <c r="AD184" s="82" t="s">
        <v>88</v>
      </c>
      <c r="AE184" s="82" t="s">
        <v>64</v>
      </c>
      <c r="AF184" s="82" t="s">
        <v>64</v>
      </c>
      <c r="AG184" s="82" t="s">
        <v>64</v>
      </c>
      <c r="AH184" s="82" t="s">
        <v>65</v>
      </c>
      <c r="AI184" s="82" t="s">
        <v>89</v>
      </c>
      <c r="AJ184" s="82" t="s">
        <v>136</v>
      </c>
      <c r="AK184" s="82" t="s">
        <v>64</v>
      </c>
      <c r="AL184" s="82" t="s">
        <v>64</v>
      </c>
      <c r="AM184" s="82" t="s">
        <v>64</v>
      </c>
      <c r="AN184" s="82" t="s">
        <v>136</v>
      </c>
      <c r="AO184" s="82"/>
      <c r="AP184" s="82" t="s">
        <v>1772</v>
      </c>
      <c r="AQ184" s="82" t="s">
        <v>473</v>
      </c>
      <c r="AR184" s="82" t="s">
        <v>474</v>
      </c>
      <c r="AS184" s="82" t="s">
        <v>65</v>
      </c>
      <c r="AT184" s="82"/>
      <c r="AU184" s="82" t="s">
        <v>64</v>
      </c>
      <c r="AV184" s="82" t="s">
        <v>75</v>
      </c>
      <c r="AW184" s="82" t="s">
        <v>65</v>
      </c>
      <c r="AX184" s="82"/>
      <c r="AY184" s="82" t="s">
        <v>1773</v>
      </c>
      <c r="AZ184" s="84"/>
    </row>
    <row r="185" spans="1:52" ht="75" customHeight="1">
      <c r="A185" s="81">
        <v>184</v>
      </c>
      <c r="B185" s="82" t="s">
        <v>1774</v>
      </c>
      <c r="C185" s="82" t="s">
        <v>269</v>
      </c>
      <c r="D185" s="82" t="s">
        <v>1775</v>
      </c>
      <c r="E185" s="82" t="s">
        <v>1526</v>
      </c>
      <c r="F185" s="82" t="s">
        <v>55</v>
      </c>
      <c r="G185" s="82" t="s">
        <v>129</v>
      </c>
      <c r="H185" s="82" t="s">
        <v>238</v>
      </c>
      <c r="I185" s="82" t="s">
        <v>518</v>
      </c>
      <c r="J185" s="82" t="s">
        <v>1497</v>
      </c>
      <c r="K185" s="82" t="s">
        <v>223</v>
      </c>
      <c r="L185" s="82" t="s">
        <v>1776</v>
      </c>
      <c r="M185" s="82" t="s">
        <v>1777</v>
      </c>
      <c r="N185" s="82" t="s">
        <v>1640</v>
      </c>
      <c r="O185" s="82" t="s">
        <v>1747</v>
      </c>
      <c r="P185" s="82" t="s">
        <v>61</v>
      </c>
      <c r="Q185" s="82" t="s">
        <v>84</v>
      </c>
      <c r="R185" s="82" t="s">
        <v>378</v>
      </c>
      <c r="S185" s="82" t="s">
        <v>64</v>
      </c>
      <c r="T185" s="82" t="s">
        <v>64</v>
      </c>
      <c r="U185" s="82" t="s">
        <v>64</v>
      </c>
      <c r="V185" s="82" t="s">
        <v>65</v>
      </c>
      <c r="W185" s="82" t="s">
        <v>65</v>
      </c>
      <c r="X185" s="82" t="s">
        <v>65</v>
      </c>
      <c r="Y185" s="82" t="s">
        <v>64</v>
      </c>
      <c r="Z185" s="82" t="s">
        <v>65</v>
      </c>
      <c r="AA185" s="82" t="s">
        <v>64</v>
      </c>
      <c r="AB185" s="82" t="s">
        <v>66</v>
      </c>
      <c r="AC185" s="82" t="s">
        <v>104</v>
      </c>
      <c r="AD185" s="82" t="s">
        <v>88</v>
      </c>
      <c r="AE185" s="82" t="s">
        <v>64</v>
      </c>
      <c r="AF185" s="82" t="s">
        <v>64</v>
      </c>
      <c r="AG185" s="82" t="s">
        <v>65</v>
      </c>
      <c r="AH185" s="82" t="s">
        <v>65</v>
      </c>
      <c r="AI185" s="82" t="s">
        <v>89</v>
      </c>
      <c r="AJ185" s="82" t="s">
        <v>65</v>
      </c>
      <c r="AK185" s="82" t="s">
        <v>65</v>
      </c>
      <c r="AL185" s="82" t="s">
        <v>65</v>
      </c>
      <c r="AM185" s="82" t="s">
        <v>64</v>
      </c>
      <c r="AN185" s="82" t="s">
        <v>65</v>
      </c>
      <c r="AO185" s="82" t="s">
        <v>1778</v>
      </c>
      <c r="AP185" s="82" t="s">
        <v>1779</v>
      </c>
      <c r="AQ185" s="82" t="s">
        <v>1780</v>
      </c>
      <c r="AR185" s="82" t="s">
        <v>518</v>
      </c>
      <c r="AS185" s="82" t="s">
        <v>64</v>
      </c>
      <c r="AT185" s="82"/>
      <c r="AU185" s="82" t="s">
        <v>65</v>
      </c>
      <c r="AV185" s="82" t="s">
        <v>1781</v>
      </c>
      <c r="AW185" s="82" t="s">
        <v>65</v>
      </c>
      <c r="AX185" s="82"/>
      <c r="AY185" s="82" t="s">
        <v>1782</v>
      </c>
      <c r="AZ185" s="84" t="s">
        <v>1783</v>
      </c>
    </row>
    <row r="186" spans="1:52" ht="75" customHeight="1">
      <c r="A186" s="81">
        <v>185</v>
      </c>
      <c r="B186" s="82" t="s">
        <v>1784</v>
      </c>
      <c r="C186" s="82" t="s">
        <v>1785</v>
      </c>
      <c r="D186" s="82" t="s">
        <v>1786</v>
      </c>
      <c r="E186" s="82" t="s">
        <v>1630</v>
      </c>
      <c r="F186" s="82" t="s">
        <v>55</v>
      </c>
      <c r="G186" s="82" t="s">
        <v>129</v>
      </c>
      <c r="H186" s="82" t="s">
        <v>238</v>
      </c>
      <c r="I186" s="82" t="s">
        <v>255</v>
      </c>
      <c r="J186" s="82" t="s">
        <v>1497</v>
      </c>
      <c r="K186" s="82" t="s">
        <v>248</v>
      </c>
      <c r="L186" s="82" t="s">
        <v>1787</v>
      </c>
      <c r="M186" s="82" t="s">
        <v>1788</v>
      </c>
      <c r="N186" s="82" t="s">
        <v>1789</v>
      </c>
      <c r="O186" s="82" t="s">
        <v>1681</v>
      </c>
      <c r="P186" s="82" t="s">
        <v>61</v>
      </c>
      <c r="Q186" s="82" t="s">
        <v>84</v>
      </c>
      <c r="R186" s="82" t="s">
        <v>1748</v>
      </c>
      <c r="S186" s="82" t="s">
        <v>64</v>
      </c>
      <c r="T186" s="82" t="s">
        <v>64</v>
      </c>
      <c r="U186" s="82" t="s">
        <v>64</v>
      </c>
      <c r="V186" s="82" t="s">
        <v>64</v>
      </c>
      <c r="W186" s="82" t="s">
        <v>65</v>
      </c>
      <c r="X186" s="82" t="s">
        <v>65</v>
      </c>
      <c r="Y186" s="82" t="s">
        <v>64</v>
      </c>
      <c r="Z186" s="82" t="s">
        <v>65</v>
      </c>
      <c r="AA186" s="82" t="s">
        <v>65</v>
      </c>
      <c r="AB186" s="82" t="s">
        <v>66</v>
      </c>
      <c r="AC186" s="82" t="s">
        <v>87</v>
      </c>
      <c r="AD186" s="82" t="s">
        <v>88</v>
      </c>
      <c r="AE186" s="82" t="s">
        <v>64</v>
      </c>
      <c r="AF186" s="82" t="s">
        <v>64</v>
      </c>
      <c r="AG186" s="82" t="s">
        <v>64</v>
      </c>
      <c r="AH186" s="82" t="s">
        <v>65</v>
      </c>
      <c r="AI186" s="82" t="s">
        <v>89</v>
      </c>
      <c r="AJ186" s="82" t="s">
        <v>65</v>
      </c>
      <c r="AK186" s="82" t="s">
        <v>65</v>
      </c>
      <c r="AL186" s="82" t="s">
        <v>65</v>
      </c>
      <c r="AM186" s="82" t="s">
        <v>64</v>
      </c>
      <c r="AN186" s="82" t="s">
        <v>136</v>
      </c>
      <c r="AO186" s="82" t="s">
        <v>1790</v>
      </c>
      <c r="AP186" s="82"/>
      <c r="AQ186" s="82" t="s">
        <v>1791</v>
      </c>
      <c r="AR186" s="82" t="s">
        <v>277</v>
      </c>
      <c r="AS186" s="82" t="s">
        <v>65</v>
      </c>
      <c r="AT186" s="82"/>
      <c r="AU186" s="82" t="s">
        <v>65</v>
      </c>
      <c r="AV186" s="82" t="s">
        <v>1792</v>
      </c>
      <c r="AW186" s="82" t="s">
        <v>65</v>
      </c>
      <c r="AX186" s="82"/>
      <c r="AY186" s="82" t="s">
        <v>1793</v>
      </c>
      <c r="AZ186" s="84" t="s">
        <v>1794</v>
      </c>
    </row>
    <row r="187" spans="1:52" ht="75" customHeight="1">
      <c r="A187" s="81">
        <v>186</v>
      </c>
      <c r="B187" s="82" t="s">
        <v>793</v>
      </c>
      <c r="C187" s="82" t="s">
        <v>1795</v>
      </c>
      <c r="D187" s="82" t="s">
        <v>1796</v>
      </c>
      <c r="E187" s="82" t="s">
        <v>1797</v>
      </c>
      <c r="F187" s="82" t="s">
        <v>55</v>
      </c>
      <c r="G187" s="82" t="s">
        <v>129</v>
      </c>
      <c r="H187" s="82" t="s">
        <v>238</v>
      </c>
      <c r="I187" s="82" t="s">
        <v>617</v>
      </c>
      <c r="J187" s="82" t="s">
        <v>1497</v>
      </c>
      <c r="K187" s="82" t="s">
        <v>271</v>
      </c>
      <c r="L187" s="82" t="s">
        <v>1798</v>
      </c>
      <c r="M187" s="82" t="s">
        <v>1799</v>
      </c>
      <c r="N187" s="82" t="s">
        <v>1800</v>
      </c>
      <c r="O187" s="82" t="s">
        <v>1570</v>
      </c>
      <c r="P187" s="82" t="s">
        <v>61</v>
      </c>
      <c r="Q187" s="82" t="s">
        <v>159</v>
      </c>
      <c r="R187" s="82" t="s">
        <v>1748</v>
      </c>
      <c r="S187" s="82" t="s">
        <v>64</v>
      </c>
      <c r="T187" s="82" t="s">
        <v>64</v>
      </c>
      <c r="U187" s="82" t="s">
        <v>64</v>
      </c>
      <c r="V187" s="82" t="s">
        <v>64</v>
      </c>
      <c r="W187" s="82" t="s">
        <v>64</v>
      </c>
      <c r="X187" s="82" t="s">
        <v>65</v>
      </c>
      <c r="Y187" s="82" t="s">
        <v>64</v>
      </c>
      <c r="Z187" s="82" t="s">
        <v>65</v>
      </c>
      <c r="AA187" s="82" t="s">
        <v>64</v>
      </c>
      <c r="AB187" s="82" t="s">
        <v>146</v>
      </c>
      <c r="AC187" s="82" t="s">
        <v>87</v>
      </c>
      <c r="AD187" s="82" t="s">
        <v>88</v>
      </c>
      <c r="AE187" s="82" t="s">
        <v>64</v>
      </c>
      <c r="AF187" s="82" t="s">
        <v>64</v>
      </c>
      <c r="AG187" s="82" t="s">
        <v>65</v>
      </c>
      <c r="AH187" s="82" t="s">
        <v>65</v>
      </c>
      <c r="AI187" s="82" t="s">
        <v>89</v>
      </c>
      <c r="AJ187" s="82" t="s">
        <v>65</v>
      </c>
      <c r="AK187" s="82" t="s">
        <v>65</v>
      </c>
      <c r="AL187" s="82" t="s">
        <v>65</v>
      </c>
      <c r="AM187" s="82" t="s">
        <v>136</v>
      </c>
      <c r="AN187" s="82" t="s">
        <v>65</v>
      </c>
      <c r="AO187" s="82" t="s">
        <v>1801</v>
      </c>
      <c r="AP187" s="82"/>
      <c r="AQ187" s="82" t="s">
        <v>1802</v>
      </c>
      <c r="AR187" s="82" t="s">
        <v>617</v>
      </c>
      <c r="AS187" s="82" t="s">
        <v>64</v>
      </c>
      <c r="AT187" s="82"/>
      <c r="AU187" s="82" t="s">
        <v>65</v>
      </c>
      <c r="AV187" s="82" t="s">
        <v>1803</v>
      </c>
      <c r="AW187" s="82" t="s">
        <v>65</v>
      </c>
      <c r="AX187" s="82"/>
      <c r="AY187" s="82" t="s">
        <v>1804</v>
      </c>
      <c r="AZ187" s="84" t="s">
        <v>1805</v>
      </c>
    </row>
    <row r="188" spans="1:52" ht="75" customHeight="1">
      <c r="A188" s="81">
        <v>187</v>
      </c>
      <c r="B188" s="82" t="s">
        <v>1806</v>
      </c>
      <c r="C188" s="82" t="s">
        <v>751</v>
      </c>
      <c r="D188" s="82" t="s">
        <v>1807</v>
      </c>
      <c r="E188" s="82" t="s">
        <v>1543</v>
      </c>
      <c r="F188" s="82" t="s">
        <v>236</v>
      </c>
      <c r="G188" s="82" t="s">
        <v>753</v>
      </c>
      <c r="H188" s="82" t="s">
        <v>222</v>
      </c>
      <c r="I188" s="82" t="s">
        <v>1263</v>
      </c>
      <c r="J188" s="82" t="s">
        <v>1497</v>
      </c>
      <c r="K188" s="82" t="s">
        <v>248</v>
      </c>
      <c r="L188" s="82" t="s">
        <v>1808</v>
      </c>
      <c r="M188" s="82" t="s">
        <v>1809</v>
      </c>
      <c r="N188" s="82"/>
      <c r="O188" s="82"/>
      <c r="P188" s="82"/>
      <c r="Q188" s="82"/>
      <c r="R188" s="82"/>
      <c r="S188" s="82"/>
      <c r="T188" s="82"/>
      <c r="U188" s="82"/>
      <c r="V188" s="82"/>
      <c r="W188" s="82"/>
      <c r="X188" s="82"/>
      <c r="Y188" s="82"/>
      <c r="Z188" s="82"/>
      <c r="AA188" s="82"/>
      <c r="AB188" s="82" t="s">
        <v>66</v>
      </c>
      <c r="AC188" s="82" t="s">
        <v>67</v>
      </c>
      <c r="AD188" s="82" t="s">
        <v>88</v>
      </c>
      <c r="AE188" s="82" t="s">
        <v>64</v>
      </c>
      <c r="AF188" s="82" t="s">
        <v>64</v>
      </c>
      <c r="AG188" s="82" t="s">
        <v>65</v>
      </c>
      <c r="AH188" s="82"/>
      <c r="AI188" s="82" t="s">
        <v>69</v>
      </c>
      <c r="AJ188" s="82" t="s">
        <v>65</v>
      </c>
      <c r="AK188" s="82" t="s">
        <v>65</v>
      </c>
      <c r="AL188" s="82" t="s">
        <v>65</v>
      </c>
      <c r="AM188" s="82" t="s">
        <v>64</v>
      </c>
      <c r="AN188" s="82" t="s">
        <v>64</v>
      </c>
      <c r="AO188" s="82"/>
      <c r="AP188" s="82"/>
      <c r="AQ188" s="82" t="s">
        <v>1810</v>
      </c>
      <c r="AR188" s="82" t="s">
        <v>617</v>
      </c>
      <c r="AS188" s="82" t="s">
        <v>136</v>
      </c>
      <c r="AT188" s="82"/>
      <c r="AU188" s="82" t="s">
        <v>65</v>
      </c>
      <c r="AV188" s="82"/>
      <c r="AW188" s="82"/>
      <c r="AX188" s="82"/>
      <c r="AY188" s="82" t="s">
        <v>1811</v>
      </c>
      <c r="AZ188" s="84" t="s">
        <v>1812</v>
      </c>
    </row>
    <row r="189" spans="1:52" ht="146.25" customHeight="1">
      <c r="A189" s="81">
        <v>188</v>
      </c>
      <c r="B189" s="82" t="s">
        <v>1813</v>
      </c>
      <c r="C189" s="82" t="s">
        <v>53</v>
      </c>
      <c r="D189" s="82" t="s">
        <v>1814</v>
      </c>
      <c r="E189" s="82" t="s">
        <v>1559</v>
      </c>
      <c r="F189" s="82" t="s">
        <v>55</v>
      </c>
      <c r="G189" s="82" t="s">
        <v>129</v>
      </c>
      <c r="H189" s="82" t="s">
        <v>57</v>
      </c>
      <c r="I189" s="82" t="s">
        <v>1815</v>
      </c>
      <c r="J189" s="82" t="s">
        <v>1816</v>
      </c>
      <c r="K189" s="82" t="s">
        <v>1817</v>
      </c>
      <c r="L189" s="82" t="s">
        <v>1818</v>
      </c>
      <c r="M189" s="82" t="s">
        <v>1819</v>
      </c>
      <c r="N189" s="82" t="s">
        <v>1789</v>
      </c>
      <c r="O189" s="82" t="s">
        <v>1747</v>
      </c>
      <c r="P189" s="82" t="s">
        <v>61</v>
      </c>
      <c r="Q189" s="82" t="s">
        <v>84</v>
      </c>
      <c r="R189" s="82" t="s">
        <v>1748</v>
      </c>
      <c r="S189" s="82" t="s">
        <v>64</v>
      </c>
      <c r="T189" s="82" t="s">
        <v>64</v>
      </c>
      <c r="U189" s="82" t="s">
        <v>64</v>
      </c>
      <c r="V189" s="82" t="s">
        <v>64</v>
      </c>
      <c r="W189" s="82" t="s">
        <v>64</v>
      </c>
      <c r="X189" s="82" t="s">
        <v>64</v>
      </c>
      <c r="Y189" s="82" t="s">
        <v>64</v>
      </c>
      <c r="Z189" s="82" t="s">
        <v>65</v>
      </c>
      <c r="AA189" s="82" t="s">
        <v>64</v>
      </c>
      <c r="AB189" s="82" t="s">
        <v>146</v>
      </c>
      <c r="AC189" s="82" t="s">
        <v>67</v>
      </c>
      <c r="AD189" s="82" t="s">
        <v>88</v>
      </c>
      <c r="AE189" s="82" t="s">
        <v>64</v>
      </c>
      <c r="AF189" s="82" t="s">
        <v>64</v>
      </c>
      <c r="AG189" s="82" t="s">
        <v>64</v>
      </c>
      <c r="AH189" s="82" t="s">
        <v>65</v>
      </c>
      <c r="AI189" s="82" t="s">
        <v>89</v>
      </c>
      <c r="AJ189" s="82" t="s">
        <v>65</v>
      </c>
      <c r="AK189" s="82" t="s">
        <v>64</v>
      </c>
      <c r="AL189" s="82" t="s">
        <v>64</v>
      </c>
      <c r="AM189" s="82" t="s">
        <v>65</v>
      </c>
      <c r="AN189" s="82" t="s">
        <v>65</v>
      </c>
      <c r="AO189" s="82" t="s">
        <v>1820</v>
      </c>
      <c r="AP189" s="82" t="s">
        <v>1821</v>
      </c>
      <c r="AQ189" s="82" t="s">
        <v>1822</v>
      </c>
      <c r="AR189" s="82" t="s">
        <v>1823</v>
      </c>
      <c r="AS189" s="82" t="s">
        <v>65</v>
      </c>
      <c r="AT189" s="82"/>
      <c r="AU189" s="82" t="s">
        <v>65</v>
      </c>
      <c r="AV189" s="82" t="s">
        <v>75</v>
      </c>
      <c r="AW189" s="82" t="s">
        <v>65</v>
      </c>
      <c r="AX189" s="82"/>
      <c r="AY189" s="82" t="s">
        <v>1824</v>
      </c>
      <c r="AZ189" s="84" t="s">
        <v>1825</v>
      </c>
    </row>
    <row r="190" spans="1:52" ht="75" customHeight="1">
      <c r="A190" s="81">
        <v>189</v>
      </c>
      <c r="B190" s="82" t="s">
        <v>1826</v>
      </c>
      <c r="C190" s="82" t="s">
        <v>751</v>
      </c>
      <c r="D190" s="82" t="s">
        <v>1827</v>
      </c>
      <c r="E190" s="82" t="s">
        <v>1640</v>
      </c>
      <c r="F190" s="82" t="s">
        <v>236</v>
      </c>
      <c r="G190" s="82" t="s">
        <v>753</v>
      </c>
      <c r="H190" s="82" t="s">
        <v>222</v>
      </c>
      <c r="I190" s="82" t="s">
        <v>873</v>
      </c>
      <c r="J190" s="82" t="s">
        <v>1497</v>
      </c>
      <c r="K190" s="82" t="s">
        <v>320</v>
      </c>
      <c r="L190" s="82" t="s">
        <v>1828</v>
      </c>
      <c r="M190" s="82" t="s">
        <v>1829</v>
      </c>
      <c r="N190" s="82"/>
      <c r="O190" s="82"/>
      <c r="P190" s="82"/>
      <c r="Q190" s="82"/>
      <c r="R190" s="82"/>
      <c r="S190" s="82"/>
      <c r="T190" s="82"/>
      <c r="U190" s="82"/>
      <c r="V190" s="82"/>
      <c r="W190" s="82"/>
      <c r="X190" s="82"/>
      <c r="Y190" s="82"/>
      <c r="Z190" s="82"/>
      <c r="AA190" s="82"/>
      <c r="AB190" s="82" t="s">
        <v>66</v>
      </c>
      <c r="AC190" s="82" t="s">
        <v>67</v>
      </c>
      <c r="AD190" s="82" t="s">
        <v>88</v>
      </c>
      <c r="AE190" s="82" t="s">
        <v>65</v>
      </c>
      <c r="AF190" s="82" t="s">
        <v>65</v>
      </c>
      <c r="AG190" s="82" t="s">
        <v>65</v>
      </c>
      <c r="AH190" s="82"/>
      <c r="AI190" s="82" t="s">
        <v>105</v>
      </c>
      <c r="AJ190" s="82" t="s">
        <v>65</v>
      </c>
      <c r="AK190" s="82" t="s">
        <v>65</v>
      </c>
      <c r="AL190" s="82" t="s">
        <v>65</v>
      </c>
      <c r="AM190" s="82" t="s">
        <v>65</v>
      </c>
      <c r="AN190" s="82" t="s">
        <v>65</v>
      </c>
      <c r="AO190" s="82"/>
      <c r="AP190" s="82"/>
      <c r="AQ190" s="82" t="s">
        <v>1830</v>
      </c>
      <c r="AR190" s="82" t="s">
        <v>1831</v>
      </c>
      <c r="AS190" s="82" t="s">
        <v>136</v>
      </c>
      <c r="AT190" s="82"/>
      <c r="AU190" s="82" t="s">
        <v>65</v>
      </c>
      <c r="AV190" s="82"/>
      <c r="AW190" s="82"/>
      <c r="AX190" s="82"/>
      <c r="AY190" s="82" t="s">
        <v>1832</v>
      </c>
      <c r="AZ190" s="84" t="s">
        <v>1833</v>
      </c>
    </row>
    <row r="191" spans="1:52" ht="75" customHeight="1">
      <c r="A191" s="81">
        <v>190</v>
      </c>
      <c r="B191" s="82" t="s">
        <v>1826</v>
      </c>
      <c r="C191" s="82" t="s">
        <v>751</v>
      </c>
      <c r="D191" s="82" t="s">
        <v>1834</v>
      </c>
      <c r="E191" s="82" t="s">
        <v>1835</v>
      </c>
      <c r="F191" s="82" t="s">
        <v>236</v>
      </c>
      <c r="G191" s="82" t="s">
        <v>753</v>
      </c>
      <c r="H191" s="82" t="s">
        <v>222</v>
      </c>
      <c r="I191" s="82" t="s">
        <v>873</v>
      </c>
      <c r="J191" s="82" t="s">
        <v>1497</v>
      </c>
      <c r="K191" s="82" t="s">
        <v>320</v>
      </c>
      <c r="L191" s="82" t="s">
        <v>1836</v>
      </c>
      <c r="M191" s="82" t="s">
        <v>1837</v>
      </c>
      <c r="N191" s="82"/>
      <c r="O191" s="82"/>
      <c r="P191" s="82"/>
      <c r="Q191" s="82"/>
      <c r="R191" s="82"/>
      <c r="S191" s="82"/>
      <c r="T191" s="82"/>
      <c r="U191" s="82"/>
      <c r="V191" s="82"/>
      <c r="W191" s="82"/>
      <c r="X191" s="82"/>
      <c r="Y191" s="82"/>
      <c r="Z191" s="82"/>
      <c r="AA191" s="82"/>
      <c r="AB191" s="82" t="s">
        <v>66</v>
      </c>
      <c r="AC191" s="82" t="s">
        <v>67</v>
      </c>
      <c r="AD191" s="82" t="s">
        <v>88</v>
      </c>
      <c r="AE191" s="82" t="s">
        <v>64</v>
      </c>
      <c r="AF191" s="82" t="s">
        <v>64</v>
      </c>
      <c r="AG191" s="82" t="s">
        <v>65</v>
      </c>
      <c r="AH191" s="82"/>
      <c r="AI191" s="82" t="s">
        <v>89</v>
      </c>
      <c r="AJ191" s="82" t="s">
        <v>65</v>
      </c>
      <c r="AK191" s="82" t="s">
        <v>65</v>
      </c>
      <c r="AL191" s="82" t="s">
        <v>65</v>
      </c>
      <c r="AM191" s="82" t="s">
        <v>64</v>
      </c>
      <c r="AN191" s="82" t="s">
        <v>64</v>
      </c>
      <c r="AO191" s="82"/>
      <c r="AP191" s="82"/>
      <c r="AQ191" s="82" t="s">
        <v>1830</v>
      </c>
      <c r="AR191" s="82" t="s">
        <v>1831</v>
      </c>
      <c r="AS191" s="82" t="s">
        <v>136</v>
      </c>
      <c r="AT191" s="82"/>
      <c r="AU191" s="82" t="s">
        <v>65</v>
      </c>
      <c r="AV191" s="82"/>
      <c r="AW191" s="82"/>
      <c r="AX191" s="82"/>
      <c r="AY191" s="82" t="s">
        <v>1838</v>
      </c>
      <c r="AZ191" s="84" t="s">
        <v>1833</v>
      </c>
    </row>
    <row r="192" spans="1:52" ht="75" customHeight="1">
      <c r="A192" s="81">
        <v>191</v>
      </c>
      <c r="B192" s="82" t="s">
        <v>1839</v>
      </c>
      <c r="C192" s="82" t="s">
        <v>386</v>
      </c>
      <c r="D192" s="82" t="s">
        <v>1840</v>
      </c>
      <c r="E192" s="82" t="s">
        <v>1841</v>
      </c>
      <c r="F192" s="82" t="s">
        <v>55</v>
      </c>
      <c r="G192" s="82" t="s">
        <v>129</v>
      </c>
      <c r="H192" s="82" t="s">
        <v>238</v>
      </c>
      <c r="I192" s="82" t="s">
        <v>617</v>
      </c>
      <c r="J192" s="82" t="s">
        <v>1497</v>
      </c>
      <c r="K192" s="82" t="s">
        <v>271</v>
      </c>
      <c r="L192" s="82" t="s">
        <v>1842</v>
      </c>
      <c r="M192" s="82" t="s">
        <v>1843</v>
      </c>
      <c r="N192" s="82" t="s">
        <v>1844</v>
      </c>
      <c r="O192" s="82" t="s">
        <v>1571</v>
      </c>
      <c r="P192" s="82" t="s">
        <v>61</v>
      </c>
      <c r="Q192" s="82" t="s">
        <v>440</v>
      </c>
      <c r="R192" s="82" t="s">
        <v>194</v>
      </c>
      <c r="S192" s="82" t="s">
        <v>64</v>
      </c>
      <c r="T192" s="82" t="s">
        <v>64</v>
      </c>
      <c r="U192" s="82" t="s">
        <v>64</v>
      </c>
      <c r="V192" s="82" t="s">
        <v>64</v>
      </c>
      <c r="W192" s="82" t="s">
        <v>64</v>
      </c>
      <c r="X192" s="82" t="s">
        <v>65</v>
      </c>
      <c r="Y192" s="82" t="s">
        <v>64</v>
      </c>
      <c r="Z192" s="82" t="s">
        <v>65</v>
      </c>
      <c r="AA192" s="82" t="s">
        <v>64</v>
      </c>
      <c r="AB192" s="82" t="s">
        <v>146</v>
      </c>
      <c r="AC192" s="82" t="s">
        <v>67</v>
      </c>
      <c r="AD192" s="82" t="s">
        <v>68</v>
      </c>
      <c r="AE192" s="82" t="s">
        <v>64</v>
      </c>
      <c r="AF192" s="82" t="s">
        <v>64</v>
      </c>
      <c r="AG192" s="82" t="s">
        <v>65</v>
      </c>
      <c r="AH192" s="82" t="s">
        <v>65</v>
      </c>
      <c r="AI192" s="82" t="s">
        <v>89</v>
      </c>
      <c r="AJ192" s="82" t="s">
        <v>65</v>
      </c>
      <c r="AK192" s="82" t="s">
        <v>64</v>
      </c>
      <c r="AL192" s="82" t="s">
        <v>136</v>
      </c>
      <c r="AM192" s="82" t="s">
        <v>65</v>
      </c>
      <c r="AN192" s="82" t="s">
        <v>65</v>
      </c>
      <c r="AO192" s="82" t="s">
        <v>1845</v>
      </c>
      <c r="AP192" s="82" t="s">
        <v>1846</v>
      </c>
      <c r="AQ192" s="82" t="s">
        <v>1847</v>
      </c>
      <c r="AR192" s="82" t="s">
        <v>617</v>
      </c>
      <c r="AS192" s="82" t="s">
        <v>64</v>
      </c>
      <c r="AT192" s="82"/>
      <c r="AU192" s="82" t="s">
        <v>65</v>
      </c>
      <c r="AV192" s="82" t="s">
        <v>75</v>
      </c>
      <c r="AW192" s="82" t="s">
        <v>65</v>
      </c>
      <c r="AX192" s="82"/>
      <c r="AY192" s="82" t="s">
        <v>1848</v>
      </c>
      <c r="AZ192" s="84" t="s">
        <v>1849</v>
      </c>
    </row>
    <row r="193" spans="1:52" ht="75" customHeight="1">
      <c r="A193" s="81">
        <v>192</v>
      </c>
      <c r="B193" s="82" t="s">
        <v>1850</v>
      </c>
      <c r="C193" s="82" t="s">
        <v>751</v>
      </c>
      <c r="D193" s="82" t="s">
        <v>1851</v>
      </c>
      <c r="E193" s="82" t="s">
        <v>1559</v>
      </c>
      <c r="F193" s="82" t="s">
        <v>236</v>
      </c>
      <c r="G193" s="82" t="s">
        <v>753</v>
      </c>
      <c r="H193" s="82" t="s">
        <v>222</v>
      </c>
      <c r="I193" s="82" t="s">
        <v>883</v>
      </c>
      <c r="J193" s="82" t="s">
        <v>1497</v>
      </c>
      <c r="K193" s="82" t="s">
        <v>320</v>
      </c>
      <c r="L193" s="82" t="s">
        <v>1852</v>
      </c>
      <c r="M193" s="82" t="s">
        <v>1853</v>
      </c>
      <c r="N193" s="82"/>
      <c r="O193" s="82"/>
      <c r="P193" s="82"/>
      <c r="Q193" s="82"/>
      <c r="R193" s="82"/>
      <c r="S193" s="82"/>
      <c r="T193" s="82"/>
      <c r="U193" s="82"/>
      <c r="V193" s="82"/>
      <c r="W193" s="82"/>
      <c r="X193" s="82"/>
      <c r="Y193" s="82"/>
      <c r="Z193" s="82"/>
      <c r="AA193" s="82"/>
      <c r="AB193" s="82" t="s">
        <v>66</v>
      </c>
      <c r="AC193" s="82" t="s">
        <v>67</v>
      </c>
      <c r="AD193" s="82" t="s">
        <v>88</v>
      </c>
      <c r="AE193" s="82" t="s">
        <v>64</v>
      </c>
      <c r="AF193" s="82" t="s">
        <v>64</v>
      </c>
      <c r="AG193" s="82" t="s">
        <v>65</v>
      </c>
      <c r="AH193" s="82"/>
      <c r="AI193" s="82" t="s">
        <v>69</v>
      </c>
      <c r="AJ193" s="82" t="s">
        <v>65</v>
      </c>
      <c r="AK193" s="82" t="s">
        <v>65</v>
      </c>
      <c r="AL193" s="82" t="s">
        <v>65</v>
      </c>
      <c r="AM193" s="82" t="s">
        <v>64</v>
      </c>
      <c r="AN193" s="82" t="s">
        <v>65</v>
      </c>
      <c r="AO193" s="82"/>
      <c r="AP193" s="82"/>
      <c r="AQ193" s="82" t="s">
        <v>1854</v>
      </c>
      <c r="AR193" s="82" t="s">
        <v>1855</v>
      </c>
      <c r="AS193" s="82" t="s">
        <v>65</v>
      </c>
      <c r="AT193" s="82"/>
      <c r="AU193" s="82" t="s">
        <v>65</v>
      </c>
      <c r="AV193" s="82"/>
      <c r="AW193" s="82"/>
      <c r="AX193" s="82"/>
      <c r="AY193" s="82" t="s">
        <v>1856</v>
      </c>
      <c r="AZ193" s="84" t="s">
        <v>1857</v>
      </c>
    </row>
    <row r="194" spans="1:52" ht="75" customHeight="1">
      <c r="A194" s="81">
        <v>193</v>
      </c>
      <c r="B194" s="82" t="s">
        <v>1858</v>
      </c>
      <c r="C194" s="82" t="s">
        <v>1859</v>
      </c>
      <c r="D194" s="82" t="s">
        <v>1860</v>
      </c>
      <c r="E194" s="82" t="s">
        <v>1587</v>
      </c>
      <c r="F194" s="82" t="s">
        <v>236</v>
      </c>
      <c r="G194" s="82" t="s">
        <v>237</v>
      </c>
      <c r="H194" s="82" t="s">
        <v>238</v>
      </c>
      <c r="I194" s="82" t="s">
        <v>290</v>
      </c>
      <c r="J194" s="82" t="s">
        <v>1497</v>
      </c>
      <c r="K194" s="82" t="s">
        <v>284</v>
      </c>
      <c r="L194" s="82" t="s">
        <v>1861</v>
      </c>
      <c r="M194" s="82" t="s">
        <v>1862</v>
      </c>
      <c r="N194" s="82"/>
      <c r="O194" s="82"/>
      <c r="P194" s="82"/>
      <c r="Q194" s="82"/>
      <c r="R194" s="82"/>
      <c r="S194" s="82"/>
      <c r="T194" s="82"/>
      <c r="U194" s="82"/>
      <c r="V194" s="82"/>
      <c r="W194" s="82"/>
      <c r="X194" s="82"/>
      <c r="Y194" s="82"/>
      <c r="Z194" s="82"/>
      <c r="AA194" s="82"/>
      <c r="AB194" s="82" t="s">
        <v>66</v>
      </c>
      <c r="AC194" s="82" t="s">
        <v>67</v>
      </c>
      <c r="AD194" s="82" t="s">
        <v>88</v>
      </c>
      <c r="AE194" s="82" t="s">
        <v>64</v>
      </c>
      <c r="AF194" s="82" t="s">
        <v>64</v>
      </c>
      <c r="AG194" s="82" t="s">
        <v>65</v>
      </c>
      <c r="AH194" s="82"/>
      <c r="AI194" s="82" t="s">
        <v>89</v>
      </c>
      <c r="AJ194" s="82" t="s">
        <v>65</v>
      </c>
      <c r="AK194" s="82" t="s">
        <v>65</v>
      </c>
      <c r="AL194" s="82" t="s">
        <v>65</v>
      </c>
      <c r="AM194" s="82" t="s">
        <v>65</v>
      </c>
      <c r="AN194" s="82" t="s">
        <v>65</v>
      </c>
      <c r="AO194" s="82"/>
      <c r="AP194" s="82"/>
      <c r="AQ194" s="82" t="s">
        <v>1863</v>
      </c>
      <c r="AR194" s="82" t="s">
        <v>1864</v>
      </c>
      <c r="AS194" s="82" t="s">
        <v>65</v>
      </c>
      <c r="AT194" s="82"/>
      <c r="AU194" s="82" t="s">
        <v>65</v>
      </c>
      <c r="AV194" s="82"/>
      <c r="AW194" s="82"/>
      <c r="AX194" s="82"/>
      <c r="AY194" s="82" t="s">
        <v>1865</v>
      </c>
      <c r="AZ194" s="84" t="s">
        <v>1866</v>
      </c>
    </row>
    <row r="195" spans="1:52" ht="75" customHeight="1">
      <c r="A195" s="81">
        <v>194</v>
      </c>
      <c r="B195" s="82" t="s">
        <v>1867</v>
      </c>
      <c r="C195" s="82" t="s">
        <v>1868</v>
      </c>
      <c r="D195" s="82" t="s">
        <v>1869</v>
      </c>
      <c r="E195" s="82" t="s">
        <v>1526</v>
      </c>
      <c r="F195" s="82" t="s">
        <v>236</v>
      </c>
      <c r="G195" s="82" t="s">
        <v>206</v>
      </c>
      <c r="H195" s="82" t="s">
        <v>222</v>
      </c>
      <c r="I195" s="82" t="s">
        <v>290</v>
      </c>
      <c r="J195" s="82" t="s">
        <v>1497</v>
      </c>
      <c r="K195" s="82" t="s">
        <v>284</v>
      </c>
      <c r="L195" s="82" t="s">
        <v>1870</v>
      </c>
      <c r="M195" s="82" t="s">
        <v>1871</v>
      </c>
      <c r="N195" s="82"/>
      <c r="O195" s="82"/>
      <c r="P195" s="82"/>
      <c r="Q195" s="82"/>
      <c r="R195" s="82"/>
      <c r="S195" s="82"/>
      <c r="T195" s="82"/>
      <c r="U195" s="82"/>
      <c r="V195" s="82"/>
      <c r="W195" s="82"/>
      <c r="X195" s="82"/>
      <c r="Y195" s="82"/>
      <c r="Z195" s="82"/>
      <c r="AA195" s="82"/>
      <c r="AB195" s="82" t="s">
        <v>66</v>
      </c>
      <c r="AC195" s="82" t="s">
        <v>87</v>
      </c>
      <c r="AD195" s="82" t="s">
        <v>88</v>
      </c>
      <c r="AE195" s="82" t="s">
        <v>64</v>
      </c>
      <c r="AF195" s="82" t="s">
        <v>64</v>
      </c>
      <c r="AG195" s="82" t="s">
        <v>65</v>
      </c>
      <c r="AH195" s="82"/>
      <c r="AI195" s="82" t="s">
        <v>89</v>
      </c>
      <c r="AJ195" s="82" t="s">
        <v>65</v>
      </c>
      <c r="AK195" s="82" t="s">
        <v>65</v>
      </c>
      <c r="AL195" s="82" t="s">
        <v>65</v>
      </c>
      <c r="AM195" s="82" t="s">
        <v>65</v>
      </c>
      <c r="AN195" s="82" t="s">
        <v>65</v>
      </c>
      <c r="AO195" s="82"/>
      <c r="AP195" s="82"/>
      <c r="AQ195" s="82" t="s">
        <v>1872</v>
      </c>
      <c r="AR195" s="82" t="s">
        <v>1873</v>
      </c>
      <c r="AS195" s="82" t="s">
        <v>136</v>
      </c>
      <c r="AT195" s="82"/>
      <c r="AU195" s="82" t="s">
        <v>65</v>
      </c>
      <c r="AV195" s="82"/>
      <c r="AW195" s="82"/>
      <c r="AX195" s="82"/>
      <c r="AY195" s="82" t="s">
        <v>1874</v>
      </c>
      <c r="AZ195" s="84"/>
    </row>
    <row r="196" spans="1:52" ht="75" customHeight="1">
      <c r="A196" s="81">
        <v>195</v>
      </c>
      <c r="B196" s="82" t="s">
        <v>1875</v>
      </c>
      <c r="C196" s="82" t="s">
        <v>822</v>
      </c>
      <c r="D196" s="82" t="s">
        <v>1876</v>
      </c>
      <c r="E196" s="82" t="s">
        <v>1543</v>
      </c>
      <c r="F196" s="82" t="s">
        <v>236</v>
      </c>
      <c r="G196" s="82" t="s">
        <v>593</v>
      </c>
      <c r="H196" s="82" t="s">
        <v>222</v>
      </c>
      <c r="I196" s="82" t="s">
        <v>1877</v>
      </c>
      <c r="J196" s="82" t="s">
        <v>1497</v>
      </c>
      <c r="K196" s="82" t="s">
        <v>271</v>
      </c>
      <c r="L196" s="82" t="s">
        <v>1878</v>
      </c>
      <c r="M196" s="82" t="s">
        <v>1879</v>
      </c>
      <c r="N196" s="82"/>
      <c r="O196" s="82"/>
      <c r="P196" s="82"/>
      <c r="Q196" s="82"/>
      <c r="R196" s="82"/>
      <c r="S196" s="82"/>
      <c r="T196" s="82"/>
      <c r="U196" s="82"/>
      <c r="V196" s="82"/>
      <c r="W196" s="82"/>
      <c r="X196" s="82"/>
      <c r="Y196" s="82"/>
      <c r="Z196" s="82"/>
      <c r="AA196" s="82"/>
      <c r="AB196" s="82" t="s">
        <v>66</v>
      </c>
      <c r="AC196" s="82" t="s">
        <v>67</v>
      </c>
      <c r="AD196" s="82" t="s">
        <v>88</v>
      </c>
      <c r="AE196" s="82" t="s">
        <v>64</v>
      </c>
      <c r="AF196" s="82" t="s">
        <v>64</v>
      </c>
      <c r="AG196" s="82" t="s">
        <v>65</v>
      </c>
      <c r="AH196" s="82"/>
      <c r="AI196" s="82" t="s">
        <v>69</v>
      </c>
      <c r="AJ196" s="82" t="s">
        <v>136</v>
      </c>
      <c r="AK196" s="82" t="s">
        <v>136</v>
      </c>
      <c r="AL196" s="82" t="s">
        <v>65</v>
      </c>
      <c r="AM196" s="82" t="s">
        <v>64</v>
      </c>
      <c r="AN196" s="82" t="s">
        <v>65</v>
      </c>
      <c r="AO196" s="82"/>
      <c r="AP196" s="82"/>
      <c r="AQ196" s="82" t="s">
        <v>1880</v>
      </c>
      <c r="AR196" s="82" t="s">
        <v>1881</v>
      </c>
      <c r="AS196" s="82" t="s">
        <v>64</v>
      </c>
      <c r="AT196" s="82"/>
      <c r="AU196" s="82" t="s">
        <v>65</v>
      </c>
      <c r="AV196" s="82"/>
      <c r="AW196" s="82"/>
      <c r="AX196" s="82"/>
      <c r="AY196" s="82" t="s">
        <v>1882</v>
      </c>
      <c r="AZ196" s="84" t="s">
        <v>1883</v>
      </c>
    </row>
    <row r="197" spans="1:52" ht="75" customHeight="1">
      <c r="A197" s="81">
        <v>196</v>
      </c>
      <c r="B197" s="82" t="s">
        <v>1884</v>
      </c>
      <c r="C197" s="82" t="s">
        <v>721</v>
      </c>
      <c r="D197" s="82" t="s">
        <v>1885</v>
      </c>
      <c r="E197" s="82" t="s">
        <v>1570</v>
      </c>
      <c r="F197" s="82" t="s">
        <v>55</v>
      </c>
      <c r="G197" s="82" t="s">
        <v>129</v>
      </c>
      <c r="H197" s="82" t="s">
        <v>238</v>
      </c>
      <c r="I197" s="82" t="s">
        <v>1263</v>
      </c>
      <c r="J197" s="82" t="s">
        <v>1497</v>
      </c>
      <c r="K197" s="82" t="s">
        <v>248</v>
      </c>
      <c r="L197" s="82" t="s">
        <v>1886</v>
      </c>
      <c r="M197" s="82" t="s">
        <v>1887</v>
      </c>
      <c r="N197" s="82"/>
      <c r="O197" s="82" t="s">
        <v>1571</v>
      </c>
      <c r="P197" s="82" t="s">
        <v>61</v>
      </c>
      <c r="Q197" s="82" t="s">
        <v>84</v>
      </c>
      <c r="R197" s="82" t="s">
        <v>194</v>
      </c>
      <c r="S197" s="82" t="s">
        <v>64</v>
      </c>
      <c r="T197" s="82" t="s">
        <v>64</v>
      </c>
      <c r="U197" s="82" t="s">
        <v>64</v>
      </c>
      <c r="V197" s="82" t="s">
        <v>65</v>
      </c>
      <c r="W197" s="82" t="s">
        <v>65</v>
      </c>
      <c r="X197" s="82" t="s">
        <v>65</v>
      </c>
      <c r="Y197" s="82" t="s">
        <v>64</v>
      </c>
      <c r="Z197" s="82" t="s">
        <v>65</v>
      </c>
      <c r="AA197" s="82" t="s">
        <v>65</v>
      </c>
      <c r="AB197" s="82" t="s">
        <v>66</v>
      </c>
      <c r="AC197" s="82" t="s">
        <v>67</v>
      </c>
      <c r="AD197" s="82" t="s">
        <v>88</v>
      </c>
      <c r="AE197" s="82" t="s">
        <v>64</v>
      </c>
      <c r="AF197" s="82" t="s">
        <v>64</v>
      </c>
      <c r="AG197" s="82" t="s">
        <v>65</v>
      </c>
      <c r="AH197" s="82" t="s">
        <v>65</v>
      </c>
      <c r="AI197" s="82" t="s">
        <v>89</v>
      </c>
      <c r="AJ197" s="82" t="s">
        <v>65</v>
      </c>
      <c r="AK197" s="82" t="s">
        <v>65</v>
      </c>
      <c r="AL197" s="82" t="s">
        <v>65</v>
      </c>
      <c r="AM197" s="82" t="s">
        <v>64</v>
      </c>
      <c r="AN197" s="82" t="s">
        <v>65</v>
      </c>
      <c r="AO197" s="82" t="s">
        <v>1888</v>
      </c>
      <c r="AP197" s="82" t="s">
        <v>1889</v>
      </c>
      <c r="AQ197" s="82" t="s">
        <v>1890</v>
      </c>
      <c r="AR197" s="82" t="s">
        <v>1891</v>
      </c>
      <c r="AS197" s="82" t="s">
        <v>65</v>
      </c>
      <c r="AT197" s="82"/>
      <c r="AU197" s="82" t="s">
        <v>65</v>
      </c>
      <c r="AV197" s="82" t="s">
        <v>1892</v>
      </c>
      <c r="AW197" s="82" t="s">
        <v>65</v>
      </c>
      <c r="AX197" s="82"/>
      <c r="AY197" s="82" t="s">
        <v>1893</v>
      </c>
      <c r="AZ197" s="84" t="s">
        <v>1894</v>
      </c>
    </row>
    <row r="198" spans="1:52" ht="75" customHeight="1">
      <c r="A198" s="81">
        <v>197</v>
      </c>
      <c r="B198" s="82" t="s">
        <v>1895</v>
      </c>
      <c r="C198" s="82" t="s">
        <v>1896</v>
      </c>
      <c r="D198" s="82" t="s">
        <v>1897</v>
      </c>
      <c r="E198" s="82" t="s">
        <v>1543</v>
      </c>
      <c r="F198" s="82" t="s">
        <v>236</v>
      </c>
      <c r="G198" s="82" t="s">
        <v>237</v>
      </c>
      <c r="H198" s="82" t="s">
        <v>238</v>
      </c>
      <c r="I198" s="82" t="s">
        <v>518</v>
      </c>
      <c r="J198" s="82" t="s">
        <v>1497</v>
      </c>
      <c r="K198" s="82" t="s">
        <v>223</v>
      </c>
      <c r="L198" s="82" t="s">
        <v>1898</v>
      </c>
      <c r="M198" s="82" t="s">
        <v>1899</v>
      </c>
      <c r="N198" s="82"/>
      <c r="O198" s="82"/>
      <c r="P198" s="82"/>
      <c r="Q198" s="82"/>
      <c r="R198" s="82"/>
      <c r="S198" s="82"/>
      <c r="T198" s="82"/>
      <c r="U198" s="82"/>
      <c r="V198" s="82"/>
      <c r="W198" s="82"/>
      <c r="X198" s="82"/>
      <c r="Y198" s="82"/>
      <c r="Z198" s="82"/>
      <c r="AA198" s="82"/>
      <c r="AB198" s="82" t="s">
        <v>66</v>
      </c>
      <c r="AC198" s="82" t="s">
        <v>104</v>
      </c>
      <c r="AD198" s="82" t="s">
        <v>88</v>
      </c>
      <c r="AE198" s="82" t="s">
        <v>64</v>
      </c>
      <c r="AF198" s="82" t="s">
        <v>65</v>
      </c>
      <c r="AG198" s="82" t="s">
        <v>65</v>
      </c>
      <c r="AH198" s="82"/>
      <c r="AI198" s="82" t="s">
        <v>89</v>
      </c>
      <c r="AJ198" s="82" t="s">
        <v>65</v>
      </c>
      <c r="AK198" s="82" t="s">
        <v>65</v>
      </c>
      <c r="AL198" s="82" t="s">
        <v>65</v>
      </c>
      <c r="AM198" s="82" t="s">
        <v>65</v>
      </c>
      <c r="AN198" s="82" t="s">
        <v>65</v>
      </c>
      <c r="AO198" s="82"/>
      <c r="AP198" s="82"/>
      <c r="AQ198" s="82" t="s">
        <v>1900</v>
      </c>
      <c r="AR198" s="82" t="s">
        <v>518</v>
      </c>
      <c r="AS198" s="82" t="s">
        <v>64</v>
      </c>
      <c r="AT198" s="82"/>
      <c r="AU198" s="82" t="s">
        <v>65</v>
      </c>
      <c r="AV198" s="82"/>
      <c r="AW198" s="82"/>
      <c r="AX198" s="82"/>
      <c r="AY198" s="82" t="s">
        <v>1901</v>
      </c>
      <c r="AZ198" s="84" t="s">
        <v>1902</v>
      </c>
    </row>
    <row r="199" spans="1:52" ht="75" customHeight="1">
      <c r="A199" s="81">
        <v>198</v>
      </c>
      <c r="B199" s="82" t="s">
        <v>1903</v>
      </c>
      <c r="C199" s="82" t="s">
        <v>1709</v>
      </c>
      <c r="D199" s="82" t="s">
        <v>1904</v>
      </c>
      <c r="E199" s="82" t="s">
        <v>1567</v>
      </c>
      <c r="F199" s="82" t="s">
        <v>236</v>
      </c>
      <c r="G199" s="82" t="s">
        <v>237</v>
      </c>
      <c r="H199" s="82" t="s">
        <v>222</v>
      </c>
      <c r="I199" s="82" t="s">
        <v>811</v>
      </c>
      <c r="J199" s="82" t="s">
        <v>1497</v>
      </c>
      <c r="K199" s="82" t="s">
        <v>223</v>
      </c>
      <c r="L199" s="82" t="s">
        <v>1905</v>
      </c>
      <c r="M199" s="82" t="s">
        <v>1906</v>
      </c>
      <c r="N199" s="82"/>
      <c r="O199" s="82"/>
      <c r="P199" s="82"/>
      <c r="Q199" s="82"/>
      <c r="R199" s="82"/>
      <c r="S199" s="82"/>
      <c r="T199" s="82"/>
      <c r="U199" s="82"/>
      <c r="V199" s="82"/>
      <c r="W199" s="82"/>
      <c r="X199" s="82"/>
      <c r="Y199" s="82"/>
      <c r="Z199" s="82"/>
      <c r="AA199" s="82"/>
      <c r="AB199" s="82" t="s">
        <v>66</v>
      </c>
      <c r="AC199" s="82" t="s">
        <v>67</v>
      </c>
      <c r="AD199" s="82" t="s">
        <v>88</v>
      </c>
      <c r="AE199" s="82" t="s">
        <v>64</v>
      </c>
      <c r="AF199" s="82" t="s">
        <v>64</v>
      </c>
      <c r="AG199" s="82" t="s">
        <v>65</v>
      </c>
      <c r="AH199" s="82"/>
      <c r="AI199" s="82" t="s">
        <v>89</v>
      </c>
      <c r="AJ199" s="82" t="s">
        <v>65</v>
      </c>
      <c r="AK199" s="82" t="s">
        <v>65</v>
      </c>
      <c r="AL199" s="82" t="s">
        <v>65</v>
      </c>
      <c r="AM199" s="82" t="s">
        <v>65</v>
      </c>
      <c r="AN199" s="82" t="s">
        <v>65</v>
      </c>
      <c r="AO199" s="82"/>
      <c r="AP199" s="82"/>
      <c r="AQ199" s="82" t="s">
        <v>1907</v>
      </c>
      <c r="AR199" s="82" t="s">
        <v>811</v>
      </c>
      <c r="AS199" s="82" t="s">
        <v>64</v>
      </c>
      <c r="AT199" s="82"/>
      <c r="AU199" s="82" t="s">
        <v>65</v>
      </c>
      <c r="AV199" s="82"/>
      <c r="AW199" s="82"/>
      <c r="AX199" s="82"/>
      <c r="AY199" s="82" t="s">
        <v>1908</v>
      </c>
      <c r="AZ199" s="84" t="s">
        <v>1909</v>
      </c>
    </row>
    <row r="200" spans="1:52" ht="75" customHeight="1">
      <c r="A200" s="81">
        <v>199</v>
      </c>
      <c r="B200" s="82" t="s">
        <v>1910</v>
      </c>
      <c r="C200" s="82" t="s">
        <v>1911</v>
      </c>
      <c r="D200" s="82" t="s">
        <v>1912</v>
      </c>
      <c r="E200" s="82" t="s">
        <v>1543</v>
      </c>
      <c r="F200" s="82" t="s">
        <v>236</v>
      </c>
      <c r="G200" s="82" t="s">
        <v>753</v>
      </c>
      <c r="H200" s="82" t="s">
        <v>222</v>
      </c>
      <c r="I200" s="82" t="s">
        <v>873</v>
      </c>
      <c r="J200" s="82" t="s">
        <v>1497</v>
      </c>
      <c r="K200" s="82" t="s">
        <v>320</v>
      </c>
      <c r="L200" s="82" t="s">
        <v>1913</v>
      </c>
      <c r="M200" s="82" t="s">
        <v>1914</v>
      </c>
      <c r="N200" s="82"/>
      <c r="O200" s="82"/>
      <c r="P200" s="82"/>
      <c r="Q200" s="82"/>
      <c r="R200" s="82"/>
      <c r="S200" s="82"/>
      <c r="T200" s="82"/>
      <c r="U200" s="82"/>
      <c r="V200" s="82"/>
      <c r="W200" s="82"/>
      <c r="X200" s="82"/>
      <c r="Y200" s="82"/>
      <c r="Z200" s="82"/>
      <c r="AA200" s="82"/>
      <c r="AB200" s="82" t="s">
        <v>66</v>
      </c>
      <c r="AC200" s="82" t="s">
        <v>67</v>
      </c>
      <c r="AD200" s="82" t="s">
        <v>88</v>
      </c>
      <c r="AE200" s="82" t="s">
        <v>64</v>
      </c>
      <c r="AF200" s="82" t="s">
        <v>64</v>
      </c>
      <c r="AG200" s="82" t="s">
        <v>65</v>
      </c>
      <c r="AH200" s="82"/>
      <c r="AI200" s="82" t="s">
        <v>69</v>
      </c>
      <c r="AJ200" s="82" t="s">
        <v>65</v>
      </c>
      <c r="AK200" s="82" t="s">
        <v>65</v>
      </c>
      <c r="AL200" s="82" t="s">
        <v>65</v>
      </c>
      <c r="AM200" s="82" t="s">
        <v>65</v>
      </c>
      <c r="AN200" s="82" t="s">
        <v>65</v>
      </c>
      <c r="AO200" s="82"/>
      <c r="AP200" s="82"/>
      <c r="AQ200" s="82" t="s">
        <v>1915</v>
      </c>
      <c r="AR200" s="82" t="s">
        <v>873</v>
      </c>
      <c r="AS200" s="82" t="s">
        <v>64</v>
      </c>
      <c r="AT200" s="82"/>
      <c r="AU200" s="82" t="s">
        <v>65</v>
      </c>
      <c r="AV200" s="82"/>
      <c r="AW200" s="82"/>
      <c r="AX200" s="82"/>
      <c r="AY200" s="82" t="s">
        <v>1916</v>
      </c>
      <c r="AZ200" s="84"/>
    </row>
    <row r="201" spans="1:52" ht="75" customHeight="1">
      <c r="A201" s="81">
        <v>200</v>
      </c>
      <c r="B201" s="82" t="s">
        <v>1917</v>
      </c>
      <c r="C201" s="82" t="s">
        <v>1918</v>
      </c>
      <c r="D201" s="82" t="s">
        <v>1919</v>
      </c>
      <c r="E201" s="82" t="s">
        <v>1526</v>
      </c>
      <c r="F201" s="82" t="s">
        <v>55</v>
      </c>
      <c r="G201" s="82" t="s">
        <v>206</v>
      </c>
      <c r="H201" s="82" t="s">
        <v>101</v>
      </c>
      <c r="I201" s="82" t="s">
        <v>1920</v>
      </c>
      <c r="J201" s="82" t="s">
        <v>1921</v>
      </c>
      <c r="K201" s="82" t="s">
        <v>271</v>
      </c>
      <c r="L201" s="82" t="s">
        <v>1922</v>
      </c>
      <c r="M201" s="82" t="s">
        <v>1923</v>
      </c>
      <c r="N201" s="82"/>
      <c r="O201" s="82"/>
      <c r="P201" s="82" t="s">
        <v>61</v>
      </c>
      <c r="Q201" s="82" t="s">
        <v>84</v>
      </c>
      <c r="R201" s="82" t="s">
        <v>1748</v>
      </c>
      <c r="S201" s="82" t="s">
        <v>64</v>
      </c>
      <c r="T201" s="82" t="s">
        <v>64</v>
      </c>
      <c r="U201" s="82" t="s">
        <v>64</v>
      </c>
      <c r="V201" s="82" t="s">
        <v>64</v>
      </c>
      <c r="W201" s="82" t="s">
        <v>64</v>
      </c>
      <c r="X201" s="82" t="s">
        <v>65</v>
      </c>
      <c r="Y201" s="82" t="s">
        <v>64</v>
      </c>
      <c r="Z201" s="82" t="s">
        <v>65</v>
      </c>
      <c r="AA201" s="82" t="s">
        <v>64</v>
      </c>
      <c r="AB201" s="82" t="s">
        <v>66</v>
      </c>
      <c r="AC201" s="82" t="s">
        <v>104</v>
      </c>
      <c r="AD201" s="82" t="s">
        <v>88</v>
      </c>
      <c r="AE201" s="82" t="s">
        <v>64</v>
      </c>
      <c r="AF201" s="82" t="s">
        <v>65</v>
      </c>
      <c r="AG201" s="82" t="s">
        <v>65</v>
      </c>
      <c r="AH201" s="82" t="s">
        <v>65</v>
      </c>
      <c r="AI201" s="82" t="s">
        <v>89</v>
      </c>
      <c r="AJ201" s="82" t="s">
        <v>65</v>
      </c>
      <c r="AK201" s="82" t="s">
        <v>65</v>
      </c>
      <c r="AL201" s="82" t="s">
        <v>65</v>
      </c>
      <c r="AM201" s="82" t="s">
        <v>65</v>
      </c>
      <c r="AN201" s="82" t="s">
        <v>65</v>
      </c>
      <c r="AO201" s="82" t="s">
        <v>1924</v>
      </c>
      <c r="AP201" s="82" t="s">
        <v>1925</v>
      </c>
      <c r="AQ201" s="82" t="s">
        <v>1926</v>
      </c>
      <c r="AR201" s="82" t="s">
        <v>109</v>
      </c>
      <c r="AS201" s="82" t="s">
        <v>65</v>
      </c>
      <c r="AT201" s="82"/>
      <c r="AU201" s="82" t="s">
        <v>65</v>
      </c>
      <c r="AV201" s="82" t="s">
        <v>75</v>
      </c>
      <c r="AW201" s="82" t="s">
        <v>65</v>
      </c>
      <c r="AX201" s="82"/>
      <c r="AY201" s="82" t="s">
        <v>1927</v>
      </c>
      <c r="AZ201" s="84" t="s">
        <v>112</v>
      </c>
    </row>
    <row r="202" spans="1:52" ht="75" customHeight="1">
      <c r="A202" s="81">
        <v>201</v>
      </c>
      <c r="B202" s="82" t="s">
        <v>1928</v>
      </c>
      <c r="C202" s="82" t="s">
        <v>822</v>
      </c>
      <c r="D202" s="82" t="s">
        <v>1929</v>
      </c>
      <c r="E202" s="82" t="s">
        <v>1495</v>
      </c>
      <c r="F202" s="82" t="s">
        <v>236</v>
      </c>
      <c r="G202" s="82" t="s">
        <v>593</v>
      </c>
      <c r="H202" s="82" t="s">
        <v>238</v>
      </c>
      <c r="I202" s="82" t="s">
        <v>811</v>
      </c>
      <c r="J202" s="82" t="s">
        <v>1497</v>
      </c>
      <c r="K202" s="82" t="s">
        <v>223</v>
      </c>
      <c r="L202" s="82" t="s">
        <v>1930</v>
      </c>
      <c r="M202" s="82" t="s">
        <v>1931</v>
      </c>
      <c r="N202" s="82"/>
      <c r="O202" s="82"/>
      <c r="P202" s="82"/>
      <c r="Q202" s="82"/>
      <c r="R202" s="82"/>
      <c r="S202" s="82"/>
      <c r="T202" s="82"/>
      <c r="U202" s="82"/>
      <c r="V202" s="82"/>
      <c r="W202" s="82"/>
      <c r="X202" s="82"/>
      <c r="Y202" s="82"/>
      <c r="Z202" s="82"/>
      <c r="AA202" s="82"/>
      <c r="AB202" s="82" t="s">
        <v>66</v>
      </c>
      <c r="AC202" s="82" t="s">
        <v>67</v>
      </c>
      <c r="AD202" s="82" t="s">
        <v>88</v>
      </c>
      <c r="AE202" s="82" t="s">
        <v>64</v>
      </c>
      <c r="AF202" s="82" t="s">
        <v>64</v>
      </c>
      <c r="AG202" s="82" t="s">
        <v>65</v>
      </c>
      <c r="AH202" s="82"/>
      <c r="AI202" s="82" t="s">
        <v>89</v>
      </c>
      <c r="AJ202" s="82" t="s">
        <v>65</v>
      </c>
      <c r="AK202" s="82" t="s">
        <v>65</v>
      </c>
      <c r="AL202" s="82" t="s">
        <v>65</v>
      </c>
      <c r="AM202" s="82" t="s">
        <v>64</v>
      </c>
      <c r="AN202" s="82" t="s">
        <v>65</v>
      </c>
      <c r="AO202" s="82"/>
      <c r="AP202" s="82"/>
      <c r="AQ202" s="82" t="s">
        <v>1932</v>
      </c>
      <c r="AR202" s="82" t="s">
        <v>1933</v>
      </c>
      <c r="AS202" s="82" t="s">
        <v>136</v>
      </c>
      <c r="AT202" s="82"/>
      <c r="AU202" s="82" t="s">
        <v>65</v>
      </c>
      <c r="AV202" s="82"/>
      <c r="AW202" s="82"/>
      <c r="AX202" s="82"/>
      <c r="AY202" s="82" t="s">
        <v>1934</v>
      </c>
      <c r="AZ202" s="84" t="s">
        <v>1935</v>
      </c>
    </row>
    <row r="203" spans="1:52" ht="75" customHeight="1">
      <c r="A203" s="81">
        <v>202</v>
      </c>
      <c r="B203" s="82" t="s">
        <v>1936</v>
      </c>
      <c r="C203" s="82" t="s">
        <v>53</v>
      </c>
      <c r="D203" s="82" t="s">
        <v>1937</v>
      </c>
      <c r="E203" s="82" t="s">
        <v>1559</v>
      </c>
      <c r="F203" s="82" t="s">
        <v>55</v>
      </c>
      <c r="G203" s="82" t="s">
        <v>129</v>
      </c>
      <c r="H203" s="82" t="s">
        <v>238</v>
      </c>
      <c r="I203" s="82" t="s">
        <v>199</v>
      </c>
      <c r="J203" s="82" t="s">
        <v>1497</v>
      </c>
      <c r="K203" s="82" t="s">
        <v>320</v>
      </c>
      <c r="L203" s="82" t="s">
        <v>1938</v>
      </c>
      <c r="M203" s="82" t="s">
        <v>1939</v>
      </c>
      <c r="N203" s="82" t="s">
        <v>1789</v>
      </c>
      <c r="O203" s="82" t="s">
        <v>1747</v>
      </c>
      <c r="P203" s="82" t="s">
        <v>61</v>
      </c>
      <c r="Q203" s="82" t="s">
        <v>84</v>
      </c>
      <c r="R203" s="82" t="s">
        <v>1748</v>
      </c>
      <c r="S203" s="82" t="s">
        <v>64</v>
      </c>
      <c r="T203" s="82" t="s">
        <v>64</v>
      </c>
      <c r="U203" s="82" t="s">
        <v>64</v>
      </c>
      <c r="V203" s="82" t="s">
        <v>64</v>
      </c>
      <c r="W203" s="82" t="s">
        <v>65</v>
      </c>
      <c r="X203" s="82" t="s">
        <v>64</v>
      </c>
      <c r="Y203" s="82" t="s">
        <v>64</v>
      </c>
      <c r="Z203" s="82" t="s">
        <v>65</v>
      </c>
      <c r="AA203" s="82" t="s">
        <v>64</v>
      </c>
      <c r="AB203" s="82" t="s">
        <v>66</v>
      </c>
      <c r="AC203" s="82" t="s">
        <v>67</v>
      </c>
      <c r="AD203" s="82" t="s">
        <v>88</v>
      </c>
      <c r="AE203" s="82" t="s">
        <v>64</v>
      </c>
      <c r="AF203" s="82" t="s">
        <v>64</v>
      </c>
      <c r="AG203" s="82" t="s">
        <v>64</v>
      </c>
      <c r="AH203" s="82" t="s">
        <v>65</v>
      </c>
      <c r="AI203" s="82" t="s">
        <v>89</v>
      </c>
      <c r="AJ203" s="82" t="s">
        <v>65</v>
      </c>
      <c r="AK203" s="82" t="s">
        <v>65</v>
      </c>
      <c r="AL203" s="82" t="s">
        <v>65</v>
      </c>
      <c r="AM203" s="82" t="s">
        <v>65</v>
      </c>
      <c r="AN203" s="82" t="s">
        <v>65</v>
      </c>
      <c r="AO203" s="82" t="s">
        <v>1940</v>
      </c>
      <c r="AP203" s="82" t="s">
        <v>1941</v>
      </c>
      <c r="AQ203" s="82" t="s">
        <v>1942</v>
      </c>
      <c r="AR203" s="82" t="s">
        <v>1943</v>
      </c>
      <c r="AS203" s="82" t="s">
        <v>65</v>
      </c>
      <c r="AT203" s="82"/>
      <c r="AU203" s="82" t="s">
        <v>65</v>
      </c>
      <c r="AV203" s="82" t="s">
        <v>75</v>
      </c>
      <c r="AW203" s="82" t="s">
        <v>65</v>
      </c>
      <c r="AX203" s="82"/>
      <c r="AY203" s="82" t="s">
        <v>1944</v>
      </c>
      <c r="AZ203" s="84" t="s">
        <v>1945</v>
      </c>
    </row>
    <row r="204" spans="1:52" ht="75" customHeight="1">
      <c r="A204" s="81">
        <v>203</v>
      </c>
      <c r="B204" s="82" t="s">
        <v>1946</v>
      </c>
      <c r="C204" s="82" t="s">
        <v>1734</v>
      </c>
      <c r="D204" s="82" t="s">
        <v>1947</v>
      </c>
      <c r="E204" s="82" t="s">
        <v>1640</v>
      </c>
      <c r="F204" s="82" t="s">
        <v>236</v>
      </c>
      <c r="G204" s="82" t="s">
        <v>807</v>
      </c>
      <c r="H204" s="82" t="s">
        <v>222</v>
      </c>
      <c r="I204" s="82" t="s">
        <v>199</v>
      </c>
      <c r="J204" s="82" t="s">
        <v>1497</v>
      </c>
      <c r="K204" s="82" t="s">
        <v>320</v>
      </c>
      <c r="L204" s="82" t="s">
        <v>1948</v>
      </c>
      <c r="M204" s="82" t="s">
        <v>1949</v>
      </c>
      <c r="N204" s="82"/>
      <c r="O204" s="82"/>
      <c r="P204" s="82"/>
      <c r="Q204" s="82"/>
      <c r="R204" s="82"/>
      <c r="S204" s="82"/>
      <c r="T204" s="82"/>
      <c r="U204" s="82"/>
      <c r="V204" s="82"/>
      <c r="W204" s="82"/>
      <c r="X204" s="82"/>
      <c r="Y204" s="82"/>
      <c r="Z204" s="82"/>
      <c r="AA204" s="82"/>
      <c r="AB204" s="82" t="s">
        <v>66</v>
      </c>
      <c r="AC204" s="82" t="s">
        <v>67</v>
      </c>
      <c r="AD204" s="82" t="s">
        <v>88</v>
      </c>
      <c r="AE204" s="82" t="s">
        <v>64</v>
      </c>
      <c r="AF204" s="82" t="s">
        <v>64</v>
      </c>
      <c r="AG204" s="82" t="s">
        <v>65</v>
      </c>
      <c r="AH204" s="82"/>
      <c r="AI204" s="82" t="s">
        <v>1580</v>
      </c>
      <c r="AJ204" s="82" t="s">
        <v>65</v>
      </c>
      <c r="AK204" s="82" t="s">
        <v>65</v>
      </c>
      <c r="AL204" s="82" t="s">
        <v>65</v>
      </c>
      <c r="AM204" s="82" t="s">
        <v>65</v>
      </c>
      <c r="AN204" s="82" t="s">
        <v>64</v>
      </c>
      <c r="AO204" s="82"/>
      <c r="AP204" s="82"/>
      <c r="AQ204" s="82" t="s">
        <v>1950</v>
      </c>
      <c r="AR204" s="82" t="s">
        <v>199</v>
      </c>
      <c r="AS204" s="82" t="s">
        <v>64</v>
      </c>
      <c r="AT204" s="82"/>
      <c r="AU204" s="82" t="s">
        <v>64</v>
      </c>
      <c r="AV204" s="82"/>
      <c r="AW204" s="82"/>
      <c r="AX204" s="82"/>
      <c r="AY204" s="82" t="s">
        <v>1951</v>
      </c>
      <c r="AZ204" s="84"/>
    </row>
    <row r="205" spans="1:52" ht="75" customHeight="1">
      <c r="A205" s="81">
        <v>204</v>
      </c>
      <c r="B205" s="82" t="s">
        <v>1952</v>
      </c>
      <c r="C205" s="82" t="s">
        <v>822</v>
      </c>
      <c r="D205" s="82" t="s">
        <v>1953</v>
      </c>
      <c r="E205" s="82" t="s">
        <v>1567</v>
      </c>
      <c r="F205" s="82" t="s">
        <v>236</v>
      </c>
      <c r="G205" s="82" t="s">
        <v>593</v>
      </c>
      <c r="H205" s="82" t="s">
        <v>222</v>
      </c>
      <c r="I205" s="82" t="s">
        <v>1263</v>
      </c>
      <c r="J205" s="82" t="s">
        <v>1497</v>
      </c>
      <c r="K205" s="82" t="s">
        <v>248</v>
      </c>
      <c r="L205" s="82" t="s">
        <v>1954</v>
      </c>
      <c r="M205" s="82" t="s">
        <v>1955</v>
      </c>
      <c r="N205" s="82"/>
      <c r="O205" s="82"/>
      <c r="P205" s="82"/>
      <c r="Q205" s="82"/>
      <c r="R205" s="82"/>
      <c r="S205" s="82"/>
      <c r="T205" s="82"/>
      <c r="U205" s="82"/>
      <c r="V205" s="82"/>
      <c r="W205" s="82"/>
      <c r="X205" s="82"/>
      <c r="Y205" s="82"/>
      <c r="Z205" s="82"/>
      <c r="AA205" s="82"/>
      <c r="AB205" s="82" t="s">
        <v>66</v>
      </c>
      <c r="AC205" s="82" t="s">
        <v>67</v>
      </c>
      <c r="AD205" s="82" t="s">
        <v>88</v>
      </c>
      <c r="AE205" s="82" t="s">
        <v>64</v>
      </c>
      <c r="AF205" s="82" t="s">
        <v>65</v>
      </c>
      <c r="AG205" s="82" t="s">
        <v>65</v>
      </c>
      <c r="AH205" s="82"/>
      <c r="AI205" s="82" t="s">
        <v>69</v>
      </c>
      <c r="AJ205" s="82" t="s">
        <v>65</v>
      </c>
      <c r="AK205" s="82" t="s">
        <v>136</v>
      </c>
      <c r="AL205" s="82" t="s">
        <v>65</v>
      </c>
      <c r="AM205" s="82" t="s">
        <v>64</v>
      </c>
      <c r="AN205" s="82" t="s">
        <v>65</v>
      </c>
      <c r="AO205" s="82"/>
      <c r="AP205" s="82"/>
      <c r="AQ205" s="82" t="s">
        <v>1956</v>
      </c>
      <c r="AR205" s="82" t="s">
        <v>1957</v>
      </c>
      <c r="AS205" s="82" t="s">
        <v>136</v>
      </c>
      <c r="AT205" s="82"/>
      <c r="AU205" s="82" t="s">
        <v>65</v>
      </c>
      <c r="AV205" s="82"/>
      <c r="AW205" s="82"/>
      <c r="AX205" s="82"/>
      <c r="AY205" s="82" t="s">
        <v>1958</v>
      </c>
      <c r="AZ205" s="84" t="s">
        <v>1959</v>
      </c>
    </row>
    <row r="206" spans="1:52" ht="75" customHeight="1">
      <c r="A206" s="81">
        <v>205</v>
      </c>
      <c r="B206" s="82" t="s">
        <v>1960</v>
      </c>
      <c r="C206" s="82" t="s">
        <v>1185</v>
      </c>
      <c r="D206" s="82" t="s">
        <v>1961</v>
      </c>
      <c r="E206" s="82" t="s">
        <v>1567</v>
      </c>
      <c r="F206" s="82" t="s">
        <v>236</v>
      </c>
      <c r="G206" s="82" t="s">
        <v>593</v>
      </c>
      <c r="H206" s="82" t="s">
        <v>222</v>
      </c>
      <c r="I206" s="82" t="s">
        <v>255</v>
      </c>
      <c r="J206" s="82" t="s">
        <v>1497</v>
      </c>
      <c r="K206" s="82" t="s">
        <v>248</v>
      </c>
      <c r="L206" s="82" t="s">
        <v>1962</v>
      </c>
      <c r="M206" s="82" t="s">
        <v>1963</v>
      </c>
      <c r="N206" s="82"/>
      <c r="O206" s="82"/>
      <c r="P206" s="82"/>
      <c r="Q206" s="82"/>
      <c r="R206" s="82"/>
      <c r="S206" s="82"/>
      <c r="T206" s="82"/>
      <c r="U206" s="82"/>
      <c r="V206" s="82"/>
      <c r="W206" s="82"/>
      <c r="X206" s="82"/>
      <c r="Y206" s="82"/>
      <c r="Z206" s="82"/>
      <c r="AA206" s="82"/>
      <c r="AB206" s="82" t="s">
        <v>66</v>
      </c>
      <c r="AC206" s="82" t="s">
        <v>67</v>
      </c>
      <c r="AD206" s="82" t="s">
        <v>88</v>
      </c>
      <c r="AE206" s="82" t="s">
        <v>64</v>
      </c>
      <c r="AF206" s="82" t="s">
        <v>64</v>
      </c>
      <c r="AG206" s="82" t="s">
        <v>65</v>
      </c>
      <c r="AH206" s="82"/>
      <c r="AI206" s="82" t="s">
        <v>69</v>
      </c>
      <c r="AJ206" s="82" t="s">
        <v>65</v>
      </c>
      <c r="AK206" s="82" t="s">
        <v>65</v>
      </c>
      <c r="AL206" s="82" t="s">
        <v>65</v>
      </c>
      <c r="AM206" s="82" t="s">
        <v>65</v>
      </c>
      <c r="AN206" s="82" t="s">
        <v>65</v>
      </c>
      <c r="AO206" s="82"/>
      <c r="AP206" s="82"/>
      <c r="AQ206" s="82" t="s">
        <v>1964</v>
      </c>
      <c r="AR206" s="82" t="s">
        <v>1965</v>
      </c>
      <c r="AS206" s="82" t="s">
        <v>136</v>
      </c>
      <c r="AT206" s="82"/>
      <c r="AU206" s="82" t="s">
        <v>65</v>
      </c>
      <c r="AV206" s="82"/>
      <c r="AW206" s="82"/>
      <c r="AX206" s="82"/>
      <c r="AY206" s="82" t="s">
        <v>1966</v>
      </c>
      <c r="AZ206" s="84" t="s">
        <v>1967</v>
      </c>
    </row>
    <row r="207" spans="1:52" ht="75" customHeight="1">
      <c r="A207" s="81">
        <v>206</v>
      </c>
      <c r="B207" s="82" t="s">
        <v>1968</v>
      </c>
      <c r="C207" s="82" t="s">
        <v>386</v>
      </c>
      <c r="D207" s="82" t="s">
        <v>1969</v>
      </c>
      <c r="E207" s="82" t="s">
        <v>1570</v>
      </c>
      <c r="F207" s="82" t="s">
        <v>55</v>
      </c>
      <c r="G207" s="82" t="s">
        <v>129</v>
      </c>
      <c r="H207" s="82" t="s">
        <v>238</v>
      </c>
      <c r="I207" s="82" t="s">
        <v>1263</v>
      </c>
      <c r="J207" s="82" t="s">
        <v>1497</v>
      </c>
      <c r="K207" s="82" t="s">
        <v>248</v>
      </c>
      <c r="L207" s="82" t="s">
        <v>1970</v>
      </c>
      <c r="M207" s="82" t="s">
        <v>1971</v>
      </c>
      <c r="N207" s="82" t="s">
        <v>1640</v>
      </c>
      <c r="O207" s="82" t="s">
        <v>1571</v>
      </c>
      <c r="P207" s="82" t="s">
        <v>61</v>
      </c>
      <c r="Q207" s="82" t="s">
        <v>193</v>
      </c>
      <c r="R207" s="82" t="s">
        <v>194</v>
      </c>
      <c r="S207" s="82" t="s">
        <v>64</v>
      </c>
      <c r="T207" s="82" t="s">
        <v>64</v>
      </c>
      <c r="U207" s="82" t="s">
        <v>64</v>
      </c>
      <c r="V207" s="82" t="s">
        <v>64</v>
      </c>
      <c r="W207" s="82" t="s">
        <v>65</v>
      </c>
      <c r="X207" s="82" t="s">
        <v>65</v>
      </c>
      <c r="Y207" s="82" t="s">
        <v>64</v>
      </c>
      <c r="Z207" s="82" t="s">
        <v>65</v>
      </c>
      <c r="AA207" s="82" t="s">
        <v>64</v>
      </c>
      <c r="AB207" s="82" t="s">
        <v>66</v>
      </c>
      <c r="AC207" s="82" t="s">
        <v>67</v>
      </c>
      <c r="AD207" s="82" t="s">
        <v>88</v>
      </c>
      <c r="AE207" s="82" t="s">
        <v>64</v>
      </c>
      <c r="AF207" s="82" t="s">
        <v>64</v>
      </c>
      <c r="AG207" s="82" t="s">
        <v>64</v>
      </c>
      <c r="AH207" s="82" t="s">
        <v>65</v>
      </c>
      <c r="AI207" s="82" t="s">
        <v>89</v>
      </c>
      <c r="AJ207" s="82" t="s">
        <v>65</v>
      </c>
      <c r="AK207" s="82" t="s">
        <v>65</v>
      </c>
      <c r="AL207" s="82" t="s">
        <v>65</v>
      </c>
      <c r="AM207" s="82" t="s">
        <v>64</v>
      </c>
      <c r="AN207" s="82" t="s">
        <v>65</v>
      </c>
      <c r="AO207" s="82" t="s">
        <v>1972</v>
      </c>
      <c r="AP207" s="82" t="s">
        <v>1973</v>
      </c>
      <c r="AQ207" s="82" t="s">
        <v>1974</v>
      </c>
      <c r="AR207" s="82" t="s">
        <v>1975</v>
      </c>
      <c r="AS207" s="82" t="s">
        <v>136</v>
      </c>
      <c r="AT207" s="82"/>
      <c r="AU207" s="82" t="s">
        <v>65</v>
      </c>
      <c r="AV207" s="82" t="s">
        <v>75</v>
      </c>
      <c r="AW207" s="82" t="s">
        <v>65</v>
      </c>
      <c r="AX207" s="82"/>
      <c r="AY207" s="82" t="s">
        <v>1976</v>
      </c>
      <c r="AZ207" s="84" t="s">
        <v>1977</v>
      </c>
    </row>
    <row r="208" spans="1:52" ht="75" customHeight="1">
      <c r="A208" s="81">
        <v>207</v>
      </c>
      <c r="B208" s="82" t="s">
        <v>1978</v>
      </c>
      <c r="C208" s="82" t="s">
        <v>1979</v>
      </c>
      <c r="D208" s="82" t="s">
        <v>1980</v>
      </c>
      <c r="E208" s="82" t="s">
        <v>1835</v>
      </c>
      <c r="F208" s="82" t="s">
        <v>55</v>
      </c>
      <c r="G208" s="82" t="s">
        <v>129</v>
      </c>
      <c r="H208" s="82" t="s">
        <v>238</v>
      </c>
      <c r="I208" s="82" t="s">
        <v>617</v>
      </c>
      <c r="J208" s="82" t="s">
        <v>1497</v>
      </c>
      <c r="K208" s="82" t="s">
        <v>271</v>
      </c>
      <c r="L208" s="82" t="s">
        <v>1981</v>
      </c>
      <c r="M208" s="82" t="s">
        <v>1982</v>
      </c>
      <c r="N208" s="82" t="s">
        <v>1983</v>
      </c>
      <c r="O208" s="82" t="s">
        <v>1747</v>
      </c>
      <c r="P208" s="82" t="s">
        <v>159</v>
      </c>
      <c r="Q208" s="82" t="s">
        <v>159</v>
      </c>
      <c r="R208" s="82" t="s">
        <v>1748</v>
      </c>
      <c r="S208" s="82" t="s">
        <v>65</v>
      </c>
      <c r="T208" s="82" t="s">
        <v>64</v>
      </c>
      <c r="U208" s="82" t="s">
        <v>64</v>
      </c>
      <c r="V208" s="82" t="s">
        <v>65</v>
      </c>
      <c r="W208" s="82" t="s">
        <v>65</v>
      </c>
      <c r="X208" s="82" t="s">
        <v>65</v>
      </c>
      <c r="Y208" s="82" t="s">
        <v>64</v>
      </c>
      <c r="Z208" s="82" t="s">
        <v>64</v>
      </c>
      <c r="AA208" s="82" t="s">
        <v>64</v>
      </c>
      <c r="AB208" s="82" t="s">
        <v>146</v>
      </c>
      <c r="AC208" s="82" t="s">
        <v>67</v>
      </c>
      <c r="AD208" s="82" t="s">
        <v>88</v>
      </c>
      <c r="AE208" s="82" t="s">
        <v>64</v>
      </c>
      <c r="AF208" s="82" t="s">
        <v>64</v>
      </c>
      <c r="AG208" s="82" t="s">
        <v>64</v>
      </c>
      <c r="AH208" s="82" t="s">
        <v>65</v>
      </c>
      <c r="AI208" s="82" t="s">
        <v>89</v>
      </c>
      <c r="AJ208" s="82" t="s">
        <v>65</v>
      </c>
      <c r="AK208" s="82" t="s">
        <v>136</v>
      </c>
      <c r="AL208" s="82" t="s">
        <v>64</v>
      </c>
      <c r="AM208" s="82" t="s">
        <v>136</v>
      </c>
      <c r="AN208" s="82" t="s">
        <v>136</v>
      </c>
      <c r="AO208" s="82" t="s">
        <v>1984</v>
      </c>
      <c r="AP208" s="82" t="s">
        <v>1985</v>
      </c>
      <c r="AQ208" s="82" t="s">
        <v>1986</v>
      </c>
      <c r="AR208" s="82" t="s">
        <v>617</v>
      </c>
      <c r="AS208" s="82" t="s">
        <v>64</v>
      </c>
      <c r="AT208" s="82"/>
      <c r="AU208" s="82" t="s">
        <v>65</v>
      </c>
      <c r="AV208" s="82" t="s">
        <v>1764</v>
      </c>
      <c r="AW208" s="82" t="s">
        <v>65</v>
      </c>
      <c r="AX208" s="82"/>
      <c r="AY208" s="82" t="s">
        <v>1987</v>
      </c>
      <c r="AZ208" s="84" t="s">
        <v>1988</v>
      </c>
    </row>
    <row r="209" spans="1:52" ht="75" customHeight="1">
      <c r="A209" s="81">
        <v>208</v>
      </c>
      <c r="B209" s="82" t="s">
        <v>1989</v>
      </c>
      <c r="C209" s="82" t="s">
        <v>822</v>
      </c>
      <c r="D209" s="82" t="s">
        <v>1990</v>
      </c>
      <c r="E209" s="82" t="s">
        <v>1526</v>
      </c>
      <c r="F209" s="82" t="s">
        <v>236</v>
      </c>
      <c r="G209" s="82" t="s">
        <v>753</v>
      </c>
      <c r="H209" s="82" t="s">
        <v>222</v>
      </c>
      <c r="I209" s="82" t="s">
        <v>873</v>
      </c>
      <c r="J209" s="82" t="s">
        <v>1497</v>
      </c>
      <c r="K209" s="82" t="s">
        <v>320</v>
      </c>
      <c r="L209" s="82" t="s">
        <v>1991</v>
      </c>
      <c r="M209" s="82" t="s">
        <v>1992</v>
      </c>
      <c r="N209" s="82"/>
      <c r="O209" s="82"/>
      <c r="P209" s="82"/>
      <c r="Q209" s="82"/>
      <c r="R209" s="82"/>
      <c r="S209" s="82"/>
      <c r="T209" s="82"/>
      <c r="U209" s="82"/>
      <c r="V209" s="82"/>
      <c r="W209" s="82"/>
      <c r="X209" s="82"/>
      <c r="Y209" s="82"/>
      <c r="Z209" s="82"/>
      <c r="AA209" s="82"/>
      <c r="AB209" s="82" t="s">
        <v>66</v>
      </c>
      <c r="AC209" s="82" t="s">
        <v>67</v>
      </c>
      <c r="AD209" s="82" t="s">
        <v>88</v>
      </c>
      <c r="AE209" s="82" t="s">
        <v>64</v>
      </c>
      <c r="AF209" s="82" t="s">
        <v>64</v>
      </c>
      <c r="AG209" s="82" t="s">
        <v>65</v>
      </c>
      <c r="AH209" s="82"/>
      <c r="AI209" s="82" t="s">
        <v>1580</v>
      </c>
      <c r="AJ209" s="82" t="s">
        <v>65</v>
      </c>
      <c r="AK209" s="82" t="s">
        <v>65</v>
      </c>
      <c r="AL209" s="82" t="s">
        <v>65</v>
      </c>
      <c r="AM209" s="82" t="s">
        <v>64</v>
      </c>
      <c r="AN209" s="82" t="s">
        <v>64</v>
      </c>
      <c r="AO209" s="82"/>
      <c r="AP209" s="82"/>
      <c r="AQ209" s="82" t="s">
        <v>1993</v>
      </c>
      <c r="AR209" s="82" t="s">
        <v>1994</v>
      </c>
      <c r="AS209" s="82" t="s">
        <v>136</v>
      </c>
      <c r="AT209" s="82"/>
      <c r="AU209" s="82" t="s">
        <v>65</v>
      </c>
      <c r="AV209" s="82"/>
      <c r="AW209" s="82"/>
      <c r="AX209" s="82"/>
      <c r="AY209" s="82" t="s">
        <v>1995</v>
      </c>
      <c r="AZ209" s="84" t="s">
        <v>1996</v>
      </c>
    </row>
    <row r="210" spans="1:52" ht="75" customHeight="1">
      <c r="A210" s="81">
        <v>209</v>
      </c>
      <c r="B210" s="82" t="s">
        <v>1997</v>
      </c>
      <c r="C210" s="82" t="s">
        <v>822</v>
      </c>
      <c r="D210" s="82" t="s">
        <v>1998</v>
      </c>
      <c r="E210" s="82" t="s">
        <v>1567</v>
      </c>
      <c r="F210" s="82" t="s">
        <v>236</v>
      </c>
      <c r="G210" s="82" t="s">
        <v>593</v>
      </c>
      <c r="H210" s="82" t="s">
        <v>222</v>
      </c>
      <c r="I210" s="82" t="s">
        <v>873</v>
      </c>
      <c r="J210" s="82" t="s">
        <v>1497</v>
      </c>
      <c r="K210" s="82" t="s">
        <v>320</v>
      </c>
      <c r="L210" s="82" t="s">
        <v>1999</v>
      </c>
      <c r="M210" s="82" t="s">
        <v>2000</v>
      </c>
      <c r="N210" s="82"/>
      <c r="O210" s="82"/>
      <c r="P210" s="82"/>
      <c r="Q210" s="82"/>
      <c r="R210" s="82"/>
      <c r="S210" s="82"/>
      <c r="T210" s="82"/>
      <c r="U210" s="82"/>
      <c r="V210" s="82"/>
      <c r="W210" s="82"/>
      <c r="X210" s="82"/>
      <c r="Y210" s="82"/>
      <c r="Z210" s="82"/>
      <c r="AA210" s="82"/>
      <c r="AB210" s="82" t="s">
        <v>66</v>
      </c>
      <c r="AC210" s="82" t="s">
        <v>67</v>
      </c>
      <c r="AD210" s="82" t="s">
        <v>88</v>
      </c>
      <c r="AE210" s="82" t="s">
        <v>64</v>
      </c>
      <c r="AF210" s="82" t="s">
        <v>64</v>
      </c>
      <c r="AG210" s="82" t="s">
        <v>65</v>
      </c>
      <c r="AH210" s="82"/>
      <c r="AI210" s="82" t="s">
        <v>69</v>
      </c>
      <c r="AJ210" s="82" t="s">
        <v>65</v>
      </c>
      <c r="AK210" s="82" t="s">
        <v>65</v>
      </c>
      <c r="AL210" s="82" t="s">
        <v>65</v>
      </c>
      <c r="AM210" s="82" t="s">
        <v>64</v>
      </c>
      <c r="AN210" s="82" t="s">
        <v>65</v>
      </c>
      <c r="AO210" s="82"/>
      <c r="AP210" s="82"/>
      <c r="AQ210" s="82" t="s">
        <v>2001</v>
      </c>
      <c r="AR210" s="82" t="s">
        <v>2002</v>
      </c>
      <c r="AS210" s="82" t="s">
        <v>136</v>
      </c>
      <c r="AT210" s="82"/>
      <c r="AU210" s="82" t="s">
        <v>65</v>
      </c>
      <c r="AV210" s="82"/>
      <c r="AW210" s="82"/>
      <c r="AX210" s="82"/>
      <c r="AY210" s="82" t="s">
        <v>2003</v>
      </c>
      <c r="AZ210" s="84" t="s">
        <v>2004</v>
      </c>
    </row>
    <row r="211" spans="1:52" ht="75" customHeight="1">
      <c r="A211" s="81">
        <v>210</v>
      </c>
      <c r="B211" s="82" t="s">
        <v>2005</v>
      </c>
      <c r="C211" s="82" t="s">
        <v>822</v>
      </c>
      <c r="D211" s="82" t="s">
        <v>823</v>
      </c>
      <c r="E211" s="82" t="s">
        <v>1517</v>
      </c>
      <c r="F211" s="82" t="s">
        <v>236</v>
      </c>
      <c r="G211" s="82" t="s">
        <v>753</v>
      </c>
      <c r="H211" s="82" t="s">
        <v>222</v>
      </c>
      <c r="I211" s="82" t="s">
        <v>811</v>
      </c>
      <c r="J211" s="82" t="s">
        <v>1497</v>
      </c>
      <c r="K211" s="82" t="s">
        <v>223</v>
      </c>
      <c r="L211" s="82" t="s">
        <v>2006</v>
      </c>
      <c r="M211" s="82" t="s">
        <v>2007</v>
      </c>
      <c r="N211" s="82"/>
      <c r="O211" s="82"/>
      <c r="P211" s="82"/>
      <c r="Q211" s="82"/>
      <c r="R211" s="82"/>
      <c r="S211" s="82"/>
      <c r="T211" s="82"/>
      <c r="U211" s="82"/>
      <c r="V211" s="82"/>
      <c r="W211" s="82"/>
      <c r="X211" s="82"/>
      <c r="Y211" s="82"/>
      <c r="Z211" s="82"/>
      <c r="AA211" s="82"/>
      <c r="AB211" s="82" t="s">
        <v>66</v>
      </c>
      <c r="AC211" s="82" t="s">
        <v>67</v>
      </c>
      <c r="AD211" s="82" t="s">
        <v>88</v>
      </c>
      <c r="AE211" s="82" t="s">
        <v>65</v>
      </c>
      <c r="AF211" s="82" t="s">
        <v>64</v>
      </c>
      <c r="AG211" s="82" t="s">
        <v>65</v>
      </c>
      <c r="AH211" s="82"/>
      <c r="AI211" s="82" t="s">
        <v>89</v>
      </c>
      <c r="AJ211" s="82" t="s">
        <v>65</v>
      </c>
      <c r="AK211" s="82" t="s">
        <v>65</v>
      </c>
      <c r="AL211" s="82" t="s">
        <v>65</v>
      </c>
      <c r="AM211" s="82" t="s">
        <v>64</v>
      </c>
      <c r="AN211" s="82" t="s">
        <v>65</v>
      </c>
      <c r="AO211" s="82"/>
      <c r="AP211" s="82"/>
      <c r="AQ211" s="82" t="s">
        <v>826</v>
      </c>
      <c r="AR211" s="82" t="s">
        <v>811</v>
      </c>
      <c r="AS211" s="82" t="s">
        <v>64</v>
      </c>
      <c r="AT211" s="82"/>
      <c r="AU211" s="82" t="s">
        <v>65</v>
      </c>
      <c r="AV211" s="82"/>
      <c r="AW211" s="82"/>
      <c r="AX211" s="82"/>
      <c r="AY211" s="82" t="s">
        <v>827</v>
      </c>
      <c r="AZ211" s="84" t="s">
        <v>828</v>
      </c>
    </row>
    <row r="212" spans="1:52" ht="75" customHeight="1">
      <c r="A212" s="81">
        <v>211</v>
      </c>
      <c r="B212" s="82" t="s">
        <v>2008</v>
      </c>
      <c r="C212" s="82" t="s">
        <v>822</v>
      </c>
      <c r="D212" s="82" t="s">
        <v>2009</v>
      </c>
      <c r="E212" s="82" t="s">
        <v>1567</v>
      </c>
      <c r="F212" s="82" t="s">
        <v>236</v>
      </c>
      <c r="G212" s="82" t="s">
        <v>753</v>
      </c>
      <c r="H212" s="82" t="s">
        <v>222</v>
      </c>
      <c r="I212" s="82" t="s">
        <v>290</v>
      </c>
      <c r="J212" s="82" t="s">
        <v>1497</v>
      </c>
      <c r="K212" s="82" t="s">
        <v>284</v>
      </c>
      <c r="L212" s="82" t="s">
        <v>2010</v>
      </c>
      <c r="M212" s="82" t="s">
        <v>2011</v>
      </c>
      <c r="N212" s="82"/>
      <c r="O212" s="82"/>
      <c r="P212" s="82"/>
      <c r="Q212" s="82"/>
      <c r="R212" s="82"/>
      <c r="S212" s="82"/>
      <c r="T212" s="82"/>
      <c r="U212" s="82"/>
      <c r="V212" s="82"/>
      <c r="W212" s="82"/>
      <c r="X212" s="82"/>
      <c r="Y212" s="82"/>
      <c r="Z212" s="82"/>
      <c r="AA212" s="82"/>
      <c r="AB212" s="82" t="s">
        <v>66</v>
      </c>
      <c r="AC212" s="82" t="s">
        <v>67</v>
      </c>
      <c r="AD212" s="82" t="s">
        <v>88</v>
      </c>
      <c r="AE212" s="82" t="s">
        <v>64</v>
      </c>
      <c r="AF212" s="82" t="s">
        <v>65</v>
      </c>
      <c r="AG212" s="82" t="s">
        <v>65</v>
      </c>
      <c r="AH212" s="82"/>
      <c r="AI212" s="82" t="s">
        <v>1580</v>
      </c>
      <c r="AJ212" s="82" t="s">
        <v>65</v>
      </c>
      <c r="AK212" s="82" t="s">
        <v>65</v>
      </c>
      <c r="AL212" s="82" t="s">
        <v>65</v>
      </c>
      <c r="AM212" s="82" t="s">
        <v>64</v>
      </c>
      <c r="AN212" s="82" t="s">
        <v>64</v>
      </c>
      <c r="AO212" s="82"/>
      <c r="AP212" s="82"/>
      <c r="AQ212" s="82" t="s">
        <v>2012</v>
      </c>
      <c r="AR212" s="82" t="s">
        <v>2013</v>
      </c>
      <c r="AS212" s="82" t="s">
        <v>136</v>
      </c>
      <c r="AT212" s="82"/>
      <c r="AU212" s="82" t="s">
        <v>65</v>
      </c>
      <c r="AV212" s="82"/>
      <c r="AW212" s="82"/>
      <c r="AX212" s="82"/>
      <c r="AY212" s="82" t="s">
        <v>2014</v>
      </c>
      <c r="AZ212" s="84" t="s">
        <v>2015</v>
      </c>
    </row>
    <row r="213" spans="1:52" ht="75" customHeight="1">
      <c r="A213" s="81">
        <v>212</v>
      </c>
      <c r="B213" s="82" t="s">
        <v>2016</v>
      </c>
      <c r="C213" s="82" t="s">
        <v>751</v>
      </c>
      <c r="D213" s="82" t="s">
        <v>2017</v>
      </c>
      <c r="E213" s="82" t="s">
        <v>1570</v>
      </c>
      <c r="F213" s="82" t="s">
        <v>236</v>
      </c>
      <c r="G213" s="82" t="s">
        <v>807</v>
      </c>
      <c r="H213" s="82" t="s">
        <v>222</v>
      </c>
      <c r="I213" s="82" t="s">
        <v>199</v>
      </c>
      <c r="J213" s="82" t="s">
        <v>1497</v>
      </c>
      <c r="K213" s="82" t="s">
        <v>320</v>
      </c>
      <c r="L213" s="82" t="s">
        <v>2018</v>
      </c>
      <c r="M213" s="82" t="s">
        <v>2019</v>
      </c>
      <c r="N213" s="82"/>
      <c r="O213" s="82"/>
      <c r="P213" s="82"/>
      <c r="Q213" s="82"/>
      <c r="R213" s="82"/>
      <c r="S213" s="82"/>
      <c r="T213" s="82"/>
      <c r="U213" s="82"/>
      <c r="V213" s="82"/>
      <c r="W213" s="82"/>
      <c r="X213" s="82"/>
      <c r="Y213" s="82"/>
      <c r="Z213" s="82"/>
      <c r="AA213" s="82"/>
      <c r="AB213" s="82" t="s">
        <v>66</v>
      </c>
      <c r="AC213" s="82" t="s">
        <v>67</v>
      </c>
      <c r="AD213" s="82" t="s">
        <v>88</v>
      </c>
      <c r="AE213" s="82" t="s">
        <v>64</v>
      </c>
      <c r="AF213" s="82" t="s">
        <v>64</v>
      </c>
      <c r="AG213" s="82" t="s">
        <v>65</v>
      </c>
      <c r="AH213" s="82"/>
      <c r="AI213" s="82" t="s">
        <v>89</v>
      </c>
      <c r="AJ213" s="82" t="s">
        <v>65</v>
      </c>
      <c r="AK213" s="82" t="s">
        <v>65</v>
      </c>
      <c r="AL213" s="82" t="s">
        <v>65</v>
      </c>
      <c r="AM213" s="82" t="s">
        <v>65</v>
      </c>
      <c r="AN213" s="82" t="s">
        <v>65</v>
      </c>
      <c r="AO213" s="82"/>
      <c r="AP213" s="82"/>
      <c r="AQ213" s="82" t="s">
        <v>2020</v>
      </c>
      <c r="AR213" s="82" t="s">
        <v>2021</v>
      </c>
      <c r="AS213" s="82" t="s">
        <v>136</v>
      </c>
      <c r="AT213" s="82"/>
      <c r="AU213" s="82" t="s">
        <v>65</v>
      </c>
      <c r="AV213" s="82"/>
      <c r="AW213" s="82"/>
      <c r="AX213" s="82"/>
      <c r="AY213" s="82" t="s">
        <v>2022</v>
      </c>
      <c r="AZ213" s="84" t="s">
        <v>2023</v>
      </c>
    </row>
    <row r="214" spans="1:52" ht="75" customHeight="1">
      <c r="A214" s="81">
        <v>213</v>
      </c>
      <c r="B214" s="82" t="s">
        <v>2024</v>
      </c>
      <c r="C214" s="82" t="s">
        <v>751</v>
      </c>
      <c r="D214" s="82" t="s">
        <v>2025</v>
      </c>
      <c r="E214" s="82" t="s">
        <v>1567</v>
      </c>
      <c r="F214" s="82" t="s">
        <v>236</v>
      </c>
      <c r="G214" s="82" t="s">
        <v>593</v>
      </c>
      <c r="H214" s="82" t="s">
        <v>222</v>
      </c>
      <c r="I214" s="82" t="s">
        <v>1332</v>
      </c>
      <c r="J214" s="82" t="s">
        <v>2026</v>
      </c>
      <c r="K214" s="82" t="s">
        <v>2027</v>
      </c>
      <c r="L214" s="82" t="s">
        <v>2028</v>
      </c>
      <c r="M214" s="82" t="s">
        <v>2029</v>
      </c>
      <c r="N214" s="82"/>
      <c r="O214" s="82"/>
      <c r="P214" s="82"/>
      <c r="Q214" s="82"/>
      <c r="R214" s="82"/>
      <c r="S214" s="82"/>
      <c r="T214" s="82"/>
      <c r="U214" s="82"/>
      <c r="V214" s="82"/>
      <c r="W214" s="82"/>
      <c r="X214" s="82"/>
      <c r="Y214" s="82"/>
      <c r="Z214" s="82"/>
      <c r="AA214" s="82"/>
      <c r="AB214" s="82" t="s">
        <v>66</v>
      </c>
      <c r="AC214" s="82" t="s">
        <v>67</v>
      </c>
      <c r="AD214" s="82" t="s">
        <v>88</v>
      </c>
      <c r="AE214" s="82" t="s">
        <v>64</v>
      </c>
      <c r="AF214" s="82" t="s">
        <v>64</v>
      </c>
      <c r="AG214" s="82" t="s">
        <v>65</v>
      </c>
      <c r="AH214" s="82"/>
      <c r="AI214" s="82" t="s">
        <v>69</v>
      </c>
      <c r="AJ214" s="82" t="s">
        <v>65</v>
      </c>
      <c r="AK214" s="82" t="s">
        <v>65</v>
      </c>
      <c r="AL214" s="82" t="s">
        <v>65</v>
      </c>
      <c r="AM214" s="82" t="s">
        <v>64</v>
      </c>
      <c r="AN214" s="82" t="s">
        <v>65</v>
      </c>
      <c r="AO214" s="82"/>
      <c r="AP214" s="82"/>
      <c r="AQ214" s="82" t="s">
        <v>2030</v>
      </c>
      <c r="AR214" s="82" t="s">
        <v>2031</v>
      </c>
      <c r="AS214" s="82" t="s">
        <v>64</v>
      </c>
      <c r="AT214" s="82"/>
      <c r="AU214" s="82" t="s">
        <v>65</v>
      </c>
      <c r="AV214" s="82"/>
      <c r="AW214" s="82"/>
      <c r="AX214" s="82"/>
      <c r="AY214" s="82" t="s">
        <v>2032</v>
      </c>
      <c r="AZ214" s="84" t="s">
        <v>2033</v>
      </c>
    </row>
    <row r="215" spans="1:52" ht="75" customHeight="1">
      <c r="A215" s="81">
        <v>214</v>
      </c>
      <c r="B215" s="82" t="s">
        <v>1208</v>
      </c>
      <c r="C215" s="82" t="s">
        <v>386</v>
      </c>
      <c r="D215" s="82" t="s">
        <v>2034</v>
      </c>
      <c r="E215" s="82" t="s">
        <v>1517</v>
      </c>
      <c r="F215" s="82" t="s">
        <v>55</v>
      </c>
      <c r="G215" s="82" t="s">
        <v>129</v>
      </c>
      <c r="H215" s="82" t="s">
        <v>238</v>
      </c>
      <c r="I215" s="82" t="s">
        <v>290</v>
      </c>
      <c r="J215" s="82" t="s">
        <v>1497</v>
      </c>
      <c r="K215" s="82" t="s">
        <v>284</v>
      </c>
      <c r="L215" s="82" t="s">
        <v>2035</v>
      </c>
      <c r="M215" s="82" t="s">
        <v>2036</v>
      </c>
      <c r="N215" s="82" t="s">
        <v>1835</v>
      </c>
      <c r="O215" s="82" t="s">
        <v>2037</v>
      </c>
      <c r="P215" s="82" t="s">
        <v>61</v>
      </c>
      <c r="Q215" s="82" t="s">
        <v>440</v>
      </c>
      <c r="R215" s="82" t="s">
        <v>194</v>
      </c>
      <c r="S215" s="82" t="s">
        <v>64</v>
      </c>
      <c r="T215" s="82" t="s">
        <v>64</v>
      </c>
      <c r="U215" s="82" t="s">
        <v>64</v>
      </c>
      <c r="V215" s="82" t="s">
        <v>64</v>
      </c>
      <c r="W215" s="82" t="s">
        <v>65</v>
      </c>
      <c r="X215" s="82" t="s">
        <v>65</v>
      </c>
      <c r="Y215" s="82" t="s">
        <v>64</v>
      </c>
      <c r="Z215" s="82" t="s">
        <v>65</v>
      </c>
      <c r="AA215" s="82" t="s">
        <v>65</v>
      </c>
      <c r="AB215" s="82" t="s">
        <v>66</v>
      </c>
      <c r="AC215" s="82" t="s">
        <v>67</v>
      </c>
      <c r="AD215" s="82" t="s">
        <v>88</v>
      </c>
      <c r="AE215" s="82" t="s">
        <v>64</v>
      </c>
      <c r="AF215" s="82" t="s">
        <v>64</v>
      </c>
      <c r="AG215" s="82" t="s">
        <v>64</v>
      </c>
      <c r="AH215" s="82" t="s">
        <v>65</v>
      </c>
      <c r="AI215" s="82" t="s">
        <v>89</v>
      </c>
      <c r="AJ215" s="82" t="s">
        <v>65</v>
      </c>
      <c r="AK215" s="82" t="s">
        <v>136</v>
      </c>
      <c r="AL215" s="82" t="s">
        <v>65</v>
      </c>
      <c r="AM215" s="82" t="s">
        <v>64</v>
      </c>
      <c r="AN215" s="82" t="s">
        <v>136</v>
      </c>
      <c r="AO215" s="82"/>
      <c r="AP215" s="82" t="s">
        <v>2038</v>
      </c>
      <c r="AQ215" s="82" t="s">
        <v>2039</v>
      </c>
      <c r="AR215" s="82" t="s">
        <v>1215</v>
      </c>
      <c r="AS215" s="82" t="s">
        <v>136</v>
      </c>
      <c r="AT215" s="82"/>
      <c r="AU215" s="82" t="s">
        <v>65</v>
      </c>
      <c r="AV215" s="82" t="s">
        <v>1764</v>
      </c>
      <c r="AW215" s="82" t="s">
        <v>65</v>
      </c>
      <c r="AX215" s="82"/>
      <c r="AY215" s="82" t="s">
        <v>2040</v>
      </c>
      <c r="AZ215" s="84" t="s">
        <v>1217</v>
      </c>
    </row>
    <row r="216" spans="1:52" ht="75" customHeight="1">
      <c r="A216" s="81">
        <v>215</v>
      </c>
      <c r="B216" s="82" t="s">
        <v>2041</v>
      </c>
      <c r="C216" s="82" t="s">
        <v>822</v>
      </c>
      <c r="D216" s="82" t="s">
        <v>2042</v>
      </c>
      <c r="E216" s="82" t="s">
        <v>1567</v>
      </c>
      <c r="F216" s="82" t="s">
        <v>236</v>
      </c>
      <c r="G216" s="82" t="s">
        <v>807</v>
      </c>
      <c r="H216" s="82" t="s">
        <v>222</v>
      </c>
      <c r="I216" s="82" t="s">
        <v>2043</v>
      </c>
      <c r="J216" s="82" t="s">
        <v>1497</v>
      </c>
      <c r="K216" s="82" t="s">
        <v>223</v>
      </c>
      <c r="L216" s="82" t="s">
        <v>2044</v>
      </c>
      <c r="M216" s="82" t="s">
        <v>2045</v>
      </c>
      <c r="N216" s="82"/>
      <c r="O216" s="82"/>
      <c r="P216" s="82"/>
      <c r="Q216" s="82"/>
      <c r="R216" s="82"/>
      <c r="S216" s="82"/>
      <c r="T216" s="82"/>
      <c r="U216" s="82"/>
      <c r="V216" s="82"/>
      <c r="W216" s="82"/>
      <c r="X216" s="82"/>
      <c r="Y216" s="82"/>
      <c r="Z216" s="82"/>
      <c r="AA216" s="82"/>
      <c r="AB216" s="82" t="s">
        <v>66</v>
      </c>
      <c r="AC216" s="82" t="s">
        <v>67</v>
      </c>
      <c r="AD216" s="82" t="s">
        <v>88</v>
      </c>
      <c r="AE216" s="82" t="s">
        <v>64</v>
      </c>
      <c r="AF216" s="82" t="s">
        <v>64</v>
      </c>
      <c r="AG216" s="82" t="s">
        <v>65</v>
      </c>
      <c r="AH216" s="82"/>
      <c r="AI216" s="82" t="s">
        <v>69</v>
      </c>
      <c r="AJ216" s="82" t="s">
        <v>65</v>
      </c>
      <c r="AK216" s="82" t="s">
        <v>65</v>
      </c>
      <c r="AL216" s="82" t="s">
        <v>65</v>
      </c>
      <c r="AM216" s="82" t="s">
        <v>64</v>
      </c>
      <c r="AN216" s="82" t="s">
        <v>64</v>
      </c>
      <c r="AO216" s="82"/>
      <c r="AP216" s="82"/>
      <c r="AQ216" s="82" t="s">
        <v>2046</v>
      </c>
      <c r="AR216" s="82" t="s">
        <v>2047</v>
      </c>
      <c r="AS216" s="82" t="s">
        <v>136</v>
      </c>
      <c r="AT216" s="82"/>
      <c r="AU216" s="82" t="s">
        <v>65</v>
      </c>
      <c r="AV216" s="82"/>
      <c r="AW216" s="82"/>
      <c r="AX216" s="82"/>
      <c r="AY216" s="82" t="s">
        <v>2048</v>
      </c>
      <c r="AZ216" s="84" t="s">
        <v>2049</v>
      </c>
    </row>
    <row r="217" spans="1:52" ht="75" customHeight="1">
      <c r="A217" s="81">
        <v>216</v>
      </c>
      <c r="B217" s="82" t="s">
        <v>2050</v>
      </c>
      <c r="C217" s="82" t="s">
        <v>822</v>
      </c>
      <c r="D217" s="82" t="s">
        <v>2051</v>
      </c>
      <c r="E217" s="82" t="s">
        <v>1517</v>
      </c>
      <c r="F217" s="82" t="s">
        <v>236</v>
      </c>
      <c r="G217" s="82" t="s">
        <v>753</v>
      </c>
      <c r="H217" s="82" t="s">
        <v>222</v>
      </c>
      <c r="I217" s="82" t="s">
        <v>290</v>
      </c>
      <c r="J217" s="82" t="s">
        <v>1497</v>
      </c>
      <c r="K217" s="82" t="s">
        <v>284</v>
      </c>
      <c r="L217" s="82" t="s">
        <v>2052</v>
      </c>
      <c r="M217" s="82" t="s">
        <v>2053</v>
      </c>
      <c r="N217" s="82"/>
      <c r="O217" s="82"/>
      <c r="P217" s="82"/>
      <c r="Q217" s="82"/>
      <c r="R217" s="82"/>
      <c r="S217" s="82"/>
      <c r="T217" s="82"/>
      <c r="U217" s="82"/>
      <c r="V217" s="82"/>
      <c r="W217" s="82"/>
      <c r="X217" s="82"/>
      <c r="Y217" s="82"/>
      <c r="Z217" s="82"/>
      <c r="AA217" s="82"/>
      <c r="AB217" s="82" t="s">
        <v>66</v>
      </c>
      <c r="AC217" s="82" t="s">
        <v>67</v>
      </c>
      <c r="AD217" s="82" t="s">
        <v>88</v>
      </c>
      <c r="AE217" s="82" t="s">
        <v>64</v>
      </c>
      <c r="AF217" s="82" t="s">
        <v>64</v>
      </c>
      <c r="AG217" s="82" t="s">
        <v>65</v>
      </c>
      <c r="AH217" s="82"/>
      <c r="AI217" s="82" t="s">
        <v>69</v>
      </c>
      <c r="AJ217" s="82" t="s">
        <v>65</v>
      </c>
      <c r="AK217" s="82" t="s">
        <v>65</v>
      </c>
      <c r="AL217" s="82" t="s">
        <v>65</v>
      </c>
      <c r="AM217" s="82" t="s">
        <v>64</v>
      </c>
      <c r="AN217" s="82" t="s">
        <v>65</v>
      </c>
      <c r="AO217" s="82"/>
      <c r="AP217" s="82"/>
      <c r="AQ217" s="82" t="s">
        <v>2054</v>
      </c>
      <c r="AR217" s="82" t="s">
        <v>2055</v>
      </c>
      <c r="AS217" s="82" t="s">
        <v>64</v>
      </c>
      <c r="AT217" s="82"/>
      <c r="AU217" s="82" t="s">
        <v>65</v>
      </c>
      <c r="AV217" s="82"/>
      <c r="AW217" s="82"/>
      <c r="AX217" s="82"/>
      <c r="AY217" s="82" t="s">
        <v>2056</v>
      </c>
      <c r="AZ217" s="84" t="s">
        <v>2057</v>
      </c>
    </row>
    <row r="218" spans="1:52" ht="75" customHeight="1">
      <c r="A218" s="81">
        <v>217</v>
      </c>
      <c r="B218" s="82" t="s">
        <v>1989</v>
      </c>
      <c r="C218" s="82" t="s">
        <v>822</v>
      </c>
      <c r="D218" s="82" t="s">
        <v>2058</v>
      </c>
      <c r="E218" s="82" t="s">
        <v>1570</v>
      </c>
      <c r="F218" s="82" t="s">
        <v>236</v>
      </c>
      <c r="G218" s="82" t="s">
        <v>753</v>
      </c>
      <c r="H218" s="82" t="s">
        <v>222</v>
      </c>
      <c r="I218" s="82" t="s">
        <v>873</v>
      </c>
      <c r="J218" s="82" t="s">
        <v>1497</v>
      </c>
      <c r="K218" s="82" t="s">
        <v>320</v>
      </c>
      <c r="L218" s="82" t="s">
        <v>2059</v>
      </c>
      <c r="M218" s="82" t="s">
        <v>2060</v>
      </c>
      <c r="N218" s="82"/>
      <c r="O218" s="82"/>
      <c r="P218" s="82"/>
      <c r="Q218" s="82"/>
      <c r="R218" s="82"/>
      <c r="S218" s="82"/>
      <c r="T218" s="82"/>
      <c r="U218" s="82"/>
      <c r="V218" s="82"/>
      <c r="W218" s="82"/>
      <c r="X218" s="82"/>
      <c r="Y218" s="82"/>
      <c r="Z218" s="82"/>
      <c r="AA218" s="82"/>
      <c r="AB218" s="82" t="s">
        <v>66</v>
      </c>
      <c r="AC218" s="82" t="s">
        <v>67</v>
      </c>
      <c r="AD218" s="82" t="s">
        <v>88</v>
      </c>
      <c r="AE218" s="82" t="s">
        <v>64</v>
      </c>
      <c r="AF218" s="82" t="s">
        <v>64</v>
      </c>
      <c r="AG218" s="82" t="s">
        <v>65</v>
      </c>
      <c r="AH218" s="82"/>
      <c r="AI218" s="82" t="s">
        <v>69</v>
      </c>
      <c r="AJ218" s="82" t="s">
        <v>65</v>
      </c>
      <c r="AK218" s="82" t="s">
        <v>65</v>
      </c>
      <c r="AL218" s="82" t="s">
        <v>65</v>
      </c>
      <c r="AM218" s="82" t="s">
        <v>64</v>
      </c>
      <c r="AN218" s="82" t="s">
        <v>64</v>
      </c>
      <c r="AO218" s="82"/>
      <c r="AP218" s="82"/>
      <c r="AQ218" s="82" t="s">
        <v>2061</v>
      </c>
      <c r="AR218" s="82" t="s">
        <v>1831</v>
      </c>
      <c r="AS218" s="82" t="s">
        <v>136</v>
      </c>
      <c r="AT218" s="82"/>
      <c r="AU218" s="82" t="s">
        <v>65</v>
      </c>
      <c r="AV218" s="82"/>
      <c r="AW218" s="82"/>
      <c r="AX218" s="82"/>
      <c r="AY218" s="82" t="s">
        <v>2062</v>
      </c>
      <c r="AZ218" s="84" t="s">
        <v>2063</v>
      </c>
    </row>
    <row r="219" spans="1:52" ht="75" customHeight="1">
      <c r="A219" s="81">
        <v>218</v>
      </c>
      <c r="B219" s="82" t="s">
        <v>2064</v>
      </c>
      <c r="C219" s="82" t="s">
        <v>2065</v>
      </c>
      <c r="D219" s="82" t="s">
        <v>2066</v>
      </c>
      <c r="E219" s="82" t="s">
        <v>1526</v>
      </c>
      <c r="F219" s="82" t="s">
        <v>236</v>
      </c>
      <c r="G219" s="82" t="s">
        <v>807</v>
      </c>
      <c r="H219" s="82" t="s">
        <v>222</v>
      </c>
      <c r="I219" s="82" t="s">
        <v>2067</v>
      </c>
      <c r="J219" s="82" t="s">
        <v>1497</v>
      </c>
      <c r="K219" s="82" t="s">
        <v>248</v>
      </c>
      <c r="L219" s="82" t="s">
        <v>2068</v>
      </c>
      <c r="M219" s="82" t="s">
        <v>2069</v>
      </c>
      <c r="N219" s="82" t="s">
        <v>1800</v>
      </c>
      <c r="O219" s="82" t="s">
        <v>1747</v>
      </c>
      <c r="P219" s="82"/>
      <c r="Q219" s="82"/>
      <c r="R219" s="82"/>
      <c r="S219" s="82"/>
      <c r="T219" s="82"/>
      <c r="U219" s="82"/>
      <c r="V219" s="82"/>
      <c r="W219" s="82"/>
      <c r="X219" s="82"/>
      <c r="Y219" s="82"/>
      <c r="Z219" s="82"/>
      <c r="AA219" s="82"/>
      <c r="AB219" s="82" t="s">
        <v>66</v>
      </c>
      <c r="AC219" s="82" t="s">
        <v>67</v>
      </c>
      <c r="AD219" s="82" t="s">
        <v>88</v>
      </c>
      <c r="AE219" s="82" t="s">
        <v>64</v>
      </c>
      <c r="AF219" s="82" t="s">
        <v>65</v>
      </c>
      <c r="AG219" s="82" t="s">
        <v>65</v>
      </c>
      <c r="AH219" s="82"/>
      <c r="AI219" s="82" t="s">
        <v>1580</v>
      </c>
      <c r="AJ219" s="82" t="s">
        <v>65</v>
      </c>
      <c r="AK219" s="82" t="s">
        <v>65</v>
      </c>
      <c r="AL219" s="82" t="s">
        <v>65</v>
      </c>
      <c r="AM219" s="82" t="s">
        <v>65</v>
      </c>
      <c r="AN219" s="82" t="s">
        <v>136</v>
      </c>
      <c r="AO219" s="82"/>
      <c r="AP219" s="82"/>
      <c r="AQ219" s="82" t="s">
        <v>2070</v>
      </c>
      <c r="AR219" s="82" t="s">
        <v>2071</v>
      </c>
      <c r="AS219" s="82" t="s">
        <v>136</v>
      </c>
      <c r="AT219" s="82"/>
      <c r="AU219" s="82" t="s">
        <v>65</v>
      </c>
      <c r="AV219" s="82"/>
      <c r="AW219" s="82"/>
      <c r="AX219" s="82"/>
      <c r="AY219" s="82" t="s">
        <v>2072</v>
      </c>
      <c r="AZ219" s="84"/>
    </row>
    <row r="220" spans="1:52" ht="75" customHeight="1">
      <c r="A220" s="81">
        <v>219</v>
      </c>
      <c r="B220" s="82" t="s">
        <v>2073</v>
      </c>
      <c r="C220" s="82" t="s">
        <v>844</v>
      </c>
      <c r="D220" s="82" t="s">
        <v>2074</v>
      </c>
      <c r="E220" s="82" t="s">
        <v>1567</v>
      </c>
      <c r="F220" s="82" t="s">
        <v>236</v>
      </c>
      <c r="G220" s="82" t="s">
        <v>206</v>
      </c>
      <c r="H220" s="82" t="s">
        <v>222</v>
      </c>
      <c r="I220" s="82" t="s">
        <v>2075</v>
      </c>
      <c r="J220" s="82" t="s">
        <v>1497</v>
      </c>
      <c r="K220" s="82" t="s">
        <v>271</v>
      </c>
      <c r="L220" s="82" t="s">
        <v>2076</v>
      </c>
      <c r="M220" s="82" t="s">
        <v>2077</v>
      </c>
      <c r="N220" s="82" t="s">
        <v>1543</v>
      </c>
      <c r="O220" s="82" t="s">
        <v>1747</v>
      </c>
      <c r="P220" s="82"/>
      <c r="Q220" s="82"/>
      <c r="R220" s="82"/>
      <c r="S220" s="82"/>
      <c r="T220" s="82"/>
      <c r="U220" s="82"/>
      <c r="V220" s="82"/>
      <c r="W220" s="82"/>
      <c r="X220" s="82"/>
      <c r="Y220" s="82"/>
      <c r="Z220" s="82"/>
      <c r="AA220" s="82"/>
      <c r="AB220" s="82" t="s">
        <v>194</v>
      </c>
      <c r="AC220" s="82" t="s">
        <v>67</v>
      </c>
      <c r="AD220" s="82" t="s">
        <v>88</v>
      </c>
      <c r="AE220" s="82" t="s">
        <v>64</v>
      </c>
      <c r="AF220" s="82" t="s">
        <v>64</v>
      </c>
      <c r="AG220" s="82" t="s">
        <v>65</v>
      </c>
      <c r="AH220" s="82"/>
      <c r="AI220" s="82" t="s">
        <v>1580</v>
      </c>
      <c r="AJ220" s="82" t="s">
        <v>65</v>
      </c>
      <c r="AK220" s="82" t="s">
        <v>64</v>
      </c>
      <c r="AL220" s="82" t="s">
        <v>136</v>
      </c>
      <c r="AM220" s="82" t="s">
        <v>64</v>
      </c>
      <c r="AN220" s="82" t="s">
        <v>64</v>
      </c>
      <c r="AO220" s="82"/>
      <c r="AP220" s="82"/>
      <c r="AQ220" s="82" t="s">
        <v>2078</v>
      </c>
      <c r="AR220" s="82" t="s">
        <v>2079</v>
      </c>
      <c r="AS220" s="82" t="s">
        <v>136</v>
      </c>
      <c r="AT220" s="82"/>
      <c r="AU220" s="82" t="s">
        <v>65</v>
      </c>
      <c r="AV220" s="82"/>
      <c r="AW220" s="82"/>
      <c r="AX220" s="82"/>
      <c r="AY220" s="82" t="s">
        <v>2080</v>
      </c>
      <c r="AZ220" s="84" t="s">
        <v>2081</v>
      </c>
    </row>
    <row r="221" spans="1:52" ht="75" customHeight="1">
      <c r="A221" s="81">
        <v>220</v>
      </c>
      <c r="B221" s="82" t="s">
        <v>2082</v>
      </c>
      <c r="C221" s="82" t="s">
        <v>2083</v>
      </c>
      <c r="D221" s="82" t="s">
        <v>2084</v>
      </c>
      <c r="E221" s="82" t="s">
        <v>1495</v>
      </c>
      <c r="F221" s="82" t="s">
        <v>236</v>
      </c>
      <c r="G221" s="82" t="s">
        <v>129</v>
      </c>
      <c r="H221" s="82" t="s">
        <v>238</v>
      </c>
      <c r="I221" s="82" t="s">
        <v>199</v>
      </c>
      <c r="J221" s="82" t="s">
        <v>1497</v>
      </c>
      <c r="K221" s="82" t="s">
        <v>320</v>
      </c>
      <c r="L221" s="82" t="s">
        <v>2085</v>
      </c>
      <c r="M221" s="82" t="s">
        <v>2086</v>
      </c>
      <c r="N221" s="82" t="s">
        <v>1800</v>
      </c>
      <c r="O221" s="82" t="s">
        <v>1747</v>
      </c>
      <c r="P221" s="82"/>
      <c r="Q221" s="82"/>
      <c r="R221" s="82"/>
      <c r="S221" s="82"/>
      <c r="T221" s="82"/>
      <c r="U221" s="82"/>
      <c r="V221" s="82"/>
      <c r="W221" s="82"/>
      <c r="X221" s="82"/>
      <c r="Y221" s="82"/>
      <c r="Z221" s="82"/>
      <c r="AA221" s="82"/>
      <c r="AB221" s="82" t="s">
        <v>66</v>
      </c>
      <c r="AC221" s="82" t="s">
        <v>67</v>
      </c>
      <c r="AD221" s="82" t="s">
        <v>88</v>
      </c>
      <c r="AE221" s="82" t="s">
        <v>64</v>
      </c>
      <c r="AF221" s="82" t="s">
        <v>64</v>
      </c>
      <c r="AG221" s="82" t="s">
        <v>65</v>
      </c>
      <c r="AH221" s="82"/>
      <c r="AI221" s="82" t="s">
        <v>89</v>
      </c>
      <c r="AJ221" s="82" t="s">
        <v>65</v>
      </c>
      <c r="AK221" s="82" t="s">
        <v>65</v>
      </c>
      <c r="AL221" s="82" t="s">
        <v>65</v>
      </c>
      <c r="AM221" s="82" t="s">
        <v>64</v>
      </c>
      <c r="AN221" s="82" t="s">
        <v>64</v>
      </c>
      <c r="AO221" s="82"/>
      <c r="AP221" s="82"/>
      <c r="AQ221" s="82" t="s">
        <v>2087</v>
      </c>
      <c r="AR221" s="82" t="s">
        <v>2088</v>
      </c>
      <c r="AS221" s="82" t="s">
        <v>136</v>
      </c>
      <c r="AT221" s="82"/>
      <c r="AU221" s="82" t="s">
        <v>65</v>
      </c>
      <c r="AV221" s="82"/>
      <c r="AW221" s="82"/>
      <c r="AX221" s="82"/>
      <c r="AY221" s="82" t="s">
        <v>2089</v>
      </c>
      <c r="AZ221" s="84" t="s">
        <v>2090</v>
      </c>
    </row>
    <row r="222" spans="1:52" ht="75" customHeight="1">
      <c r="A222" s="81">
        <v>221</v>
      </c>
      <c r="B222" s="82" t="s">
        <v>2091</v>
      </c>
      <c r="C222" s="82" t="s">
        <v>2092</v>
      </c>
      <c r="D222" s="82" t="s">
        <v>2093</v>
      </c>
      <c r="E222" s="82" t="s">
        <v>1507</v>
      </c>
      <c r="F222" s="82" t="s">
        <v>236</v>
      </c>
      <c r="G222" s="82" t="s">
        <v>206</v>
      </c>
      <c r="H222" s="82" t="s">
        <v>222</v>
      </c>
      <c r="I222" s="82" t="s">
        <v>617</v>
      </c>
      <c r="J222" s="82" t="s">
        <v>1497</v>
      </c>
      <c r="K222" s="82" t="s">
        <v>271</v>
      </c>
      <c r="L222" s="82" t="s">
        <v>2094</v>
      </c>
      <c r="M222" s="82" t="s">
        <v>2095</v>
      </c>
      <c r="N222" s="82" t="s">
        <v>1844</v>
      </c>
      <c r="O222" s="82" t="s">
        <v>2096</v>
      </c>
      <c r="P222" s="82"/>
      <c r="Q222" s="82"/>
      <c r="R222" s="82"/>
      <c r="S222" s="82"/>
      <c r="T222" s="82"/>
      <c r="U222" s="82"/>
      <c r="V222" s="82"/>
      <c r="W222" s="82"/>
      <c r="X222" s="82"/>
      <c r="Y222" s="82"/>
      <c r="Z222" s="82"/>
      <c r="AA222" s="82"/>
      <c r="AB222" s="82" t="s">
        <v>194</v>
      </c>
      <c r="AC222" s="82" t="s">
        <v>67</v>
      </c>
      <c r="AD222" s="82" t="s">
        <v>88</v>
      </c>
      <c r="AE222" s="82" t="s">
        <v>65</v>
      </c>
      <c r="AF222" s="82" t="s">
        <v>65</v>
      </c>
      <c r="AG222" s="82" t="s">
        <v>65</v>
      </c>
      <c r="AH222" s="82"/>
      <c r="AI222" s="82" t="s">
        <v>89</v>
      </c>
      <c r="AJ222" s="82" t="s">
        <v>65</v>
      </c>
      <c r="AK222" s="82" t="s">
        <v>65</v>
      </c>
      <c r="AL222" s="82" t="s">
        <v>65</v>
      </c>
      <c r="AM222" s="82" t="s">
        <v>65</v>
      </c>
      <c r="AN222" s="82" t="s">
        <v>65</v>
      </c>
      <c r="AO222" s="82"/>
      <c r="AP222" s="82"/>
      <c r="AQ222" s="82" t="s">
        <v>2097</v>
      </c>
      <c r="AR222" s="82" t="s">
        <v>1481</v>
      </c>
      <c r="AS222" s="82" t="s">
        <v>64</v>
      </c>
      <c r="AT222" s="82"/>
      <c r="AU222" s="82" t="s">
        <v>65</v>
      </c>
      <c r="AV222" s="82"/>
      <c r="AW222" s="82"/>
      <c r="AX222" s="82"/>
      <c r="AY222" s="82" t="s">
        <v>2098</v>
      </c>
      <c r="AZ222" s="84" t="s">
        <v>2099</v>
      </c>
    </row>
    <row r="223" spans="1:52" ht="75" customHeight="1">
      <c r="A223" s="81">
        <v>222</v>
      </c>
      <c r="B223" s="82" t="s">
        <v>2100</v>
      </c>
      <c r="C223" s="82" t="s">
        <v>2101</v>
      </c>
      <c r="D223" s="82" t="s">
        <v>2102</v>
      </c>
      <c r="E223" s="82" t="s">
        <v>1543</v>
      </c>
      <c r="F223" s="82" t="s">
        <v>236</v>
      </c>
      <c r="G223" s="82" t="s">
        <v>237</v>
      </c>
      <c r="H223" s="82" t="s">
        <v>238</v>
      </c>
      <c r="I223" s="82" t="s">
        <v>873</v>
      </c>
      <c r="J223" s="82" t="s">
        <v>1497</v>
      </c>
      <c r="K223" s="82" t="s">
        <v>320</v>
      </c>
      <c r="L223" s="82" t="s">
        <v>2103</v>
      </c>
      <c r="M223" s="82" t="s">
        <v>2104</v>
      </c>
      <c r="N223" s="82"/>
      <c r="O223" s="82"/>
      <c r="P223" s="82"/>
      <c r="Q223" s="82"/>
      <c r="R223" s="82"/>
      <c r="S223" s="82"/>
      <c r="T223" s="82"/>
      <c r="U223" s="82"/>
      <c r="V223" s="82"/>
      <c r="W223" s="82"/>
      <c r="X223" s="82"/>
      <c r="Y223" s="82"/>
      <c r="Z223" s="82"/>
      <c r="AA223" s="82"/>
      <c r="AB223" s="82" t="s">
        <v>66</v>
      </c>
      <c r="AC223" s="82" t="s">
        <v>67</v>
      </c>
      <c r="AD223" s="82" t="s">
        <v>88</v>
      </c>
      <c r="AE223" s="82" t="s">
        <v>64</v>
      </c>
      <c r="AF223" s="82" t="s">
        <v>65</v>
      </c>
      <c r="AG223" s="82" t="s">
        <v>65</v>
      </c>
      <c r="AH223" s="82"/>
      <c r="AI223" s="82" t="s">
        <v>89</v>
      </c>
      <c r="AJ223" s="82" t="s">
        <v>65</v>
      </c>
      <c r="AK223" s="82" t="s">
        <v>65</v>
      </c>
      <c r="AL223" s="82" t="s">
        <v>65</v>
      </c>
      <c r="AM223" s="82" t="s">
        <v>65</v>
      </c>
      <c r="AN223" s="82" t="s">
        <v>65</v>
      </c>
      <c r="AO223" s="82"/>
      <c r="AP223" s="82"/>
      <c r="AQ223" s="82" t="s">
        <v>2105</v>
      </c>
      <c r="AR223" s="82" t="s">
        <v>2106</v>
      </c>
      <c r="AS223" s="82" t="s">
        <v>64</v>
      </c>
      <c r="AT223" s="82"/>
      <c r="AU223" s="82" t="s">
        <v>65</v>
      </c>
      <c r="AV223" s="82"/>
      <c r="AW223" s="82"/>
      <c r="AX223" s="82"/>
      <c r="AY223" s="82" t="s">
        <v>2107</v>
      </c>
      <c r="AZ223" s="84" t="s">
        <v>1088</v>
      </c>
    </row>
    <row r="224" spans="1:52" ht="75" customHeight="1">
      <c r="A224" s="81">
        <v>223</v>
      </c>
      <c r="B224" s="82" t="s">
        <v>2108</v>
      </c>
      <c r="C224" s="82" t="s">
        <v>374</v>
      </c>
      <c r="D224" s="82" t="s">
        <v>2109</v>
      </c>
      <c r="E224" s="82" t="s">
        <v>1543</v>
      </c>
      <c r="F224" s="82" t="s">
        <v>55</v>
      </c>
      <c r="G224" s="82" t="s">
        <v>129</v>
      </c>
      <c r="H224" s="82" t="s">
        <v>238</v>
      </c>
      <c r="I224" s="82" t="s">
        <v>1508</v>
      </c>
      <c r="J224" s="82" t="s">
        <v>1497</v>
      </c>
      <c r="K224" s="82" t="s">
        <v>320</v>
      </c>
      <c r="L224" s="82" t="s">
        <v>2110</v>
      </c>
      <c r="M224" s="82" t="s">
        <v>2111</v>
      </c>
      <c r="N224" s="82" t="s">
        <v>1640</v>
      </c>
      <c r="O224" s="82" t="s">
        <v>1747</v>
      </c>
      <c r="P224" s="82" t="s">
        <v>61</v>
      </c>
      <c r="Q224" s="82" t="s">
        <v>84</v>
      </c>
      <c r="R224" s="82" t="s">
        <v>1748</v>
      </c>
      <c r="S224" s="82" t="s">
        <v>64</v>
      </c>
      <c r="T224" s="82" t="s">
        <v>64</v>
      </c>
      <c r="U224" s="82" t="s">
        <v>65</v>
      </c>
      <c r="V224" s="82" t="s">
        <v>64</v>
      </c>
      <c r="W224" s="82" t="s">
        <v>64</v>
      </c>
      <c r="X224" s="82" t="s">
        <v>64</v>
      </c>
      <c r="Y224" s="82" t="s">
        <v>64</v>
      </c>
      <c r="Z224" s="82" t="s">
        <v>65</v>
      </c>
      <c r="AA224" s="82" t="s">
        <v>65</v>
      </c>
      <c r="AB224" s="82" t="s">
        <v>66</v>
      </c>
      <c r="AC224" s="82" t="s">
        <v>67</v>
      </c>
      <c r="AD224" s="82" t="s">
        <v>88</v>
      </c>
      <c r="AE224" s="82" t="s">
        <v>64</v>
      </c>
      <c r="AF224" s="82" t="s">
        <v>64</v>
      </c>
      <c r="AG224" s="82" t="s">
        <v>65</v>
      </c>
      <c r="AH224" s="82" t="s">
        <v>65</v>
      </c>
      <c r="AI224" s="82" t="s">
        <v>89</v>
      </c>
      <c r="AJ224" s="82" t="s">
        <v>65</v>
      </c>
      <c r="AK224" s="82" t="s">
        <v>65</v>
      </c>
      <c r="AL224" s="82" t="s">
        <v>65</v>
      </c>
      <c r="AM224" s="82" t="s">
        <v>65</v>
      </c>
      <c r="AN224" s="82" t="s">
        <v>65</v>
      </c>
      <c r="AO224" s="82" t="s">
        <v>2112</v>
      </c>
      <c r="AP224" s="82" t="s">
        <v>2113</v>
      </c>
      <c r="AQ224" s="82" t="s">
        <v>1464</v>
      </c>
      <c r="AR224" s="82" t="s">
        <v>567</v>
      </c>
      <c r="AS224" s="82" t="s">
        <v>136</v>
      </c>
      <c r="AT224" s="82"/>
      <c r="AU224" s="82" t="s">
        <v>65</v>
      </c>
      <c r="AV224" s="82" t="s">
        <v>1781</v>
      </c>
      <c r="AW224" s="82" t="s">
        <v>65</v>
      </c>
      <c r="AX224" s="82"/>
      <c r="AY224" s="82" t="s">
        <v>2114</v>
      </c>
      <c r="AZ224" s="84" t="s">
        <v>2115</v>
      </c>
    </row>
    <row r="225" spans="1:52" ht="75" customHeight="1">
      <c r="A225" s="81">
        <v>224</v>
      </c>
      <c r="B225" s="82" t="s">
        <v>2116</v>
      </c>
      <c r="C225" s="82" t="s">
        <v>1138</v>
      </c>
      <c r="D225" s="82" t="s">
        <v>2117</v>
      </c>
      <c r="E225" s="82" t="s">
        <v>1526</v>
      </c>
      <c r="F225" s="82" t="s">
        <v>236</v>
      </c>
      <c r="G225" s="82" t="s">
        <v>807</v>
      </c>
      <c r="H225" s="82" t="s">
        <v>238</v>
      </c>
      <c r="I225" s="82" t="s">
        <v>757</v>
      </c>
      <c r="J225" s="82" t="s">
        <v>1497</v>
      </c>
      <c r="K225" s="82" t="s">
        <v>271</v>
      </c>
      <c r="L225" s="82" t="s">
        <v>2118</v>
      </c>
      <c r="M225" s="82" t="s">
        <v>2119</v>
      </c>
      <c r="N225" s="82"/>
      <c r="O225" s="82"/>
      <c r="P225" s="82"/>
      <c r="Q225" s="82"/>
      <c r="R225" s="82"/>
      <c r="S225" s="82"/>
      <c r="T225" s="82"/>
      <c r="U225" s="82"/>
      <c r="V225" s="82"/>
      <c r="W225" s="82"/>
      <c r="X225" s="82"/>
      <c r="Y225" s="82"/>
      <c r="Z225" s="82"/>
      <c r="AA225" s="82"/>
      <c r="AB225" s="82" t="s">
        <v>66</v>
      </c>
      <c r="AC225" s="82" t="s">
        <v>104</v>
      </c>
      <c r="AD225" s="82" t="s">
        <v>88</v>
      </c>
      <c r="AE225" s="82" t="s">
        <v>64</v>
      </c>
      <c r="AF225" s="82" t="s">
        <v>65</v>
      </c>
      <c r="AG225" s="82" t="s">
        <v>65</v>
      </c>
      <c r="AH225" s="82"/>
      <c r="AI225" s="82" t="s">
        <v>69</v>
      </c>
      <c r="AJ225" s="82" t="s">
        <v>65</v>
      </c>
      <c r="AK225" s="82" t="s">
        <v>65</v>
      </c>
      <c r="AL225" s="82" t="s">
        <v>65</v>
      </c>
      <c r="AM225" s="82" t="s">
        <v>64</v>
      </c>
      <c r="AN225" s="82" t="s">
        <v>65</v>
      </c>
      <c r="AO225" s="82"/>
      <c r="AP225" s="82"/>
      <c r="AQ225" s="82" t="s">
        <v>2120</v>
      </c>
      <c r="AR225" s="82" t="s">
        <v>2121</v>
      </c>
      <c r="AS225" s="82" t="s">
        <v>64</v>
      </c>
      <c r="AT225" s="82"/>
      <c r="AU225" s="82" t="s">
        <v>65</v>
      </c>
      <c r="AV225" s="82"/>
      <c r="AW225" s="82"/>
      <c r="AX225" s="82"/>
      <c r="AY225" s="82" t="s">
        <v>2122</v>
      </c>
      <c r="AZ225" s="84" t="s">
        <v>2123</v>
      </c>
    </row>
    <row r="226" spans="1:52" ht="75" customHeight="1">
      <c r="A226" s="81">
        <v>225</v>
      </c>
      <c r="B226" s="82" t="s">
        <v>2124</v>
      </c>
      <c r="C226" s="82" t="s">
        <v>2125</v>
      </c>
      <c r="D226" s="82" t="s">
        <v>2126</v>
      </c>
      <c r="E226" s="82" t="s">
        <v>1495</v>
      </c>
      <c r="F226" s="82" t="s">
        <v>236</v>
      </c>
      <c r="G226" s="82" t="s">
        <v>1369</v>
      </c>
      <c r="H226" s="82" t="s">
        <v>101</v>
      </c>
      <c r="I226" s="82" t="s">
        <v>2127</v>
      </c>
      <c r="J226" s="82" t="s">
        <v>2128</v>
      </c>
      <c r="K226" s="82" t="s">
        <v>320</v>
      </c>
      <c r="L226" s="82" t="s">
        <v>2129</v>
      </c>
      <c r="M226" s="82" t="s">
        <v>2130</v>
      </c>
      <c r="N226" s="82"/>
      <c r="O226" s="82"/>
      <c r="P226" s="82"/>
      <c r="Q226" s="82"/>
      <c r="R226" s="82"/>
      <c r="S226" s="82"/>
      <c r="T226" s="82"/>
      <c r="U226" s="82"/>
      <c r="V226" s="82"/>
      <c r="W226" s="82"/>
      <c r="X226" s="82"/>
      <c r="Y226" s="82"/>
      <c r="Z226" s="82"/>
      <c r="AA226" s="82"/>
      <c r="AB226" s="82" t="s">
        <v>66</v>
      </c>
      <c r="AC226" s="82" t="s">
        <v>104</v>
      </c>
      <c r="AD226" s="82" t="s">
        <v>88</v>
      </c>
      <c r="AE226" s="82" t="s">
        <v>65</v>
      </c>
      <c r="AF226" s="82" t="s">
        <v>65</v>
      </c>
      <c r="AG226" s="82" t="s">
        <v>65</v>
      </c>
      <c r="AH226" s="82"/>
      <c r="AI226" s="82" t="s">
        <v>89</v>
      </c>
      <c r="AJ226" s="82" t="s">
        <v>65</v>
      </c>
      <c r="AK226" s="82" t="s">
        <v>65</v>
      </c>
      <c r="AL226" s="82" t="s">
        <v>65</v>
      </c>
      <c r="AM226" s="82" t="s">
        <v>64</v>
      </c>
      <c r="AN226" s="82" t="s">
        <v>65</v>
      </c>
      <c r="AO226" s="82"/>
      <c r="AP226" s="82"/>
      <c r="AQ226" s="82" t="s">
        <v>2131</v>
      </c>
      <c r="AR226" s="82" t="s">
        <v>2132</v>
      </c>
      <c r="AS226" s="82" t="s">
        <v>65</v>
      </c>
      <c r="AT226" s="82"/>
      <c r="AU226" s="82" t="s">
        <v>65</v>
      </c>
      <c r="AV226" s="82"/>
      <c r="AW226" s="82"/>
      <c r="AX226" s="82"/>
      <c r="AY226" s="82" t="s">
        <v>2133</v>
      </c>
      <c r="AZ226" s="84" t="s">
        <v>2134</v>
      </c>
    </row>
    <row r="227" spans="1:52" ht="75" customHeight="1">
      <c r="A227" s="81">
        <v>226</v>
      </c>
      <c r="B227" s="82" t="s">
        <v>2135</v>
      </c>
      <c r="C227" s="82" t="s">
        <v>1979</v>
      </c>
      <c r="D227" s="82" t="s">
        <v>2136</v>
      </c>
      <c r="E227" s="82" t="s">
        <v>1835</v>
      </c>
      <c r="F227" s="82" t="s">
        <v>55</v>
      </c>
      <c r="G227" s="82" t="s">
        <v>129</v>
      </c>
      <c r="H227" s="82" t="s">
        <v>238</v>
      </c>
      <c r="I227" s="82" t="s">
        <v>617</v>
      </c>
      <c r="J227" s="82" t="s">
        <v>1497</v>
      </c>
      <c r="K227" s="82" t="s">
        <v>271</v>
      </c>
      <c r="L227" s="82" t="s">
        <v>2137</v>
      </c>
      <c r="M227" s="82" t="s">
        <v>2138</v>
      </c>
      <c r="N227" s="82" t="s">
        <v>1789</v>
      </c>
      <c r="O227" s="82" t="s">
        <v>1500</v>
      </c>
      <c r="P227" s="82" t="s">
        <v>61</v>
      </c>
      <c r="Q227" s="82" t="s">
        <v>159</v>
      </c>
      <c r="R227" s="82" t="s">
        <v>1748</v>
      </c>
      <c r="S227" s="82" t="s">
        <v>64</v>
      </c>
      <c r="T227" s="82" t="s">
        <v>64</v>
      </c>
      <c r="U227" s="82" t="s">
        <v>64</v>
      </c>
      <c r="V227" s="82" t="s">
        <v>65</v>
      </c>
      <c r="W227" s="82" t="s">
        <v>64</v>
      </c>
      <c r="X227" s="82" t="s">
        <v>65</v>
      </c>
      <c r="Y227" s="82" t="s">
        <v>64</v>
      </c>
      <c r="Z227" s="82" t="s">
        <v>65</v>
      </c>
      <c r="AA227" s="82" t="s">
        <v>64</v>
      </c>
      <c r="AB227" s="82" t="s">
        <v>66</v>
      </c>
      <c r="AC227" s="82" t="s">
        <v>67</v>
      </c>
      <c r="AD227" s="82" t="s">
        <v>68</v>
      </c>
      <c r="AE227" s="82" t="s">
        <v>64</v>
      </c>
      <c r="AF227" s="82" t="s">
        <v>64</v>
      </c>
      <c r="AG227" s="82" t="s">
        <v>65</v>
      </c>
      <c r="AH227" s="82" t="s">
        <v>65</v>
      </c>
      <c r="AI227" s="82" t="s">
        <v>89</v>
      </c>
      <c r="AJ227" s="82" t="s">
        <v>65</v>
      </c>
      <c r="AK227" s="82" t="s">
        <v>65</v>
      </c>
      <c r="AL227" s="82" t="s">
        <v>65</v>
      </c>
      <c r="AM227" s="82" t="s">
        <v>64</v>
      </c>
      <c r="AN227" s="82" t="s">
        <v>65</v>
      </c>
      <c r="AO227" s="82"/>
      <c r="AP227" s="82"/>
      <c r="AQ227" s="82" t="s">
        <v>2139</v>
      </c>
      <c r="AR227" s="82" t="s">
        <v>2140</v>
      </c>
      <c r="AS227" s="82" t="s">
        <v>136</v>
      </c>
      <c r="AT227" s="82"/>
      <c r="AU227" s="82" t="s">
        <v>65</v>
      </c>
      <c r="AV227" s="82" t="s">
        <v>75</v>
      </c>
      <c r="AW227" s="82" t="s">
        <v>65</v>
      </c>
      <c r="AX227" s="82"/>
      <c r="AY227" s="82" t="s">
        <v>2141</v>
      </c>
      <c r="AZ227" s="84" t="s">
        <v>2142</v>
      </c>
    </row>
    <row r="228" spans="1:52" ht="75" customHeight="1">
      <c r="A228" s="81">
        <v>227</v>
      </c>
      <c r="B228" s="82" t="s">
        <v>2143</v>
      </c>
      <c r="C228" s="82" t="s">
        <v>751</v>
      </c>
      <c r="D228" s="82" t="s">
        <v>2144</v>
      </c>
      <c r="E228" s="82" t="s">
        <v>1517</v>
      </c>
      <c r="F228" s="82" t="s">
        <v>236</v>
      </c>
      <c r="G228" s="82" t="s">
        <v>593</v>
      </c>
      <c r="H228" s="82" t="s">
        <v>222</v>
      </c>
      <c r="I228" s="82" t="s">
        <v>2145</v>
      </c>
      <c r="J228" s="82" t="s">
        <v>1497</v>
      </c>
      <c r="K228" s="82" t="s">
        <v>248</v>
      </c>
      <c r="L228" s="82" t="s">
        <v>2146</v>
      </c>
      <c r="M228" s="82" t="s">
        <v>2147</v>
      </c>
      <c r="N228" s="82"/>
      <c r="O228" s="82"/>
      <c r="P228" s="82"/>
      <c r="Q228" s="82"/>
      <c r="R228" s="82"/>
      <c r="S228" s="82"/>
      <c r="T228" s="82"/>
      <c r="U228" s="82"/>
      <c r="V228" s="82"/>
      <c r="W228" s="82"/>
      <c r="X228" s="82"/>
      <c r="Y228" s="82"/>
      <c r="Z228" s="82"/>
      <c r="AA228" s="82"/>
      <c r="AB228" s="82" t="s">
        <v>66</v>
      </c>
      <c r="AC228" s="82" t="s">
        <v>67</v>
      </c>
      <c r="AD228" s="82" t="s">
        <v>88</v>
      </c>
      <c r="AE228" s="82" t="s">
        <v>64</v>
      </c>
      <c r="AF228" s="82" t="s">
        <v>64</v>
      </c>
      <c r="AG228" s="82" t="s">
        <v>65</v>
      </c>
      <c r="AH228" s="82"/>
      <c r="AI228" s="82" t="s">
        <v>69</v>
      </c>
      <c r="AJ228" s="82" t="s">
        <v>65</v>
      </c>
      <c r="AK228" s="82" t="s">
        <v>65</v>
      </c>
      <c r="AL228" s="82" t="s">
        <v>65</v>
      </c>
      <c r="AM228" s="82" t="s">
        <v>64</v>
      </c>
      <c r="AN228" s="82" t="s">
        <v>65</v>
      </c>
      <c r="AO228" s="82"/>
      <c r="AP228" s="82"/>
      <c r="AQ228" s="82" t="s">
        <v>2148</v>
      </c>
      <c r="AR228" s="82" t="s">
        <v>2149</v>
      </c>
      <c r="AS228" s="82" t="s">
        <v>65</v>
      </c>
      <c r="AT228" s="82"/>
      <c r="AU228" s="82" t="s">
        <v>65</v>
      </c>
      <c r="AV228" s="82"/>
      <c r="AW228" s="82"/>
      <c r="AX228" s="82"/>
      <c r="AY228" s="82" t="s">
        <v>2150</v>
      </c>
      <c r="AZ228" s="84" t="s">
        <v>2151</v>
      </c>
    </row>
    <row r="229" spans="1:52" ht="75" customHeight="1">
      <c r="A229" s="81">
        <v>228</v>
      </c>
      <c r="B229" s="82" t="s">
        <v>2152</v>
      </c>
      <c r="C229" s="82" t="s">
        <v>751</v>
      </c>
      <c r="D229" s="82" t="s">
        <v>2153</v>
      </c>
      <c r="E229" s="82" t="s">
        <v>1559</v>
      </c>
      <c r="F229" s="82" t="s">
        <v>236</v>
      </c>
      <c r="G229" s="82" t="s">
        <v>593</v>
      </c>
      <c r="H229" s="82" t="s">
        <v>222</v>
      </c>
      <c r="I229" s="82" t="s">
        <v>883</v>
      </c>
      <c r="J229" s="82" t="s">
        <v>1497</v>
      </c>
      <c r="K229" s="82" t="s">
        <v>320</v>
      </c>
      <c r="L229" s="82" t="s">
        <v>2154</v>
      </c>
      <c r="M229" s="82" t="s">
        <v>2155</v>
      </c>
      <c r="N229" s="82"/>
      <c r="O229" s="82"/>
      <c r="P229" s="82"/>
      <c r="Q229" s="82"/>
      <c r="R229" s="82"/>
      <c r="S229" s="82"/>
      <c r="T229" s="82"/>
      <c r="U229" s="82"/>
      <c r="V229" s="82"/>
      <c r="W229" s="82"/>
      <c r="X229" s="82"/>
      <c r="Y229" s="82"/>
      <c r="Z229" s="82"/>
      <c r="AA229" s="82"/>
      <c r="AB229" s="82" t="s">
        <v>66</v>
      </c>
      <c r="AC229" s="82" t="s">
        <v>67</v>
      </c>
      <c r="AD229" s="82" t="s">
        <v>88</v>
      </c>
      <c r="AE229" s="82" t="s">
        <v>64</v>
      </c>
      <c r="AF229" s="82" t="s">
        <v>65</v>
      </c>
      <c r="AG229" s="82" t="s">
        <v>65</v>
      </c>
      <c r="AH229" s="82"/>
      <c r="AI229" s="82" t="s">
        <v>69</v>
      </c>
      <c r="AJ229" s="82" t="s">
        <v>65</v>
      </c>
      <c r="AK229" s="82" t="s">
        <v>65</v>
      </c>
      <c r="AL229" s="82" t="s">
        <v>65</v>
      </c>
      <c r="AM229" s="82" t="s">
        <v>64</v>
      </c>
      <c r="AN229" s="82" t="s">
        <v>65</v>
      </c>
      <c r="AO229" s="82"/>
      <c r="AP229" s="82"/>
      <c r="AQ229" s="82" t="s">
        <v>2156</v>
      </c>
      <c r="AR229" s="82" t="s">
        <v>567</v>
      </c>
      <c r="AS229" s="82" t="s">
        <v>65</v>
      </c>
      <c r="AT229" s="82"/>
      <c r="AU229" s="82" t="s">
        <v>65</v>
      </c>
      <c r="AV229" s="82"/>
      <c r="AW229" s="82"/>
      <c r="AX229" s="82"/>
      <c r="AY229" s="82" t="s">
        <v>2157</v>
      </c>
      <c r="AZ229" s="84" t="s">
        <v>2158</v>
      </c>
    </row>
    <row r="230" spans="1:52" ht="75" customHeight="1">
      <c r="A230" s="81">
        <v>229</v>
      </c>
      <c r="B230" s="82" t="s">
        <v>2159</v>
      </c>
      <c r="C230" s="82" t="s">
        <v>822</v>
      </c>
      <c r="D230" s="82" t="s">
        <v>2160</v>
      </c>
      <c r="E230" s="82" t="s">
        <v>1517</v>
      </c>
      <c r="F230" s="82" t="s">
        <v>236</v>
      </c>
      <c r="G230" s="82" t="s">
        <v>593</v>
      </c>
      <c r="H230" s="82" t="s">
        <v>222</v>
      </c>
      <c r="I230" s="82" t="s">
        <v>2161</v>
      </c>
      <c r="J230" s="82" t="s">
        <v>1497</v>
      </c>
      <c r="K230" s="82" t="s">
        <v>223</v>
      </c>
      <c r="L230" s="82" t="s">
        <v>2162</v>
      </c>
      <c r="M230" s="82" t="s">
        <v>2163</v>
      </c>
      <c r="N230" s="82" t="s">
        <v>1517</v>
      </c>
      <c r="O230" s="82" t="s">
        <v>2164</v>
      </c>
      <c r="P230" s="82"/>
      <c r="Q230" s="82"/>
      <c r="R230" s="82"/>
      <c r="S230" s="82"/>
      <c r="T230" s="82"/>
      <c r="U230" s="82"/>
      <c r="V230" s="82"/>
      <c r="W230" s="82"/>
      <c r="X230" s="82"/>
      <c r="Y230" s="82"/>
      <c r="Z230" s="82"/>
      <c r="AA230" s="82"/>
      <c r="AB230" s="82" t="s">
        <v>66</v>
      </c>
      <c r="AC230" s="82" t="s">
        <v>67</v>
      </c>
      <c r="AD230" s="82" t="s">
        <v>88</v>
      </c>
      <c r="AE230" s="82" t="s">
        <v>64</v>
      </c>
      <c r="AF230" s="82" t="s">
        <v>65</v>
      </c>
      <c r="AG230" s="82" t="s">
        <v>65</v>
      </c>
      <c r="AH230" s="82"/>
      <c r="AI230" s="82" t="s">
        <v>69</v>
      </c>
      <c r="AJ230" s="82" t="s">
        <v>65</v>
      </c>
      <c r="AK230" s="82" t="s">
        <v>65</v>
      </c>
      <c r="AL230" s="82" t="s">
        <v>65</v>
      </c>
      <c r="AM230" s="82" t="s">
        <v>65</v>
      </c>
      <c r="AN230" s="82" t="s">
        <v>65</v>
      </c>
      <c r="AO230" s="82"/>
      <c r="AP230" s="82"/>
      <c r="AQ230" s="82" t="s">
        <v>2165</v>
      </c>
      <c r="AR230" s="82" t="s">
        <v>2166</v>
      </c>
      <c r="AS230" s="82" t="s">
        <v>64</v>
      </c>
      <c r="AT230" s="82"/>
      <c r="AU230" s="82" t="s">
        <v>65</v>
      </c>
      <c r="AV230" s="82"/>
      <c r="AW230" s="82"/>
      <c r="AX230" s="82"/>
      <c r="AY230" s="82" t="s">
        <v>2167</v>
      </c>
      <c r="AZ230" s="84" t="s">
        <v>2168</v>
      </c>
    </row>
    <row r="231" spans="1:52" ht="75" customHeight="1">
      <c r="A231" s="81">
        <v>230</v>
      </c>
      <c r="B231" s="82" t="s">
        <v>2169</v>
      </c>
      <c r="C231" s="82" t="s">
        <v>751</v>
      </c>
      <c r="D231" s="82" t="s">
        <v>2170</v>
      </c>
      <c r="E231" s="82" t="s">
        <v>1517</v>
      </c>
      <c r="F231" s="82" t="s">
        <v>236</v>
      </c>
      <c r="G231" s="82" t="s">
        <v>807</v>
      </c>
      <c r="H231" s="82" t="s">
        <v>222</v>
      </c>
      <c r="I231" s="82" t="s">
        <v>873</v>
      </c>
      <c r="J231" s="82" t="s">
        <v>1497</v>
      </c>
      <c r="K231" s="82" t="s">
        <v>320</v>
      </c>
      <c r="L231" s="82" t="s">
        <v>2171</v>
      </c>
      <c r="M231" s="82" t="s">
        <v>2172</v>
      </c>
      <c r="N231" s="82"/>
      <c r="O231" s="82"/>
      <c r="P231" s="82"/>
      <c r="Q231" s="82"/>
      <c r="R231" s="82"/>
      <c r="S231" s="82"/>
      <c r="T231" s="82"/>
      <c r="U231" s="82"/>
      <c r="V231" s="82"/>
      <c r="W231" s="82"/>
      <c r="X231" s="82"/>
      <c r="Y231" s="82"/>
      <c r="Z231" s="82"/>
      <c r="AA231" s="82"/>
      <c r="AB231" s="82" t="s">
        <v>66</v>
      </c>
      <c r="AC231" s="82" t="s">
        <v>67</v>
      </c>
      <c r="AD231" s="82" t="s">
        <v>88</v>
      </c>
      <c r="AE231" s="82" t="s">
        <v>64</v>
      </c>
      <c r="AF231" s="82" t="s">
        <v>64</v>
      </c>
      <c r="AG231" s="82" t="s">
        <v>65</v>
      </c>
      <c r="AH231" s="82"/>
      <c r="AI231" s="82" t="s">
        <v>957</v>
      </c>
      <c r="AJ231" s="82" t="s">
        <v>65</v>
      </c>
      <c r="AK231" s="82" t="s">
        <v>65</v>
      </c>
      <c r="AL231" s="82" t="s">
        <v>65</v>
      </c>
      <c r="AM231" s="82" t="s">
        <v>64</v>
      </c>
      <c r="AN231" s="82" t="s">
        <v>65</v>
      </c>
      <c r="AO231" s="82"/>
      <c r="AP231" s="82"/>
      <c r="AQ231" s="82" t="s">
        <v>2173</v>
      </c>
      <c r="AR231" s="82" t="s">
        <v>873</v>
      </c>
      <c r="AS231" s="82" t="s">
        <v>64</v>
      </c>
      <c r="AT231" s="82"/>
      <c r="AU231" s="82" t="s">
        <v>65</v>
      </c>
      <c r="AV231" s="82"/>
      <c r="AW231" s="82"/>
      <c r="AX231" s="82"/>
      <c r="AY231" s="82" t="s">
        <v>2174</v>
      </c>
      <c r="AZ231" s="84" t="s">
        <v>2175</v>
      </c>
    </row>
    <row r="232" spans="1:52" ht="75" customHeight="1">
      <c r="A232" s="81">
        <v>231</v>
      </c>
      <c r="B232" s="82" t="s">
        <v>1393</v>
      </c>
      <c r="C232" s="82" t="s">
        <v>386</v>
      </c>
      <c r="D232" s="82" t="s">
        <v>1394</v>
      </c>
      <c r="E232" s="82" t="s">
        <v>1526</v>
      </c>
      <c r="F232" s="82" t="s">
        <v>55</v>
      </c>
      <c r="G232" s="82" t="s">
        <v>129</v>
      </c>
      <c r="H232" s="82" t="s">
        <v>238</v>
      </c>
      <c r="I232" s="82" t="s">
        <v>1496</v>
      </c>
      <c r="J232" s="82" t="s">
        <v>1497</v>
      </c>
      <c r="K232" s="82" t="s">
        <v>271</v>
      </c>
      <c r="L232" s="82" t="s">
        <v>1395</v>
      </c>
      <c r="M232" s="82" t="s">
        <v>1396</v>
      </c>
      <c r="N232" s="82" t="s">
        <v>1551</v>
      </c>
      <c r="O232" s="82" t="s">
        <v>1571</v>
      </c>
      <c r="P232" s="82" t="s">
        <v>61</v>
      </c>
      <c r="Q232" s="82" t="s">
        <v>440</v>
      </c>
      <c r="R232" s="82" t="s">
        <v>1748</v>
      </c>
      <c r="S232" s="82" t="s">
        <v>64</v>
      </c>
      <c r="T232" s="82" t="s">
        <v>64</v>
      </c>
      <c r="U232" s="82" t="s">
        <v>64</v>
      </c>
      <c r="V232" s="82" t="s">
        <v>64</v>
      </c>
      <c r="W232" s="82" t="s">
        <v>65</v>
      </c>
      <c r="X232" s="82" t="s">
        <v>65</v>
      </c>
      <c r="Y232" s="82" t="s">
        <v>64</v>
      </c>
      <c r="Z232" s="82" t="s">
        <v>65</v>
      </c>
      <c r="AA232" s="82" t="s">
        <v>64</v>
      </c>
      <c r="AB232" s="82" t="s">
        <v>66</v>
      </c>
      <c r="AC232" s="82" t="s">
        <v>67</v>
      </c>
      <c r="AD232" s="82" t="s">
        <v>68</v>
      </c>
      <c r="AE232" s="82" t="s">
        <v>64</v>
      </c>
      <c r="AF232" s="82" t="s">
        <v>64</v>
      </c>
      <c r="AG232" s="82" t="s">
        <v>64</v>
      </c>
      <c r="AH232" s="82" t="s">
        <v>65</v>
      </c>
      <c r="AI232" s="82" t="s">
        <v>89</v>
      </c>
      <c r="AJ232" s="82" t="s">
        <v>65</v>
      </c>
      <c r="AK232" s="82" t="s">
        <v>136</v>
      </c>
      <c r="AL232" s="82" t="s">
        <v>65</v>
      </c>
      <c r="AM232" s="82" t="s">
        <v>64</v>
      </c>
      <c r="AN232" s="82" t="s">
        <v>65</v>
      </c>
      <c r="AO232" s="82" t="s">
        <v>1397</v>
      </c>
      <c r="AP232" s="82" t="s">
        <v>1398</v>
      </c>
      <c r="AQ232" s="82" t="s">
        <v>1399</v>
      </c>
      <c r="AR232" s="82" t="s">
        <v>1400</v>
      </c>
      <c r="AS232" s="82" t="s">
        <v>136</v>
      </c>
      <c r="AT232" s="82" t="s">
        <v>1401</v>
      </c>
      <c r="AU232" s="82" t="s">
        <v>65</v>
      </c>
      <c r="AV232" s="82" t="s">
        <v>75</v>
      </c>
      <c r="AW232" s="82" t="s">
        <v>65</v>
      </c>
      <c r="AX232" s="82"/>
      <c r="AY232" s="82" t="s">
        <v>1402</v>
      </c>
      <c r="AZ232" s="84" t="s">
        <v>1403</v>
      </c>
    </row>
    <row r="233" spans="1:52" ht="75" customHeight="1">
      <c r="A233" s="81">
        <v>232</v>
      </c>
      <c r="B233" s="82" t="s">
        <v>2176</v>
      </c>
      <c r="C233" s="82" t="s">
        <v>386</v>
      </c>
      <c r="D233" s="82" t="s">
        <v>1485</v>
      </c>
      <c r="E233" s="82" t="s">
        <v>1567</v>
      </c>
      <c r="F233" s="82" t="s">
        <v>55</v>
      </c>
      <c r="G233" s="82" t="s">
        <v>129</v>
      </c>
      <c r="H233" s="82" t="s">
        <v>238</v>
      </c>
      <c r="I233" s="82" t="s">
        <v>433</v>
      </c>
      <c r="J233" s="82" t="s">
        <v>1497</v>
      </c>
      <c r="K233" s="82" t="s">
        <v>320</v>
      </c>
      <c r="L233" s="82" t="s">
        <v>2177</v>
      </c>
      <c r="M233" s="82" t="s">
        <v>2178</v>
      </c>
      <c r="N233" s="82" t="s">
        <v>1640</v>
      </c>
      <c r="O233" s="82" t="s">
        <v>1681</v>
      </c>
      <c r="P233" s="82" t="s">
        <v>159</v>
      </c>
      <c r="Q233" s="82" t="s">
        <v>440</v>
      </c>
      <c r="R233" s="82" t="s">
        <v>194</v>
      </c>
      <c r="S233" s="82" t="s">
        <v>64</v>
      </c>
      <c r="T233" s="82" t="s">
        <v>64</v>
      </c>
      <c r="U233" s="82" t="s">
        <v>65</v>
      </c>
      <c r="V233" s="82" t="s">
        <v>64</v>
      </c>
      <c r="W233" s="82" t="s">
        <v>64</v>
      </c>
      <c r="X233" s="82" t="s">
        <v>64</v>
      </c>
      <c r="Y233" s="82" t="s">
        <v>64</v>
      </c>
      <c r="Z233" s="82" t="s">
        <v>65</v>
      </c>
      <c r="AA233" s="82" t="s">
        <v>64</v>
      </c>
      <c r="AB233" s="82" t="s">
        <v>146</v>
      </c>
      <c r="AC233" s="82" t="s">
        <v>67</v>
      </c>
      <c r="AD233" s="82" t="s">
        <v>68</v>
      </c>
      <c r="AE233" s="82" t="s">
        <v>64</v>
      </c>
      <c r="AF233" s="82" t="s">
        <v>64</v>
      </c>
      <c r="AG233" s="82" t="s">
        <v>65</v>
      </c>
      <c r="AH233" s="82" t="s">
        <v>65</v>
      </c>
      <c r="AI233" s="82" t="s">
        <v>89</v>
      </c>
      <c r="AJ233" s="82" t="s">
        <v>136</v>
      </c>
      <c r="AK233" s="82" t="s">
        <v>64</v>
      </c>
      <c r="AL233" s="82" t="s">
        <v>64</v>
      </c>
      <c r="AM233" s="82" t="s">
        <v>65</v>
      </c>
      <c r="AN233" s="82" t="s">
        <v>64</v>
      </c>
      <c r="AO233" s="82" t="s">
        <v>1488</v>
      </c>
      <c r="AP233" s="82" t="s">
        <v>1489</v>
      </c>
      <c r="AQ233" s="82" t="s">
        <v>1490</v>
      </c>
      <c r="AR233" s="82" t="s">
        <v>1448</v>
      </c>
      <c r="AS233" s="82" t="s">
        <v>64</v>
      </c>
      <c r="AT233" s="82"/>
      <c r="AU233" s="82" t="s">
        <v>65</v>
      </c>
      <c r="AV233" s="82" t="s">
        <v>75</v>
      </c>
      <c r="AW233" s="82" t="s">
        <v>65</v>
      </c>
      <c r="AX233" s="82"/>
      <c r="AY233" s="82" t="s">
        <v>1491</v>
      </c>
      <c r="AZ233" s="84" t="s">
        <v>1450</v>
      </c>
    </row>
    <row r="234" spans="1:52" ht="75" customHeight="1">
      <c r="A234" s="81">
        <v>233</v>
      </c>
      <c r="B234" s="82" t="s">
        <v>2179</v>
      </c>
      <c r="C234" s="82" t="s">
        <v>386</v>
      </c>
      <c r="D234" s="82" t="s">
        <v>2180</v>
      </c>
      <c r="E234" s="82" t="s">
        <v>1630</v>
      </c>
      <c r="F234" s="82" t="s">
        <v>55</v>
      </c>
      <c r="G234" s="82" t="s">
        <v>129</v>
      </c>
      <c r="H234" s="82" t="s">
        <v>238</v>
      </c>
      <c r="I234" s="82" t="s">
        <v>255</v>
      </c>
      <c r="J234" s="82" t="s">
        <v>1497</v>
      </c>
      <c r="K234" s="82" t="s">
        <v>248</v>
      </c>
      <c r="L234" s="82" t="s">
        <v>2181</v>
      </c>
      <c r="M234" s="82" t="s">
        <v>2182</v>
      </c>
      <c r="N234" s="82" t="s">
        <v>1789</v>
      </c>
      <c r="O234" s="82" t="s">
        <v>1571</v>
      </c>
      <c r="P234" s="82" t="s">
        <v>61</v>
      </c>
      <c r="Q234" s="82" t="s">
        <v>440</v>
      </c>
      <c r="R234" s="82" t="s">
        <v>194</v>
      </c>
      <c r="S234" s="82" t="s">
        <v>65</v>
      </c>
      <c r="T234" s="82" t="s">
        <v>65</v>
      </c>
      <c r="U234" s="82" t="s">
        <v>65</v>
      </c>
      <c r="V234" s="82" t="s">
        <v>64</v>
      </c>
      <c r="W234" s="82" t="s">
        <v>65</v>
      </c>
      <c r="X234" s="82" t="s">
        <v>65</v>
      </c>
      <c r="Y234" s="82" t="s">
        <v>64</v>
      </c>
      <c r="Z234" s="82" t="s">
        <v>65</v>
      </c>
      <c r="AA234" s="82" t="s">
        <v>65</v>
      </c>
      <c r="AB234" s="82" t="s">
        <v>146</v>
      </c>
      <c r="AC234" s="82" t="s">
        <v>67</v>
      </c>
      <c r="AD234" s="82" t="s">
        <v>88</v>
      </c>
      <c r="AE234" s="82" t="s">
        <v>64</v>
      </c>
      <c r="AF234" s="82" t="s">
        <v>64</v>
      </c>
      <c r="AG234" s="82" t="s">
        <v>65</v>
      </c>
      <c r="AH234" s="82" t="s">
        <v>65</v>
      </c>
      <c r="AI234" s="82" t="s">
        <v>69</v>
      </c>
      <c r="AJ234" s="82" t="s">
        <v>65</v>
      </c>
      <c r="AK234" s="82" t="s">
        <v>64</v>
      </c>
      <c r="AL234" s="82" t="s">
        <v>64</v>
      </c>
      <c r="AM234" s="82" t="s">
        <v>64</v>
      </c>
      <c r="AN234" s="82" t="s">
        <v>64</v>
      </c>
      <c r="AO234" s="82" t="s">
        <v>2183</v>
      </c>
      <c r="AP234" s="82" t="s">
        <v>2184</v>
      </c>
      <c r="AQ234" s="82" t="s">
        <v>2185</v>
      </c>
      <c r="AR234" s="82" t="s">
        <v>2186</v>
      </c>
      <c r="AS234" s="82" t="s">
        <v>136</v>
      </c>
      <c r="AT234" s="82"/>
      <c r="AU234" s="82" t="s">
        <v>65</v>
      </c>
      <c r="AV234" s="82" t="s">
        <v>75</v>
      </c>
      <c r="AW234" s="82" t="s">
        <v>65</v>
      </c>
      <c r="AX234" s="82"/>
      <c r="AY234" s="82" t="s">
        <v>2187</v>
      </c>
      <c r="AZ234" s="84" t="s">
        <v>2188</v>
      </c>
    </row>
    <row r="235" spans="1:52" ht="75" customHeight="1">
      <c r="A235" s="81">
        <v>234</v>
      </c>
      <c r="B235" s="82" t="s">
        <v>2189</v>
      </c>
      <c r="C235" s="82" t="s">
        <v>721</v>
      </c>
      <c r="D235" s="82" t="s">
        <v>2190</v>
      </c>
      <c r="E235" s="82" t="s">
        <v>1567</v>
      </c>
      <c r="F235" s="82" t="s">
        <v>55</v>
      </c>
      <c r="G235" s="82" t="s">
        <v>1369</v>
      </c>
      <c r="H235" s="82" t="s">
        <v>101</v>
      </c>
      <c r="I235" s="82" t="s">
        <v>2191</v>
      </c>
      <c r="J235" s="82" t="s">
        <v>1921</v>
      </c>
      <c r="K235" s="82" t="s">
        <v>284</v>
      </c>
      <c r="L235" s="82" t="s">
        <v>2192</v>
      </c>
      <c r="M235" s="82" t="s">
        <v>2193</v>
      </c>
      <c r="N235" s="82"/>
      <c r="O235" s="82"/>
      <c r="P235" s="82" t="s">
        <v>61</v>
      </c>
      <c r="Q235" s="82" t="s">
        <v>440</v>
      </c>
      <c r="R235" s="82" t="s">
        <v>194</v>
      </c>
      <c r="S235" s="82" t="s">
        <v>64</v>
      </c>
      <c r="T235" s="82" t="s">
        <v>64</v>
      </c>
      <c r="U235" s="82" t="s">
        <v>64</v>
      </c>
      <c r="V235" s="82" t="s">
        <v>65</v>
      </c>
      <c r="W235" s="82" t="s">
        <v>65</v>
      </c>
      <c r="X235" s="82" t="s">
        <v>65</v>
      </c>
      <c r="Y235" s="82" t="s">
        <v>64</v>
      </c>
      <c r="Z235" s="82" t="s">
        <v>65</v>
      </c>
      <c r="AA235" s="82" t="s">
        <v>65</v>
      </c>
      <c r="AB235" s="82" t="s">
        <v>66</v>
      </c>
      <c r="AC235" s="82" t="s">
        <v>67</v>
      </c>
      <c r="AD235" s="82" t="s">
        <v>88</v>
      </c>
      <c r="AE235" s="82" t="s">
        <v>64</v>
      </c>
      <c r="AF235" s="82" t="s">
        <v>64</v>
      </c>
      <c r="AG235" s="82" t="s">
        <v>65</v>
      </c>
      <c r="AH235" s="82" t="s">
        <v>65</v>
      </c>
      <c r="AI235" s="82" t="s">
        <v>89</v>
      </c>
      <c r="AJ235" s="82" t="s">
        <v>65</v>
      </c>
      <c r="AK235" s="82" t="s">
        <v>65</v>
      </c>
      <c r="AL235" s="82" t="s">
        <v>65</v>
      </c>
      <c r="AM235" s="82" t="s">
        <v>64</v>
      </c>
      <c r="AN235" s="82" t="s">
        <v>65</v>
      </c>
      <c r="AO235" s="82"/>
      <c r="AP235" s="82" t="s">
        <v>2194</v>
      </c>
      <c r="AQ235" s="82" t="s">
        <v>2195</v>
      </c>
      <c r="AR235" s="82" t="s">
        <v>2196</v>
      </c>
      <c r="AS235" s="82" t="s">
        <v>65</v>
      </c>
      <c r="AT235" s="82"/>
      <c r="AU235" s="82" t="s">
        <v>65</v>
      </c>
      <c r="AV235" s="82" t="s">
        <v>1892</v>
      </c>
      <c r="AW235" s="82" t="s">
        <v>65</v>
      </c>
      <c r="AX235" s="82"/>
      <c r="AY235" s="82" t="s">
        <v>2197</v>
      </c>
      <c r="AZ235" s="84" t="s">
        <v>2198</v>
      </c>
    </row>
    <row r="236" spans="1:52" ht="75" customHeight="1">
      <c r="A236" s="81">
        <v>235</v>
      </c>
      <c r="B236" s="82" t="s">
        <v>2199</v>
      </c>
      <c r="C236" s="82" t="s">
        <v>386</v>
      </c>
      <c r="D236" s="82" t="s">
        <v>2200</v>
      </c>
      <c r="E236" s="82" t="s">
        <v>1789</v>
      </c>
      <c r="F236" s="82" t="s">
        <v>55</v>
      </c>
      <c r="G236" s="82" t="s">
        <v>129</v>
      </c>
      <c r="H236" s="82" t="s">
        <v>101</v>
      </c>
      <c r="I236" s="82" t="s">
        <v>2201</v>
      </c>
      <c r="J236" s="82" t="s">
        <v>2202</v>
      </c>
      <c r="K236" s="82" t="s">
        <v>2203</v>
      </c>
      <c r="L236" s="82" t="s">
        <v>2204</v>
      </c>
      <c r="M236" s="82" t="s">
        <v>2205</v>
      </c>
      <c r="N236" s="82" t="s">
        <v>1844</v>
      </c>
      <c r="O236" s="82" t="s">
        <v>1571</v>
      </c>
      <c r="P236" s="82" t="s">
        <v>61</v>
      </c>
      <c r="Q236" s="82" t="s">
        <v>440</v>
      </c>
      <c r="R236" s="82" t="s">
        <v>194</v>
      </c>
      <c r="S236" s="82" t="s">
        <v>64</v>
      </c>
      <c r="T236" s="82" t="s">
        <v>64</v>
      </c>
      <c r="U236" s="82" t="s">
        <v>64</v>
      </c>
      <c r="V236" s="82" t="s">
        <v>64</v>
      </c>
      <c r="W236" s="82" t="s">
        <v>65</v>
      </c>
      <c r="X236" s="82" t="s">
        <v>64</v>
      </c>
      <c r="Y236" s="82" t="s">
        <v>64</v>
      </c>
      <c r="Z236" s="82" t="s">
        <v>65</v>
      </c>
      <c r="AA236" s="82" t="s">
        <v>64</v>
      </c>
      <c r="AB236" s="82" t="s">
        <v>146</v>
      </c>
      <c r="AC236" s="82" t="s">
        <v>67</v>
      </c>
      <c r="AD236" s="82" t="s">
        <v>88</v>
      </c>
      <c r="AE236" s="82" t="s">
        <v>64</v>
      </c>
      <c r="AF236" s="82" t="s">
        <v>65</v>
      </c>
      <c r="AG236" s="82" t="s">
        <v>65</v>
      </c>
      <c r="AH236" s="82" t="s">
        <v>65</v>
      </c>
      <c r="AI236" s="82" t="s">
        <v>89</v>
      </c>
      <c r="AJ236" s="82" t="s">
        <v>136</v>
      </c>
      <c r="AK236" s="82" t="s">
        <v>64</v>
      </c>
      <c r="AL236" s="82" t="s">
        <v>136</v>
      </c>
      <c r="AM236" s="82" t="s">
        <v>64</v>
      </c>
      <c r="AN236" s="82" t="s">
        <v>64</v>
      </c>
      <c r="AO236" s="82"/>
      <c r="AP236" s="82" t="s">
        <v>2206</v>
      </c>
      <c r="AQ236" s="82" t="s">
        <v>1986</v>
      </c>
      <c r="AR236" s="82" t="s">
        <v>617</v>
      </c>
      <c r="AS236" s="82" t="s">
        <v>64</v>
      </c>
      <c r="AT236" s="82"/>
      <c r="AU236" s="82" t="s">
        <v>65</v>
      </c>
      <c r="AV236" s="82" t="s">
        <v>75</v>
      </c>
      <c r="AW236" s="82" t="s">
        <v>65</v>
      </c>
      <c r="AX236" s="82"/>
      <c r="AY236" s="22" t="s">
        <v>2207</v>
      </c>
      <c r="AZ236" s="84"/>
    </row>
    <row r="237" spans="1:52" ht="75" customHeight="1">
      <c r="A237" s="81">
        <v>236</v>
      </c>
      <c r="B237" s="82" t="s">
        <v>1960</v>
      </c>
      <c r="C237" s="82" t="s">
        <v>1185</v>
      </c>
      <c r="D237" s="82" t="s">
        <v>4354</v>
      </c>
      <c r="E237" s="82" t="s">
        <v>1567</v>
      </c>
      <c r="F237" s="82" t="s">
        <v>236</v>
      </c>
      <c r="G237" s="82" t="s">
        <v>753</v>
      </c>
      <c r="H237" s="82" t="s">
        <v>222</v>
      </c>
      <c r="I237" s="82" t="s">
        <v>255</v>
      </c>
      <c r="J237" s="82" t="s">
        <v>1497</v>
      </c>
      <c r="K237" s="82" t="s">
        <v>248</v>
      </c>
      <c r="L237" s="82" t="s">
        <v>4355</v>
      </c>
      <c r="M237" s="82" t="s">
        <v>4356</v>
      </c>
      <c r="N237" s="82"/>
      <c r="O237" s="82"/>
      <c r="P237" s="82"/>
      <c r="Q237" s="82"/>
      <c r="R237" s="82"/>
      <c r="S237" s="82"/>
      <c r="T237" s="82"/>
      <c r="U237" s="82"/>
      <c r="V237" s="82"/>
      <c r="W237" s="82"/>
      <c r="X237" s="82"/>
      <c r="Y237" s="82"/>
      <c r="Z237" s="82"/>
      <c r="AA237" s="82"/>
      <c r="AB237" s="82" t="s">
        <v>66</v>
      </c>
      <c r="AC237" s="82" t="s">
        <v>67</v>
      </c>
      <c r="AD237" s="82" t="s">
        <v>68</v>
      </c>
      <c r="AE237" s="82" t="s">
        <v>65</v>
      </c>
      <c r="AF237" s="82" t="s">
        <v>65</v>
      </c>
      <c r="AG237" s="82" t="s">
        <v>65</v>
      </c>
      <c r="AH237" s="82"/>
      <c r="AI237" s="82" t="s">
        <v>69</v>
      </c>
      <c r="AJ237" s="82" t="s">
        <v>65</v>
      </c>
      <c r="AK237" s="82" t="s">
        <v>65</v>
      </c>
      <c r="AL237" s="82" t="s">
        <v>65</v>
      </c>
      <c r="AM237" s="82" t="s">
        <v>65</v>
      </c>
      <c r="AN237" s="82" t="s">
        <v>65</v>
      </c>
      <c r="AO237" s="82"/>
      <c r="AP237" s="82"/>
      <c r="AQ237" s="82" t="s">
        <v>4357</v>
      </c>
      <c r="AR237" s="82" t="s">
        <v>391</v>
      </c>
      <c r="AS237" s="82" t="s">
        <v>136</v>
      </c>
      <c r="AT237" s="82"/>
      <c r="AU237" s="82" t="s">
        <v>65</v>
      </c>
      <c r="AV237" s="82"/>
      <c r="AW237" s="82"/>
      <c r="AX237" s="82"/>
      <c r="AY237" s="106" t="s">
        <v>4358</v>
      </c>
      <c r="AZ237" s="84" t="s">
        <v>1967</v>
      </c>
    </row>
    <row r="238" spans="1:52" ht="75" customHeight="1">
      <c r="A238" s="81">
        <v>237</v>
      </c>
      <c r="B238" s="82" t="s">
        <v>4359</v>
      </c>
      <c r="C238" s="82" t="s">
        <v>4350</v>
      </c>
      <c r="D238" s="82" t="s">
        <v>4360</v>
      </c>
      <c r="E238" s="82" t="s">
        <v>1517</v>
      </c>
      <c r="F238" s="82" t="s">
        <v>236</v>
      </c>
      <c r="G238" s="82" t="s">
        <v>129</v>
      </c>
      <c r="H238" s="82" t="s">
        <v>238</v>
      </c>
      <c r="I238" s="82" t="s">
        <v>1263</v>
      </c>
      <c r="J238" s="82" t="s">
        <v>1497</v>
      </c>
      <c r="K238" s="82" t="s">
        <v>248</v>
      </c>
      <c r="L238" s="82" t="s">
        <v>4361</v>
      </c>
      <c r="M238" s="82" t="s">
        <v>4362</v>
      </c>
      <c r="N238" s="82" t="s">
        <v>1640</v>
      </c>
      <c r="O238" s="82" t="s">
        <v>1747</v>
      </c>
      <c r="P238" s="82"/>
      <c r="Q238" s="82"/>
      <c r="R238" s="82"/>
      <c r="S238" s="82"/>
      <c r="T238" s="82"/>
      <c r="U238" s="82"/>
      <c r="V238" s="82"/>
      <c r="W238" s="82"/>
      <c r="X238" s="82"/>
      <c r="Y238" s="82"/>
      <c r="Z238" s="82"/>
      <c r="AA238" s="82"/>
      <c r="AB238" s="82" t="s">
        <v>194</v>
      </c>
      <c r="AC238" s="82" t="s">
        <v>104</v>
      </c>
      <c r="AD238" s="82" t="s">
        <v>68</v>
      </c>
      <c r="AE238" s="82" t="s">
        <v>65</v>
      </c>
      <c r="AF238" s="82" t="s">
        <v>64</v>
      </c>
      <c r="AG238" s="82" t="s">
        <v>64</v>
      </c>
      <c r="AH238" s="82"/>
      <c r="AI238" s="82" t="s">
        <v>957</v>
      </c>
      <c r="AJ238" s="82" t="s">
        <v>65</v>
      </c>
      <c r="AK238" s="82" t="s">
        <v>65</v>
      </c>
      <c r="AL238" s="82" t="s">
        <v>65</v>
      </c>
      <c r="AM238" s="82" t="s">
        <v>64</v>
      </c>
      <c r="AN238" s="82" t="s">
        <v>64</v>
      </c>
      <c r="AO238" s="82"/>
      <c r="AP238" s="82"/>
      <c r="AQ238" s="82" t="s">
        <v>4363</v>
      </c>
      <c r="AR238" s="82" t="s">
        <v>326</v>
      </c>
      <c r="AS238" s="82" t="s">
        <v>65</v>
      </c>
      <c r="AT238" s="82"/>
      <c r="AU238" s="82" t="s">
        <v>65</v>
      </c>
      <c r="AV238" s="82"/>
      <c r="AW238" s="82"/>
      <c r="AX238" s="82"/>
      <c r="AY238" s="106" t="s">
        <v>4364</v>
      </c>
      <c r="AZ238" s="84" t="s">
        <v>1977</v>
      </c>
    </row>
    <row r="239" spans="1:52" ht="75" customHeight="1">
      <c r="A239" s="81">
        <v>238</v>
      </c>
      <c r="B239" s="82" t="s">
        <v>4365</v>
      </c>
      <c r="C239" s="82" t="s">
        <v>4351</v>
      </c>
      <c r="D239" s="82" t="s">
        <v>4366</v>
      </c>
      <c r="E239" s="82" t="s">
        <v>1567</v>
      </c>
      <c r="F239" s="82" t="s">
        <v>236</v>
      </c>
      <c r="G239" s="82" t="s">
        <v>753</v>
      </c>
      <c r="H239" s="82" t="s">
        <v>222</v>
      </c>
      <c r="I239" s="82" t="s">
        <v>617</v>
      </c>
      <c r="J239" s="82" t="s">
        <v>1497</v>
      </c>
      <c r="K239" s="82" t="s">
        <v>271</v>
      </c>
      <c r="L239" s="82" t="s">
        <v>4367</v>
      </c>
      <c r="M239" s="82" t="s">
        <v>4368</v>
      </c>
      <c r="N239" s="82"/>
      <c r="O239" s="82"/>
      <c r="P239" s="82"/>
      <c r="Q239" s="82"/>
      <c r="R239" s="82"/>
      <c r="S239" s="82"/>
      <c r="T239" s="82"/>
      <c r="U239" s="82"/>
      <c r="V239" s="82"/>
      <c r="W239" s="82"/>
      <c r="X239" s="82"/>
      <c r="Y239" s="82"/>
      <c r="Z239" s="82"/>
      <c r="AA239" s="82"/>
      <c r="AB239" s="82" t="s">
        <v>66</v>
      </c>
      <c r="AC239" s="82" t="s">
        <v>67</v>
      </c>
      <c r="AD239" s="82" t="s">
        <v>68</v>
      </c>
      <c r="AE239" s="82" t="s">
        <v>64</v>
      </c>
      <c r="AF239" s="82" t="s">
        <v>64</v>
      </c>
      <c r="AG239" s="82" t="s">
        <v>65</v>
      </c>
      <c r="AH239" s="82"/>
      <c r="AI239" s="82" t="s">
        <v>957</v>
      </c>
      <c r="AJ239" s="82" t="s">
        <v>65</v>
      </c>
      <c r="AK239" s="82" t="s">
        <v>65</v>
      </c>
      <c r="AL239" s="82" t="s">
        <v>65</v>
      </c>
      <c r="AM239" s="82" t="s">
        <v>64</v>
      </c>
      <c r="AN239" s="82" t="s">
        <v>64</v>
      </c>
      <c r="AO239" s="82"/>
      <c r="AP239" s="82"/>
      <c r="AQ239" s="82" t="s">
        <v>1730</v>
      </c>
      <c r="AR239" s="82" t="s">
        <v>617</v>
      </c>
      <c r="AS239" s="82" t="s">
        <v>64</v>
      </c>
      <c r="AT239" s="82"/>
      <c r="AU239" s="82" t="s">
        <v>65</v>
      </c>
      <c r="AV239" s="82"/>
      <c r="AW239" s="82"/>
      <c r="AX239" s="82"/>
      <c r="AY239" s="106" t="s">
        <v>4369</v>
      </c>
      <c r="AZ239" s="84" t="s">
        <v>4370</v>
      </c>
    </row>
    <row r="240" spans="1:52" ht="75" customHeight="1">
      <c r="A240" s="81">
        <v>239</v>
      </c>
      <c r="B240" s="82" t="s">
        <v>4371</v>
      </c>
      <c r="C240" s="82" t="s">
        <v>4372</v>
      </c>
      <c r="D240" s="82" t="s">
        <v>4373</v>
      </c>
      <c r="E240" s="82" t="s">
        <v>1495</v>
      </c>
      <c r="F240" s="82" t="s">
        <v>236</v>
      </c>
      <c r="G240" s="82" t="s">
        <v>753</v>
      </c>
      <c r="H240" s="82" t="s">
        <v>222</v>
      </c>
      <c r="I240" s="82" t="s">
        <v>883</v>
      </c>
      <c r="J240" s="82" t="s">
        <v>1497</v>
      </c>
      <c r="K240" s="82" t="s">
        <v>320</v>
      </c>
      <c r="L240" s="82" t="s">
        <v>4374</v>
      </c>
      <c r="M240" s="82" t="s">
        <v>4375</v>
      </c>
      <c r="N240" s="82"/>
      <c r="O240" s="82"/>
      <c r="P240" s="82"/>
      <c r="Q240" s="82"/>
      <c r="R240" s="82"/>
      <c r="S240" s="82"/>
      <c r="T240" s="82"/>
      <c r="U240" s="82"/>
      <c r="V240" s="82"/>
      <c r="W240" s="82"/>
      <c r="X240" s="82"/>
      <c r="Y240" s="82"/>
      <c r="Z240" s="82"/>
      <c r="AA240" s="82"/>
      <c r="AB240" s="82" t="s">
        <v>66</v>
      </c>
      <c r="AC240" s="82" t="s">
        <v>67</v>
      </c>
      <c r="AD240" s="82" t="s">
        <v>88</v>
      </c>
      <c r="AE240" s="82" t="s">
        <v>64</v>
      </c>
      <c r="AF240" s="82" t="s">
        <v>65</v>
      </c>
      <c r="AG240" s="82" t="s">
        <v>65</v>
      </c>
      <c r="AH240" s="82"/>
      <c r="AI240" s="82" t="s">
        <v>69</v>
      </c>
      <c r="AJ240" s="82" t="s">
        <v>65</v>
      </c>
      <c r="AK240" s="82" t="s">
        <v>65</v>
      </c>
      <c r="AL240" s="82" t="s">
        <v>65</v>
      </c>
      <c r="AM240" s="82" t="s">
        <v>64</v>
      </c>
      <c r="AN240" s="82" t="s">
        <v>65</v>
      </c>
      <c r="AO240" s="82"/>
      <c r="AP240" s="82"/>
      <c r="AQ240" s="82" t="s">
        <v>4376</v>
      </c>
      <c r="AR240" s="82" t="s">
        <v>4377</v>
      </c>
      <c r="AS240" s="82" t="s">
        <v>65</v>
      </c>
      <c r="AT240" s="82"/>
      <c r="AU240" s="82" t="s">
        <v>65</v>
      </c>
      <c r="AV240" s="82"/>
      <c r="AW240" s="82"/>
      <c r="AX240" s="82"/>
      <c r="AY240" s="106" t="s">
        <v>4378</v>
      </c>
      <c r="AZ240" s="84" t="s">
        <v>4379</v>
      </c>
    </row>
    <row r="241" spans="1:52" ht="75" customHeight="1">
      <c r="A241" s="81">
        <v>240</v>
      </c>
      <c r="B241" s="82" t="s">
        <v>4380</v>
      </c>
      <c r="C241" s="82" t="s">
        <v>1153</v>
      </c>
      <c r="D241" s="82" t="s">
        <v>4381</v>
      </c>
      <c r="E241" s="82" t="s">
        <v>1567</v>
      </c>
      <c r="F241" s="82" t="s">
        <v>236</v>
      </c>
      <c r="G241" s="82" t="s">
        <v>237</v>
      </c>
      <c r="H241" s="82" t="s">
        <v>222</v>
      </c>
      <c r="I241" s="82" t="s">
        <v>811</v>
      </c>
      <c r="J241" s="82" t="s">
        <v>1497</v>
      </c>
      <c r="K241" s="82" t="s">
        <v>223</v>
      </c>
      <c r="L241" s="82" t="s">
        <v>4382</v>
      </c>
      <c r="M241" s="82" t="s">
        <v>4383</v>
      </c>
      <c r="N241" s="82" t="s">
        <v>1570</v>
      </c>
      <c r="O241" s="82" t="s">
        <v>1747</v>
      </c>
      <c r="P241" s="82"/>
      <c r="Q241" s="82"/>
      <c r="R241" s="82"/>
      <c r="S241" s="82"/>
      <c r="T241" s="82"/>
      <c r="U241" s="82"/>
      <c r="V241" s="82"/>
      <c r="W241" s="82"/>
      <c r="X241" s="82"/>
      <c r="Y241" s="82"/>
      <c r="Z241" s="82"/>
      <c r="AA241" s="82"/>
      <c r="AB241" s="82" t="s">
        <v>194</v>
      </c>
      <c r="AC241" s="82" t="s">
        <v>67</v>
      </c>
      <c r="AD241" s="82" t="s">
        <v>68</v>
      </c>
      <c r="AE241" s="82" t="s">
        <v>65</v>
      </c>
      <c r="AF241" s="82" t="s">
        <v>64</v>
      </c>
      <c r="AG241" s="82" t="s">
        <v>64</v>
      </c>
      <c r="AH241" s="82"/>
      <c r="AI241" s="82" t="s">
        <v>89</v>
      </c>
      <c r="AJ241" s="82" t="s">
        <v>65</v>
      </c>
      <c r="AK241" s="82" t="s">
        <v>65</v>
      </c>
      <c r="AL241" s="82" t="s">
        <v>65</v>
      </c>
      <c r="AM241" s="82" t="s">
        <v>65</v>
      </c>
      <c r="AN241" s="82" t="s">
        <v>65</v>
      </c>
      <c r="AO241" s="82"/>
      <c r="AP241" s="82"/>
      <c r="AQ241" s="82" t="s">
        <v>4384</v>
      </c>
      <c r="AR241" s="82" t="s">
        <v>811</v>
      </c>
      <c r="AS241" s="82" t="s">
        <v>64</v>
      </c>
      <c r="AT241" s="82"/>
      <c r="AU241" s="82" t="s">
        <v>65</v>
      </c>
      <c r="AV241" s="82"/>
      <c r="AW241" s="82"/>
      <c r="AX241" s="82"/>
      <c r="AY241" s="106" t="s">
        <v>4385</v>
      </c>
      <c r="AZ241" s="84" t="s">
        <v>4386</v>
      </c>
    </row>
    <row r="242" spans="1:52" ht="75" customHeight="1">
      <c r="A242" s="81">
        <v>241</v>
      </c>
      <c r="B242" s="82" t="s">
        <v>4387</v>
      </c>
      <c r="C242" s="82" t="s">
        <v>4352</v>
      </c>
      <c r="D242" s="82" t="s">
        <v>4388</v>
      </c>
      <c r="E242" s="82" t="s">
        <v>1526</v>
      </c>
      <c r="F242" s="82" t="s">
        <v>236</v>
      </c>
      <c r="G242" s="82" t="s">
        <v>807</v>
      </c>
      <c r="H242" s="82" t="s">
        <v>101</v>
      </c>
      <c r="I242" s="82" t="s">
        <v>4389</v>
      </c>
      <c r="J242" s="82" t="s">
        <v>4390</v>
      </c>
      <c r="K242" s="82" t="s">
        <v>4391</v>
      </c>
      <c r="L242" s="82" t="s">
        <v>4392</v>
      </c>
      <c r="M242" s="82" t="s">
        <v>4393</v>
      </c>
      <c r="N242" s="82"/>
      <c r="O242" s="82"/>
      <c r="P242" s="82"/>
      <c r="Q242" s="82"/>
      <c r="R242" s="82"/>
      <c r="S242" s="82"/>
      <c r="T242" s="82"/>
      <c r="U242" s="82"/>
      <c r="V242" s="82"/>
      <c r="W242" s="82"/>
      <c r="X242" s="82"/>
      <c r="Y242" s="82"/>
      <c r="Z242" s="82"/>
      <c r="AA242" s="82"/>
      <c r="AB242" s="82" t="s">
        <v>1771</v>
      </c>
      <c r="AC242" s="82" t="s">
        <v>67</v>
      </c>
      <c r="AD242" s="82" t="s">
        <v>68</v>
      </c>
      <c r="AE242" s="82" t="s">
        <v>64</v>
      </c>
      <c r="AF242" s="82" t="s">
        <v>65</v>
      </c>
      <c r="AG242" s="82" t="s">
        <v>65</v>
      </c>
      <c r="AH242" s="82"/>
      <c r="AI242" s="82" t="s">
        <v>957</v>
      </c>
      <c r="AJ242" s="82" t="s">
        <v>65</v>
      </c>
      <c r="AK242" s="82" t="s">
        <v>64</v>
      </c>
      <c r="AL242" s="82" t="s">
        <v>65</v>
      </c>
      <c r="AM242" s="82" t="s">
        <v>65</v>
      </c>
      <c r="AN242" s="82" t="s">
        <v>65</v>
      </c>
      <c r="AO242" s="82"/>
      <c r="AP242" s="82"/>
      <c r="AQ242" s="82" t="s">
        <v>4394</v>
      </c>
      <c r="AR242" s="82" t="s">
        <v>277</v>
      </c>
      <c r="AS242" s="82" t="s">
        <v>65</v>
      </c>
      <c r="AT242" s="82"/>
      <c r="AU242" s="82" t="s">
        <v>64</v>
      </c>
      <c r="AV242" s="82"/>
      <c r="AW242" s="82"/>
      <c r="AX242" s="82"/>
      <c r="AY242" s="106" t="s">
        <v>4395</v>
      </c>
      <c r="AZ242" s="84" t="s">
        <v>4396</v>
      </c>
    </row>
    <row r="243" spans="1:52" ht="75" customHeight="1">
      <c r="A243" s="81">
        <v>242</v>
      </c>
      <c r="B243" s="82" t="s">
        <v>4397</v>
      </c>
      <c r="C243" s="82" t="s">
        <v>751</v>
      </c>
      <c r="D243" s="82" t="s">
        <v>4398</v>
      </c>
      <c r="E243" s="82" t="s">
        <v>1587</v>
      </c>
      <c r="F243" s="82" t="s">
        <v>236</v>
      </c>
      <c r="G243" s="82" t="s">
        <v>753</v>
      </c>
      <c r="H243" s="82" t="s">
        <v>222</v>
      </c>
      <c r="I243" s="82" t="s">
        <v>1263</v>
      </c>
      <c r="J243" s="82" t="s">
        <v>1497</v>
      </c>
      <c r="K243" s="82" t="s">
        <v>248</v>
      </c>
      <c r="L243" s="82" t="s">
        <v>4399</v>
      </c>
      <c r="M243" s="82" t="s">
        <v>4400</v>
      </c>
      <c r="N243" s="82"/>
      <c r="O243" s="82"/>
      <c r="P243" s="82"/>
      <c r="Q243" s="82"/>
      <c r="R243" s="82"/>
      <c r="S243" s="82"/>
      <c r="T243" s="82"/>
      <c r="U243" s="82"/>
      <c r="V243" s="82"/>
      <c r="W243" s="82"/>
      <c r="X243" s="82"/>
      <c r="Y243" s="82"/>
      <c r="Z243" s="82"/>
      <c r="AA243" s="82"/>
      <c r="AB243" s="82" t="s">
        <v>66</v>
      </c>
      <c r="AC243" s="82" t="s">
        <v>67</v>
      </c>
      <c r="AD243" s="82" t="s">
        <v>68</v>
      </c>
      <c r="AE243" s="82" t="s">
        <v>64</v>
      </c>
      <c r="AF243" s="82" t="s">
        <v>64</v>
      </c>
      <c r="AG243" s="82" t="s">
        <v>65</v>
      </c>
      <c r="AH243" s="82"/>
      <c r="AI243" s="82" t="s">
        <v>69</v>
      </c>
      <c r="AJ243" s="82" t="s">
        <v>65</v>
      </c>
      <c r="AK243" s="82" t="s">
        <v>136</v>
      </c>
      <c r="AL243" s="82" t="s">
        <v>136</v>
      </c>
      <c r="AM243" s="82" t="s">
        <v>64</v>
      </c>
      <c r="AN243" s="82" t="s">
        <v>65</v>
      </c>
      <c r="AO243" s="82"/>
      <c r="AP243" s="82"/>
      <c r="AQ243" s="82" t="s">
        <v>4401</v>
      </c>
      <c r="AR243" s="82" t="s">
        <v>597</v>
      </c>
      <c r="AS243" s="82" t="s">
        <v>64</v>
      </c>
      <c r="AT243" s="82"/>
      <c r="AU243" s="82" t="s">
        <v>65</v>
      </c>
      <c r="AV243" s="82"/>
      <c r="AW243" s="82"/>
      <c r="AX243" s="82"/>
      <c r="AY243" s="106"/>
      <c r="AZ243" s="84" t="s">
        <v>4402</v>
      </c>
    </row>
    <row r="244" spans="1:52" ht="75" customHeight="1">
      <c r="A244" s="81">
        <v>243</v>
      </c>
      <c r="B244" s="82" t="s">
        <v>4403</v>
      </c>
      <c r="C244" s="82" t="s">
        <v>4353</v>
      </c>
      <c r="D244" s="82" t="s">
        <v>4404</v>
      </c>
      <c r="E244" s="82" t="s">
        <v>1835</v>
      </c>
      <c r="F244" s="82" t="s">
        <v>236</v>
      </c>
      <c r="G244" s="82" t="s">
        <v>593</v>
      </c>
      <c r="H244" s="82" t="s">
        <v>238</v>
      </c>
      <c r="I244" s="82" t="s">
        <v>2294</v>
      </c>
      <c r="J244" s="82" t="s">
        <v>1497</v>
      </c>
      <c r="K244" s="82" t="s">
        <v>248</v>
      </c>
      <c r="L244" s="82" t="s">
        <v>4405</v>
      </c>
      <c r="M244" s="82" t="s">
        <v>4406</v>
      </c>
      <c r="N244" s="82"/>
      <c r="O244" s="82"/>
      <c r="P244" s="82"/>
      <c r="Q244" s="82"/>
      <c r="R244" s="82"/>
      <c r="S244" s="82"/>
      <c r="T244" s="82"/>
      <c r="U244" s="82"/>
      <c r="V244" s="82"/>
      <c r="W244" s="82"/>
      <c r="X244" s="82"/>
      <c r="Y244" s="82"/>
      <c r="Z244" s="82"/>
      <c r="AA244" s="82"/>
      <c r="AB244" s="82" t="s">
        <v>66</v>
      </c>
      <c r="AC244" s="82" t="s">
        <v>104</v>
      </c>
      <c r="AD244" s="82" t="s">
        <v>68</v>
      </c>
      <c r="AE244" s="82" t="s">
        <v>64</v>
      </c>
      <c r="AF244" s="82" t="s">
        <v>65</v>
      </c>
      <c r="AG244" s="82" t="s">
        <v>65</v>
      </c>
      <c r="AH244" s="82"/>
      <c r="AI244" s="82" t="s">
        <v>69</v>
      </c>
      <c r="AJ244" s="82" t="s">
        <v>136</v>
      </c>
      <c r="AK244" s="82" t="s">
        <v>64</v>
      </c>
      <c r="AL244" s="82" t="s">
        <v>65</v>
      </c>
      <c r="AM244" s="82" t="s">
        <v>65</v>
      </c>
      <c r="AN244" s="82" t="s">
        <v>65</v>
      </c>
      <c r="AO244" s="82"/>
      <c r="AP244" s="82"/>
      <c r="AQ244" s="82" t="s">
        <v>4407</v>
      </c>
      <c r="AR244" s="82" t="s">
        <v>371</v>
      </c>
      <c r="AS244" s="82" t="s">
        <v>65</v>
      </c>
      <c r="AT244" s="82"/>
      <c r="AU244" s="82" t="s">
        <v>64</v>
      </c>
      <c r="AV244" s="82"/>
      <c r="AW244" s="82"/>
      <c r="AX244" s="82"/>
      <c r="AY244" s="106" t="s">
        <v>4408</v>
      </c>
      <c r="AZ244" s="84"/>
    </row>
    <row r="245" spans="1:52" ht="75" customHeight="1">
      <c r="A245" s="81">
        <v>244</v>
      </c>
      <c r="B245" s="82" t="s">
        <v>4409</v>
      </c>
      <c r="C245" s="82" t="s">
        <v>2268</v>
      </c>
      <c r="D245" s="82" t="s">
        <v>4410</v>
      </c>
      <c r="E245" s="82" t="s">
        <v>1543</v>
      </c>
      <c r="F245" s="82" t="s">
        <v>236</v>
      </c>
      <c r="G245" s="82" t="s">
        <v>237</v>
      </c>
      <c r="H245" s="82" t="s">
        <v>222</v>
      </c>
      <c r="I245" s="82" t="s">
        <v>1263</v>
      </c>
      <c r="J245" s="82">
        <v>1</v>
      </c>
      <c r="K245" s="82" t="s">
        <v>248</v>
      </c>
      <c r="L245" s="82" t="s">
        <v>4411</v>
      </c>
      <c r="M245" s="82" t="s">
        <v>4412</v>
      </c>
      <c r="N245" s="82"/>
      <c r="O245" s="82"/>
      <c r="P245" s="82"/>
      <c r="Q245" s="82"/>
      <c r="R245" s="82"/>
      <c r="S245" s="82"/>
      <c r="T245" s="82"/>
      <c r="U245" s="82"/>
      <c r="V245" s="82"/>
      <c r="W245" s="82"/>
      <c r="X245" s="82"/>
      <c r="Y245" s="82"/>
      <c r="Z245" s="82"/>
      <c r="AA245" s="82"/>
      <c r="AB245" s="82" t="s">
        <v>66</v>
      </c>
      <c r="AC245" s="82" t="s">
        <v>104</v>
      </c>
      <c r="AD245" s="82" t="s">
        <v>68</v>
      </c>
      <c r="AE245" s="82" t="s">
        <v>64</v>
      </c>
      <c r="AF245" s="82" t="s">
        <v>64</v>
      </c>
      <c r="AG245" s="82" t="s">
        <v>65</v>
      </c>
      <c r="AH245" s="82"/>
      <c r="AI245" s="82" t="s">
        <v>89</v>
      </c>
      <c r="AJ245" s="82" t="s">
        <v>65</v>
      </c>
      <c r="AK245" s="82" t="s">
        <v>65</v>
      </c>
      <c r="AL245" s="82" t="s">
        <v>65</v>
      </c>
      <c r="AM245" s="82" t="s">
        <v>64</v>
      </c>
      <c r="AN245" s="82" t="s">
        <v>65</v>
      </c>
      <c r="AO245" s="82"/>
      <c r="AP245" s="82"/>
      <c r="AQ245" s="82" t="s">
        <v>4413</v>
      </c>
      <c r="AR245" s="82" t="s">
        <v>1263</v>
      </c>
      <c r="AS245" s="82" t="s">
        <v>64</v>
      </c>
      <c r="AT245" s="82"/>
      <c r="AU245" s="82" t="s">
        <v>65</v>
      </c>
      <c r="AV245" s="82"/>
      <c r="AW245" s="82"/>
      <c r="AX245" s="82"/>
      <c r="AY245" s="106" t="s">
        <v>4414</v>
      </c>
      <c r="AZ245" s="84" t="s">
        <v>4415</v>
      </c>
    </row>
    <row r="246" spans="1:52" ht="65" customHeight="1">
      <c r="A246" s="81">
        <v>245</v>
      </c>
      <c r="B246" s="82" t="s">
        <v>4418</v>
      </c>
      <c r="C246" s="82" t="s">
        <v>4419</v>
      </c>
      <c r="D246" s="82" t="s">
        <v>4420</v>
      </c>
      <c r="E246" s="82" t="s">
        <v>1495</v>
      </c>
      <c r="F246" s="82" t="s">
        <v>55</v>
      </c>
      <c r="G246" s="82" t="s">
        <v>129</v>
      </c>
      <c r="H246" s="82" t="s">
        <v>238</v>
      </c>
      <c r="I246" s="82" t="s">
        <v>433</v>
      </c>
      <c r="J246" s="82" t="s">
        <v>1497</v>
      </c>
      <c r="K246" s="82" t="s">
        <v>320</v>
      </c>
      <c r="L246" s="82" t="s">
        <v>4421</v>
      </c>
      <c r="M246" s="82" t="s">
        <v>4422</v>
      </c>
      <c r="N246" s="82" t="s">
        <v>1551</v>
      </c>
      <c r="O246" s="82" t="s">
        <v>4423</v>
      </c>
      <c r="P246" s="82" t="s">
        <v>61</v>
      </c>
      <c r="Q246" s="82" t="s">
        <v>440</v>
      </c>
      <c r="R246" s="82" t="s">
        <v>194</v>
      </c>
      <c r="S246" s="82" t="s">
        <v>65</v>
      </c>
      <c r="T246" s="82" t="s">
        <v>64</v>
      </c>
      <c r="U246" s="82" t="s">
        <v>65</v>
      </c>
      <c r="V246" s="82" t="s">
        <v>64</v>
      </c>
      <c r="W246" s="82" t="s">
        <v>65</v>
      </c>
      <c r="X246" s="82" t="s">
        <v>65</v>
      </c>
      <c r="Y246" s="82" t="s">
        <v>64</v>
      </c>
      <c r="Z246" s="82" t="s">
        <v>65</v>
      </c>
      <c r="AA246" s="82" t="s">
        <v>65</v>
      </c>
      <c r="AB246" s="82" t="s">
        <v>146</v>
      </c>
      <c r="AC246" s="82" t="s">
        <v>104</v>
      </c>
      <c r="AD246" s="82" t="s">
        <v>160</v>
      </c>
      <c r="AE246" s="82" t="s">
        <v>64</v>
      </c>
      <c r="AF246" s="82" t="s">
        <v>65</v>
      </c>
      <c r="AG246" s="82" t="s">
        <v>65</v>
      </c>
      <c r="AH246" s="82" t="s">
        <v>65</v>
      </c>
      <c r="AI246" s="82" t="s">
        <v>89</v>
      </c>
      <c r="AJ246" s="82" t="s">
        <v>65</v>
      </c>
      <c r="AK246" s="82" t="s">
        <v>64</v>
      </c>
      <c r="AL246" s="82" t="s">
        <v>64</v>
      </c>
      <c r="AM246" s="82" t="s">
        <v>65</v>
      </c>
      <c r="AN246" s="82" t="s">
        <v>64</v>
      </c>
      <c r="AO246" s="82" t="s">
        <v>4424</v>
      </c>
      <c r="AP246" s="82" t="s">
        <v>4425</v>
      </c>
      <c r="AQ246" s="82" t="s">
        <v>4426</v>
      </c>
      <c r="AR246" s="82" t="s">
        <v>462</v>
      </c>
      <c r="AS246" s="82" t="s">
        <v>136</v>
      </c>
      <c r="AT246" s="82" t="s">
        <v>4427</v>
      </c>
      <c r="AU246" s="82" t="s">
        <v>65</v>
      </c>
      <c r="AV246" s="82" t="s">
        <v>75</v>
      </c>
      <c r="AW246" s="82" t="s">
        <v>65</v>
      </c>
      <c r="AX246" s="82"/>
      <c r="AY246" s="82" t="s">
        <v>4428</v>
      </c>
      <c r="AZ246" s="84" t="s">
        <v>4429</v>
      </c>
    </row>
    <row r="247" spans="1:52" ht="65" customHeight="1">
      <c r="A247" s="81">
        <v>246</v>
      </c>
      <c r="B247" s="82" t="s">
        <v>4430</v>
      </c>
      <c r="C247" s="82" t="s">
        <v>822</v>
      </c>
      <c r="D247" s="82" t="s">
        <v>4431</v>
      </c>
      <c r="E247" s="82" t="s">
        <v>1570</v>
      </c>
      <c r="F247" s="82" t="s">
        <v>236</v>
      </c>
      <c r="G247" s="82" t="s">
        <v>753</v>
      </c>
      <c r="H247" s="82" t="s">
        <v>222</v>
      </c>
      <c r="I247" s="82" t="s">
        <v>873</v>
      </c>
      <c r="J247" s="82" t="s">
        <v>1497</v>
      </c>
      <c r="K247" s="82" t="s">
        <v>320</v>
      </c>
      <c r="L247" s="82" t="s">
        <v>4432</v>
      </c>
      <c r="M247" s="82" t="s">
        <v>4433</v>
      </c>
      <c r="N247" s="82"/>
      <c r="O247" s="82"/>
      <c r="P247" s="82"/>
      <c r="Q247" s="82"/>
      <c r="R247" s="82"/>
      <c r="S247" s="82"/>
      <c r="T247" s="82"/>
      <c r="U247" s="82"/>
      <c r="V247" s="82"/>
      <c r="W247" s="82"/>
      <c r="X247" s="82"/>
      <c r="Y247" s="82"/>
      <c r="Z247" s="82"/>
      <c r="AA247" s="82"/>
      <c r="AB247" s="82" t="s">
        <v>66</v>
      </c>
      <c r="AC247" s="82" t="s">
        <v>67</v>
      </c>
      <c r="AD247" s="82" t="s">
        <v>68</v>
      </c>
      <c r="AE247" s="82" t="s">
        <v>64</v>
      </c>
      <c r="AF247" s="82" t="s">
        <v>64</v>
      </c>
      <c r="AG247" s="82" t="s">
        <v>65</v>
      </c>
      <c r="AH247" s="82"/>
      <c r="AI247" s="82" t="s">
        <v>69</v>
      </c>
      <c r="AJ247" s="82" t="s">
        <v>65</v>
      </c>
      <c r="AK247" s="82" t="s">
        <v>65</v>
      </c>
      <c r="AL247" s="82" t="s">
        <v>65</v>
      </c>
      <c r="AM247" s="82" t="s">
        <v>64</v>
      </c>
      <c r="AN247" s="82" t="s">
        <v>136</v>
      </c>
      <c r="AO247" s="82"/>
      <c r="AP247" s="82"/>
      <c r="AQ247" s="82" t="s">
        <v>4434</v>
      </c>
      <c r="AR247" s="82" t="s">
        <v>4435</v>
      </c>
      <c r="AS247" s="82" t="s">
        <v>136</v>
      </c>
      <c r="AT247" s="82"/>
      <c r="AU247" s="82" t="s">
        <v>65</v>
      </c>
      <c r="AV247" s="82"/>
      <c r="AW247" s="82"/>
      <c r="AX247" s="82"/>
      <c r="AY247" s="82" t="s">
        <v>4436</v>
      </c>
      <c r="AZ247" s="84" t="s">
        <v>4437</v>
      </c>
    </row>
    <row r="248" spans="1:52" ht="65" customHeight="1">
      <c r="A248" s="81">
        <v>247</v>
      </c>
      <c r="B248" s="82" t="s">
        <v>4438</v>
      </c>
      <c r="C248" s="82" t="s">
        <v>269</v>
      </c>
      <c r="D248" s="82" t="s">
        <v>4439</v>
      </c>
      <c r="E248" s="82" t="s">
        <v>1551</v>
      </c>
      <c r="F248" s="82" t="s">
        <v>55</v>
      </c>
      <c r="G248" s="82" t="s">
        <v>129</v>
      </c>
      <c r="H248" s="82" t="s">
        <v>238</v>
      </c>
      <c r="I248" s="82" t="s">
        <v>995</v>
      </c>
      <c r="J248" s="82" t="s">
        <v>1497</v>
      </c>
      <c r="K248" s="82" t="s">
        <v>320</v>
      </c>
      <c r="L248" s="82" t="s">
        <v>4440</v>
      </c>
      <c r="M248" s="82" t="s">
        <v>4441</v>
      </c>
      <c r="N248" s="82"/>
      <c r="O248" s="82" t="s">
        <v>1681</v>
      </c>
      <c r="P248" s="82" t="s">
        <v>61</v>
      </c>
      <c r="Q248" s="82" t="s">
        <v>84</v>
      </c>
      <c r="R248" s="82" t="s">
        <v>1748</v>
      </c>
      <c r="S248" s="82" t="s">
        <v>64</v>
      </c>
      <c r="T248" s="82" t="s">
        <v>64</v>
      </c>
      <c r="U248" s="82" t="s">
        <v>64</v>
      </c>
      <c r="V248" s="82" t="s">
        <v>64</v>
      </c>
      <c r="W248" s="82" t="s">
        <v>65</v>
      </c>
      <c r="X248" s="82" t="s">
        <v>65</v>
      </c>
      <c r="Y248" s="82" t="s">
        <v>64</v>
      </c>
      <c r="Z248" s="82" t="s">
        <v>65</v>
      </c>
      <c r="AA248" s="82" t="s">
        <v>64</v>
      </c>
      <c r="AB248" s="82" t="s">
        <v>66</v>
      </c>
      <c r="AC248" s="82" t="s">
        <v>104</v>
      </c>
      <c r="AD248" s="82" t="s">
        <v>88</v>
      </c>
      <c r="AE248" s="82" t="s">
        <v>64</v>
      </c>
      <c r="AF248" s="82" t="s">
        <v>64</v>
      </c>
      <c r="AG248" s="82" t="s">
        <v>65</v>
      </c>
      <c r="AH248" s="82" t="s">
        <v>65</v>
      </c>
      <c r="AI248" s="82" t="s">
        <v>89</v>
      </c>
      <c r="AJ248" s="82" t="s">
        <v>65</v>
      </c>
      <c r="AK248" s="82" t="s">
        <v>65</v>
      </c>
      <c r="AL248" s="82" t="s">
        <v>65</v>
      </c>
      <c r="AM248" s="82" t="s">
        <v>64</v>
      </c>
      <c r="AN248" s="82" t="s">
        <v>65</v>
      </c>
      <c r="AO248" s="82" t="s">
        <v>4442</v>
      </c>
      <c r="AP248" s="82" t="s">
        <v>4443</v>
      </c>
      <c r="AQ248" s="82" t="s">
        <v>4444</v>
      </c>
      <c r="AR248" s="82" t="s">
        <v>4445</v>
      </c>
      <c r="AS248" s="82" t="s">
        <v>136</v>
      </c>
      <c r="AT248" s="82"/>
      <c r="AU248" s="82" t="s">
        <v>65</v>
      </c>
      <c r="AV248" s="82" t="s">
        <v>1764</v>
      </c>
      <c r="AW248" s="82" t="s">
        <v>65</v>
      </c>
      <c r="AX248" s="82"/>
      <c r="AY248" s="82" t="s">
        <v>4446</v>
      </c>
      <c r="AZ248" s="84" t="s">
        <v>4447</v>
      </c>
    </row>
    <row r="249" spans="1:52" ht="65" customHeight="1">
      <c r="A249" s="81">
        <v>248</v>
      </c>
      <c r="B249" s="82" t="s">
        <v>4448</v>
      </c>
      <c r="C249" s="82" t="s">
        <v>822</v>
      </c>
      <c r="D249" s="82" t="s">
        <v>4449</v>
      </c>
      <c r="E249" s="82" t="s">
        <v>1567</v>
      </c>
      <c r="F249" s="82" t="s">
        <v>236</v>
      </c>
      <c r="G249" s="82" t="s">
        <v>753</v>
      </c>
      <c r="H249" s="82" t="s">
        <v>222</v>
      </c>
      <c r="I249" s="82" t="s">
        <v>1736</v>
      </c>
      <c r="J249" s="82" t="s">
        <v>1497</v>
      </c>
      <c r="K249" s="82" t="s">
        <v>248</v>
      </c>
      <c r="L249" s="82" t="s">
        <v>4450</v>
      </c>
      <c r="M249" s="82" t="s">
        <v>4451</v>
      </c>
      <c r="N249" s="82"/>
      <c r="O249" s="82"/>
      <c r="P249" s="82"/>
      <c r="Q249" s="82"/>
      <c r="R249" s="82"/>
      <c r="S249" s="82"/>
      <c r="T249" s="82"/>
      <c r="U249" s="82"/>
      <c r="V249" s="82"/>
      <c r="W249" s="82"/>
      <c r="X249" s="82"/>
      <c r="Y249" s="82"/>
      <c r="Z249" s="82"/>
      <c r="AA249" s="82"/>
      <c r="AB249" s="82" t="s">
        <v>66</v>
      </c>
      <c r="AC249" s="82" t="s">
        <v>67</v>
      </c>
      <c r="AD249" s="82" t="s">
        <v>68</v>
      </c>
      <c r="AE249" s="82" t="s">
        <v>64</v>
      </c>
      <c r="AF249" s="82" t="s">
        <v>65</v>
      </c>
      <c r="AG249" s="82" t="s">
        <v>65</v>
      </c>
      <c r="AH249" s="82"/>
      <c r="AI249" s="82" t="s">
        <v>69</v>
      </c>
      <c r="AJ249" s="82" t="s">
        <v>65</v>
      </c>
      <c r="AK249" s="82" t="s">
        <v>65</v>
      </c>
      <c r="AL249" s="82" t="s">
        <v>65</v>
      </c>
      <c r="AM249" s="82" t="s">
        <v>64</v>
      </c>
      <c r="AN249" s="82" t="s">
        <v>65</v>
      </c>
      <c r="AO249" s="82"/>
      <c r="AP249" s="82"/>
      <c r="AQ249" s="82" t="s">
        <v>4452</v>
      </c>
      <c r="AR249" s="82" t="s">
        <v>4453</v>
      </c>
      <c r="AS249" s="82" t="s">
        <v>136</v>
      </c>
      <c r="AT249" s="82"/>
      <c r="AU249" s="82" t="s">
        <v>65</v>
      </c>
      <c r="AV249" s="82"/>
      <c r="AW249" s="82"/>
      <c r="AX249" s="82"/>
      <c r="AY249" s="82" t="s">
        <v>4454</v>
      </c>
      <c r="AZ249" s="84" t="s">
        <v>4455</v>
      </c>
    </row>
    <row r="250" spans="1:52" ht="65" customHeight="1">
      <c r="A250" s="81">
        <v>249</v>
      </c>
      <c r="B250" s="82" t="s">
        <v>4456</v>
      </c>
      <c r="C250" s="82" t="s">
        <v>822</v>
      </c>
      <c r="D250" s="82" t="s">
        <v>4457</v>
      </c>
      <c r="E250" s="82" t="s">
        <v>1495</v>
      </c>
      <c r="F250" s="82" t="s">
        <v>236</v>
      </c>
      <c r="G250" s="82" t="s">
        <v>753</v>
      </c>
      <c r="H250" s="82" t="s">
        <v>222</v>
      </c>
      <c r="I250" s="82" t="s">
        <v>199</v>
      </c>
      <c r="J250" s="82" t="s">
        <v>1497</v>
      </c>
      <c r="K250" s="82" t="s">
        <v>320</v>
      </c>
      <c r="L250" s="82" t="s">
        <v>4458</v>
      </c>
      <c r="M250" s="82" t="s">
        <v>4459</v>
      </c>
      <c r="N250" s="82"/>
      <c r="O250" s="82"/>
      <c r="P250" s="82"/>
      <c r="Q250" s="82"/>
      <c r="R250" s="82"/>
      <c r="S250" s="82"/>
      <c r="T250" s="82"/>
      <c r="U250" s="82"/>
      <c r="V250" s="82"/>
      <c r="W250" s="82"/>
      <c r="X250" s="82"/>
      <c r="Y250" s="82"/>
      <c r="Z250" s="82"/>
      <c r="AA250" s="82"/>
      <c r="AB250" s="82" t="s">
        <v>1771</v>
      </c>
      <c r="AC250" s="82" t="s">
        <v>67</v>
      </c>
      <c r="AD250" s="82" t="s">
        <v>88</v>
      </c>
      <c r="AE250" s="82" t="s">
        <v>64</v>
      </c>
      <c r="AF250" s="82" t="s">
        <v>64</v>
      </c>
      <c r="AG250" s="82" t="s">
        <v>65</v>
      </c>
      <c r="AH250" s="82"/>
      <c r="AI250" s="82" t="s">
        <v>69</v>
      </c>
      <c r="AJ250" s="82" t="s">
        <v>65</v>
      </c>
      <c r="AK250" s="82" t="s">
        <v>64</v>
      </c>
      <c r="AL250" s="82" t="s">
        <v>64</v>
      </c>
      <c r="AM250" s="82" t="s">
        <v>64</v>
      </c>
      <c r="AN250" s="82" t="s">
        <v>65</v>
      </c>
      <c r="AO250" s="82"/>
      <c r="AP250" s="82"/>
      <c r="AQ250" s="82" t="s">
        <v>4460</v>
      </c>
      <c r="AR250" s="82" t="s">
        <v>2339</v>
      </c>
      <c r="AS250" s="82" t="s">
        <v>65</v>
      </c>
      <c r="AT250" s="82"/>
      <c r="AU250" s="82" t="s">
        <v>65</v>
      </c>
      <c r="AV250" s="82"/>
      <c r="AW250" s="82"/>
      <c r="AX250" s="82"/>
      <c r="AY250" s="82" t="s">
        <v>4461</v>
      </c>
      <c r="AZ250" s="84" t="s">
        <v>4462</v>
      </c>
    </row>
    <row r="251" spans="1:52" ht="65" customHeight="1">
      <c r="A251" s="81">
        <v>250</v>
      </c>
      <c r="B251" s="82" t="s">
        <v>4463</v>
      </c>
      <c r="C251" s="82" t="s">
        <v>751</v>
      </c>
      <c r="D251" s="82" t="s">
        <v>4464</v>
      </c>
      <c r="E251" s="82" t="s">
        <v>1526</v>
      </c>
      <c r="F251" s="82" t="s">
        <v>236</v>
      </c>
      <c r="G251" s="82" t="s">
        <v>753</v>
      </c>
      <c r="H251" s="82" t="s">
        <v>222</v>
      </c>
      <c r="I251" s="82" t="s">
        <v>1263</v>
      </c>
      <c r="J251" s="82" t="s">
        <v>1497</v>
      </c>
      <c r="K251" s="82" t="s">
        <v>248</v>
      </c>
      <c r="L251" s="82" t="s">
        <v>4465</v>
      </c>
      <c r="M251" s="82" t="s">
        <v>4466</v>
      </c>
      <c r="N251" s="82"/>
      <c r="O251" s="82"/>
      <c r="P251" s="82"/>
      <c r="Q251" s="82"/>
      <c r="R251" s="82"/>
      <c r="S251" s="82"/>
      <c r="T251" s="82"/>
      <c r="U251" s="82"/>
      <c r="V251" s="82"/>
      <c r="W251" s="82"/>
      <c r="X251" s="82"/>
      <c r="Y251" s="82"/>
      <c r="Z251" s="82"/>
      <c r="AA251" s="82"/>
      <c r="AB251" s="82" t="s">
        <v>66</v>
      </c>
      <c r="AC251" s="82" t="s">
        <v>67</v>
      </c>
      <c r="AD251" s="82" t="s">
        <v>68</v>
      </c>
      <c r="AE251" s="82" t="s">
        <v>64</v>
      </c>
      <c r="AF251" s="82" t="s">
        <v>64</v>
      </c>
      <c r="AG251" s="82" t="s">
        <v>65</v>
      </c>
      <c r="AH251" s="82"/>
      <c r="AI251" s="82" t="s">
        <v>69</v>
      </c>
      <c r="AJ251" s="82" t="s">
        <v>65</v>
      </c>
      <c r="AK251" s="82" t="s">
        <v>136</v>
      </c>
      <c r="AL251" s="82" t="s">
        <v>65</v>
      </c>
      <c r="AM251" s="82" t="s">
        <v>64</v>
      </c>
      <c r="AN251" s="82" t="s">
        <v>65</v>
      </c>
      <c r="AO251" s="82"/>
      <c r="AP251" s="82"/>
      <c r="AQ251" s="82" t="s">
        <v>4467</v>
      </c>
      <c r="AR251" s="82" t="s">
        <v>4468</v>
      </c>
      <c r="AS251" s="82" t="s">
        <v>136</v>
      </c>
      <c r="AT251" s="82"/>
      <c r="AU251" s="82" t="s">
        <v>65</v>
      </c>
      <c r="AV251" s="82"/>
      <c r="AW251" s="82"/>
      <c r="AX251" s="82"/>
      <c r="AY251" s="82" t="s">
        <v>4469</v>
      </c>
      <c r="AZ251" s="84" t="s">
        <v>4470</v>
      </c>
    </row>
    <row r="252" spans="1:52" ht="65" customHeight="1">
      <c r="A252" s="81">
        <v>251</v>
      </c>
      <c r="B252" s="82" t="s">
        <v>4471</v>
      </c>
      <c r="C252" s="82" t="s">
        <v>4472</v>
      </c>
      <c r="D252" s="82" t="s">
        <v>4473</v>
      </c>
      <c r="E252" s="82" t="s">
        <v>1495</v>
      </c>
      <c r="F252" s="82" t="s">
        <v>236</v>
      </c>
      <c r="G252" s="82" t="s">
        <v>237</v>
      </c>
      <c r="H252" s="82" t="s">
        <v>238</v>
      </c>
      <c r="I252" s="82" t="s">
        <v>1263</v>
      </c>
      <c r="J252" s="82" t="s">
        <v>1497</v>
      </c>
      <c r="K252" s="82" t="s">
        <v>248</v>
      </c>
      <c r="L252" s="82" t="s">
        <v>4474</v>
      </c>
      <c r="M252" s="82" t="s">
        <v>4475</v>
      </c>
      <c r="N252" s="82" t="s">
        <v>1495</v>
      </c>
      <c r="O252" s="82" t="s">
        <v>1747</v>
      </c>
      <c r="P252" s="82"/>
      <c r="Q252" s="82"/>
      <c r="R252" s="82"/>
      <c r="S252" s="82"/>
      <c r="T252" s="82"/>
      <c r="U252" s="82"/>
      <c r="V252" s="82"/>
      <c r="W252" s="82"/>
      <c r="X252" s="82"/>
      <c r="Y252" s="82"/>
      <c r="Z252" s="82"/>
      <c r="AA252" s="82"/>
      <c r="AB252" s="82" t="s">
        <v>66</v>
      </c>
      <c r="AC252" s="82" t="s">
        <v>87</v>
      </c>
      <c r="AD252" s="82" t="s">
        <v>68</v>
      </c>
      <c r="AE252" s="82" t="s">
        <v>64</v>
      </c>
      <c r="AF252" s="82" t="s">
        <v>64</v>
      </c>
      <c r="AG252" s="82" t="s">
        <v>65</v>
      </c>
      <c r="AH252" s="82"/>
      <c r="AI252" s="82" t="s">
        <v>69</v>
      </c>
      <c r="AJ252" s="82" t="s">
        <v>65</v>
      </c>
      <c r="AK252" s="82" t="s">
        <v>65</v>
      </c>
      <c r="AL252" s="82" t="s">
        <v>65</v>
      </c>
      <c r="AM252" s="82" t="s">
        <v>64</v>
      </c>
      <c r="AN252" s="82" t="s">
        <v>136</v>
      </c>
      <c r="AO252" s="82"/>
      <c r="AP252" s="82"/>
      <c r="AQ252" s="82" t="s">
        <v>4476</v>
      </c>
      <c r="AR252" s="82" t="s">
        <v>4477</v>
      </c>
      <c r="AS252" s="82" t="s">
        <v>136</v>
      </c>
      <c r="AT252" s="82"/>
      <c r="AU252" s="82" t="s">
        <v>65</v>
      </c>
      <c r="AV252" s="82"/>
      <c r="AW252" s="82"/>
      <c r="AX252" s="82"/>
      <c r="AY252" s="82" t="s">
        <v>4478</v>
      </c>
      <c r="AZ252" s="84" t="s">
        <v>4479</v>
      </c>
    </row>
    <row r="253" spans="1:52" ht="65" customHeight="1">
      <c r="A253" s="81">
        <v>252</v>
      </c>
      <c r="B253" s="82" t="s">
        <v>4480</v>
      </c>
      <c r="C253" s="82" t="s">
        <v>751</v>
      </c>
      <c r="D253" s="82" t="s">
        <v>4481</v>
      </c>
      <c r="E253" s="82" t="s">
        <v>1570</v>
      </c>
      <c r="F253" s="82" t="s">
        <v>236</v>
      </c>
      <c r="G253" s="82" t="s">
        <v>753</v>
      </c>
      <c r="H253" s="82" t="s">
        <v>222</v>
      </c>
      <c r="I253" s="82" t="s">
        <v>1263</v>
      </c>
      <c r="J253" s="82" t="s">
        <v>1497</v>
      </c>
      <c r="K253" s="82" t="s">
        <v>248</v>
      </c>
      <c r="L253" s="82" t="s">
        <v>4482</v>
      </c>
      <c r="M253" s="82" t="s">
        <v>4483</v>
      </c>
      <c r="N253" s="82"/>
      <c r="O253" s="82"/>
      <c r="P253" s="82"/>
      <c r="Q253" s="82"/>
      <c r="R253" s="82"/>
      <c r="S253" s="82"/>
      <c r="T253" s="82"/>
      <c r="U253" s="82"/>
      <c r="V253" s="82"/>
      <c r="W253" s="82"/>
      <c r="X253" s="82"/>
      <c r="Y253" s="82"/>
      <c r="Z253" s="82"/>
      <c r="AA253" s="82"/>
      <c r="AB253" s="82" t="s">
        <v>66</v>
      </c>
      <c r="AC253" s="82" t="s">
        <v>67</v>
      </c>
      <c r="AD253" s="82" t="s">
        <v>68</v>
      </c>
      <c r="AE253" s="82" t="s">
        <v>64</v>
      </c>
      <c r="AF253" s="82" t="s">
        <v>64</v>
      </c>
      <c r="AG253" s="82" t="s">
        <v>65</v>
      </c>
      <c r="AH253" s="82"/>
      <c r="AI253" s="82" t="s">
        <v>69</v>
      </c>
      <c r="AJ253" s="82" t="s">
        <v>65</v>
      </c>
      <c r="AK253" s="82" t="s">
        <v>65</v>
      </c>
      <c r="AL253" s="82" t="s">
        <v>65</v>
      </c>
      <c r="AM253" s="82" t="s">
        <v>64</v>
      </c>
      <c r="AN253" s="82" t="s">
        <v>65</v>
      </c>
      <c r="AO253" s="82"/>
      <c r="AP253" s="82"/>
      <c r="AQ253" s="82" t="s">
        <v>4484</v>
      </c>
      <c r="AR253" s="82" t="s">
        <v>1263</v>
      </c>
      <c r="AS253" s="82" t="s">
        <v>64</v>
      </c>
      <c r="AT253" s="82"/>
      <c r="AU253" s="82" t="s">
        <v>65</v>
      </c>
      <c r="AV253" s="82"/>
      <c r="AW253" s="82"/>
      <c r="AX253" s="82"/>
      <c r="AY253" s="82" t="s">
        <v>4485</v>
      </c>
      <c r="AZ253" s="84" t="s">
        <v>4486</v>
      </c>
    </row>
    <row r="254" spans="1:52" ht="65" customHeight="1">
      <c r="A254" s="81">
        <v>253</v>
      </c>
      <c r="B254" s="82" t="s">
        <v>4487</v>
      </c>
      <c r="C254" s="82" t="s">
        <v>751</v>
      </c>
      <c r="D254" s="82" t="s">
        <v>4488</v>
      </c>
      <c r="E254" s="82" t="s">
        <v>1587</v>
      </c>
      <c r="F254" s="82" t="s">
        <v>236</v>
      </c>
      <c r="G254" s="82" t="s">
        <v>593</v>
      </c>
      <c r="H254" s="82" t="s">
        <v>222</v>
      </c>
      <c r="I254" s="82" t="s">
        <v>617</v>
      </c>
      <c r="J254" s="82" t="s">
        <v>1497</v>
      </c>
      <c r="K254" s="82" t="s">
        <v>271</v>
      </c>
      <c r="L254" s="82" t="s">
        <v>4489</v>
      </c>
      <c r="M254" s="82" t="s">
        <v>4490</v>
      </c>
      <c r="N254" s="82"/>
      <c r="O254" s="82"/>
      <c r="P254" s="82"/>
      <c r="Q254" s="82"/>
      <c r="R254" s="82"/>
      <c r="S254" s="82"/>
      <c r="T254" s="82"/>
      <c r="U254" s="82"/>
      <c r="V254" s="82"/>
      <c r="W254" s="82"/>
      <c r="X254" s="82"/>
      <c r="Y254" s="82"/>
      <c r="Z254" s="82"/>
      <c r="AA254" s="82"/>
      <c r="AB254" s="82" t="s">
        <v>66</v>
      </c>
      <c r="AC254" s="82" t="s">
        <v>67</v>
      </c>
      <c r="AD254" s="82" t="s">
        <v>68</v>
      </c>
      <c r="AE254" s="82" t="s">
        <v>64</v>
      </c>
      <c r="AF254" s="82" t="s">
        <v>64</v>
      </c>
      <c r="AG254" s="82" t="s">
        <v>65</v>
      </c>
      <c r="AH254" s="82"/>
      <c r="AI254" s="82" t="s">
        <v>69</v>
      </c>
      <c r="AJ254" s="82" t="s">
        <v>65</v>
      </c>
      <c r="AK254" s="82" t="s">
        <v>65</v>
      </c>
      <c r="AL254" s="82" t="s">
        <v>65</v>
      </c>
      <c r="AM254" s="82" t="s">
        <v>64</v>
      </c>
      <c r="AN254" s="82" t="s">
        <v>65</v>
      </c>
      <c r="AO254" s="82"/>
      <c r="AP254" s="82"/>
      <c r="AQ254" s="82" t="s">
        <v>4491</v>
      </c>
      <c r="AR254" s="82" t="s">
        <v>617</v>
      </c>
      <c r="AS254" s="82" t="s">
        <v>64</v>
      </c>
      <c r="AT254" s="82"/>
      <c r="AU254" s="82" t="s">
        <v>65</v>
      </c>
      <c r="AV254" s="82"/>
      <c r="AW254" s="82"/>
      <c r="AX254" s="82"/>
      <c r="AY254" s="82" t="s">
        <v>4492</v>
      </c>
      <c r="AZ254" s="84" t="s">
        <v>4493</v>
      </c>
    </row>
    <row r="255" spans="1:52" ht="65" customHeight="1">
      <c r="A255" s="81">
        <v>254</v>
      </c>
      <c r="B255" s="82" t="s">
        <v>4494</v>
      </c>
      <c r="C255" s="82" t="s">
        <v>1656</v>
      </c>
      <c r="D255" s="82" t="s">
        <v>4495</v>
      </c>
      <c r="E255" s="82" t="s">
        <v>1567</v>
      </c>
      <c r="F255" s="82" t="s">
        <v>236</v>
      </c>
      <c r="G255" s="82" t="s">
        <v>593</v>
      </c>
      <c r="H255" s="82" t="s">
        <v>222</v>
      </c>
      <c r="I255" s="82" t="s">
        <v>4496</v>
      </c>
      <c r="J255" s="82" t="s">
        <v>4497</v>
      </c>
      <c r="K255" s="82" t="s">
        <v>4498</v>
      </c>
      <c r="L255" s="82" t="s">
        <v>4499</v>
      </c>
      <c r="M255" s="82" t="s">
        <v>4500</v>
      </c>
      <c r="N255" s="82"/>
      <c r="O255" s="82"/>
      <c r="P255" s="82"/>
      <c r="Q255" s="82"/>
      <c r="R255" s="82"/>
      <c r="S255" s="82"/>
      <c r="T255" s="82"/>
      <c r="U255" s="82"/>
      <c r="V255" s="82"/>
      <c r="W255" s="82"/>
      <c r="X255" s="82"/>
      <c r="Y255" s="82"/>
      <c r="Z255" s="82"/>
      <c r="AA255" s="82"/>
      <c r="AB255" s="82" t="s">
        <v>66</v>
      </c>
      <c r="AC255" s="82" t="s">
        <v>67</v>
      </c>
      <c r="AD255" s="82" t="s">
        <v>68</v>
      </c>
      <c r="AE255" s="82" t="s">
        <v>64</v>
      </c>
      <c r="AF255" s="82" t="s">
        <v>64</v>
      </c>
      <c r="AG255" s="82" t="s">
        <v>64</v>
      </c>
      <c r="AH255" s="82"/>
      <c r="AI255" s="82" t="s">
        <v>69</v>
      </c>
      <c r="AJ255" s="82" t="s">
        <v>65</v>
      </c>
      <c r="AK255" s="82" t="s">
        <v>65</v>
      </c>
      <c r="AL255" s="82" t="s">
        <v>65</v>
      </c>
      <c r="AM255" s="82" t="s">
        <v>64</v>
      </c>
      <c r="AN255" s="82" t="s">
        <v>65</v>
      </c>
      <c r="AO255" s="82"/>
      <c r="AP255" s="82"/>
      <c r="AQ255" s="82" t="s">
        <v>4501</v>
      </c>
      <c r="AR255" s="82" t="s">
        <v>2548</v>
      </c>
      <c r="AS255" s="82" t="s">
        <v>65</v>
      </c>
      <c r="AT255" s="82"/>
      <c r="AU255" s="82" t="s">
        <v>65</v>
      </c>
      <c r="AV255" s="82"/>
      <c r="AW255" s="82"/>
      <c r="AX255" s="82"/>
      <c r="AY255" s="82" t="s">
        <v>4502</v>
      </c>
      <c r="AZ255" s="84" t="s">
        <v>4503</v>
      </c>
    </row>
    <row r="256" spans="1:52" ht="65" customHeight="1">
      <c r="A256" s="81">
        <v>255</v>
      </c>
      <c r="B256" s="82" t="s">
        <v>4504</v>
      </c>
      <c r="C256" s="82" t="s">
        <v>751</v>
      </c>
      <c r="D256" s="82" t="s">
        <v>4505</v>
      </c>
      <c r="E256" s="82" t="s">
        <v>1587</v>
      </c>
      <c r="F256" s="82" t="s">
        <v>236</v>
      </c>
      <c r="G256" s="82" t="s">
        <v>753</v>
      </c>
      <c r="H256" s="82" t="s">
        <v>222</v>
      </c>
      <c r="I256" s="82" t="s">
        <v>1508</v>
      </c>
      <c r="J256" s="82" t="s">
        <v>1497</v>
      </c>
      <c r="K256" s="82" t="s">
        <v>320</v>
      </c>
      <c r="L256" s="82" t="s">
        <v>4506</v>
      </c>
      <c r="M256" s="82" t="s">
        <v>4507</v>
      </c>
      <c r="N256" s="82"/>
      <c r="O256" s="82"/>
      <c r="P256" s="82"/>
      <c r="Q256" s="82"/>
      <c r="R256" s="82"/>
      <c r="S256" s="82"/>
      <c r="T256" s="82"/>
      <c r="U256" s="82"/>
      <c r="V256" s="82"/>
      <c r="W256" s="82"/>
      <c r="X256" s="82"/>
      <c r="Y256" s="82"/>
      <c r="Z256" s="82"/>
      <c r="AA256" s="82"/>
      <c r="AB256" s="82" t="s">
        <v>66</v>
      </c>
      <c r="AC256" s="82" t="s">
        <v>67</v>
      </c>
      <c r="AD256" s="82" t="s">
        <v>68</v>
      </c>
      <c r="AE256" s="82" t="s">
        <v>64</v>
      </c>
      <c r="AF256" s="82" t="s">
        <v>64</v>
      </c>
      <c r="AG256" s="82" t="s">
        <v>65</v>
      </c>
      <c r="AH256" s="82"/>
      <c r="AI256" s="82" t="s">
        <v>69</v>
      </c>
      <c r="AJ256" s="82" t="s">
        <v>65</v>
      </c>
      <c r="AK256" s="82" t="s">
        <v>136</v>
      </c>
      <c r="AL256" s="82" t="s">
        <v>65</v>
      </c>
      <c r="AM256" s="82" t="s">
        <v>64</v>
      </c>
      <c r="AN256" s="82" t="s">
        <v>65</v>
      </c>
      <c r="AO256" s="82"/>
      <c r="AP256" s="82"/>
      <c r="AQ256" s="82" t="s">
        <v>4508</v>
      </c>
      <c r="AR256" s="82" t="s">
        <v>617</v>
      </c>
      <c r="AS256" s="82" t="s">
        <v>64</v>
      </c>
      <c r="AT256" s="82"/>
      <c r="AU256" s="82" t="s">
        <v>65</v>
      </c>
      <c r="AV256" s="82"/>
      <c r="AW256" s="82"/>
      <c r="AX256" s="82"/>
      <c r="AY256" s="82" t="s">
        <v>4509</v>
      </c>
      <c r="AZ256" s="84"/>
    </row>
    <row r="257" spans="1:52" ht="65" customHeight="1">
      <c r="A257" s="81">
        <v>256</v>
      </c>
      <c r="B257" s="82" t="s">
        <v>4510</v>
      </c>
      <c r="C257" s="82" t="s">
        <v>269</v>
      </c>
      <c r="D257" s="82" t="s">
        <v>4511</v>
      </c>
      <c r="E257" s="82" t="s">
        <v>1526</v>
      </c>
      <c r="F257" s="82" t="s">
        <v>55</v>
      </c>
      <c r="G257" s="82" t="s">
        <v>129</v>
      </c>
      <c r="H257" s="82" t="s">
        <v>238</v>
      </c>
      <c r="I257" s="82" t="s">
        <v>518</v>
      </c>
      <c r="J257" s="82" t="s">
        <v>1497</v>
      </c>
      <c r="K257" s="82" t="s">
        <v>223</v>
      </c>
      <c r="L257" s="82" t="s">
        <v>4512</v>
      </c>
      <c r="M257" s="82" t="s">
        <v>4513</v>
      </c>
      <c r="N257" s="82" t="s">
        <v>1640</v>
      </c>
      <c r="O257" s="82" t="s">
        <v>1681</v>
      </c>
      <c r="P257" s="82" t="s">
        <v>61</v>
      </c>
      <c r="Q257" s="82" t="s">
        <v>84</v>
      </c>
      <c r="R257" s="82" t="s">
        <v>1748</v>
      </c>
      <c r="S257" s="82" t="s">
        <v>64</v>
      </c>
      <c r="T257" s="82" t="s">
        <v>64</v>
      </c>
      <c r="U257" s="82" t="s">
        <v>64</v>
      </c>
      <c r="V257" s="82" t="s">
        <v>65</v>
      </c>
      <c r="W257" s="82" t="s">
        <v>65</v>
      </c>
      <c r="X257" s="82" t="s">
        <v>65</v>
      </c>
      <c r="Y257" s="82" t="s">
        <v>64</v>
      </c>
      <c r="Z257" s="82" t="s">
        <v>65</v>
      </c>
      <c r="AA257" s="82" t="s">
        <v>64</v>
      </c>
      <c r="AB257" s="82" t="s">
        <v>66</v>
      </c>
      <c r="AC257" s="82" t="s">
        <v>104</v>
      </c>
      <c r="AD257" s="82" t="s">
        <v>88</v>
      </c>
      <c r="AE257" s="82" t="s">
        <v>64</v>
      </c>
      <c r="AF257" s="82" t="s">
        <v>64</v>
      </c>
      <c r="AG257" s="82" t="s">
        <v>64</v>
      </c>
      <c r="AH257" s="82" t="s">
        <v>65</v>
      </c>
      <c r="AI257" s="82" t="s">
        <v>89</v>
      </c>
      <c r="AJ257" s="82" t="s">
        <v>65</v>
      </c>
      <c r="AK257" s="82" t="s">
        <v>65</v>
      </c>
      <c r="AL257" s="82" t="s">
        <v>65</v>
      </c>
      <c r="AM257" s="82" t="s">
        <v>64</v>
      </c>
      <c r="AN257" s="82" t="s">
        <v>65</v>
      </c>
      <c r="AO257" s="82" t="s">
        <v>4514</v>
      </c>
      <c r="AP257" s="82" t="s">
        <v>4515</v>
      </c>
      <c r="AQ257" s="82" t="s">
        <v>4516</v>
      </c>
      <c r="AR257" s="82" t="s">
        <v>518</v>
      </c>
      <c r="AS257" s="82" t="s">
        <v>64</v>
      </c>
      <c r="AT257" s="82"/>
      <c r="AU257" s="82" t="s">
        <v>65</v>
      </c>
      <c r="AV257" s="82" t="s">
        <v>1781</v>
      </c>
      <c r="AW257" s="82" t="s">
        <v>65</v>
      </c>
      <c r="AX257" s="82"/>
      <c r="AY257" s="82" t="s">
        <v>4517</v>
      </c>
      <c r="AZ257" s="84" t="s">
        <v>4518</v>
      </c>
    </row>
    <row r="258" spans="1:52" ht="65" customHeight="1">
      <c r="A258" s="81">
        <v>257</v>
      </c>
      <c r="B258" s="82" t="s">
        <v>4519</v>
      </c>
      <c r="C258" s="82" t="s">
        <v>751</v>
      </c>
      <c r="D258" s="82" t="s">
        <v>4520</v>
      </c>
      <c r="E258" s="82" t="s">
        <v>1495</v>
      </c>
      <c r="F258" s="82" t="s">
        <v>236</v>
      </c>
      <c r="G258" s="82" t="s">
        <v>753</v>
      </c>
      <c r="H258" s="82" t="s">
        <v>222</v>
      </c>
      <c r="I258" s="82" t="s">
        <v>617</v>
      </c>
      <c r="J258" s="82" t="s">
        <v>1497</v>
      </c>
      <c r="K258" s="82" t="s">
        <v>271</v>
      </c>
      <c r="L258" s="82" t="s">
        <v>4521</v>
      </c>
      <c r="M258" s="82" t="s">
        <v>4522</v>
      </c>
      <c r="N258" s="82" t="s">
        <v>1495</v>
      </c>
      <c r="O258" s="82" t="s">
        <v>1747</v>
      </c>
      <c r="P258" s="82"/>
      <c r="Q258" s="82"/>
      <c r="R258" s="82"/>
      <c r="S258" s="82"/>
      <c r="T258" s="82"/>
      <c r="U258" s="82"/>
      <c r="V258" s="82"/>
      <c r="W258" s="82"/>
      <c r="X258" s="82"/>
      <c r="Y258" s="82"/>
      <c r="Z258" s="82"/>
      <c r="AA258" s="82"/>
      <c r="AB258" s="82" t="s">
        <v>66</v>
      </c>
      <c r="AC258" s="82" t="s">
        <v>67</v>
      </c>
      <c r="AD258" s="82" t="s">
        <v>68</v>
      </c>
      <c r="AE258" s="82" t="s">
        <v>64</v>
      </c>
      <c r="AF258" s="82" t="s">
        <v>64</v>
      </c>
      <c r="AG258" s="82" t="s">
        <v>65</v>
      </c>
      <c r="AH258" s="82"/>
      <c r="AI258" s="82" t="s">
        <v>69</v>
      </c>
      <c r="AJ258" s="82" t="s">
        <v>65</v>
      </c>
      <c r="AK258" s="82" t="s">
        <v>65</v>
      </c>
      <c r="AL258" s="82" t="s">
        <v>65</v>
      </c>
      <c r="AM258" s="82" t="s">
        <v>64</v>
      </c>
      <c r="AN258" s="82" t="s">
        <v>65</v>
      </c>
      <c r="AO258" s="82"/>
      <c r="AP258" s="82"/>
      <c r="AQ258" s="82" t="s">
        <v>4523</v>
      </c>
      <c r="AR258" s="82" t="s">
        <v>617</v>
      </c>
      <c r="AS258" s="82" t="s">
        <v>64</v>
      </c>
      <c r="AT258" s="82"/>
      <c r="AU258" s="82" t="s">
        <v>65</v>
      </c>
      <c r="AV258" s="82"/>
      <c r="AW258" s="82"/>
      <c r="AX258" s="82"/>
      <c r="AY258" s="82" t="s">
        <v>4524</v>
      </c>
      <c r="AZ258" s="84" t="s">
        <v>4525</v>
      </c>
    </row>
    <row r="259" spans="1:52" ht="65" customHeight="1">
      <c r="A259" s="81">
        <v>258</v>
      </c>
      <c r="B259" s="82" t="s">
        <v>4526</v>
      </c>
      <c r="C259" s="82" t="s">
        <v>751</v>
      </c>
      <c r="D259" s="82" t="s">
        <v>4527</v>
      </c>
      <c r="E259" s="82" t="s">
        <v>1526</v>
      </c>
      <c r="F259" s="82" t="s">
        <v>236</v>
      </c>
      <c r="G259" s="82" t="s">
        <v>753</v>
      </c>
      <c r="H259" s="82" t="s">
        <v>222</v>
      </c>
      <c r="I259" s="82" t="s">
        <v>1263</v>
      </c>
      <c r="J259" s="82" t="s">
        <v>1497</v>
      </c>
      <c r="K259" s="82" t="s">
        <v>248</v>
      </c>
      <c r="L259" s="82" t="s">
        <v>4528</v>
      </c>
      <c r="M259" s="82" t="s">
        <v>4529</v>
      </c>
      <c r="N259" s="82"/>
      <c r="O259" s="82"/>
      <c r="P259" s="82"/>
      <c r="Q259" s="82"/>
      <c r="R259" s="82"/>
      <c r="S259" s="82"/>
      <c r="T259" s="82"/>
      <c r="U259" s="82"/>
      <c r="V259" s="82"/>
      <c r="W259" s="82"/>
      <c r="X259" s="82"/>
      <c r="Y259" s="82"/>
      <c r="Z259" s="82"/>
      <c r="AA259" s="82"/>
      <c r="AB259" s="82" t="s">
        <v>66</v>
      </c>
      <c r="AC259" s="82" t="s">
        <v>67</v>
      </c>
      <c r="AD259" s="82" t="s">
        <v>68</v>
      </c>
      <c r="AE259" s="82" t="s">
        <v>64</v>
      </c>
      <c r="AF259" s="82" t="s">
        <v>64</v>
      </c>
      <c r="AG259" s="82" t="s">
        <v>65</v>
      </c>
      <c r="AH259" s="82"/>
      <c r="AI259" s="82" t="s">
        <v>69</v>
      </c>
      <c r="AJ259" s="82" t="s">
        <v>65</v>
      </c>
      <c r="AK259" s="82" t="s">
        <v>65</v>
      </c>
      <c r="AL259" s="82" t="s">
        <v>65</v>
      </c>
      <c r="AM259" s="82" t="s">
        <v>64</v>
      </c>
      <c r="AN259" s="82" t="s">
        <v>136</v>
      </c>
      <c r="AO259" s="82"/>
      <c r="AP259" s="82"/>
      <c r="AQ259" s="82" t="s">
        <v>4530</v>
      </c>
      <c r="AR259" s="82" t="s">
        <v>1263</v>
      </c>
      <c r="AS259" s="82" t="s">
        <v>64</v>
      </c>
      <c r="AT259" s="82"/>
      <c r="AU259" s="82" t="s">
        <v>65</v>
      </c>
      <c r="AV259" s="82"/>
      <c r="AW259" s="82"/>
      <c r="AX259" s="82"/>
      <c r="AY259" s="82" t="s">
        <v>4531</v>
      </c>
      <c r="AZ259" s="84" t="s">
        <v>4532</v>
      </c>
    </row>
    <row r="260" spans="1:52" ht="65" customHeight="1">
      <c r="A260" s="81">
        <v>259</v>
      </c>
      <c r="B260" s="82" t="s">
        <v>4533</v>
      </c>
      <c r="C260" s="82" t="s">
        <v>4534</v>
      </c>
      <c r="D260" s="82" t="s">
        <v>4535</v>
      </c>
      <c r="E260" s="82" t="s">
        <v>1570</v>
      </c>
      <c r="F260" s="82" t="s">
        <v>236</v>
      </c>
      <c r="G260" s="82" t="s">
        <v>807</v>
      </c>
      <c r="H260" s="82" t="s">
        <v>222</v>
      </c>
      <c r="I260" s="82" t="s">
        <v>518</v>
      </c>
      <c r="J260" s="82" t="s">
        <v>1497</v>
      </c>
      <c r="K260" s="82" t="s">
        <v>223</v>
      </c>
      <c r="L260" s="82" t="s">
        <v>4536</v>
      </c>
      <c r="M260" s="82" t="s">
        <v>4537</v>
      </c>
      <c r="N260" s="82"/>
      <c r="O260" s="82"/>
      <c r="P260" s="82"/>
      <c r="Q260" s="82"/>
      <c r="R260" s="82"/>
      <c r="S260" s="82"/>
      <c r="T260" s="82"/>
      <c r="U260" s="82"/>
      <c r="V260" s="82"/>
      <c r="W260" s="82"/>
      <c r="X260" s="82"/>
      <c r="Y260" s="82"/>
      <c r="Z260" s="82"/>
      <c r="AA260" s="82"/>
      <c r="AB260" s="82" t="s">
        <v>66</v>
      </c>
      <c r="AC260" s="82" t="s">
        <v>67</v>
      </c>
      <c r="AD260" s="82" t="s">
        <v>68</v>
      </c>
      <c r="AE260" s="82" t="s">
        <v>65</v>
      </c>
      <c r="AF260" s="82" t="s">
        <v>64</v>
      </c>
      <c r="AG260" s="82" t="s">
        <v>65</v>
      </c>
      <c r="AH260" s="82"/>
      <c r="AI260" s="82" t="s">
        <v>89</v>
      </c>
      <c r="AJ260" s="82" t="s">
        <v>65</v>
      </c>
      <c r="AK260" s="82" t="s">
        <v>65</v>
      </c>
      <c r="AL260" s="82" t="s">
        <v>65</v>
      </c>
      <c r="AM260" s="82" t="s">
        <v>65</v>
      </c>
      <c r="AN260" s="82" t="s">
        <v>65</v>
      </c>
      <c r="AO260" s="82"/>
      <c r="AP260" s="82"/>
      <c r="AQ260" s="82" t="s">
        <v>4538</v>
      </c>
      <c r="AR260" s="82" t="s">
        <v>4539</v>
      </c>
      <c r="AS260" s="82" t="s">
        <v>64</v>
      </c>
      <c r="AT260" s="82"/>
      <c r="AU260" s="82" t="s">
        <v>65</v>
      </c>
      <c r="AV260" s="82"/>
      <c r="AW260" s="82"/>
      <c r="AX260" s="82"/>
      <c r="AY260" s="82" t="s">
        <v>4540</v>
      </c>
      <c r="AZ260" s="84" t="s">
        <v>4541</v>
      </c>
    </row>
    <row r="261" spans="1:52" ht="65" customHeight="1">
      <c r="A261" s="81">
        <v>260</v>
      </c>
      <c r="B261" s="82" t="s">
        <v>4542</v>
      </c>
      <c r="C261" s="82" t="s">
        <v>822</v>
      </c>
      <c r="D261" s="82" t="s">
        <v>4543</v>
      </c>
      <c r="E261" s="82" t="s">
        <v>1517</v>
      </c>
      <c r="F261" s="82" t="s">
        <v>236</v>
      </c>
      <c r="G261" s="82" t="s">
        <v>753</v>
      </c>
      <c r="H261" s="82" t="s">
        <v>238</v>
      </c>
      <c r="I261" s="82" t="s">
        <v>1263</v>
      </c>
      <c r="J261" s="82" t="s">
        <v>1497</v>
      </c>
      <c r="K261" s="82" t="s">
        <v>248</v>
      </c>
      <c r="L261" s="82" t="s">
        <v>4544</v>
      </c>
      <c r="M261" s="82" t="s">
        <v>4545</v>
      </c>
      <c r="N261" s="82"/>
      <c r="O261" s="82"/>
      <c r="P261" s="82"/>
      <c r="Q261" s="82"/>
      <c r="R261" s="82"/>
      <c r="S261" s="82"/>
      <c r="T261" s="82"/>
      <c r="U261" s="82"/>
      <c r="V261" s="82"/>
      <c r="W261" s="82"/>
      <c r="X261" s="82"/>
      <c r="Y261" s="82"/>
      <c r="Z261" s="82"/>
      <c r="AA261" s="82"/>
      <c r="AB261" s="82" t="s">
        <v>66</v>
      </c>
      <c r="AC261" s="82" t="s">
        <v>67</v>
      </c>
      <c r="AD261" s="82" t="s">
        <v>68</v>
      </c>
      <c r="AE261" s="82" t="s">
        <v>64</v>
      </c>
      <c r="AF261" s="82" t="s">
        <v>64</v>
      </c>
      <c r="AG261" s="82" t="s">
        <v>65</v>
      </c>
      <c r="AH261" s="82"/>
      <c r="AI261" s="82" t="s">
        <v>69</v>
      </c>
      <c r="AJ261" s="82" t="s">
        <v>65</v>
      </c>
      <c r="AK261" s="82" t="s">
        <v>65</v>
      </c>
      <c r="AL261" s="82" t="s">
        <v>65</v>
      </c>
      <c r="AM261" s="82" t="s">
        <v>64</v>
      </c>
      <c r="AN261" s="82" t="s">
        <v>136</v>
      </c>
      <c r="AO261" s="82"/>
      <c r="AP261" s="82"/>
      <c r="AQ261" s="82" t="s">
        <v>4546</v>
      </c>
      <c r="AR261" s="82" t="s">
        <v>1263</v>
      </c>
      <c r="AS261" s="82" t="s">
        <v>64</v>
      </c>
      <c r="AT261" s="82"/>
      <c r="AU261" s="82" t="s">
        <v>65</v>
      </c>
      <c r="AV261" s="82"/>
      <c r="AW261" s="82"/>
      <c r="AX261" s="82"/>
      <c r="AY261" s="82" t="s">
        <v>4547</v>
      </c>
      <c r="AZ261" s="84" t="s">
        <v>4548</v>
      </c>
    </row>
    <row r="262" spans="1:52" ht="65" customHeight="1">
      <c r="A262" s="81">
        <v>261</v>
      </c>
      <c r="B262" s="82" t="s">
        <v>4549</v>
      </c>
      <c r="C262" s="82" t="s">
        <v>751</v>
      </c>
      <c r="D262" s="82" t="s">
        <v>4550</v>
      </c>
      <c r="E262" s="82" t="s">
        <v>1835</v>
      </c>
      <c r="F262" s="82" t="s">
        <v>236</v>
      </c>
      <c r="G262" s="82" t="s">
        <v>753</v>
      </c>
      <c r="H262" s="82" t="s">
        <v>222</v>
      </c>
      <c r="I262" s="82" t="s">
        <v>873</v>
      </c>
      <c r="J262" s="82" t="s">
        <v>1497</v>
      </c>
      <c r="K262" s="82" t="s">
        <v>320</v>
      </c>
      <c r="L262" s="82" t="s">
        <v>4551</v>
      </c>
      <c r="M262" s="82" t="s">
        <v>4552</v>
      </c>
      <c r="N262" s="82"/>
      <c r="O262" s="82"/>
      <c r="P262" s="82"/>
      <c r="Q262" s="82"/>
      <c r="R262" s="82"/>
      <c r="S262" s="82"/>
      <c r="T262" s="82"/>
      <c r="U262" s="82"/>
      <c r="V262" s="82"/>
      <c r="W262" s="82"/>
      <c r="X262" s="82"/>
      <c r="Y262" s="82"/>
      <c r="Z262" s="82"/>
      <c r="AA262" s="82"/>
      <c r="AB262" s="82" t="s">
        <v>66</v>
      </c>
      <c r="AC262" s="82" t="s">
        <v>67</v>
      </c>
      <c r="AD262" s="82" t="s">
        <v>68</v>
      </c>
      <c r="AE262" s="82" t="s">
        <v>64</v>
      </c>
      <c r="AF262" s="82" t="s">
        <v>64</v>
      </c>
      <c r="AG262" s="82" t="s">
        <v>65</v>
      </c>
      <c r="AH262" s="82"/>
      <c r="AI262" s="82" t="s">
        <v>69</v>
      </c>
      <c r="AJ262" s="82" t="s">
        <v>65</v>
      </c>
      <c r="AK262" s="82" t="s">
        <v>65</v>
      </c>
      <c r="AL262" s="82" t="s">
        <v>65</v>
      </c>
      <c r="AM262" s="82" t="s">
        <v>64</v>
      </c>
      <c r="AN262" s="82" t="s">
        <v>65</v>
      </c>
      <c r="AO262" s="82"/>
      <c r="AP262" s="82"/>
      <c r="AQ262" s="82" t="s">
        <v>4553</v>
      </c>
      <c r="AR262" s="82" t="s">
        <v>873</v>
      </c>
      <c r="AS262" s="82" t="s">
        <v>64</v>
      </c>
      <c r="AT262" s="82"/>
      <c r="AU262" s="82" t="s">
        <v>65</v>
      </c>
      <c r="AV262" s="82"/>
      <c r="AW262" s="82"/>
      <c r="AX262" s="82"/>
      <c r="AY262" s="82" t="s">
        <v>4554</v>
      </c>
      <c r="AZ262" s="84" t="s">
        <v>4555</v>
      </c>
    </row>
    <row r="263" spans="1:52" ht="65" customHeight="1">
      <c r="A263" s="81">
        <v>262</v>
      </c>
      <c r="B263" s="82" t="s">
        <v>4556</v>
      </c>
      <c r="C263" s="82" t="s">
        <v>1185</v>
      </c>
      <c r="D263" s="82" t="s">
        <v>4557</v>
      </c>
      <c r="E263" s="82" t="s">
        <v>1551</v>
      </c>
      <c r="F263" s="82" t="s">
        <v>236</v>
      </c>
      <c r="G263" s="82" t="s">
        <v>807</v>
      </c>
      <c r="H263" s="82" t="s">
        <v>238</v>
      </c>
      <c r="I263" s="82" t="s">
        <v>255</v>
      </c>
      <c r="J263" s="82" t="s">
        <v>1497</v>
      </c>
      <c r="K263" s="82" t="s">
        <v>248</v>
      </c>
      <c r="L263" s="82" t="s">
        <v>4558</v>
      </c>
      <c r="M263" s="82" t="s">
        <v>4559</v>
      </c>
      <c r="N263" s="82"/>
      <c r="O263" s="82"/>
      <c r="P263" s="82"/>
      <c r="Q263" s="82"/>
      <c r="R263" s="82"/>
      <c r="S263" s="82"/>
      <c r="T263" s="82"/>
      <c r="U263" s="82"/>
      <c r="V263" s="82"/>
      <c r="W263" s="82"/>
      <c r="X263" s="82"/>
      <c r="Y263" s="82"/>
      <c r="Z263" s="82"/>
      <c r="AA263" s="82"/>
      <c r="AB263" s="82" t="s">
        <v>66</v>
      </c>
      <c r="AC263" s="82" t="s">
        <v>67</v>
      </c>
      <c r="AD263" s="82" t="s">
        <v>68</v>
      </c>
      <c r="AE263" s="82" t="s">
        <v>64</v>
      </c>
      <c r="AF263" s="82" t="s">
        <v>64</v>
      </c>
      <c r="AG263" s="82" t="s">
        <v>65</v>
      </c>
      <c r="AH263" s="82"/>
      <c r="AI263" s="82" t="s">
        <v>89</v>
      </c>
      <c r="AJ263" s="82" t="s">
        <v>65</v>
      </c>
      <c r="AK263" s="82" t="s">
        <v>65</v>
      </c>
      <c r="AL263" s="82" t="s">
        <v>65</v>
      </c>
      <c r="AM263" s="82" t="s">
        <v>65</v>
      </c>
      <c r="AN263" s="82" t="s">
        <v>65</v>
      </c>
      <c r="AO263" s="82"/>
      <c r="AP263" s="82"/>
      <c r="AQ263" s="82" t="s">
        <v>4560</v>
      </c>
      <c r="AR263" s="82" t="s">
        <v>2966</v>
      </c>
      <c r="AS263" s="82" t="s">
        <v>65</v>
      </c>
      <c r="AT263" s="82"/>
      <c r="AU263" s="82" t="s">
        <v>65</v>
      </c>
      <c r="AV263" s="82"/>
      <c r="AW263" s="82"/>
      <c r="AX263" s="82"/>
      <c r="AY263" s="82" t="s">
        <v>4561</v>
      </c>
      <c r="AZ263" s="84" t="s">
        <v>4562</v>
      </c>
    </row>
    <row r="264" spans="1:52" ht="65" customHeight="1">
      <c r="A264" s="81">
        <v>263</v>
      </c>
      <c r="B264" s="82" t="s">
        <v>4563</v>
      </c>
      <c r="C264" s="82" t="s">
        <v>1734</v>
      </c>
      <c r="D264" s="82" t="s">
        <v>4564</v>
      </c>
      <c r="E264" s="82" t="s">
        <v>1559</v>
      </c>
      <c r="F264" s="82" t="s">
        <v>236</v>
      </c>
      <c r="G264" s="82" t="s">
        <v>237</v>
      </c>
      <c r="H264" s="82" t="s">
        <v>238</v>
      </c>
      <c r="I264" s="82" t="s">
        <v>1263</v>
      </c>
      <c r="J264" s="82" t="s">
        <v>1497</v>
      </c>
      <c r="K264" s="82" t="s">
        <v>248</v>
      </c>
      <c r="L264" s="82" t="s">
        <v>4565</v>
      </c>
      <c r="M264" s="82" t="s">
        <v>4566</v>
      </c>
      <c r="N264" s="82"/>
      <c r="O264" s="82"/>
      <c r="P264" s="82"/>
      <c r="Q264" s="82"/>
      <c r="R264" s="82"/>
      <c r="S264" s="82"/>
      <c r="T264" s="82"/>
      <c r="U264" s="82"/>
      <c r="V264" s="82"/>
      <c r="W264" s="82"/>
      <c r="X264" s="82"/>
      <c r="Y264" s="82"/>
      <c r="Z264" s="82"/>
      <c r="AA264" s="82"/>
      <c r="AB264" s="82" t="s">
        <v>66</v>
      </c>
      <c r="AC264" s="82" t="s">
        <v>67</v>
      </c>
      <c r="AD264" s="82" t="s">
        <v>68</v>
      </c>
      <c r="AE264" s="82" t="s">
        <v>65</v>
      </c>
      <c r="AF264" s="82" t="s">
        <v>65</v>
      </c>
      <c r="AG264" s="82" t="s">
        <v>65</v>
      </c>
      <c r="AH264" s="82"/>
      <c r="AI264" s="82" t="s">
        <v>89</v>
      </c>
      <c r="AJ264" s="82" t="s">
        <v>65</v>
      </c>
      <c r="AK264" s="82" t="s">
        <v>65</v>
      </c>
      <c r="AL264" s="82" t="s">
        <v>65</v>
      </c>
      <c r="AM264" s="82" t="s">
        <v>65</v>
      </c>
      <c r="AN264" s="82" t="s">
        <v>65</v>
      </c>
      <c r="AO264" s="82"/>
      <c r="AP264" s="82"/>
      <c r="AQ264" s="82" t="s">
        <v>4567</v>
      </c>
      <c r="AR264" s="82" t="s">
        <v>4568</v>
      </c>
      <c r="AS264" s="82" t="s">
        <v>65</v>
      </c>
      <c r="AT264" s="82"/>
      <c r="AU264" s="82" t="s">
        <v>64</v>
      </c>
      <c r="AV264" s="82"/>
      <c r="AW264" s="82"/>
      <c r="AX264" s="82"/>
      <c r="AY264" s="82" t="s">
        <v>4569</v>
      </c>
      <c r="AZ264" s="84" t="s">
        <v>578</v>
      </c>
    </row>
    <row r="265" spans="1:52" ht="65" customHeight="1">
      <c r="A265" s="81">
        <v>264</v>
      </c>
      <c r="B265" s="82" t="s">
        <v>4570</v>
      </c>
      <c r="C265" s="82" t="s">
        <v>1460</v>
      </c>
      <c r="D265" s="82" t="s">
        <v>4571</v>
      </c>
      <c r="E265" s="82" t="s">
        <v>1495</v>
      </c>
      <c r="F265" s="82" t="s">
        <v>236</v>
      </c>
      <c r="G265" s="82" t="s">
        <v>1369</v>
      </c>
      <c r="H265" s="82" t="s">
        <v>238</v>
      </c>
      <c r="I265" s="82" t="s">
        <v>1263</v>
      </c>
      <c r="J265" s="82" t="s">
        <v>1497</v>
      </c>
      <c r="K265" s="82" t="s">
        <v>248</v>
      </c>
      <c r="L265" s="82" t="s">
        <v>4572</v>
      </c>
      <c r="M265" s="82" t="s">
        <v>4573</v>
      </c>
      <c r="N265" s="82"/>
      <c r="O265" s="82"/>
      <c r="P265" s="82"/>
      <c r="Q265" s="82"/>
      <c r="R265" s="82"/>
      <c r="S265" s="82"/>
      <c r="T265" s="82"/>
      <c r="U265" s="82"/>
      <c r="V265" s="82"/>
      <c r="W265" s="82"/>
      <c r="X265" s="82"/>
      <c r="Y265" s="82"/>
      <c r="Z265" s="82"/>
      <c r="AA265" s="82"/>
      <c r="AB265" s="82" t="s">
        <v>66</v>
      </c>
      <c r="AC265" s="82" t="s">
        <v>67</v>
      </c>
      <c r="AD265" s="82" t="s">
        <v>68</v>
      </c>
      <c r="AE265" s="82" t="s">
        <v>65</v>
      </c>
      <c r="AF265" s="82" t="s">
        <v>65</v>
      </c>
      <c r="AG265" s="82" t="s">
        <v>65</v>
      </c>
      <c r="AH265" s="82"/>
      <c r="AI265" s="82" t="s">
        <v>89</v>
      </c>
      <c r="AJ265" s="82" t="s">
        <v>65</v>
      </c>
      <c r="AK265" s="82" t="s">
        <v>65</v>
      </c>
      <c r="AL265" s="82" t="s">
        <v>65</v>
      </c>
      <c r="AM265" s="82" t="s">
        <v>64</v>
      </c>
      <c r="AN265" s="82" t="s">
        <v>65</v>
      </c>
      <c r="AO265" s="82"/>
      <c r="AP265" s="82"/>
      <c r="AQ265" s="82" t="s">
        <v>4574</v>
      </c>
      <c r="AR265" s="82" t="s">
        <v>1263</v>
      </c>
      <c r="AS265" s="82" t="s">
        <v>64</v>
      </c>
      <c r="AT265" s="82"/>
      <c r="AU265" s="82" t="s">
        <v>65</v>
      </c>
      <c r="AV265" s="82"/>
      <c r="AW265" s="82"/>
      <c r="AX265" s="82"/>
      <c r="AY265" s="82" t="s">
        <v>4575</v>
      </c>
      <c r="AZ265" s="84" t="s">
        <v>4576</v>
      </c>
    </row>
    <row r="266" spans="1:52" ht="65" customHeight="1">
      <c r="A266" s="81">
        <v>265</v>
      </c>
      <c r="B266" s="82" t="s">
        <v>4577</v>
      </c>
      <c r="C266" s="82" t="s">
        <v>294</v>
      </c>
      <c r="D266" s="82" t="s">
        <v>4578</v>
      </c>
      <c r="E266" s="82" t="s">
        <v>1544</v>
      </c>
      <c r="F266" s="82" t="s">
        <v>236</v>
      </c>
      <c r="G266" s="82" t="s">
        <v>237</v>
      </c>
      <c r="H266" s="82" t="s">
        <v>238</v>
      </c>
      <c r="I266" s="82" t="s">
        <v>2292</v>
      </c>
      <c r="J266" s="82" t="s">
        <v>1497</v>
      </c>
      <c r="K266" s="82" t="s">
        <v>248</v>
      </c>
      <c r="L266" s="82" t="s">
        <v>4579</v>
      </c>
      <c r="M266" s="82" t="s">
        <v>4580</v>
      </c>
      <c r="N266" s="82" t="s">
        <v>1567</v>
      </c>
      <c r="O266" s="82" t="s">
        <v>1571</v>
      </c>
      <c r="P266" s="82"/>
      <c r="Q266" s="82"/>
      <c r="R266" s="82"/>
      <c r="S266" s="82"/>
      <c r="T266" s="82"/>
      <c r="U266" s="82"/>
      <c r="V266" s="82"/>
      <c r="W266" s="82"/>
      <c r="X266" s="82"/>
      <c r="Y266" s="82"/>
      <c r="Z266" s="82"/>
      <c r="AA266" s="82"/>
      <c r="AB266" s="82" t="s">
        <v>66</v>
      </c>
      <c r="AC266" s="82" t="s">
        <v>104</v>
      </c>
      <c r="AD266" s="82" t="s">
        <v>68</v>
      </c>
      <c r="AE266" s="82" t="s">
        <v>64</v>
      </c>
      <c r="AF266" s="82" t="s">
        <v>64</v>
      </c>
      <c r="AG266" s="82" t="s">
        <v>65</v>
      </c>
      <c r="AH266" s="82"/>
      <c r="AI266" s="82" t="s">
        <v>69</v>
      </c>
      <c r="AJ266" s="82" t="s">
        <v>65</v>
      </c>
      <c r="AK266" s="82" t="s">
        <v>65</v>
      </c>
      <c r="AL266" s="82" t="s">
        <v>65</v>
      </c>
      <c r="AM266" s="82" t="s">
        <v>65</v>
      </c>
      <c r="AN266" s="82" t="s">
        <v>64</v>
      </c>
      <c r="AO266" s="82"/>
      <c r="AP266" s="82"/>
      <c r="AQ266" s="82" t="s">
        <v>4581</v>
      </c>
      <c r="AR266" s="82" t="s">
        <v>2292</v>
      </c>
      <c r="AS266" s="82" t="s">
        <v>64</v>
      </c>
      <c r="AT266" s="82"/>
      <c r="AU266" s="82" t="s">
        <v>64</v>
      </c>
      <c r="AV266" s="82"/>
      <c r="AW266" s="82"/>
      <c r="AX266" s="82"/>
      <c r="AY266" s="82" t="s">
        <v>4582</v>
      </c>
      <c r="AZ266" s="84" t="s">
        <v>4583</v>
      </c>
    </row>
    <row r="267" spans="1:52" ht="65" customHeight="1">
      <c r="A267" s="81">
        <v>266</v>
      </c>
      <c r="B267" s="82" t="s">
        <v>1114</v>
      </c>
      <c r="C267" s="82" t="s">
        <v>294</v>
      </c>
      <c r="D267" s="82" t="s">
        <v>4584</v>
      </c>
      <c r="E267" s="82" t="s">
        <v>1517</v>
      </c>
      <c r="F267" s="82" t="s">
        <v>236</v>
      </c>
      <c r="G267" s="82" t="s">
        <v>237</v>
      </c>
      <c r="H267" s="82" t="s">
        <v>238</v>
      </c>
      <c r="I267" s="82" t="s">
        <v>2300</v>
      </c>
      <c r="J267" s="82" t="s">
        <v>1497</v>
      </c>
      <c r="K267" s="82" t="s">
        <v>320</v>
      </c>
      <c r="L267" s="82" t="s">
        <v>4585</v>
      </c>
      <c r="M267" s="82" t="s">
        <v>4586</v>
      </c>
      <c r="N267" s="82" t="s">
        <v>1570</v>
      </c>
      <c r="O267" s="82" t="s">
        <v>1681</v>
      </c>
      <c r="P267" s="82"/>
      <c r="Q267" s="82"/>
      <c r="R267" s="82"/>
      <c r="S267" s="82"/>
      <c r="T267" s="82"/>
      <c r="U267" s="82"/>
      <c r="V267" s="82"/>
      <c r="W267" s="82"/>
      <c r="X267" s="82"/>
      <c r="Y267" s="82"/>
      <c r="Z267" s="82"/>
      <c r="AA267" s="82"/>
      <c r="AB267" s="82" t="s">
        <v>66</v>
      </c>
      <c r="AC267" s="82" t="s">
        <v>104</v>
      </c>
      <c r="AD267" s="82" t="s">
        <v>68</v>
      </c>
      <c r="AE267" s="82" t="s">
        <v>64</v>
      </c>
      <c r="AF267" s="82" t="s">
        <v>65</v>
      </c>
      <c r="AG267" s="82" t="s">
        <v>65</v>
      </c>
      <c r="AH267" s="82"/>
      <c r="AI267" s="82" t="s">
        <v>69</v>
      </c>
      <c r="AJ267" s="82" t="s">
        <v>65</v>
      </c>
      <c r="AK267" s="82" t="s">
        <v>65</v>
      </c>
      <c r="AL267" s="82" t="s">
        <v>65</v>
      </c>
      <c r="AM267" s="82" t="s">
        <v>64</v>
      </c>
      <c r="AN267" s="82" t="s">
        <v>64</v>
      </c>
      <c r="AO267" s="82"/>
      <c r="AP267" s="82"/>
      <c r="AQ267" s="82" t="s">
        <v>4587</v>
      </c>
      <c r="AR267" s="82" t="s">
        <v>4588</v>
      </c>
      <c r="AS267" s="82" t="s">
        <v>136</v>
      </c>
      <c r="AT267" s="82"/>
      <c r="AU267" s="82" t="s">
        <v>65</v>
      </c>
      <c r="AV267" s="82"/>
      <c r="AW267" s="82"/>
      <c r="AX267" s="82"/>
      <c r="AY267" s="82" t="s">
        <v>4589</v>
      </c>
      <c r="AZ267" s="84" t="s">
        <v>4590</v>
      </c>
    </row>
    <row r="268" spans="1:52" ht="65" customHeight="1">
      <c r="A268" s="81">
        <v>267</v>
      </c>
      <c r="B268" s="82" t="s">
        <v>4591</v>
      </c>
      <c r="C268" s="82" t="s">
        <v>531</v>
      </c>
      <c r="D268" s="82" t="s">
        <v>4592</v>
      </c>
      <c r="E268" s="82" t="s">
        <v>1495</v>
      </c>
      <c r="F268" s="82" t="s">
        <v>55</v>
      </c>
      <c r="G268" s="82" t="s">
        <v>129</v>
      </c>
      <c r="H268" s="82" t="s">
        <v>238</v>
      </c>
      <c r="I268" s="82" t="s">
        <v>2297</v>
      </c>
      <c r="J268" s="82" t="s">
        <v>1497</v>
      </c>
      <c r="K268" s="82" t="s">
        <v>320</v>
      </c>
      <c r="L268" s="82" t="s">
        <v>4593</v>
      </c>
      <c r="M268" s="82" t="s">
        <v>4594</v>
      </c>
      <c r="N268" s="82" t="s">
        <v>1517</v>
      </c>
      <c r="O268" s="82" t="s">
        <v>1747</v>
      </c>
      <c r="P268" s="82" t="s">
        <v>61</v>
      </c>
      <c r="Q268" s="82" t="s">
        <v>84</v>
      </c>
      <c r="R268" s="82" t="s">
        <v>378</v>
      </c>
      <c r="S268" s="82" t="s">
        <v>64</v>
      </c>
      <c r="T268" s="82" t="s">
        <v>64</v>
      </c>
      <c r="U268" s="82" t="s">
        <v>65</v>
      </c>
      <c r="V268" s="82" t="s">
        <v>65</v>
      </c>
      <c r="W268" s="82" t="s">
        <v>65</v>
      </c>
      <c r="X268" s="82" t="s">
        <v>65</v>
      </c>
      <c r="Y268" s="82" t="s">
        <v>64</v>
      </c>
      <c r="Z268" s="82" t="s">
        <v>65</v>
      </c>
      <c r="AA268" s="82" t="s">
        <v>65</v>
      </c>
      <c r="AB268" s="82" t="s">
        <v>66</v>
      </c>
      <c r="AC268" s="82" t="s">
        <v>67</v>
      </c>
      <c r="AD268" s="82" t="s">
        <v>88</v>
      </c>
      <c r="AE268" s="82" t="s">
        <v>64</v>
      </c>
      <c r="AF268" s="82" t="s">
        <v>65</v>
      </c>
      <c r="AG268" s="82" t="s">
        <v>65</v>
      </c>
      <c r="AH268" s="82" t="s">
        <v>65</v>
      </c>
      <c r="AI268" s="82" t="s">
        <v>89</v>
      </c>
      <c r="AJ268" s="82" t="s">
        <v>65</v>
      </c>
      <c r="AK268" s="82" t="s">
        <v>65</v>
      </c>
      <c r="AL268" s="82" t="s">
        <v>65</v>
      </c>
      <c r="AM268" s="82" t="s">
        <v>64</v>
      </c>
      <c r="AN268" s="82" t="s">
        <v>65</v>
      </c>
      <c r="AO268" s="82" t="s">
        <v>4595</v>
      </c>
      <c r="AP268" s="82"/>
      <c r="AQ268" s="82" t="s">
        <v>4596</v>
      </c>
      <c r="AR268" s="82" t="s">
        <v>1508</v>
      </c>
      <c r="AS268" s="82" t="s">
        <v>64</v>
      </c>
      <c r="AT268" s="82"/>
      <c r="AU268" s="82" t="s">
        <v>65</v>
      </c>
      <c r="AV268" s="82" t="s">
        <v>1792</v>
      </c>
      <c r="AW268" s="82" t="s">
        <v>65</v>
      </c>
      <c r="AX268" s="82"/>
      <c r="AY268" s="82" t="s">
        <v>4597</v>
      </c>
      <c r="AZ268" s="84" t="s">
        <v>4598</v>
      </c>
    </row>
    <row r="269" spans="1:52" ht="65" customHeight="1">
      <c r="A269" s="81">
        <v>268</v>
      </c>
      <c r="B269" s="82" t="s">
        <v>4599</v>
      </c>
      <c r="C269" s="82" t="s">
        <v>386</v>
      </c>
      <c r="D269" s="82" t="s">
        <v>4600</v>
      </c>
      <c r="E269" s="82" t="s">
        <v>4601</v>
      </c>
      <c r="F269" s="82" t="s">
        <v>55</v>
      </c>
      <c r="G269" s="82" t="s">
        <v>129</v>
      </c>
      <c r="H269" s="82" t="s">
        <v>238</v>
      </c>
      <c r="I269" s="82" t="s">
        <v>1190</v>
      </c>
      <c r="J269" s="82" t="s">
        <v>1497</v>
      </c>
      <c r="K269" s="82" t="s">
        <v>271</v>
      </c>
      <c r="L269" s="82" t="s">
        <v>4602</v>
      </c>
      <c r="M269" s="82" t="s">
        <v>4603</v>
      </c>
      <c r="N269" s="82" t="s">
        <v>4604</v>
      </c>
      <c r="O269" s="82" t="s">
        <v>1747</v>
      </c>
      <c r="P269" s="82" t="s">
        <v>61</v>
      </c>
      <c r="Q269" s="82" t="s">
        <v>440</v>
      </c>
      <c r="R269" s="82" t="s">
        <v>194</v>
      </c>
      <c r="S269" s="82" t="s">
        <v>64</v>
      </c>
      <c r="T269" s="82" t="s">
        <v>64</v>
      </c>
      <c r="U269" s="82" t="s">
        <v>64</v>
      </c>
      <c r="V269" s="82" t="s">
        <v>64</v>
      </c>
      <c r="W269" s="82" t="s">
        <v>65</v>
      </c>
      <c r="X269" s="82" t="s">
        <v>64</v>
      </c>
      <c r="Y269" s="82" t="s">
        <v>64</v>
      </c>
      <c r="Z269" s="82" t="s">
        <v>65</v>
      </c>
      <c r="AA269" s="82" t="s">
        <v>64</v>
      </c>
      <c r="AB269" s="82" t="s">
        <v>146</v>
      </c>
      <c r="AC269" s="82" t="s">
        <v>67</v>
      </c>
      <c r="AD269" s="82" t="s">
        <v>68</v>
      </c>
      <c r="AE269" s="82" t="s">
        <v>64</v>
      </c>
      <c r="AF269" s="82" t="s">
        <v>64</v>
      </c>
      <c r="AG269" s="82" t="s">
        <v>65</v>
      </c>
      <c r="AH269" s="82" t="s">
        <v>65</v>
      </c>
      <c r="AI269" s="82" t="s">
        <v>89</v>
      </c>
      <c r="AJ269" s="82" t="s">
        <v>65</v>
      </c>
      <c r="AK269" s="82" t="s">
        <v>64</v>
      </c>
      <c r="AL269" s="82" t="s">
        <v>136</v>
      </c>
      <c r="AM269" s="82" t="s">
        <v>64</v>
      </c>
      <c r="AN269" s="82" t="s">
        <v>64</v>
      </c>
      <c r="AO269" s="82"/>
      <c r="AP269" s="82"/>
      <c r="AQ269" s="82" t="s">
        <v>4605</v>
      </c>
      <c r="AR269" s="82" t="s">
        <v>1094</v>
      </c>
      <c r="AS269" s="82" t="s">
        <v>65</v>
      </c>
      <c r="AT269" s="82"/>
      <c r="AU269" s="82" t="s">
        <v>65</v>
      </c>
      <c r="AV269" s="82" t="s">
        <v>75</v>
      </c>
      <c r="AW269" s="82" t="s">
        <v>65</v>
      </c>
      <c r="AX269" s="82"/>
      <c r="AY269" s="82" t="s">
        <v>4606</v>
      </c>
      <c r="AZ269" s="84" t="s">
        <v>4607</v>
      </c>
    </row>
    <row r="270" spans="1:52" ht="65" customHeight="1">
      <c r="A270" s="81">
        <v>269</v>
      </c>
      <c r="B270" s="82" t="s">
        <v>4608</v>
      </c>
      <c r="C270" s="82" t="s">
        <v>751</v>
      </c>
      <c r="D270" s="82" t="s">
        <v>4609</v>
      </c>
      <c r="E270" s="82" t="s">
        <v>1495</v>
      </c>
      <c r="F270" s="82" t="s">
        <v>236</v>
      </c>
      <c r="G270" s="82" t="s">
        <v>753</v>
      </c>
      <c r="H270" s="82" t="s">
        <v>222</v>
      </c>
      <c r="I270" s="82" t="s">
        <v>1263</v>
      </c>
      <c r="J270" s="82" t="s">
        <v>1497</v>
      </c>
      <c r="K270" s="82" t="s">
        <v>248</v>
      </c>
      <c r="L270" s="82" t="s">
        <v>4610</v>
      </c>
      <c r="M270" s="82" t="s">
        <v>4611</v>
      </c>
      <c r="N270" s="82"/>
      <c r="O270" s="82"/>
      <c r="P270" s="82"/>
      <c r="Q270" s="82"/>
      <c r="R270" s="82"/>
      <c r="S270" s="82"/>
      <c r="T270" s="82"/>
      <c r="U270" s="82"/>
      <c r="V270" s="82"/>
      <c r="W270" s="82"/>
      <c r="X270" s="82"/>
      <c r="Y270" s="82"/>
      <c r="Z270" s="82"/>
      <c r="AA270" s="82"/>
      <c r="AB270" s="82" t="s">
        <v>66</v>
      </c>
      <c r="AC270" s="82" t="s">
        <v>67</v>
      </c>
      <c r="AD270" s="82" t="s">
        <v>68</v>
      </c>
      <c r="AE270" s="82" t="s">
        <v>64</v>
      </c>
      <c r="AF270" s="82" t="s">
        <v>64</v>
      </c>
      <c r="AG270" s="82" t="s">
        <v>65</v>
      </c>
      <c r="AH270" s="82"/>
      <c r="AI270" s="82" t="s">
        <v>69</v>
      </c>
      <c r="AJ270" s="82" t="s">
        <v>65</v>
      </c>
      <c r="AK270" s="82" t="s">
        <v>65</v>
      </c>
      <c r="AL270" s="82" t="s">
        <v>65</v>
      </c>
      <c r="AM270" s="82" t="s">
        <v>64</v>
      </c>
      <c r="AN270" s="82" t="s">
        <v>136</v>
      </c>
      <c r="AO270" s="82"/>
      <c r="AP270" s="82"/>
      <c r="AQ270" s="82" t="s">
        <v>4612</v>
      </c>
      <c r="AR270" s="82" t="s">
        <v>1263</v>
      </c>
      <c r="AS270" s="82" t="s">
        <v>64</v>
      </c>
      <c r="AT270" s="82"/>
      <c r="AU270" s="82" t="s">
        <v>65</v>
      </c>
      <c r="AV270" s="82"/>
      <c r="AW270" s="82"/>
      <c r="AX270" s="82"/>
      <c r="AY270" s="82" t="s">
        <v>4613</v>
      </c>
      <c r="AZ270" s="84"/>
    </row>
    <row r="271" spans="1:52" ht="65" customHeight="1">
      <c r="A271" s="81">
        <v>270</v>
      </c>
      <c r="B271" s="82" t="s">
        <v>4614</v>
      </c>
      <c r="C271" s="82" t="s">
        <v>751</v>
      </c>
      <c r="D271" s="82" t="s">
        <v>4615</v>
      </c>
      <c r="E271" s="82" t="s">
        <v>1567</v>
      </c>
      <c r="F271" s="82" t="s">
        <v>236</v>
      </c>
      <c r="G271" s="82" t="s">
        <v>753</v>
      </c>
      <c r="H271" s="82" t="s">
        <v>222</v>
      </c>
      <c r="I271" s="82" t="s">
        <v>873</v>
      </c>
      <c r="J271" s="82" t="s">
        <v>1497</v>
      </c>
      <c r="K271" s="82" t="s">
        <v>320</v>
      </c>
      <c r="L271" s="82" t="s">
        <v>4616</v>
      </c>
      <c r="M271" s="82" t="s">
        <v>4617</v>
      </c>
      <c r="N271" s="82"/>
      <c r="O271" s="82"/>
      <c r="P271" s="82"/>
      <c r="Q271" s="82"/>
      <c r="R271" s="82"/>
      <c r="S271" s="82"/>
      <c r="T271" s="82"/>
      <c r="U271" s="82"/>
      <c r="V271" s="82"/>
      <c r="W271" s="82"/>
      <c r="X271" s="82"/>
      <c r="Y271" s="82"/>
      <c r="Z271" s="82"/>
      <c r="AA271" s="82"/>
      <c r="AB271" s="82" t="s">
        <v>66</v>
      </c>
      <c r="AC271" s="82" t="s">
        <v>67</v>
      </c>
      <c r="AD271" s="82" t="s">
        <v>68</v>
      </c>
      <c r="AE271" s="82" t="s">
        <v>64</v>
      </c>
      <c r="AF271" s="82" t="s">
        <v>64</v>
      </c>
      <c r="AG271" s="82" t="s">
        <v>65</v>
      </c>
      <c r="AH271" s="82"/>
      <c r="AI271" s="82" t="s">
        <v>69</v>
      </c>
      <c r="AJ271" s="82" t="s">
        <v>65</v>
      </c>
      <c r="AK271" s="82" t="s">
        <v>65</v>
      </c>
      <c r="AL271" s="82" t="s">
        <v>65</v>
      </c>
      <c r="AM271" s="82" t="s">
        <v>64</v>
      </c>
      <c r="AN271" s="82" t="s">
        <v>65</v>
      </c>
      <c r="AO271" s="82"/>
      <c r="AP271" s="82"/>
      <c r="AQ271" s="82" t="s">
        <v>4618</v>
      </c>
      <c r="AR271" s="82" t="s">
        <v>873</v>
      </c>
      <c r="AS271" s="82" t="s">
        <v>64</v>
      </c>
      <c r="AT271" s="82"/>
      <c r="AU271" s="82" t="s">
        <v>65</v>
      </c>
      <c r="AV271" s="82"/>
      <c r="AW271" s="82"/>
      <c r="AX271" s="82"/>
      <c r="AY271" s="82" t="s">
        <v>4619</v>
      </c>
      <c r="AZ271" s="84"/>
    </row>
    <row r="272" spans="1:52" ht="140" customHeight="1">
      <c r="A272" s="81">
        <v>271</v>
      </c>
      <c r="B272" s="82" t="s">
        <v>4620</v>
      </c>
      <c r="C272" s="82" t="s">
        <v>1743</v>
      </c>
      <c r="D272" s="82" t="s">
        <v>4621</v>
      </c>
      <c r="E272" s="82" t="s">
        <v>1543</v>
      </c>
      <c r="F272" s="82" t="s">
        <v>55</v>
      </c>
      <c r="G272" s="82" t="s">
        <v>129</v>
      </c>
      <c r="H272" s="82" t="s">
        <v>57</v>
      </c>
      <c r="I272" s="82" t="s">
        <v>1815</v>
      </c>
      <c r="J272" s="82" t="s">
        <v>1816</v>
      </c>
      <c r="K272" s="82" t="s">
        <v>1817</v>
      </c>
      <c r="L272" s="82" t="s">
        <v>4622</v>
      </c>
      <c r="M272" s="82" t="s">
        <v>4623</v>
      </c>
      <c r="N272" s="82" t="s">
        <v>1570</v>
      </c>
      <c r="O272" s="82" t="s">
        <v>1747</v>
      </c>
      <c r="P272" s="82" t="s">
        <v>61</v>
      </c>
      <c r="Q272" s="82" t="s">
        <v>84</v>
      </c>
      <c r="R272" s="82" t="s">
        <v>1748</v>
      </c>
      <c r="S272" s="82" t="s">
        <v>64</v>
      </c>
      <c r="T272" s="82" t="s">
        <v>64</v>
      </c>
      <c r="U272" s="82" t="s">
        <v>64</v>
      </c>
      <c r="V272" s="82" t="s">
        <v>64</v>
      </c>
      <c r="W272" s="82" t="s">
        <v>64</v>
      </c>
      <c r="X272" s="82" t="s">
        <v>64</v>
      </c>
      <c r="Y272" s="82" t="s">
        <v>64</v>
      </c>
      <c r="Z272" s="82" t="s">
        <v>64</v>
      </c>
      <c r="AA272" s="82" t="s">
        <v>64</v>
      </c>
      <c r="AB272" s="82" t="s">
        <v>146</v>
      </c>
      <c r="AC272" s="82" t="s">
        <v>87</v>
      </c>
      <c r="AD272" s="82" t="s">
        <v>68</v>
      </c>
      <c r="AE272" s="82" t="s">
        <v>64</v>
      </c>
      <c r="AF272" s="82" t="s">
        <v>64</v>
      </c>
      <c r="AG272" s="82" t="s">
        <v>65</v>
      </c>
      <c r="AH272" s="82" t="s">
        <v>65</v>
      </c>
      <c r="AI272" s="82" t="s">
        <v>89</v>
      </c>
      <c r="AJ272" s="82" t="s">
        <v>65</v>
      </c>
      <c r="AK272" s="82" t="s">
        <v>64</v>
      </c>
      <c r="AL272" s="82" t="s">
        <v>64</v>
      </c>
      <c r="AM272" s="82" t="s">
        <v>64</v>
      </c>
      <c r="AN272" s="82" t="s">
        <v>136</v>
      </c>
      <c r="AO272" s="82" t="s">
        <v>4624</v>
      </c>
      <c r="AP272" s="82" t="s">
        <v>4625</v>
      </c>
      <c r="AQ272" s="82" t="s">
        <v>1751</v>
      </c>
      <c r="AR272" s="82" t="s">
        <v>537</v>
      </c>
      <c r="AS272" s="82" t="s">
        <v>65</v>
      </c>
      <c r="AT272" s="82"/>
      <c r="AU272" s="82" t="s">
        <v>65</v>
      </c>
      <c r="AV272" s="82" t="s">
        <v>4626</v>
      </c>
      <c r="AW272" s="82" t="s">
        <v>64</v>
      </c>
      <c r="AX272" s="82"/>
      <c r="AY272" s="82" t="s">
        <v>4627</v>
      </c>
      <c r="AZ272" s="84" t="s">
        <v>4628</v>
      </c>
    </row>
    <row r="273" spans="1:52" ht="65" customHeight="1">
      <c r="A273" s="81">
        <v>272</v>
      </c>
      <c r="B273" s="82" t="s">
        <v>4629</v>
      </c>
      <c r="C273" s="82" t="s">
        <v>751</v>
      </c>
      <c r="D273" s="82" t="s">
        <v>4630</v>
      </c>
      <c r="E273" s="82" t="s">
        <v>1630</v>
      </c>
      <c r="F273" s="82" t="s">
        <v>236</v>
      </c>
      <c r="G273" s="82" t="s">
        <v>753</v>
      </c>
      <c r="H273" s="82" t="s">
        <v>222</v>
      </c>
      <c r="I273" s="82" t="s">
        <v>1877</v>
      </c>
      <c r="J273" s="82" t="s">
        <v>1497</v>
      </c>
      <c r="K273" s="82" t="s">
        <v>271</v>
      </c>
      <c r="L273" s="82" t="s">
        <v>4631</v>
      </c>
      <c r="M273" s="82" t="s">
        <v>4632</v>
      </c>
      <c r="N273" s="82"/>
      <c r="O273" s="82"/>
      <c r="P273" s="82"/>
      <c r="Q273" s="82"/>
      <c r="R273" s="82"/>
      <c r="S273" s="82"/>
      <c r="T273" s="82"/>
      <c r="U273" s="82"/>
      <c r="V273" s="82"/>
      <c r="W273" s="82"/>
      <c r="X273" s="82"/>
      <c r="Y273" s="82"/>
      <c r="Z273" s="82"/>
      <c r="AA273" s="82"/>
      <c r="AB273" s="82" t="s">
        <v>66</v>
      </c>
      <c r="AC273" s="82" t="s">
        <v>67</v>
      </c>
      <c r="AD273" s="82" t="s">
        <v>88</v>
      </c>
      <c r="AE273" s="82" t="s">
        <v>64</v>
      </c>
      <c r="AF273" s="82" t="s">
        <v>64</v>
      </c>
      <c r="AG273" s="82" t="s">
        <v>65</v>
      </c>
      <c r="AH273" s="82"/>
      <c r="AI273" s="82" t="s">
        <v>69</v>
      </c>
      <c r="AJ273" s="82" t="s">
        <v>65</v>
      </c>
      <c r="AK273" s="82" t="s">
        <v>65</v>
      </c>
      <c r="AL273" s="82" t="s">
        <v>65</v>
      </c>
      <c r="AM273" s="82" t="s">
        <v>64</v>
      </c>
      <c r="AN273" s="82" t="s">
        <v>65</v>
      </c>
      <c r="AO273" s="82"/>
      <c r="AP273" s="82"/>
      <c r="AQ273" s="82" t="s">
        <v>4633</v>
      </c>
      <c r="AR273" s="82" t="s">
        <v>4634</v>
      </c>
      <c r="AS273" s="82" t="s">
        <v>136</v>
      </c>
      <c r="AT273" s="82"/>
      <c r="AU273" s="82" t="s">
        <v>65</v>
      </c>
      <c r="AV273" s="82"/>
      <c r="AW273" s="82"/>
      <c r="AX273" s="82"/>
      <c r="AY273" s="82" t="s">
        <v>4635</v>
      </c>
      <c r="AZ273" s="84" t="s">
        <v>4636</v>
      </c>
    </row>
    <row r="274" spans="1:52" ht="65" customHeight="1">
      <c r="A274" s="81">
        <v>273</v>
      </c>
      <c r="B274" s="82" t="s">
        <v>4637</v>
      </c>
      <c r="C274" s="82" t="s">
        <v>751</v>
      </c>
      <c r="D274" s="82" t="s">
        <v>4638</v>
      </c>
      <c r="E274" s="82" t="s">
        <v>1570</v>
      </c>
      <c r="F274" s="82" t="s">
        <v>236</v>
      </c>
      <c r="G274" s="82" t="s">
        <v>753</v>
      </c>
      <c r="H274" s="82" t="s">
        <v>238</v>
      </c>
      <c r="I274" s="82" t="s">
        <v>1263</v>
      </c>
      <c r="J274" s="82" t="s">
        <v>1497</v>
      </c>
      <c r="K274" s="82" t="s">
        <v>248</v>
      </c>
      <c r="L274" s="82" t="s">
        <v>4639</v>
      </c>
      <c r="M274" s="82" t="s">
        <v>4640</v>
      </c>
      <c r="N274" s="82"/>
      <c r="O274" s="82"/>
      <c r="P274" s="82"/>
      <c r="Q274" s="82"/>
      <c r="R274" s="82"/>
      <c r="S274" s="82"/>
      <c r="T274" s="82"/>
      <c r="U274" s="82"/>
      <c r="V274" s="82"/>
      <c r="W274" s="82"/>
      <c r="X274" s="82"/>
      <c r="Y274" s="82"/>
      <c r="Z274" s="82"/>
      <c r="AA274" s="82"/>
      <c r="AB274" s="82" t="s">
        <v>66</v>
      </c>
      <c r="AC274" s="82" t="s">
        <v>67</v>
      </c>
      <c r="AD274" s="82" t="s">
        <v>68</v>
      </c>
      <c r="AE274" s="82" t="s">
        <v>64</v>
      </c>
      <c r="AF274" s="82" t="s">
        <v>64</v>
      </c>
      <c r="AG274" s="82" t="s">
        <v>65</v>
      </c>
      <c r="AH274" s="82"/>
      <c r="AI274" s="82" t="s">
        <v>69</v>
      </c>
      <c r="AJ274" s="82" t="s">
        <v>65</v>
      </c>
      <c r="AK274" s="82" t="s">
        <v>64</v>
      </c>
      <c r="AL274" s="82" t="s">
        <v>65</v>
      </c>
      <c r="AM274" s="82" t="s">
        <v>64</v>
      </c>
      <c r="AN274" s="82" t="s">
        <v>65</v>
      </c>
      <c r="AO274" s="82"/>
      <c r="AP274" s="82"/>
      <c r="AQ274" s="82" t="s">
        <v>4641</v>
      </c>
      <c r="AR274" s="82" t="s">
        <v>4642</v>
      </c>
      <c r="AS274" s="82" t="s">
        <v>136</v>
      </c>
      <c r="AT274" s="82"/>
      <c r="AU274" s="82" t="s">
        <v>65</v>
      </c>
      <c r="AV274" s="82"/>
      <c r="AW274" s="82"/>
      <c r="AX274" s="82"/>
      <c r="AY274" s="82" t="s">
        <v>4643</v>
      </c>
      <c r="AZ274" s="84" t="s">
        <v>4644</v>
      </c>
    </row>
    <row r="275" spans="1:52" ht="65" customHeight="1">
      <c r="A275" s="81">
        <v>274</v>
      </c>
      <c r="B275" s="82" t="s">
        <v>4645</v>
      </c>
      <c r="C275" s="82" t="s">
        <v>822</v>
      </c>
      <c r="D275" s="82" t="s">
        <v>4646</v>
      </c>
      <c r="E275" s="82" t="s">
        <v>1543</v>
      </c>
      <c r="F275" s="82" t="s">
        <v>236</v>
      </c>
      <c r="G275" s="82" t="s">
        <v>753</v>
      </c>
      <c r="H275" s="82" t="s">
        <v>222</v>
      </c>
      <c r="I275" s="82" t="s">
        <v>255</v>
      </c>
      <c r="J275" s="82" t="s">
        <v>1497</v>
      </c>
      <c r="K275" s="82" t="s">
        <v>248</v>
      </c>
      <c r="L275" s="82" t="s">
        <v>4647</v>
      </c>
      <c r="M275" s="82" t="s">
        <v>4648</v>
      </c>
      <c r="N275" s="82"/>
      <c r="O275" s="82"/>
      <c r="P275" s="82"/>
      <c r="Q275" s="82"/>
      <c r="R275" s="82"/>
      <c r="S275" s="82"/>
      <c r="T275" s="82"/>
      <c r="U275" s="82"/>
      <c r="V275" s="82"/>
      <c r="W275" s="82"/>
      <c r="X275" s="82"/>
      <c r="Y275" s="82"/>
      <c r="Z275" s="82"/>
      <c r="AA275" s="82"/>
      <c r="AB275" s="82" t="s">
        <v>66</v>
      </c>
      <c r="AC275" s="82" t="s">
        <v>67</v>
      </c>
      <c r="AD275" s="82" t="s">
        <v>68</v>
      </c>
      <c r="AE275" s="82" t="s">
        <v>64</v>
      </c>
      <c r="AF275" s="82" t="s">
        <v>65</v>
      </c>
      <c r="AG275" s="82" t="s">
        <v>65</v>
      </c>
      <c r="AH275" s="82"/>
      <c r="AI275" s="82" t="s">
        <v>69</v>
      </c>
      <c r="AJ275" s="82" t="s">
        <v>65</v>
      </c>
      <c r="AK275" s="82" t="s">
        <v>65</v>
      </c>
      <c r="AL275" s="82" t="s">
        <v>65</v>
      </c>
      <c r="AM275" s="82" t="s">
        <v>64</v>
      </c>
      <c r="AN275" s="82" t="s">
        <v>136</v>
      </c>
      <c r="AO275" s="82"/>
      <c r="AP275" s="82"/>
      <c r="AQ275" s="82" t="s">
        <v>4649</v>
      </c>
      <c r="AR275" s="82" t="s">
        <v>255</v>
      </c>
      <c r="AS275" s="82" t="s">
        <v>64</v>
      </c>
      <c r="AT275" s="82"/>
      <c r="AU275" s="82" t="s">
        <v>65</v>
      </c>
      <c r="AV275" s="82"/>
      <c r="AW275" s="82"/>
      <c r="AX275" s="82"/>
      <c r="AY275" s="82" t="s">
        <v>4650</v>
      </c>
      <c r="AZ275" s="84" t="s">
        <v>4651</v>
      </c>
    </row>
    <row r="276" spans="1:52" ht="65" customHeight="1">
      <c r="A276" s="81">
        <v>275</v>
      </c>
      <c r="B276" s="82" t="s">
        <v>4652</v>
      </c>
      <c r="C276" s="82" t="s">
        <v>4417</v>
      </c>
      <c r="D276" s="82" t="s">
        <v>4653</v>
      </c>
      <c r="E276" s="82" t="s">
        <v>1570</v>
      </c>
      <c r="F276" s="82" t="s">
        <v>236</v>
      </c>
      <c r="G276" s="82" t="s">
        <v>753</v>
      </c>
      <c r="H276" s="82" t="s">
        <v>222</v>
      </c>
      <c r="I276" s="82" t="s">
        <v>433</v>
      </c>
      <c r="J276" s="82" t="s">
        <v>1497</v>
      </c>
      <c r="K276" s="82" t="s">
        <v>320</v>
      </c>
      <c r="L276" s="82" t="s">
        <v>4654</v>
      </c>
      <c r="M276" s="82" t="s">
        <v>4655</v>
      </c>
      <c r="N276" s="82"/>
      <c r="O276" s="82"/>
      <c r="P276" s="82"/>
      <c r="Q276" s="82"/>
      <c r="R276" s="82"/>
      <c r="S276" s="82"/>
      <c r="T276" s="82"/>
      <c r="U276" s="82"/>
      <c r="V276" s="82"/>
      <c r="W276" s="82"/>
      <c r="X276" s="82"/>
      <c r="Y276" s="82"/>
      <c r="Z276" s="82"/>
      <c r="AA276" s="82"/>
      <c r="AB276" s="82" t="s">
        <v>66</v>
      </c>
      <c r="AC276" s="82" t="s">
        <v>87</v>
      </c>
      <c r="AD276" s="82" t="s">
        <v>88</v>
      </c>
      <c r="AE276" s="82" t="s">
        <v>64</v>
      </c>
      <c r="AF276" s="82" t="s">
        <v>64</v>
      </c>
      <c r="AG276" s="82" t="s">
        <v>65</v>
      </c>
      <c r="AH276" s="82"/>
      <c r="AI276" s="82" t="s">
        <v>69</v>
      </c>
      <c r="AJ276" s="82" t="s">
        <v>65</v>
      </c>
      <c r="AK276" s="82" t="s">
        <v>65</v>
      </c>
      <c r="AL276" s="82" t="s">
        <v>65</v>
      </c>
      <c r="AM276" s="82" t="s">
        <v>65</v>
      </c>
      <c r="AN276" s="82" t="s">
        <v>65</v>
      </c>
      <c r="AO276" s="82"/>
      <c r="AP276" s="82"/>
      <c r="AQ276" s="82" t="s">
        <v>4656</v>
      </c>
      <c r="AR276" s="82" t="s">
        <v>433</v>
      </c>
      <c r="AS276" s="82" t="s">
        <v>64</v>
      </c>
      <c r="AT276" s="82"/>
      <c r="AU276" s="82" t="s">
        <v>64</v>
      </c>
      <c r="AV276" s="82"/>
      <c r="AW276" s="82"/>
      <c r="AX276" s="82"/>
      <c r="AY276" s="82" t="s">
        <v>4657</v>
      </c>
      <c r="AZ276" s="84" t="s">
        <v>4658</v>
      </c>
    </row>
    <row r="277" spans="1:52" ht="65" customHeight="1">
      <c r="A277" s="81">
        <v>276</v>
      </c>
      <c r="B277" s="82" t="s">
        <v>4659</v>
      </c>
      <c r="C277" s="82" t="s">
        <v>822</v>
      </c>
      <c r="D277" s="82" t="s">
        <v>4660</v>
      </c>
      <c r="E277" s="82" t="s">
        <v>1567</v>
      </c>
      <c r="F277" s="82" t="s">
        <v>236</v>
      </c>
      <c r="G277" s="82" t="s">
        <v>753</v>
      </c>
      <c r="H277" s="82" t="s">
        <v>222</v>
      </c>
      <c r="I277" s="82" t="s">
        <v>1263</v>
      </c>
      <c r="J277" s="82" t="s">
        <v>1497</v>
      </c>
      <c r="K277" s="82" t="s">
        <v>248</v>
      </c>
      <c r="L277" s="82" t="s">
        <v>4661</v>
      </c>
      <c r="M277" s="82" t="s">
        <v>4662</v>
      </c>
      <c r="N277" s="82"/>
      <c r="O277" s="82"/>
      <c r="P277" s="82"/>
      <c r="Q277" s="82"/>
      <c r="R277" s="82"/>
      <c r="S277" s="82"/>
      <c r="T277" s="82"/>
      <c r="U277" s="82"/>
      <c r="V277" s="82"/>
      <c r="W277" s="82"/>
      <c r="X277" s="82"/>
      <c r="Y277" s="82"/>
      <c r="Z277" s="82"/>
      <c r="AA277" s="82"/>
      <c r="AB277" s="82" t="s">
        <v>66</v>
      </c>
      <c r="AC277" s="82" t="s">
        <v>67</v>
      </c>
      <c r="AD277" s="82" t="s">
        <v>68</v>
      </c>
      <c r="AE277" s="82" t="s">
        <v>64</v>
      </c>
      <c r="AF277" s="82" t="s">
        <v>65</v>
      </c>
      <c r="AG277" s="82" t="s">
        <v>65</v>
      </c>
      <c r="AH277" s="82"/>
      <c r="AI277" s="82" t="s">
        <v>69</v>
      </c>
      <c r="AJ277" s="82" t="s">
        <v>65</v>
      </c>
      <c r="AK277" s="82" t="s">
        <v>65</v>
      </c>
      <c r="AL277" s="82" t="s">
        <v>65</v>
      </c>
      <c r="AM277" s="82" t="s">
        <v>64</v>
      </c>
      <c r="AN277" s="82" t="s">
        <v>65</v>
      </c>
      <c r="AO277" s="82"/>
      <c r="AP277" s="82"/>
      <c r="AQ277" s="82" t="s">
        <v>4663</v>
      </c>
      <c r="AR277" s="82" t="s">
        <v>4664</v>
      </c>
      <c r="AS277" s="82" t="s">
        <v>64</v>
      </c>
      <c r="AT277" s="82"/>
      <c r="AU277" s="82" t="s">
        <v>65</v>
      </c>
      <c r="AV277" s="82"/>
      <c r="AW277" s="82"/>
      <c r="AX277" s="82"/>
      <c r="AY277" s="82" t="s">
        <v>4665</v>
      </c>
      <c r="AZ277" s="84" t="s">
        <v>4666</v>
      </c>
    </row>
    <row r="278" spans="1:52" ht="65" customHeight="1">
      <c r="A278" s="81">
        <v>277</v>
      </c>
      <c r="B278" s="82" t="s">
        <v>4667</v>
      </c>
      <c r="C278" s="82" t="s">
        <v>822</v>
      </c>
      <c r="D278" s="82" t="s">
        <v>4668</v>
      </c>
      <c r="E278" s="82" t="s">
        <v>1517</v>
      </c>
      <c r="F278" s="82" t="s">
        <v>236</v>
      </c>
      <c r="G278" s="82" t="s">
        <v>753</v>
      </c>
      <c r="H278" s="82" t="s">
        <v>222</v>
      </c>
      <c r="I278" s="82" t="s">
        <v>199</v>
      </c>
      <c r="J278" s="82" t="s">
        <v>1497</v>
      </c>
      <c r="K278" s="82" t="s">
        <v>320</v>
      </c>
      <c r="L278" s="82" t="s">
        <v>4669</v>
      </c>
      <c r="M278" s="82" t="s">
        <v>4670</v>
      </c>
      <c r="N278" s="82"/>
      <c r="O278" s="82"/>
      <c r="P278" s="82"/>
      <c r="Q278" s="82"/>
      <c r="R278" s="82"/>
      <c r="S278" s="82"/>
      <c r="T278" s="82"/>
      <c r="U278" s="82"/>
      <c r="V278" s="82"/>
      <c r="W278" s="82"/>
      <c r="X278" s="82"/>
      <c r="Y278" s="82"/>
      <c r="Z278" s="82"/>
      <c r="AA278" s="82"/>
      <c r="AB278" s="82" t="s">
        <v>66</v>
      </c>
      <c r="AC278" s="82" t="s">
        <v>67</v>
      </c>
      <c r="AD278" s="82" t="s">
        <v>88</v>
      </c>
      <c r="AE278" s="82" t="s">
        <v>64</v>
      </c>
      <c r="AF278" s="82" t="s">
        <v>64</v>
      </c>
      <c r="AG278" s="82" t="s">
        <v>65</v>
      </c>
      <c r="AH278" s="82"/>
      <c r="AI278" s="82" t="s">
        <v>69</v>
      </c>
      <c r="AJ278" s="82" t="s">
        <v>65</v>
      </c>
      <c r="AK278" s="82" t="s">
        <v>65</v>
      </c>
      <c r="AL278" s="82" t="s">
        <v>65</v>
      </c>
      <c r="AM278" s="82" t="s">
        <v>64</v>
      </c>
      <c r="AN278" s="82" t="s">
        <v>65</v>
      </c>
      <c r="AO278" s="82"/>
      <c r="AP278" s="82"/>
      <c r="AQ278" s="82" t="s">
        <v>4671</v>
      </c>
      <c r="AR278" s="82" t="s">
        <v>199</v>
      </c>
      <c r="AS278" s="82" t="s">
        <v>64</v>
      </c>
      <c r="AT278" s="82"/>
      <c r="AU278" s="82" t="s">
        <v>65</v>
      </c>
      <c r="AV278" s="82"/>
      <c r="AW278" s="82"/>
      <c r="AX278" s="82"/>
      <c r="AY278" s="82" t="s">
        <v>4672</v>
      </c>
      <c r="AZ278" s="84" t="s">
        <v>4673</v>
      </c>
    </row>
    <row r="279" spans="1:52" ht="65" customHeight="1">
      <c r="A279" s="81">
        <v>278</v>
      </c>
      <c r="B279" s="82" t="s">
        <v>4674</v>
      </c>
      <c r="C279" s="82" t="s">
        <v>751</v>
      </c>
      <c r="D279" s="82" t="s">
        <v>4675</v>
      </c>
      <c r="E279" s="82" t="s">
        <v>1543</v>
      </c>
      <c r="F279" s="82" t="s">
        <v>236</v>
      </c>
      <c r="G279" s="82" t="s">
        <v>593</v>
      </c>
      <c r="H279" s="82" t="s">
        <v>222</v>
      </c>
      <c r="I279" s="82" t="s">
        <v>2282</v>
      </c>
      <c r="J279" s="82" t="s">
        <v>1497</v>
      </c>
      <c r="K279" s="82" t="s">
        <v>284</v>
      </c>
      <c r="L279" s="82" t="s">
        <v>4676</v>
      </c>
      <c r="M279" s="82" t="s">
        <v>4677</v>
      </c>
      <c r="N279" s="82" t="s">
        <v>1570</v>
      </c>
      <c r="O279" s="82" t="s">
        <v>1681</v>
      </c>
      <c r="P279" s="82"/>
      <c r="Q279" s="82"/>
      <c r="R279" s="82"/>
      <c r="S279" s="82"/>
      <c r="T279" s="82"/>
      <c r="U279" s="82"/>
      <c r="V279" s="82"/>
      <c r="W279" s="82"/>
      <c r="X279" s="82"/>
      <c r="Y279" s="82"/>
      <c r="Z279" s="82"/>
      <c r="AA279" s="82"/>
      <c r="AB279" s="82" t="s">
        <v>66</v>
      </c>
      <c r="AC279" s="82" t="s">
        <v>67</v>
      </c>
      <c r="AD279" s="82" t="s">
        <v>68</v>
      </c>
      <c r="AE279" s="82" t="s">
        <v>64</v>
      </c>
      <c r="AF279" s="82" t="s">
        <v>64</v>
      </c>
      <c r="AG279" s="82" t="s">
        <v>65</v>
      </c>
      <c r="AH279" s="82"/>
      <c r="AI279" s="82" t="s">
        <v>69</v>
      </c>
      <c r="AJ279" s="82" t="s">
        <v>65</v>
      </c>
      <c r="AK279" s="82" t="s">
        <v>65</v>
      </c>
      <c r="AL279" s="82" t="s">
        <v>65</v>
      </c>
      <c r="AM279" s="82" t="s">
        <v>64</v>
      </c>
      <c r="AN279" s="82" t="s">
        <v>65</v>
      </c>
      <c r="AO279" s="82"/>
      <c r="AP279" s="82"/>
      <c r="AQ279" s="82" t="s">
        <v>4678</v>
      </c>
      <c r="AR279" s="82" t="s">
        <v>4679</v>
      </c>
      <c r="AS279" s="82" t="s">
        <v>136</v>
      </c>
      <c r="AT279" s="82"/>
      <c r="AU279" s="82" t="s">
        <v>65</v>
      </c>
      <c r="AV279" s="82"/>
      <c r="AW279" s="82"/>
      <c r="AX279" s="82"/>
      <c r="AY279" s="82" t="s">
        <v>4680</v>
      </c>
      <c r="AZ279" s="84" t="s">
        <v>4681</v>
      </c>
    </row>
    <row r="280" spans="1:52" ht="65" customHeight="1">
      <c r="A280" s="81">
        <v>279</v>
      </c>
      <c r="B280" s="82" t="s">
        <v>4682</v>
      </c>
      <c r="C280" s="82" t="s">
        <v>751</v>
      </c>
      <c r="D280" s="82" t="s">
        <v>4683</v>
      </c>
      <c r="E280" s="82" t="s">
        <v>1630</v>
      </c>
      <c r="F280" s="82" t="s">
        <v>236</v>
      </c>
      <c r="G280" s="82" t="s">
        <v>753</v>
      </c>
      <c r="H280" s="82" t="s">
        <v>222</v>
      </c>
      <c r="I280" s="82" t="s">
        <v>199</v>
      </c>
      <c r="J280" s="82" t="s">
        <v>1497</v>
      </c>
      <c r="K280" s="82" t="s">
        <v>320</v>
      </c>
      <c r="L280" s="82" t="s">
        <v>4684</v>
      </c>
      <c r="M280" s="82" t="s">
        <v>4685</v>
      </c>
      <c r="N280" s="82"/>
      <c r="O280" s="82"/>
      <c r="P280" s="82"/>
      <c r="Q280" s="82"/>
      <c r="R280" s="82"/>
      <c r="S280" s="82"/>
      <c r="T280" s="82"/>
      <c r="U280" s="82"/>
      <c r="V280" s="82"/>
      <c r="W280" s="82"/>
      <c r="X280" s="82"/>
      <c r="Y280" s="82"/>
      <c r="Z280" s="82"/>
      <c r="AA280" s="82"/>
      <c r="AB280" s="82" t="s">
        <v>66</v>
      </c>
      <c r="AC280" s="82" t="s">
        <v>67</v>
      </c>
      <c r="AD280" s="82" t="s">
        <v>68</v>
      </c>
      <c r="AE280" s="82" t="s">
        <v>64</v>
      </c>
      <c r="AF280" s="82" t="s">
        <v>64</v>
      </c>
      <c r="AG280" s="82" t="s">
        <v>65</v>
      </c>
      <c r="AH280" s="82"/>
      <c r="AI280" s="82" t="s">
        <v>69</v>
      </c>
      <c r="AJ280" s="82" t="s">
        <v>65</v>
      </c>
      <c r="AK280" s="82" t="s">
        <v>65</v>
      </c>
      <c r="AL280" s="82" t="s">
        <v>65</v>
      </c>
      <c r="AM280" s="82" t="s">
        <v>64</v>
      </c>
      <c r="AN280" s="82" t="s">
        <v>65</v>
      </c>
      <c r="AO280" s="82"/>
      <c r="AP280" s="82"/>
      <c r="AQ280" s="82" t="s">
        <v>4686</v>
      </c>
      <c r="AR280" s="82" t="s">
        <v>199</v>
      </c>
      <c r="AS280" s="82" t="s">
        <v>64</v>
      </c>
      <c r="AT280" s="82"/>
      <c r="AU280" s="82" t="s">
        <v>65</v>
      </c>
      <c r="AV280" s="82"/>
      <c r="AW280" s="82"/>
      <c r="AX280" s="82"/>
      <c r="AY280" s="82" t="s">
        <v>4687</v>
      </c>
      <c r="AZ280" s="84" t="s">
        <v>4688</v>
      </c>
    </row>
    <row r="281" spans="1:52" ht="65" customHeight="1">
      <c r="A281" s="81">
        <v>280</v>
      </c>
      <c r="B281" s="82" t="s">
        <v>4689</v>
      </c>
      <c r="C281" s="82" t="s">
        <v>822</v>
      </c>
      <c r="D281" s="82" t="s">
        <v>4690</v>
      </c>
      <c r="E281" s="82" t="s">
        <v>1526</v>
      </c>
      <c r="F281" s="82" t="s">
        <v>236</v>
      </c>
      <c r="G281" s="82" t="s">
        <v>753</v>
      </c>
      <c r="H281" s="82" t="s">
        <v>238</v>
      </c>
      <c r="I281" s="82" t="s">
        <v>1263</v>
      </c>
      <c r="J281" s="82" t="s">
        <v>1497</v>
      </c>
      <c r="K281" s="82" t="s">
        <v>248</v>
      </c>
      <c r="L281" s="82" t="s">
        <v>4691</v>
      </c>
      <c r="M281" s="82" t="s">
        <v>4692</v>
      </c>
      <c r="N281" s="82"/>
      <c r="O281" s="82"/>
      <c r="P281" s="82"/>
      <c r="Q281" s="82"/>
      <c r="R281" s="82"/>
      <c r="S281" s="82"/>
      <c r="T281" s="82"/>
      <c r="U281" s="82"/>
      <c r="V281" s="82"/>
      <c r="W281" s="82"/>
      <c r="X281" s="82"/>
      <c r="Y281" s="82"/>
      <c r="Z281" s="82"/>
      <c r="AA281" s="82"/>
      <c r="AB281" s="82" t="s">
        <v>66</v>
      </c>
      <c r="AC281" s="82" t="s">
        <v>67</v>
      </c>
      <c r="AD281" s="82" t="s">
        <v>68</v>
      </c>
      <c r="AE281" s="82" t="s">
        <v>64</v>
      </c>
      <c r="AF281" s="82" t="s">
        <v>64</v>
      </c>
      <c r="AG281" s="82" t="s">
        <v>65</v>
      </c>
      <c r="AH281" s="82"/>
      <c r="AI281" s="82" t="s">
        <v>69</v>
      </c>
      <c r="AJ281" s="82" t="s">
        <v>65</v>
      </c>
      <c r="AK281" s="82" t="s">
        <v>65</v>
      </c>
      <c r="AL281" s="82" t="s">
        <v>65</v>
      </c>
      <c r="AM281" s="82" t="s">
        <v>64</v>
      </c>
      <c r="AN281" s="82" t="s">
        <v>136</v>
      </c>
      <c r="AO281" s="82"/>
      <c r="AP281" s="82"/>
      <c r="AQ281" s="82" t="s">
        <v>4693</v>
      </c>
      <c r="AR281" s="82" t="s">
        <v>1263</v>
      </c>
      <c r="AS281" s="82" t="s">
        <v>64</v>
      </c>
      <c r="AT281" s="82"/>
      <c r="AU281" s="82" t="s">
        <v>65</v>
      </c>
      <c r="AV281" s="82"/>
      <c r="AW281" s="82"/>
      <c r="AX281" s="82"/>
      <c r="AY281" s="82"/>
      <c r="AZ281" s="84" t="s">
        <v>4666</v>
      </c>
    </row>
    <row r="282" spans="1:52" ht="65" customHeight="1">
      <c r="A282" s="81">
        <v>281</v>
      </c>
      <c r="B282" s="82" t="s">
        <v>4694</v>
      </c>
      <c r="C282" s="82" t="s">
        <v>751</v>
      </c>
      <c r="D282" s="82" t="s">
        <v>4695</v>
      </c>
      <c r="E282" s="82" t="s">
        <v>1526</v>
      </c>
      <c r="F282" s="82" t="s">
        <v>236</v>
      </c>
      <c r="G282" s="82" t="s">
        <v>753</v>
      </c>
      <c r="H282" s="82" t="s">
        <v>222</v>
      </c>
      <c r="I282" s="82" t="s">
        <v>1263</v>
      </c>
      <c r="J282" s="82" t="s">
        <v>1497</v>
      </c>
      <c r="K282" s="82" t="s">
        <v>248</v>
      </c>
      <c r="L282" s="82" t="s">
        <v>4696</v>
      </c>
      <c r="M282" s="82" t="s">
        <v>4697</v>
      </c>
      <c r="N282" s="82"/>
      <c r="O282" s="82"/>
      <c r="P282" s="82"/>
      <c r="Q282" s="82"/>
      <c r="R282" s="82"/>
      <c r="S282" s="82"/>
      <c r="T282" s="82"/>
      <c r="U282" s="82"/>
      <c r="V282" s="82"/>
      <c r="W282" s="82"/>
      <c r="X282" s="82"/>
      <c r="Y282" s="82"/>
      <c r="Z282" s="82"/>
      <c r="AA282" s="82"/>
      <c r="AB282" s="82" t="s">
        <v>66</v>
      </c>
      <c r="AC282" s="82" t="s">
        <v>67</v>
      </c>
      <c r="AD282" s="82" t="s">
        <v>68</v>
      </c>
      <c r="AE282" s="82" t="s">
        <v>64</v>
      </c>
      <c r="AF282" s="82" t="s">
        <v>64</v>
      </c>
      <c r="AG282" s="82" t="s">
        <v>65</v>
      </c>
      <c r="AH282" s="82"/>
      <c r="AI282" s="82" t="s">
        <v>69</v>
      </c>
      <c r="AJ282" s="82" t="s">
        <v>65</v>
      </c>
      <c r="AK282" s="82" t="s">
        <v>136</v>
      </c>
      <c r="AL282" s="82" t="s">
        <v>65</v>
      </c>
      <c r="AM282" s="82" t="s">
        <v>64</v>
      </c>
      <c r="AN282" s="82" t="s">
        <v>65</v>
      </c>
      <c r="AO282" s="82"/>
      <c r="AP282" s="82"/>
      <c r="AQ282" s="82" t="s">
        <v>4698</v>
      </c>
      <c r="AR282" s="82" t="s">
        <v>1263</v>
      </c>
      <c r="AS282" s="82" t="s">
        <v>64</v>
      </c>
      <c r="AT282" s="82"/>
      <c r="AU282" s="82" t="s">
        <v>65</v>
      </c>
      <c r="AV282" s="82"/>
      <c r="AW282" s="82"/>
      <c r="AX282" s="82"/>
      <c r="AY282" s="82" t="s">
        <v>4699</v>
      </c>
      <c r="AZ282" s="84" t="s">
        <v>4700</v>
      </c>
    </row>
    <row r="283" spans="1:52" ht="65" customHeight="1">
      <c r="A283" s="81">
        <v>282</v>
      </c>
      <c r="B283" s="82" t="s">
        <v>4701</v>
      </c>
      <c r="C283" s="82" t="s">
        <v>4702</v>
      </c>
      <c r="D283" s="82" t="s">
        <v>4703</v>
      </c>
      <c r="E283" s="82" t="s">
        <v>1495</v>
      </c>
      <c r="F283" s="82" t="s">
        <v>236</v>
      </c>
      <c r="G283" s="82" t="s">
        <v>753</v>
      </c>
      <c r="H283" s="82" t="s">
        <v>222</v>
      </c>
      <c r="I283" s="82" t="s">
        <v>2121</v>
      </c>
      <c r="J283" s="82" t="s">
        <v>1497</v>
      </c>
      <c r="K283" s="82" t="s">
        <v>271</v>
      </c>
      <c r="L283" s="82" t="s">
        <v>4704</v>
      </c>
      <c r="M283" s="82" t="s">
        <v>4705</v>
      </c>
      <c r="N283" s="82"/>
      <c r="O283" s="82"/>
      <c r="P283" s="82"/>
      <c r="Q283" s="82"/>
      <c r="R283" s="82"/>
      <c r="S283" s="82"/>
      <c r="T283" s="82"/>
      <c r="U283" s="82"/>
      <c r="V283" s="82"/>
      <c r="W283" s="82"/>
      <c r="X283" s="82"/>
      <c r="Y283" s="82"/>
      <c r="Z283" s="82"/>
      <c r="AA283" s="82"/>
      <c r="AB283" s="82" t="s">
        <v>66</v>
      </c>
      <c r="AC283" s="82" t="s">
        <v>67</v>
      </c>
      <c r="AD283" s="82" t="s">
        <v>88</v>
      </c>
      <c r="AE283" s="82" t="s">
        <v>64</v>
      </c>
      <c r="AF283" s="82" t="s">
        <v>64</v>
      </c>
      <c r="AG283" s="82" t="s">
        <v>65</v>
      </c>
      <c r="AH283" s="82"/>
      <c r="AI283" s="82" t="s">
        <v>69</v>
      </c>
      <c r="AJ283" s="82" t="s">
        <v>65</v>
      </c>
      <c r="AK283" s="82" t="s">
        <v>65</v>
      </c>
      <c r="AL283" s="82" t="s">
        <v>65</v>
      </c>
      <c r="AM283" s="82" t="s">
        <v>64</v>
      </c>
      <c r="AN283" s="82" t="s">
        <v>65</v>
      </c>
      <c r="AO283" s="82"/>
      <c r="AP283" s="82"/>
      <c r="AQ283" s="82" t="s">
        <v>4706</v>
      </c>
      <c r="AR283" s="82" t="s">
        <v>4707</v>
      </c>
      <c r="AS283" s="82" t="s">
        <v>64</v>
      </c>
      <c r="AT283" s="82"/>
      <c r="AU283" s="82" t="s">
        <v>65</v>
      </c>
      <c r="AV283" s="82"/>
      <c r="AW283" s="82"/>
      <c r="AX283" s="82"/>
      <c r="AY283" s="82" t="s">
        <v>4708</v>
      </c>
      <c r="AZ283" s="84" t="s">
        <v>4709</v>
      </c>
    </row>
    <row r="284" spans="1:52" ht="65" customHeight="1">
      <c r="A284" s="81">
        <v>283</v>
      </c>
      <c r="B284" s="82" t="s">
        <v>4710</v>
      </c>
      <c r="C284" s="82" t="s">
        <v>682</v>
      </c>
      <c r="D284" s="82" t="s">
        <v>4711</v>
      </c>
      <c r="E284" s="82" t="s">
        <v>1570</v>
      </c>
      <c r="F284" s="82" t="s">
        <v>236</v>
      </c>
      <c r="G284" s="82" t="s">
        <v>753</v>
      </c>
      <c r="H284" s="82" t="s">
        <v>222</v>
      </c>
      <c r="I284" s="82" t="s">
        <v>2297</v>
      </c>
      <c r="J284" s="82" t="s">
        <v>1497</v>
      </c>
      <c r="K284" s="82" t="s">
        <v>320</v>
      </c>
      <c r="L284" s="82" t="s">
        <v>4712</v>
      </c>
      <c r="M284" s="82" t="s">
        <v>4713</v>
      </c>
      <c r="N284" s="82"/>
      <c r="O284" s="82"/>
      <c r="P284" s="82"/>
      <c r="Q284" s="82"/>
      <c r="R284" s="82"/>
      <c r="S284" s="82"/>
      <c r="T284" s="82"/>
      <c r="U284" s="82"/>
      <c r="V284" s="82"/>
      <c r="W284" s="82"/>
      <c r="X284" s="82"/>
      <c r="Y284" s="82"/>
      <c r="Z284" s="82"/>
      <c r="AA284" s="82"/>
      <c r="AB284" s="82" t="s">
        <v>66</v>
      </c>
      <c r="AC284" s="82" t="s">
        <v>67</v>
      </c>
      <c r="AD284" s="82" t="s">
        <v>68</v>
      </c>
      <c r="AE284" s="82" t="s">
        <v>64</v>
      </c>
      <c r="AF284" s="82" t="s">
        <v>64</v>
      </c>
      <c r="AG284" s="82" t="s">
        <v>65</v>
      </c>
      <c r="AH284" s="82"/>
      <c r="AI284" s="82" t="s">
        <v>69</v>
      </c>
      <c r="AJ284" s="82" t="s">
        <v>65</v>
      </c>
      <c r="AK284" s="82" t="s">
        <v>65</v>
      </c>
      <c r="AL284" s="82" t="s">
        <v>65</v>
      </c>
      <c r="AM284" s="82" t="s">
        <v>64</v>
      </c>
      <c r="AN284" s="82" t="s">
        <v>136</v>
      </c>
      <c r="AO284" s="82"/>
      <c r="AP284" s="82"/>
      <c r="AQ284" s="82" t="s">
        <v>4714</v>
      </c>
      <c r="AR284" s="82" t="s">
        <v>1094</v>
      </c>
      <c r="AS284" s="82" t="s">
        <v>65</v>
      </c>
      <c r="AT284" s="82"/>
      <c r="AU284" s="82" t="s">
        <v>65</v>
      </c>
      <c r="AV284" s="82"/>
      <c r="AW284" s="82"/>
      <c r="AX284" s="82"/>
      <c r="AY284" s="82" t="s">
        <v>4715</v>
      </c>
      <c r="AZ284" s="84" t="s">
        <v>4716</v>
      </c>
    </row>
    <row r="285" spans="1:52" ht="65" customHeight="1">
      <c r="A285" s="81">
        <v>284</v>
      </c>
      <c r="B285" s="82" t="s">
        <v>4717</v>
      </c>
      <c r="C285" s="82" t="s">
        <v>822</v>
      </c>
      <c r="D285" s="82" t="s">
        <v>4718</v>
      </c>
      <c r="E285" s="82" t="s">
        <v>1495</v>
      </c>
      <c r="F285" s="82" t="s">
        <v>236</v>
      </c>
      <c r="G285" s="82" t="s">
        <v>753</v>
      </c>
      <c r="H285" s="82" t="s">
        <v>222</v>
      </c>
      <c r="I285" s="82" t="s">
        <v>518</v>
      </c>
      <c r="J285" s="82" t="s">
        <v>1497</v>
      </c>
      <c r="K285" s="82" t="s">
        <v>223</v>
      </c>
      <c r="L285" s="82" t="s">
        <v>4719</v>
      </c>
      <c r="M285" s="82" t="s">
        <v>4720</v>
      </c>
      <c r="N285" s="82"/>
      <c r="O285" s="82"/>
      <c r="P285" s="82"/>
      <c r="Q285" s="82"/>
      <c r="R285" s="82"/>
      <c r="S285" s="82"/>
      <c r="T285" s="82"/>
      <c r="U285" s="82"/>
      <c r="V285" s="82"/>
      <c r="W285" s="82"/>
      <c r="X285" s="82"/>
      <c r="Y285" s="82"/>
      <c r="Z285" s="82"/>
      <c r="AA285" s="82"/>
      <c r="AB285" s="82" t="s">
        <v>66</v>
      </c>
      <c r="AC285" s="82" t="s">
        <v>67</v>
      </c>
      <c r="AD285" s="82" t="s">
        <v>88</v>
      </c>
      <c r="AE285" s="82" t="s">
        <v>64</v>
      </c>
      <c r="AF285" s="82" t="s">
        <v>64</v>
      </c>
      <c r="AG285" s="82" t="s">
        <v>65</v>
      </c>
      <c r="AH285" s="82"/>
      <c r="AI285" s="82" t="s">
        <v>1580</v>
      </c>
      <c r="AJ285" s="82" t="s">
        <v>65</v>
      </c>
      <c r="AK285" s="82" t="s">
        <v>65</v>
      </c>
      <c r="AL285" s="82" t="s">
        <v>65</v>
      </c>
      <c r="AM285" s="82" t="s">
        <v>64</v>
      </c>
      <c r="AN285" s="82" t="s">
        <v>64</v>
      </c>
      <c r="AO285" s="82"/>
      <c r="AP285" s="82"/>
      <c r="AQ285" s="82" t="s">
        <v>4721</v>
      </c>
      <c r="AR285" s="82" t="s">
        <v>4722</v>
      </c>
      <c r="AS285" s="82" t="s">
        <v>136</v>
      </c>
      <c r="AT285" s="82"/>
      <c r="AU285" s="82" t="s">
        <v>65</v>
      </c>
      <c r="AV285" s="82"/>
      <c r="AW285" s="82"/>
      <c r="AX285" s="82"/>
      <c r="AY285" s="82" t="s">
        <v>4723</v>
      </c>
      <c r="AZ285" s="84" t="s">
        <v>4724</v>
      </c>
    </row>
    <row r="286" spans="1:52" ht="65" customHeight="1">
      <c r="A286" s="81">
        <v>285</v>
      </c>
      <c r="B286" s="82" t="s">
        <v>4725</v>
      </c>
      <c r="C286" s="82" t="s">
        <v>751</v>
      </c>
      <c r="D286" s="82" t="s">
        <v>4726</v>
      </c>
      <c r="E286" s="82" t="s">
        <v>1543</v>
      </c>
      <c r="F286" s="82" t="s">
        <v>236</v>
      </c>
      <c r="G286" s="82" t="s">
        <v>753</v>
      </c>
      <c r="H286" s="82" t="s">
        <v>222</v>
      </c>
      <c r="I286" s="82" t="s">
        <v>1263</v>
      </c>
      <c r="J286" s="82" t="s">
        <v>1497</v>
      </c>
      <c r="K286" s="82" t="s">
        <v>248</v>
      </c>
      <c r="L286" s="82" t="s">
        <v>4727</v>
      </c>
      <c r="M286" s="82" t="s">
        <v>4728</v>
      </c>
      <c r="N286" s="82"/>
      <c r="O286" s="82"/>
      <c r="P286" s="82"/>
      <c r="Q286" s="82"/>
      <c r="R286" s="82"/>
      <c r="S286" s="82"/>
      <c r="T286" s="82"/>
      <c r="U286" s="82"/>
      <c r="V286" s="82"/>
      <c r="W286" s="82"/>
      <c r="X286" s="82"/>
      <c r="Y286" s="82"/>
      <c r="Z286" s="82"/>
      <c r="AA286" s="82"/>
      <c r="AB286" s="82" t="s">
        <v>66</v>
      </c>
      <c r="AC286" s="82" t="s">
        <v>67</v>
      </c>
      <c r="AD286" s="82" t="s">
        <v>68</v>
      </c>
      <c r="AE286" s="82" t="s">
        <v>64</v>
      </c>
      <c r="AF286" s="82" t="s">
        <v>64</v>
      </c>
      <c r="AG286" s="82" t="s">
        <v>65</v>
      </c>
      <c r="AH286" s="82"/>
      <c r="AI286" s="82" t="s">
        <v>69</v>
      </c>
      <c r="AJ286" s="82" t="s">
        <v>65</v>
      </c>
      <c r="AK286" s="82" t="s">
        <v>65</v>
      </c>
      <c r="AL286" s="82" t="s">
        <v>65</v>
      </c>
      <c r="AM286" s="82" t="s">
        <v>64</v>
      </c>
      <c r="AN286" s="82" t="s">
        <v>136</v>
      </c>
      <c r="AO286" s="82"/>
      <c r="AP286" s="82"/>
      <c r="AQ286" s="82" t="s">
        <v>4698</v>
      </c>
      <c r="AR286" s="82" t="s">
        <v>1263</v>
      </c>
      <c r="AS286" s="82" t="s">
        <v>64</v>
      </c>
      <c r="AT286" s="82"/>
      <c r="AU286" s="82" t="s">
        <v>65</v>
      </c>
      <c r="AV286" s="82"/>
      <c r="AW286" s="82"/>
      <c r="AX286" s="82"/>
      <c r="AY286" s="82" t="s">
        <v>4729</v>
      </c>
      <c r="AZ286" s="84"/>
    </row>
    <row r="287" spans="1:52" ht="128" customHeight="1">
      <c r="A287" s="101">
        <v>286</v>
      </c>
      <c r="B287" s="92" t="s">
        <v>4730</v>
      </c>
      <c r="C287" s="92" t="s">
        <v>4731</v>
      </c>
      <c r="D287" s="92" t="s">
        <v>4732</v>
      </c>
      <c r="E287" s="92" t="s">
        <v>1551</v>
      </c>
      <c r="F287" s="92" t="s">
        <v>55</v>
      </c>
      <c r="G287" s="92" t="s">
        <v>129</v>
      </c>
      <c r="H287" s="92" t="s">
        <v>57</v>
      </c>
      <c r="I287" s="92" t="s">
        <v>4733</v>
      </c>
      <c r="J287" s="92" t="s">
        <v>4734</v>
      </c>
      <c r="K287" s="92" t="s">
        <v>4735</v>
      </c>
      <c r="L287" s="92" t="s">
        <v>4736</v>
      </c>
      <c r="M287" s="92" t="s">
        <v>4737</v>
      </c>
      <c r="N287" s="92" t="s">
        <v>1844</v>
      </c>
      <c r="O287" s="92" t="s">
        <v>2096</v>
      </c>
      <c r="P287" s="92" t="s">
        <v>61</v>
      </c>
      <c r="Q287" s="92" t="s">
        <v>84</v>
      </c>
      <c r="R287" s="92" t="s">
        <v>1748</v>
      </c>
      <c r="S287" s="92" t="s">
        <v>64</v>
      </c>
      <c r="T287" s="92" t="s">
        <v>64</v>
      </c>
      <c r="U287" s="92" t="s">
        <v>64</v>
      </c>
      <c r="V287" s="92" t="s">
        <v>64</v>
      </c>
      <c r="W287" s="92" t="s">
        <v>64</v>
      </c>
      <c r="X287" s="92" t="s">
        <v>64</v>
      </c>
      <c r="Y287" s="92" t="s">
        <v>64</v>
      </c>
      <c r="Z287" s="92" t="s">
        <v>65</v>
      </c>
      <c r="AA287" s="92" t="s">
        <v>64</v>
      </c>
      <c r="AB287" s="92" t="s">
        <v>146</v>
      </c>
      <c r="AC287" s="92" t="s">
        <v>67</v>
      </c>
      <c r="AD287" s="92" t="s">
        <v>88</v>
      </c>
      <c r="AE287" s="92" t="s">
        <v>65</v>
      </c>
      <c r="AF287" s="92" t="s">
        <v>64</v>
      </c>
      <c r="AG287" s="92" t="s">
        <v>65</v>
      </c>
      <c r="AH287" s="92" t="s">
        <v>65</v>
      </c>
      <c r="AI287" s="92" t="s">
        <v>89</v>
      </c>
      <c r="AJ287" s="92" t="s">
        <v>65</v>
      </c>
      <c r="AK287" s="92" t="s">
        <v>65</v>
      </c>
      <c r="AL287" s="92" t="s">
        <v>65</v>
      </c>
      <c r="AM287" s="92" t="s">
        <v>65</v>
      </c>
      <c r="AN287" s="92" t="s">
        <v>64</v>
      </c>
      <c r="AO287" s="92"/>
      <c r="AP287" s="92" t="s">
        <v>4738</v>
      </c>
      <c r="AQ287" s="92" t="s">
        <v>4739</v>
      </c>
      <c r="AR287" s="92" t="s">
        <v>4740</v>
      </c>
      <c r="AS287" s="92" t="s">
        <v>65</v>
      </c>
      <c r="AT287" s="92"/>
      <c r="AU287" s="92" t="s">
        <v>65</v>
      </c>
      <c r="AV287" s="92" t="s">
        <v>75</v>
      </c>
      <c r="AW287" s="92" t="s">
        <v>65</v>
      </c>
      <c r="AX287" s="92"/>
      <c r="AY287" s="92" t="s">
        <v>4741</v>
      </c>
      <c r="AZ287" s="86" t="s">
        <v>4742</v>
      </c>
    </row>
    <row r="288" spans="1:52" ht="85" customHeight="1">
      <c r="A288" s="101">
        <v>287</v>
      </c>
      <c r="B288" s="82" t="s">
        <v>4795</v>
      </c>
      <c r="C288" s="82" t="s">
        <v>822</v>
      </c>
      <c r="D288" s="82" t="s">
        <v>4796</v>
      </c>
      <c r="E288" s="82" t="s">
        <v>1551</v>
      </c>
      <c r="F288" s="82" t="s">
        <v>236</v>
      </c>
      <c r="G288" s="82" t="s">
        <v>753</v>
      </c>
      <c r="H288" s="82" t="s">
        <v>222</v>
      </c>
      <c r="I288" s="113" t="s">
        <v>199</v>
      </c>
      <c r="J288" s="113" t="s">
        <v>1497</v>
      </c>
      <c r="K288" s="82" t="s">
        <v>320</v>
      </c>
      <c r="L288" s="82" t="s">
        <v>4797</v>
      </c>
      <c r="M288" s="82" t="s">
        <v>4798</v>
      </c>
      <c r="N288" s="82"/>
      <c r="O288" s="82"/>
      <c r="P288" s="82"/>
      <c r="Q288" s="82"/>
      <c r="R288" s="82"/>
      <c r="S288" s="82"/>
      <c r="T288" s="82"/>
      <c r="U288" s="82"/>
      <c r="V288" s="82"/>
      <c r="W288" s="82"/>
      <c r="X288" s="82"/>
      <c r="Y288" s="82"/>
      <c r="Z288" s="82"/>
      <c r="AA288" s="82"/>
      <c r="AB288" s="82" t="s">
        <v>66</v>
      </c>
      <c r="AC288" s="82" t="s">
        <v>67</v>
      </c>
      <c r="AD288" s="82" t="s">
        <v>88</v>
      </c>
      <c r="AE288" s="82" t="s">
        <v>64</v>
      </c>
      <c r="AF288" s="82" t="s">
        <v>65</v>
      </c>
      <c r="AG288" s="82" t="s">
        <v>65</v>
      </c>
      <c r="AH288" s="82"/>
      <c r="AI288" s="82" t="s">
        <v>69</v>
      </c>
      <c r="AJ288" s="82" t="s">
        <v>65</v>
      </c>
      <c r="AK288" s="82" t="s">
        <v>65</v>
      </c>
      <c r="AL288" s="82" t="s">
        <v>65</v>
      </c>
      <c r="AM288" s="82" t="s">
        <v>64</v>
      </c>
      <c r="AN288" s="82" t="s">
        <v>65</v>
      </c>
      <c r="AO288" s="82"/>
      <c r="AP288" s="82"/>
      <c r="AQ288" s="82" t="s">
        <v>4799</v>
      </c>
      <c r="AR288" s="82" t="s">
        <v>2759</v>
      </c>
      <c r="AS288" s="82" t="s">
        <v>65</v>
      </c>
      <c r="AT288" s="82"/>
      <c r="AU288" s="82" t="s">
        <v>65</v>
      </c>
      <c r="AV288" s="82"/>
      <c r="AW288" s="82"/>
      <c r="AX288" s="82"/>
      <c r="AY288" s="82" t="s">
        <v>4800</v>
      </c>
      <c r="AZ288" s="84"/>
    </row>
    <row r="289" spans="1:52" ht="85" customHeight="1">
      <c r="A289" s="101">
        <v>288</v>
      </c>
      <c r="B289" s="82" t="s">
        <v>4801</v>
      </c>
      <c r="C289" s="82" t="s">
        <v>751</v>
      </c>
      <c r="D289" s="82" t="s">
        <v>4802</v>
      </c>
      <c r="E289" s="82" t="s">
        <v>1570</v>
      </c>
      <c r="F289" s="82" t="s">
        <v>236</v>
      </c>
      <c r="G289" s="82" t="s">
        <v>753</v>
      </c>
      <c r="H289" s="82" t="s">
        <v>238</v>
      </c>
      <c r="I289" s="113" t="s">
        <v>2302</v>
      </c>
      <c r="J289" s="113" t="s">
        <v>1497</v>
      </c>
      <c r="K289" s="82" t="s">
        <v>320</v>
      </c>
      <c r="L289" s="82" t="s">
        <v>4803</v>
      </c>
      <c r="M289" s="82" t="s">
        <v>4804</v>
      </c>
      <c r="N289" s="82"/>
      <c r="O289" s="82"/>
      <c r="P289" s="82"/>
      <c r="Q289" s="82"/>
      <c r="R289" s="82"/>
      <c r="S289" s="82"/>
      <c r="T289" s="82"/>
      <c r="U289" s="82"/>
      <c r="V289" s="82"/>
      <c r="W289" s="82"/>
      <c r="X289" s="82"/>
      <c r="Y289" s="82"/>
      <c r="Z289" s="82"/>
      <c r="AA289" s="82"/>
      <c r="AB289" s="82" t="s">
        <v>66</v>
      </c>
      <c r="AC289" s="82" t="s">
        <v>67</v>
      </c>
      <c r="AD289" s="82" t="s">
        <v>88</v>
      </c>
      <c r="AE289" s="82" t="s">
        <v>64</v>
      </c>
      <c r="AF289" s="82" t="s">
        <v>64</v>
      </c>
      <c r="AG289" s="82" t="s">
        <v>65</v>
      </c>
      <c r="AH289" s="82"/>
      <c r="AI289" s="82" t="s">
        <v>89</v>
      </c>
      <c r="AJ289" s="82" t="s">
        <v>65</v>
      </c>
      <c r="AK289" s="82" t="s">
        <v>65</v>
      </c>
      <c r="AL289" s="82" t="s">
        <v>65</v>
      </c>
      <c r="AM289" s="82" t="s">
        <v>136</v>
      </c>
      <c r="AN289" s="82" t="s">
        <v>65</v>
      </c>
      <c r="AO289" s="82"/>
      <c r="AP289" s="82"/>
      <c r="AQ289" s="82" t="s">
        <v>4805</v>
      </c>
      <c r="AR289" s="82" t="s">
        <v>2896</v>
      </c>
      <c r="AS289" s="82" t="s">
        <v>65</v>
      </c>
      <c r="AT289" s="82"/>
      <c r="AU289" s="82" t="s">
        <v>65</v>
      </c>
      <c r="AV289" s="82"/>
      <c r="AW289" s="82"/>
      <c r="AX289" s="82"/>
      <c r="AY289" s="82" t="s">
        <v>4806</v>
      </c>
      <c r="AZ289" s="84" t="s">
        <v>4807</v>
      </c>
    </row>
    <row r="290" spans="1:52" ht="85" customHeight="1">
      <c r="A290" s="101">
        <v>289</v>
      </c>
      <c r="B290" s="82" t="s">
        <v>4808</v>
      </c>
      <c r="C290" s="82" t="s">
        <v>751</v>
      </c>
      <c r="D290" s="82" t="s">
        <v>4809</v>
      </c>
      <c r="E290" s="82" t="s">
        <v>1543</v>
      </c>
      <c r="F290" s="82" t="s">
        <v>236</v>
      </c>
      <c r="G290" s="82" t="s">
        <v>206</v>
      </c>
      <c r="H290" s="82" t="s">
        <v>222</v>
      </c>
      <c r="I290" s="113" t="s">
        <v>1263</v>
      </c>
      <c r="J290" s="113" t="s">
        <v>1497</v>
      </c>
      <c r="K290" s="82" t="s">
        <v>248</v>
      </c>
      <c r="L290" s="82" t="s">
        <v>4810</v>
      </c>
      <c r="M290" s="82" t="s">
        <v>4811</v>
      </c>
      <c r="N290" s="82"/>
      <c r="O290" s="82"/>
      <c r="P290" s="82"/>
      <c r="Q290" s="82"/>
      <c r="R290" s="82"/>
      <c r="S290" s="82"/>
      <c r="T290" s="82"/>
      <c r="U290" s="82"/>
      <c r="V290" s="82"/>
      <c r="W290" s="82"/>
      <c r="X290" s="82"/>
      <c r="Y290" s="82"/>
      <c r="Z290" s="82"/>
      <c r="AA290" s="82"/>
      <c r="AB290" s="82" t="s">
        <v>194</v>
      </c>
      <c r="AC290" s="82" t="s">
        <v>67</v>
      </c>
      <c r="AD290" s="82" t="s">
        <v>88</v>
      </c>
      <c r="AE290" s="82" t="s">
        <v>64</v>
      </c>
      <c r="AF290" s="82" t="s">
        <v>65</v>
      </c>
      <c r="AG290" s="82" t="s">
        <v>65</v>
      </c>
      <c r="AH290" s="82"/>
      <c r="AI290" s="82" t="s">
        <v>1580</v>
      </c>
      <c r="AJ290" s="82" t="s">
        <v>65</v>
      </c>
      <c r="AK290" s="82" t="s">
        <v>65</v>
      </c>
      <c r="AL290" s="82" t="s">
        <v>65</v>
      </c>
      <c r="AM290" s="82" t="s">
        <v>136</v>
      </c>
      <c r="AN290" s="82" t="s">
        <v>64</v>
      </c>
      <c r="AO290" s="82"/>
      <c r="AP290" s="82"/>
      <c r="AQ290" s="82" t="s">
        <v>4812</v>
      </c>
      <c r="AR290" s="82" t="s">
        <v>4813</v>
      </c>
      <c r="AS290" s="82" t="s">
        <v>136</v>
      </c>
      <c r="AT290" s="82"/>
      <c r="AU290" s="82" t="s">
        <v>65</v>
      </c>
      <c r="AV290" s="82"/>
      <c r="AW290" s="82"/>
      <c r="AX290" s="82"/>
      <c r="AY290" s="22" t="s">
        <v>4814</v>
      </c>
      <c r="AZ290" s="84" t="s">
        <v>728</v>
      </c>
    </row>
    <row r="291" spans="1:52" ht="85" customHeight="1">
      <c r="A291" s="101">
        <v>290</v>
      </c>
      <c r="B291" s="82" t="s">
        <v>4815</v>
      </c>
      <c r="C291" s="82" t="s">
        <v>751</v>
      </c>
      <c r="D291" s="82" t="s">
        <v>4816</v>
      </c>
      <c r="E291" s="82" t="s">
        <v>1495</v>
      </c>
      <c r="F291" s="82" t="s">
        <v>236</v>
      </c>
      <c r="G291" s="82" t="s">
        <v>753</v>
      </c>
      <c r="H291" s="82" t="s">
        <v>222</v>
      </c>
      <c r="I291" s="113" t="s">
        <v>873</v>
      </c>
      <c r="J291" s="113" t="s">
        <v>1497</v>
      </c>
      <c r="K291" s="82" t="s">
        <v>320</v>
      </c>
      <c r="L291" s="82" t="s">
        <v>4817</v>
      </c>
      <c r="M291" s="82" t="s">
        <v>4818</v>
      </c>
      <c r="N291" s="82"/>
      <c r="O291" s="82"/>
      <c r="P291" s="82"/>
      <c r="Q291" s="82"/>
      <c r="R291" s="82"/>
      <c r="S291" s="82"/>
      <c r="T291" s="82"/>
      <c r="U291" s="82"/>
      <c r="V291" s="82"/>
      <c r="W291" s="82"/>
      <c r="X291" s="82"/>
      <c r="Y291" s="82"/>
      <c r="Z291" s="82"/>
      <c r="AA291" s="82"/>
      <c r="AB291" s="82" t="s">
        <v>66</v>
      </c>
      <c r="AC291" s="82" t="s">
        <v>67</v>
      </c>
      <c r="AD291" s="82" t="s">
        <v>88</v>
      </c>
      <c r="AE291" s="82" t="s">
        <v>64</v>
      </c>
      <c r="AF291" s="82" t="s">
        <v>65</v>
      </c>
      <c r="AG291" s="82" t="s">
        <v>65</v>
      </c>
      <c r="AH291" s="82"/>
      <c r="AI291" s="82" t="s">
        <v>69</v>
      </c>
      <c r="AJ291" s="82" t="s">
        <v>65</v>
      </c>
      <c r="AK291" s="82" t="s">
        <v>65</v>
      </c>
      <c r="AL291" s="82" t="s">
        <v>65</v>
      </c>
      <c r="AM291" s="82" t="s">
        <v>64</v>
      </c>
      <c r="AN291" s="82" t="s">
        <v>65</v>
      </c>
      <c r="AO291" s="82"/>
      <c r="AP291" s="82"/>
      <c r="AQ291" s="82" t="s">
        <v>4819</v>
      </c>
      <c r="AR291" s="82" t="s">
        <v>4820</v>
      </c>
      <c r="AS291" s="82" t="s">
        <v>136</v>
      </c>
      <c r="AT291" s="82"/>
      <c r="AU291" s="82" t="s">
        <v>65</v>
      </c>
      <c r="AV291" s="82"/>
      <c r="AW291" s="82"/>
      <c r="AX291" s="82"/>
      <c r="AY291" s="82" t="s">
        <v>4821</v>
      </c>
      <c r="AZ291" s="84" t="s">
        <v>4822</v>
      </c>
    </row>
    <row r="292" spans="1:52" ht="85" customHeight="1">
      <c r="A292" s="101">
        <v>291</v>
      </c>
      <c r="B292" s="82" t="s">
        <v>4823</v>
      </c>
      <c r="C292" s="82" t="s">
        <v>53</v>
      </c>
      <c r="D292" s="82" t="s">
        <v>4824</v>
      </c>
      <c r="E292" s="82" t="s">
        <v>1630</v>
      </c>
      <c r="F292" s="82" t="s">
        <v>55</v>
      </c>
      <c r="G292" s="82" t="s">
        <v>129</v>
      </c>
      <c r="H292" s="82" t="s">
        <v>238</v>
      </c>
      <c r="I292" s="113" t="s">
        <v>433</v>
      </c>
      <c r="J292" s="113" t="s">
        <v>1497</v>
      </c>
      <c r="K292" s="82" t="s">
        <v>320</v>
      </c>
      <c r="L292" s="82" t="s">
        <v>4825</v>
      </c>
      <c r="M292" s="82" t="s">
        <v>4826</v>
      </c>
      <c r="N292" s="82" t="s">
        <v>1789</v>
      </c>
      <c r="O292" s="82" t="s">
        <v>1747</v>
      </c>
      <c r="P292" s="82" t="s">
        <v>61</v>
      </c>
      <c r="Q292" s="82" t="s">
        <v>84</v>
      </c>
      <c r="R292" s="82" t="s">
        <v>1748</v>
      </c>
      <c r="S292" s="82" t="s">
        <v>64</v>
      </c>
      <c r="T292" s="82" t="s">
        <v>64</v>
      </c>
      <c r="U292" s="82" t="s">
        <v>64</v>
      </c>
      <c r="V292" s="82" t="s">
        <v>64</v>
      </c>
      <c r="W292" s="82" t="s">
        <v>64</v>
      </c>
      <c r="X292" s="82" t="s">
        <v>64</v>
      </c>
      <c r="Y292" s="82" t="s">
        <v>64</v>
      </c>
      <c r="Z292" s="82" t="s">
        <v>64</v>
      </c>
      <c r="AA292" s="82" t="s">
        <v>64</v>
      </c>
      <c r="AB292" s="82" t="s">
        <v>146</v>
      </c>
      <c r="AC292" s="82" t="s">
        <v>67</v>
      </c>
      <c r="AD292" s="82" t="s">
        <v>160</v>
      </c>
      <c r="AE292" s="82" t="s">
        <v>64</v>
      </c>
      <c r="AF292" s="82" t="s">
        <v>64</v>
      </c>
      <c r="AG292" s="82" t="s">
        <v>64</v>
      </c>
      <c r="AH292" s="82" t="s">
        <v>65</v>
      </c>
      <c r="AI292" s="82" t="s">
        <v>89</v>
      </c>
      <c r="AJ292" s="82" t="s">
        <v>65</v>
      </c>
      <c r="AK292" s="82" t="s">
        <v>64</v>
      </c>
      <c r="AL292" s="82" t="s">
        <v>64</v>
      </c>
      <c r="AM292" s="82" t="s">
        <v>65</v>
      </c>
      <c r="AN292" s="82" t="s">
        <v>65</v>
      </c>
      <c r="AO292" s="82" t="s">
        <v>4827</v>
      </c>
      <c r="AP292" s="82" t="s">
        <v>4828</v>
      </c>
      <c r="AQ292" s="82" t="s">
        <v>4829</v>
      </c>
      <c r="AR292" s="82" t="s">
        <v>4830</v>
      </c>
      <c r="AS292" s="82" t="s">
        <v>65</v>
      </c>
      <c r="AT292" s="82"/>
      <c r="AU292" s="82" t="s">
        <v>65</v>
      </c>
      <c r="AV292" s="82" t="s">
        <v>75</v>
      </c>
      <c r="AW292" s="82" t="s">
        <v>65</v>
      </c>
      <c r="AX292" s="82"/>
      <c r="AY292" s="82" t="s">
        <v>4831</v>
      </c>
      <c r="AZ292" s="84" t="s">
        <v>4832</v>
      </c>
    </row>
    <row r="293" spans="1:52" ht="85" customHeight="1">
      <c r="A293" s="101">
        <v>292</v>
      </c>
      <c r="B293" s="82" t="s">
        <v>4833</v>
      </c>
      <c r="C293" s="82" t="s">
        <v>760</v>
      </c>
      <c r="D293" s="82" t="s">
        <v>4834</v>
      </c>
      <c r="E293" s="82" t="s">
        <v>1526</v>
      </c>
      <c r="F293" s="82" t="s">
        <v>236</v>
      </c>
      <c r="G293" s="82" t="s">
        <v>753</v>
      </c>
      <c r="H293" s="82" t="s">
        <v>222</v>
      </c>
      <c r="I293" s="113" t="s">
        <v>2043</v>
      </c>
      <c r="J293" s="113" t="s">
        <v>1497</v>
      </c>
      <c r="K293" s="82" t="s">
        <v>223</v>
      </c>
      <c r="L293" s="82" t="s">
        <v>4835</v>
      </c>
      <c r="M293" s="82" t="s">
        <v>4836</v>
      </c>
      <c r="N293" s="82"/>
      <c r="O293" s="82"/>
      <c r="P293" s="82"/>
      <c r="Q293" s="82"/>
      <c r="R293" s="82"/>
      <c r="S293" s="82"/>
      <c r="T293" s="82"/>
      <c r="U293" s="82"/>
      <c r="V293" s="82"/>
      <c r="W293" s="82"/>
      <c r="X293" s="82"/>
      <c r="Y293" s="82"/>
      <c r="Z293" s="82"/>
      <c r="AA293" s="82"/>
      <c r="AB293" s="82" t="s">
        <v>66</v>
      </c>
      <c r="AC293" s="82" t="s">
        <v>104</v>
      </c>
      <c r="AD293" s="82" t="s">
        <v>88</v>
      </c>
      <c r="AE293" s="82" t="s">
        <v>64</v>
      </c>
      <c r="AF293" s="82" t="s">
        <v>64</v>
      </c>
      <c r="AG293" s="82" t="s">
        <v>65</v>
      </c>
      <c r="AH293" s="82"/>
      <c r="AI293" s="82" t="s">
        <v>1580</v>
      </c>
      <c r="AJ293" s="82" t="s">
        <v>65</v>
      </c>
      <c r="AK293" s="82" t="s">
        <v>65</v>
      </c>
      <c r="AL293" s="82" t="s">
        <v>65</v>
      </c>
      <c r="AM293" s="82" t="s">
        <v>64</v>
      </c>
      <c r="AN293" s="82" t="s">
        <v>64</v>
      </c>
      <c r="AO293" s="82"/>
      <c r="AP293" s="82"/>
      <c r="AQ293" s="82" t="s">
        <v>4837</v>
      </c>
      <c r="AR293" s="82" t="s">
        <v>4838</v>
      </c>
      <c r="AS293" s="82" t="s">
        <v>64</v>
      </c>
      <c r="AT293" s="82"/>
      <c r="AU293" s="82" t="s">
        <v>65</v>
      </c>
      <c r="AV293" s="82"/>
      <c r="AW293" s="82"/>
      <c r="AX293" s="82"/>
      <c r="AY293" s="82" t="s">
        <v>4839</v>
      </c>
      <c r="AZ293" s="84" t="s">
        <v>4840</v>
      </c>
    </row>
    <row r="294" spans="1:52" ht="85" customHeight="1">
      <c r="A294" s="81">
        <v>293</v>
      </c>
      <c r="B294" s="82" t="s">
        <v>4833</v>
      </c>
      <c r="C294" s="82" t="s">
        <v>760</v>
      </c>
      <c r="D294" s="82" t="s">
        <v>4841</v>
      </c>
      <c r="E294" s="82" t="s">
        <v>1567</v>
      </c>
      <c r="F294" s="82" t="s">
        <v>236</v>
      </c>
      <c r="G294" s="82" t="s">
        <v>753</v>
      </c>
      <c r="H294" s="82" t="s">
        <v>222</v>
      </c>
      <c r="I294" s="113" t="s">
        <v>2043</v>
      </c>
      <c r="J294" s="113" t="s">
        <v>1497</v>
      </c>
      <c r="K294" s="82" t="s">
        <v>223</v>
      </c>
      <c r="L294" s="82" t="s">
        <v>4842</v>
      </c>
      <c r="M294" s="82" t="s">
        <v>4843</v>
      </c>
      <c r="N294" s="82"/>
      <c r="O294" s="82"/>
      <c r="P294" s="82"/>
      <c r="Q294" s="82"/>
      <c r="R294" s="82"/>
      <c r="S294" s="82"/>
      <c r="T294" s="82"/>
      <c r="U294" s="82"/>
      <c r="V294" s="82"/>
      <c r="W294" s="82"/>
      <c r="X294" s="82"/>
      <c r="Y294" s="82"/>
      <c r="Z294" s="82"/>
      <c r="AA294" s="82"/>
      <c r="AB294" s="82" t="s">
        <v>66</v>
      </c>
      <c r="AC294" s="82" t="s">
        <v>67</v>
      </c>
      <c r="AD294" s="82" t="s">
        <v>88</v>
      </c>
      <c r="AE294" s="82" t="s">
        <v>64</v>
      </c>
      <c r="AF294" s="82" t="s">
        <v>64</v>
      </c>
      <c r="AG294" s="82" t="s">
        <v>65</v>
      </c>
      <c r="AH294" s="82"/>
      <c r="AI294" s="82" t="s">
        <v>89</v>
      </c>
      <c r="AJ294" s="82" t="s">
        <v>65</v>
      </c>
      <c r="AK294" s="82" t="s">
        <v>65</v>
      </c>
      <c r="AL294" s="82" t="s">
        <v>65</v>
      </c>
      <c r="AM294" s="82" t="s">
        <v>64</v>
      </c>
      <c r="AN294" s="82" t="s">
        <v>65</v>
      </c>
      <c r="AO294" s="82"/>
      <c r="AP294" s="82"/>
      <c r="AQ294" s="82" t="s">
        <v>4844</v>
      </c>
      <c r="AR294" s="82" t="s">
        <v>4845</v>
      </c>
      <c r="AS294" s="82" t="s">
        <v>136</v>
      </c>
      <c r="AT294" s="82"/>
      <c r="AU294" s="82" t="s">
        <v>65</v>
      </c>
      <c r="AV294" s="82"/>
      <c r="AW294" s="82"/>
      <c r="AX294" s="82"/>
      <c r="AY294" s="82" t="s">
        <v>4846</v>
      </c>
      <c r="AZ294" s="84" t="s">
        <v>4847</v>
      </c>
    </row>
    <row r="295" spans="1:52" ht="85" customHeight="1">
      <c r="A295" s="81">
        <v>294</v>
      </c>
      <c r="B295" s="82" t="s">
        <v>4848</v>
      </c>
      <c r="C295" s="82" t="s">
        <v>1367</v>
      </c>
      <c r="D295" s="82" t="s">
        <v>4849</v>
      </c>
      <c r="E295" s="82" t="s">
        <v>1640</v>
      </c>
      <c r="F295" s="82" t="s">
        <v>236</v>
      </c>
      <c r="G295" s="82" t="s">
        <v>753</v>
      </c>
      <c r="H295" s="82" t="s">
        <v>222</v>
      </c>
      <c r="I295" s="113" t="s">
        <v>1263</v>
      </c>
      <c r="J295" s="113" t="s">
        <v>1497</v>
      </c>
      <c r="K295" s="82" t="s">
        <v>248</v>
      </c>
      <c r="L295" s="82" t="s">
        <v>4850</v>
      </c>
      <c r="M295" s="82" t="s">
        <v>4851</v>
      </c>
      <c r="N295" s="82"/>
      <c r="O295" s="82"/>
      <c r="P295" s="82"/>
      <c r="Q295" s="82"/>
      <c r="R295" s="82"/>
      <c r="S295" s="82"/>
      <c r="T295" s="82"/>
      <c r="U295" s="82"/>
      <c r="V295" s="82"/>
      <c r="W295" s="82"/>
      <c r="X295" s="82"/>
      <c r="Y295" s="82"/>
      <c r="Z295" s="82"/>
      <c r="AA295" s="82"/>
      <c r="AB295" s="82" t="s">
        <v>66</v>
      </c>
      <c r="AC295" s="82" t="s">
        <v>67</v>
      </c>
      <c r="AD295" s="82" t="s">
        <v>88</v>
      </c>
      <c r="AE295" s="82" t="s">
        <v>64</v>
      </c>
      <c r="AF295" s="82" t="s">
        <v>65</v>
      </c>
      <c r="AG295" s="82" t="s">
        <v>65</v>
      </c>
      <c r="AH295" s="82"/>
      <c r="AI295" s="82" t="s">
        <v>69</v>
      </c>
      <c r="AJ295" s="82" t="s">
        <v>65</v>
      </c>
      <c r="AK295" s="82" t="s">
        <v>65</v>
      </c>
      <c r="AL295" s="82" t="s">
        <v>65</v>
      </c>
      <c r="AM295" s="82" t="s">
        <v>64</v>
      </c>
      <c r="AN295" s="82" t="s">
        <v>136</v>
      </c>
      <c r="AO295" s="82"/>
      <c r="AP295" s="82"/>
      <c r="AQ295" s="82" t="s">
        <v>4852</v>
      </c>
      <c r="AR295" s="82" t="s">
        <v>2896</v>
      </c>
      <c r="AS295" s="82" t="s">
        <v>65</v>
      </c>
      <c r="AT295" s="82"/>
      <c r="AU295" s="82" t="s">
        <v>65</v>
      </c>
      <c r="AV295" s="82"/>
      <c r="AW295" s="82"/>
      <c r="AX295" s="82"/>
      <c r="AY295" s="82" t="s">
        <v>4853</v>
      </c>
      <c r="AZ295" s="84" t="s">
        <v>4854</v>
      </c>
    </row>
    <row r="296" spans="1:52" ht="85" customHeight="1">
      <c r="A296" s="81">
        <v>295</v>
      </c>
      <c r="B296" s="82" t="s">
        <v>4855</v>
      </c>
      <c r="C296" s="82" t="s">
        <v>4856</v>
      </c>
      <c r="D296" s="82" t="s">
        <v>4857</v>
      </c>
      <c r="E296" s="82" t="s">
        <v>1526</v>
      </c>
      <c r="F296" s="82" t="s">
        <v>236</v>
      </c>
      <c r="G296" s="82" t="s">
        <v>753</v>
      </c>
      <c r="H296" s="82" t="s">
        <v>238</v>
      </c>
      <c r="I296" s="113" t="s">
        <v>811</v>
      </c>
      <c r="J296" s="113" t="s">
        <v>1497</v>
      </c>
      <c r="K296" s="82" t="s">
        <v>223</v>
      </c>
      <c r="L296" s="82" t="s">
        <v>4858</v>
      </c>
      <c r="M296" s="82" t="s">
        <v>4859</v>
      </c>
      <c r="N296" s="82"/>
      <c r="O296" s="82"/>
      <c r="P296" s="82"/>
      <c r="Q296" s="82"/>
      <c r="R296" s="82"/>
      <c r="S296" s="82"/>
      <c r="T296" s="82"/>
      <c r="U296" s="82"/>
      <c r="V296" s="82"/>
      <c r="W296" s="82"/>
      <c r="X296" s="82"/>
      <c r="Y296" s="82"/>
      <c r="Z296" s="82"/>
      <c r="AA296" s="82"/>
      <c r="AB296" s="82" t="s">
        <v>66</v>
      </c>
      <c r="AC296" s="82" t="s">
        <v>87</v>
      </c>
      <c r="AD296" s="82" t="s">
        <v>88</v>
      </c>
      <c r="AE296" s="82" t="s">
        <v>64</v>
      </c>
      <c r="AF296" s="82" t="s">
        <v>64</v>
      </c>
      <c r="AG296" s="82" t="s">
        <v>65</v>
      </c>
      <c r="AH296" s="82"/>
      <c r="AI296" s="82" t="s">
        <v>69</v>
      </c>
      <c r="AJ296" s="82" t="s">
        <v>65</v>
      </c>
      <c r="AK296" s="82" t="s">
        <v>65</v>
      </c>
      <c r="AL296" s="82" t="s">
        <v>65</v>
      </c>
      <c r="AM296" s="82" t="s">
        <v>64</v>
      </c>
      <c r="AN296" s="82" t="s">
        <v>65</v>
      </c>
      <c r="AO296" s="82"/>
      <c r="AP296" s="82"/>
      <c r="AQ296" s="82" t="s">
        <v>4860</v>
      </c>
      <c r="AR296" s="82" t="s">
        <v>4861</v>
      </c>
      <c r="AS296" s="82" t="s">
        <v>64</v>
      </c>
      <c r="AT296" s="82"/>
      <c r="AU296" s="82" t="s">
        <v>65</v>
      </c>
      <c r="AV296" s="82"/>
      <c r="AW296" s="82"/>
      <c r="AX296" s="82"/>
      <c r="AY296" s="82" t="s">
        <v>4862</v>
      </c>
      <c r="AZ296" s="84" t="s">
        <v>4863</v>
      </c>
    </row>
    <row r="297" spans="1:52" ht="85" customHeight="1">
      <c r="A297" s="81">
        <v>296</v>
      </c>
      <c r="B297" s="82" t="s">
        <v>4864</v>
      </c>
      <c r="C297" s="82" t="s">
        <v>751</v>
      </c>
      <c r="D297" s="82" t="s">
        <v>4865</v>
      </c>
      <c r="E297" s="82" t="s">
        <v>1551</v>
      </c>
      <c r="F297" s="82" t="s">
        <v>236</v>
      </c>
      <c r="G297" s="82" t="s">
        <v>753</v>
      </c>
      <c r="H297" s="82" t="s">
        <v>222</v>
      </c>
      <c r="I297" s="113" t="s">
        <v>1263</v>
      </c>
      <c r="J297" s="113" t="s">
        <v>1497</v>
      </c>
      <c r="K297" s="82" t="s">
        <v>248</v>
      </c>
      <c r="L297" s="82" t="s">
        <v>4866</v>
      </c>
      <c r="M297" s="82" t="s">
        <v>4867</v>
      </c>
      <c r="N297" s="82"/>
      <c r="O297" s="82"/>
      <c r="P297" s="82"/>
      <c r="Q297" s="82"/>
      <c r="R297" s="82"/>
      <c r="S297" s="82"/>
      <c r="T297" s="82"/>
      <c r="U297" s="82"/>
      <c r="V297" s="82"/>
      <c r="W297" s="82"/>
      <c r="X297" s="82"/>
      <c r="Y297" s="82"/>
      <c r="Z297" s="82"/>
      <c r="AA297" s="82"/>
      <c r="AB297" s="82" t="s">
        <v>66</v>
      </c>
      <c r="AC297" s="82" t="s">
        <v>67</v>
      </c>
      <c r="AD297" s="82" t="s">
        <v>88</v>
      </c>
      <c r="AE297" s="82" t="s">
        <v>64</v>
      </c>
      <c r="AF297" s="82" t="s">
        <v>65</v>
      </c>
      <c r="AG297" s="82" t="s">
        <v>65</v>
      </c>
      <c r="AH297" s="82"/>
      <c r="AI297" s="82" t="s">
        <v>89</v>
      </c>
      <c r="AJ297" s="82" t="s">
        <v>65</v>
      </c>
      <c r="AK297" s="82" t="s">
        <v>65</v>
      </c>
      <c r="AL297" s="82" t="s">
        <v>65</v>
      </c>
      <c r="AM297" s="82" t="s">
        <v>64</v>
      </c>
      <c r="AN297" s="82" t="s">
        <v>136</v>
      </c>
      <c r="AO297" s="82"/>
      <c r="AP297" s="82"/>
      <c r="AQ297" s="82" t="s">
        <v>4868</v>
      </c>
      <c r="AR297" s="82" t="s">
        <v>1263</v>
      </c>
      <c r="AS297" s="82" t="s">
        <v>64</v>
      </c>
      <c r="AT297" s="82"/>
      <c r="AU297" s="82" t="s">
        <v>65</v>
      </c>
      <c r="AV297" s="82"/>
      <c r="AW297" s="82"/>
      <c r="AX297" s="82"/>
      <c r="AY297" s="82" t="s">
        <v>4869</v>
      </c>
      <c r="AZ297" s="84" t="s">
        <v>4870</v>
      </c>
    </row>
    <row r="298" spans="1:52" ht="85" customHeight="1">
      <c r="A298" s="81">
        <v>297</v>
      </c>
      <c r="B298" s="82" t="s">
        <v>4871</v>
      </c>
      <c r="C298" s="82" t="s">
        <v>751</v>
      </c>
      <c r="D298" s="82" t="s">
        <v>4872</v>
      </c>
      <c r="E298" s="82" t="s">
        <v>1517</v>
      </c>
      <c r="F298" s="82" t="s">
        <v>236</v>
      </c>
      <c r="G298" s="82" t="s">
        <v>753</v>
      </c>
      <c r="H298" s="82" t="s">
        <v>222</v>
      </c>
      <c r="I298" s="113" t="s">
        <v>617</v>
      </c>
      <c r="J298" s="113" t="s">
        <v>1497</v>
      </c>
      <c r="K298" s="82" t="s">
        <v>271</v>
      </c>
      <c r="L298" s="82" t="s">
        <v>4873</v>
      </c>
      <c r="M298" s="82" t="s">
        <v>4874</v>
      </c>
      <c r="N298" s="82"/>
      <c r="O298" s="82"/>
      <c r="P298" s="82"/>
      <c r="Q298" s="82"/>
      <c r="R298" s="82"/>
      <c r="S298" s="82"/>
      <c r="T298" s="82"/>
      <c r="U298" s="82"/>
      <c r="V298" s="82"/>
      <c r="W298" s="82"/>
      <c r="X298" s="82"/>
      <c r="Y298" s="82"/>
      <c r="Z298" s="82"/>
      <c r="AA298" s="82"/>
      <c r="AB298" s="82" t="s">
        <v>66</v>
      </c>
      <c r="AC298" s="82" t="s">
        <v>67</v>
      </c>
      <c r="AD298" s="82" t="s">
        <v>88</v>
      </c>
      <c r="AE298" s="82" t="s">
        <v>64</v>
      </c>
      <c r="AF298" s="82" t="s">
        <v>64</v>
      </c>
      <c r="AG298" s="82" t="s">
        <v>65</v>
      </c>
      <c r="AH298" s="82"/>
      <c r="AI298" s="82" t="s">
        <v>1580</v>
      </c>
      <c r="AJ298" s="82" t="s">
        <v>65</v>
      </c>
      <c r="AK298" s="82" t="s">
        <v>65</v>
      </c>
      <c r="AL298" s="82" t="s">
        <v>65</v>
      </c>
      <c r="AM298" s="82" t="s">
        <v>64</v>
      </c>
      <c r="AN298" s="82" t="s">
        <v>136</v>
      </c>
      <c r="AO298" s="82"/>
      <c r="AP298" s="82"/>
      <c r="AQ298" s="82" t="s">
        <v>4875</v>
      </c>
      <c r="AR298" s="82" t="s">
        <v>617</v>
      </c>
      <c r="AS298" s="82" t="s">
        <v>64</v>
      </c>
      <c r="AT298" s="82"/>
      <c r="AU298" s="82" t="s">
        <v>65</v>
      </c>
      <c r="AV298" s="82"/>
      <c r="AW298" s="82"/>
      <c r="AX298" s="82"/>
      <c r="AY298" s="82" t="s">
        <v>4876</v>
      </c>
      <c r="AZ298" s="84" t="s">
        <v>4877</v>
      </c>
    </row>
    <row r="299" spans="1:52" ht="85" customHeight="1">
      <c r="A299" s="81">
        <v>298</v>
      </c>
      <c r="B299" s="82" t="s">
        <v>4878</v>
      </c>
      <c r="C299" s="82" t="s">
        <v>1628</v>
      </c>
      <c r="D299" s="82" t="s">
        <v>4879</v>
      </c>
      <c r="E299" s="82" t="s">
        <v>1544</v>
      </c>
      <c r="F299" s="82" t="s">
        <v>236</v>
      </c>
      <c r="G299" s="82" t="s">
        <v>807</v>
      </c>
      <c r="H299" s="82" t="s">
        <v>101</v>
      </c>
      <c r="I299" s="113" t="s">
        <v>4880</v>
      </c>
      <c r="J299" s="113" t="s">
        <v>2026</v>
      </c>
      <c r="K299" s="82" t="s">
        <v>248</v>
      </c>
      <c r="L299" s="82" t="s">
        <v>4881</v>
      </c>
      <c r="M299" s="82" t="s">
        <v>4882</v>
      </c>
      <c r="N299" s="82"/>
      <c r="O299" s="82"/>
      <c r="P299" s="82"/>
      <c r="Q299" s="82"/>
      <c r="R299" s="82"/>
      <c r="S299" s="82"/>
      <c r="T299" s="82"/>
      <c r="U299" s="82"/>
      <c r="V299" s="82"/>
      <c r="W299" s="82"/>
      <c r="X299" s="82"/>
      <c r="Y299" s="82"/>
      <c r="Z299" s="82"/>
      <c r="AA299" s="82"/>
      <c r="AB299" s="82" t="s">
        <v>194</v>
      </c>
      <c r="AC299" s="82" t="s">
        <v>67</v>
      </c>
      <c r="AD299" s="82" t="s">
        <v>88</v>
      </c>
      <c r="AE299" s="82" t="s">
        <v>64</v>
      </c>
      <c r="AF299" s="82" t="s">
        <v>64</v>
      </c>
      <c r="AG299" s="82" t="s">
        <v>65</v>
      </c>
      <c r="AH299" s="82"/>
      <c r="AI299" s="82" t="s">
        <v>1580</v>
      </c>
      <c r="AJ299" s="82" t="s">
        <v>136</v>
      </c>
      <c r="AK299" s="82" t="s">
        <v>65</v>
      </c>
      <c r="AL299" s="82" t="s">
        <v>65</v>
      </c>
      <c r="AM299" s="82" t="s">
        <v>136</v>
      </c>
      <c r="AN299" s="82" t="s">
        <v>64</v>
      </c>
      <c r="AO299" s="82"/>
      <c r="AP299" s="82"/>
      <c r="AQ299" s="82" t="s">
        <v>4883</v>
      </c>
      <c r="AR299" s="82" t="s">
        <v>4884</v>
      </c>
      <c r="AS299" s="82" t="s">
        <v>65</v>
      </c>
      <c r="AT299" s="82"/>
      <c r="AU299" s="82" t="s">
        <v>65</v>
      </c>
      <c r="AV299" s="82"/>
      <c r="AW299" s="82"/>
      <c r="AX299" s="82"/>
      <c r="AY299" s="82" t="s">
        <v>4885</v>
      </c>
      <c r="AZ299" s="84" t="s">
        <v>4886</v>
      </c>
    </row>
    <row r="300" spans="1:52" ht="85" customHeight="1">
      <c r="A300" s="81">
        <v>299</v>
      </c>
      <c r="B300" s="82" t="s">
        <v>4887</v>
      </c>
      <c r="C300" s="82" t="s">
        <v>751</v>
      </c>
      <c r="D300" s="82" t="s">
        <v>4888</v>
      </c>
      <c r="E300" s="82" t="s">
        <v>1567</v>
      </c>
      <c r="F300" s="82" t="s">
        <v>236</v>
      </c>
      <c r="G300" s="82" t="s">
        <v>753</v>
      </c>
      <c r="H300" s="82" t="s">
        <v>222</v>
      </c>
      <c r="I300" s="113" t="s">
        <v>199</v>
      </c>
      <c r="J300" s="113" t="s">
        <v>1497</v>
      </c>
      <c r="K300" s="82" t="s">
        <v>320</v>
      </c>
      <c r="L300" s="82" t="s">
        <v>4889</v>
      </c>
      <c r="M300" s="82" t="s">
        <v>4890</v>
      </c>
      <c r="N300" s="82"/>
      <c r="O300" s="82"/>
      <c r="P300" s="82"/>
      <c r="Q300" s="82"/>
      <c r="R300" s="82"/>
      <c r="S300" s="82"/>
      <c r="T300" s="82"/>
      <c r="U300" s="82"/>
      <c r="V300" s="82"/>
      <c r="W300" s="82"/>
      <c r="X300" s="82"/>
      <c r="Y300" s="82"/>
      <c r="Z300" s="82"/>
      <c r="AA300" s="82"/>
      <c r="AB300" s="82" t="s">
        <v>66</v>
      </c>
      <c r="AC300" s="82" t="s">
        <v>67</v>
      </c>
      <c r="AD300" s="82" t="s">
        <v>88</v>
      </c>
      <c r="AE300" s="82" t="s">
        <v>64</v>
      </c>
      <c r="AF300" s="82" t="s">
        <v>64</v>
      </c>
      <c r="AG300" s="82" t="s">
        <v>65</v>
      </c>
      <c r="AH300" s="82"/>
      <c r="AI300" s="82" t="s">
        <v>69</v>
      </c>
      <c r="AJ300" s="82" t="s">
        <v>65</v>
      </c>
      <c r="AK300" s="82" t="s">
        <v>65</v>
      </c>
      <c r="AL300" s="82" t="s">
        <v>65</v>
      </c>
      <c r="AM300" s="82" t="s">
        <v>64</v>
      </c>
      <c r="AN300" s="82" t="s">
        <v>65</v>
      </c>
      <c r="AO300" s="82"/>
      <c r="AP300" s="82"/>
      <c r="AQ300" s="82" t="s">
        <v>4891</v>
      </c>
      <c r="AR300" s="82" t="s">
        <v>4892</v>
      </c>
      <c r="AS300" s="82" t="s">
        <v>136</v>
      </c>
      <c r="AT300" s="82"/>
      <c r="AU300" s="82" t="s">
        <v>65</v>
      </c>
      <c r="AV300" s="82"/>
      <c r="AW300" s="82"/>
      <c r="AX300" s="82"/>
      <c r="AY300" s="82" t="s">
        <v>4893</v>
      </c>
      <c r="AZ300" s="84" t="s">
        <v>4894</v>
      </c>
    </row>
    <row r="301" spans="1:52" ht="85" customHeight="1">
      <c r="A301" s="81">
        <v>300</v>
      </c>
      <c r="B301" s="82" t="s">
        <v>4895</v>
      </c>
      <c r="C301" s="82" t="s">
        <v>386</v>
      </c>
      <c r="D301" s="82" t="s">
        <v>4896</v>
      </c>
      <c r="E301" s="82" t="s">
        <v>4601</v>
      </c>
      <c r="F301" s="82" t="s">
        <v>55</v>
      </c>
      <c r="G301" s="82" t="s">
        <v>129</v>
      </c>
      <c r="H301" s="82" t="s">
        <v>238</v>
      </c>
      <c r="I301" s="113" t="s">
        <v>199</v>
      </c>
      <c r="J301" s="113" t="s">
        <v>1497</v>
      </c>
      <c r="K301" s="82" t="s">
        <v>320</v>
      </c>
      <c r="L301" s="82" t="s">
        <v>4897</v>
      </c>
      <c r="M301" s="82" t="s">
        <v>4898</v>
      </c>
      <c r="N301" s="82" t="s">
        <v>4604</v>
      </c>
      <c r="O301" s="82" t="s">
        <v>1571</v>
      </c>
      <c r="P301" s="82" t="s">
        <v>61</v>
      </c>
      <c r="Q301" s="82" t="s">
        <v>193</v>
      </c>
      <c r="R301" s="82" t="s">
        <v>194</v>
      </c>
      <c r="S301" s="82" t="s">
        <v>64</v>
      </c>
      <c r="T301" s="82" t="s">
        <v>64</v>
      </c>
      <c r="U301" s="82" t="s">
        <v>64</v>
      </c>
      <c r="V301" s="82" t="s">
        <v>64</v>
      </c>
      <c r="W301" s="82" t="s">
        <v>65</v>
      </c>
      <c r="X301" s="82" t="s">
        <v>64</v>
      </c>
      <c r="Y301" s="82" t="s">
        <v>64</v>
      </c>
      <c r="Z301" s="82" t="s">
        <v>65</v>
      </c>
      <c r="AA301" s="82" t="s">
        <v>64</v>
      </c>
      <c r="AB301" s="82" t="s">
        <v>66</v>
      </c>
      <c r="AC301" s="82" t="s">
        <v>67</v>
      </c>
      <c r="AD301" s="82" t="s">
        <v>88</v>
      </c>
      <c r="AE301" s="82" t="s">
        <v>64</v>
      </c>
      <c r="AF301" s="82" t="s">
        <v>64</v>
      </c>
      <c r="AG301" s="82" t="s">
        <v>65</v>
      </c>
      <c r="AH301" s="82" t="s">
        <v>65</v>
      </c>
      <c r="AI301" s="82" t="s">
        <v>89</v>
      </c>
      <c r="AJ301" s="82" t="s">
        <v>65</v>
      </c>
      <c r="AK301" s="82" t="s">
        <v>136</v>
      </c>
      <c r="AL301" s="82" t="s">
        <v>65</v>
      </c>
      <c r="AM301" s="82" t="s">
        <v>64</v>
      </c>
      <c r="AN301" s="82" t="s">
        <v>136</v>
      </c>
      <c r="AO301" s="82" t="s">
        <v>4899</v>
      </c>
      <c r="AP301" s="82" t="s">
        <v>4900</v>
      </c>
      <c r="AQ301" s="82" t="s">
        <v>4901</v>
      </c>
      <c r="AR301" s="82" t="s">
        <v>4902</v>
      </c>
      <c r="AS301" s="82" t="s">
        <v>65</v>
      </c>
      <c r="AT301" s="82"/>
      <c r="AU301" s="82" t="s">
        <v>65</v>
      </c>
      <c r="AV301" s="82" t="s">
        <v>1781</v>
      </c>
      <c r="AW301" s="82" t="s">
        <v>65</v>
      </c>
      <c r="AX301" s="82"/>
      <c r="AY301" s="82" t="s">
        <v>4903</v>
      </c>
      <c r="AZ301" s="84" t="s">
        <v>4904</v>
      </c>
    </row>
    <row r="302" spans="1:52" ht="85" customHeight="1">
      <c r="A302" s="81">
        <v>301</v>
      </c>
      <c r="B302" s="82" t="s">
        <v>4905</v>
      </c>
      <c r="C302" s="82" t="s">
        <v>822</v>
      </c>
      <c r="D302" s="82" t="s">
        <v>4906</v>
      </c>
      <c r="E302" s="82" t="s">
        <v>1551</v>
      </c>
      <c r="F302" s="82" t="s">
        <v>236</v>
      </c>
      <c r="G302" s="82" t="s">
        <v>753</v>
      </c>
      <c r="H302" s="82" t="s">
        <v>222</v>
      </c>
      <c r="I302" s="113" t="s">
        <v>2304</v>
      </c>
      <c r="J302" s="113" t="s">
        <v>1497</v>
      </c>
      <c r="K302" s="82" t="s">
        <v>271</v>
      </c>
      <c r="L302" s="82" t="s">
        <v>4907</v>
      </c>
      <c r="M302" s="82" t="s">
        <v>4908</v>
      </c>
      <c r="N302" s="82"/>
      <c r="O302" s="82"/>
      <c r="P302" s="82"/>
      <c r="Q302" s="82"/>
      <c r="R302" s="82"/>
      <c r="S302" s="82"/>
      <c r="T302" s="82"/>
      <c r="U302" s="82"/>
      <c r="V302" s="82"/>
      <c r="W302" s="82"/>
      <c r="X302" s="82"/>
      <c r="Y302" s="82"/>
      <c r="Z302" s="82"/>
      <c r="AA302" s="82"/>
      <c r="AB302" s="82" t="s">
        <v>66</v>
      </c>
      <c r="AC302" s="82" t="s">
        <v>67</v>
      </c>
      <c r="AD302" s="82" t="s">
        <v>88</v>
      </c>
      <c r="AE302" s="82" t="s">
        <v>64</v>
      </c>
      <c r="AF302" s="82" t="s">
        <v>64</v>
      </c>
      <c r="AG302" s="82" t="s">
        <v>65</v>
      </c>
      <c r="AH302" s="82"/>
      <c r="AI302" s="82" t="s">
        <v>69</v>
      </c>
      <c r="AJ302" s="82" t="s">
        <v>65</v>
      </c>
      <c r="AK302" s="82" t="s">
        <v>65</v>
      </c>
      <c r="AL302" s="82" t="s">
        <v>65</v>
      </c>
      <c r="AM302" s="82" t="s">
        <v>64</v>
      </c>
      <c r="AN302" s="82" t="s">
        <v>65</v>
      </c>
      <c r="AO302" s="82"/>
      <c r="AP302" s="82"/>
      <c r="AQ302" s="82" t="s">
        <v>4909</v>
      </c>
      <c r="AR302" s="82" t="s">
        <v>474</v>
      </c>
      <c r="AS302" s="82" t="s">
        <v>65</v>
      </c>
      <c r="AT302" s="82"/>
      <c r="AU302" s="82" t="s">
        <v>64</v>
      </c>
      <c r="AV302" s="82"/>
      <c r="AW302" s="82"/>
      <c r="AX302" s="82"/>
      <c r="AY302" s="82" t="s">
        <v>4910</v>
      </c>
      <c r="AZ302" s="84"/>
    </row>
    <row r="303" spans="1:52" ht="85" customHeight="1">
      <c r="A303" s="81">
        <v>302</v>
      </c>
      <c r="B303" s="82" t="s">
        <v>4911</v>
      </c>
      <c r="C303" s="82" t="s">
        <v>374</v>
      </c>
      <c r="D303" s="82" t="s">
        <v>4912</v>
      </c>
      <c r="E303" s="82" t="s">
        <v>1517</v>
      </c>
      <c r="F303" s="82" t="s">
        <v>55</v>
      </c>
      <c r="G303" s="82" t="s">
        <v>129</v>
      </c>
      <c r="H303" s="82" t="s">
        <v>238</v>
      </c>
      <c r="I303" s="113" t="s">
        <v>757</v>
      </c>
      <c r="J303" s="113" t="s">
        <v>1497</v>
      </c>
      <c r="K303" s="82" t="s">
        <v>271</v>
      </c>
      <c r="L303" s="82" t="s">
        <v>4913</v>
      </c>
      <c r="M303" s="82" t="s">
        <v>4914</v>
      </c>
      <c r="N303" s="82" t="s">
        <v>1551</v>
      </c>
      <c r="O303" s="82" t="s">
        <v>1500</v>
      </c>
      <c r="P303" s="82" t="s">
        <v>61</v>
      </c>
      <c r="Q303" s="82" t="s">
        <v>84</v>
      </c>
      <c r="R303" s="82" t="s">
        <v>1748</v>
      </c>
      <c r="S303" s="82" t="s">
        <v>64</v>
      </c>
      <c r="T303" s="82" t="s">
        <v>64</v>
      </c>
      <c r="U303" s="82" t="s">
        <v>64</v>
      </c>
      <c r="V303" s="82" t="s">
        <v>65</v>
      </c>
      <c r="W303" s="82" t="s">
        <v>65</v>
      </c>
      <c r="X303" s="82" t="s">
        <v>65</v>
      </c>
      <c r="Y303" s="82" t="s">
        <v>64</v>
      </c>
      <c r="Z303" s="82" t="s">
        <v>65</v>
      </c>
      <c r="AA303" s="82" t="s">
        <v>64</v>
      </c>
      <c r="AB303" s="82" t="s">
        <v>66</v>
      </c>
      <c r="AC303" s="82" t="s">
        <v>67</v>
      </c>
      <c r="AD303" s="82" t="s">
        <v>172</v>
      </c>
      <c r="AE303" s="82" t="s">
        <v>64</v>
      </c>
      <c r="AF303" s="82" t="s">
        <v>64</v>
      </c>
      <c r="AG303" s="82" t="s">
        <v>64</v>
      </c>
      <c r="AH303" s="82" t="s">
        <v>65</v>
      </c>
      <c r="AI303" s="82" t="s">
        <v>89</v>
      </c>
      <c r="AJ303" s="82" t="s">
        <v>65</v>
      </c>
      <c r="AK303" s="82" t="s">
        <v>65</v>
      </c>
      <c r="AL303" s="82" t="s">
        <v>65</v>
      </c>
      <c r="AM303" s="82" t="s">
        <v>64</v>
      </c>
      <c r="AN303" s="82" t="s">
        <v>136</v>
      </c>
      <c r="AO303" s="82" t="s">
        <v>4915</v>
      </c>
      <c r="AP303" s="82" t="s">
        <v>4916</v>
      </c>
      <c r="AQ303" s="82" t="s">
        <v>4917</v>
      </c>
      <c r="AR303" s="82" t="s">
        <v>2784</v>
      </c>
      <c r="AS303" s="82" t="s">
        <v>65</v>
      </c>
      <c r="AT303" s="82"/>
      <c r="AU303" s="82" t="s">
        <v>65</v>
      </c>
      <c r="AV303" s="82" t="s">
        <v>75</v>
      </c>
      <c r="AW303" s="82" t="s">
        <v>65</v>
      </c>
      <c r="AX303" s="82"/>
      <c r="AY303" s="82" t="s">
        <v>4918</v>
      </c>
      <c r="AZ303" s="84" t="s">
        <v>4919</v>
      </c>
    </row>
    <row r="304" spans="1:52" ht="85" customHeight="1">
      <c r="A304" s="81">
        <v>303</v>
      </c>
      <c r="B304" s="82" t="s">
        <v>4920</v>
      </c>
      <c r="C304" s="82" t="s">
        <v>4921</v>
      </c>
      <c r="D304" s="82" t="s">
        <v>4922</v>
      </c>
      <c r="E304" s="82" t="s">
        <v>1517</v>
      </c>
      <c r="F304" s="82" t="s">
        <v>236</v>
      </c>
      <c r="G304" s="82" t="s">
        <v>807</v>
      </c>
      <c r="H304" s="82" t="s">
        <v>222</v>
      </c>
      <c r="I304" s="113" t="s">
        <v>873</v>
      </c>
      <c r="J304" s="113" t="s">
        <v>1497</v>
      </c>
      <c r="K304" s="82" t="s">
        <v>320</v>
      </c>
      <c r="L304" s="82" t="s">
        <v>4923</v>
      </c>
      <c r="M304" s="82" t="s">
        <v>4924</v>
      </c>
      <c r="N304" s="82"/>
      <c r="O304" s="82"/>
      <c r="P304" s="82"/>
      <c r="Q304" s="82"/>
      <c r="R304" s="82"/>
      <c r="S304" s="82"/>
      <c r="T304" s="82"/>
      <c r="U304" s="82"/>
      <c r="V304" s="82"/>
      <c r="W304" s="82"/>
      <c r="X304" s="82"/>
      <c r="Y304" s="82"/>
      <c r="Z304" s="82"/>
      <c r="AA304" s="82"/>
      <c r="AB304" s="82" t="s">
        <v>66</v>
      </c>
      <c r="AC304" s="82" t="s">
        <v>104</v>
      </c>
      <c r="AD304" s="82" t="s">
        <v>88</v>
      </c>
      <c r="AE304" s="82" t="s">
        <v>64</v>
      </c>
      <c r="AF304" s="82" t="s">
        <v>64</v>
      </c>
      <c r="AG304" s="82" t="s">
        <v>65</v>
      </c>
      <c r="AH304" s="82"/>
      <c r="AI304" s="82" t="s">
        <v>105</v>
      </c>
      <c r="AJ304" s="82" t="s">
        <v>65</v>
      </c>
      <c r="AK304" s="82" t="s">
        <v>65</v>
      </c>
      <c r="AL304" s="82" t="s">
        <v>65</v>
      </c>
      <c r="AM304" s="82" t="s">
        <v>65</v>
      </c>
      <c r="AN304" s="82" t="s">
        <v>65</v>
      </c>
      <c r="AO304" s="82"/>
      <c r="AP304" s="82"/>
      <c r="AQ304" s="82" t="s">
        <v>4925</v>
      </c>
      <c r="AR304" s="82" t="s">
        <v>873</v>
      </c>
      <c r="AS304" s="82" t="s">
        <v>64</v>
      </c>
      <c r="AT304" s="82"/>
      <c r="AU304" s="82" t="s">
        <v>65</v>
      </c>
      <c r="AV304" s="82"/>
      <c r="AW304" s="82"/>
      <c r="AX304" s="82"/>
      <c r="AY304" s="82" t="s">
        <v>4926</v>
      </c>
      <c r="AZ304" s="84" t="s">
        <v>4927</v>
      </c>
    </row>
    <row r="305" spans="1:52" ht="85" customHeight="1">
      <c r="A305" s="81">
        <v>304</v>
      </c>
      <c r="B305" s="82" t="s">
        <v>4928</v>
      </c>
      <c r="C305" s="82" t="s">
        <v>1460</v>
      </c>
      <c r="D305" s="82" t="s">
        <v>4929</v>
      </c>
      <c r="E305" s="82" t="s">
        <v>1517</v>
      </c>
      <c r="F305" s="82" t="s">
        <v>236</v>
      </c>
      <c r="G305" s="82" t="s">
        <v>753</v>
      </c>
      <c r="H305" s="82" t="s">
        <v>238</v>
      </c>
      <c r="I305" s="113" t="s">
        <v>2281</v>
      </c>
      <c r="J305" s="113" t="s">
        <v>1497</v>
      </c>
      <c r="K305" s="82" t="s">
        <v>320</v>
      </c>
      <c r="L305" s="82" t="s">
        <v>4930</v>
      </c>
      <c r="M305" s="82" t="s">
        <v>4931</v>
      </c>
      <c r="N305" s="82"/>
      <c r="O305" s="82"/>
      <c r="P305" s="82"/>
      <c r="Q305" s="82"/>
      <c r="R305" s="82"/>
      <c r="S305" s="82"/>
      <c r="T305" s="82"/>
      <c r="U305" s="82"/>
      <c r="V305" s="82"/>
      <c r="W305" s="82"/>
      <c r="X305" s="82"/>
      <c r="Y305" s="82"/>
      <c r="Z305" s="82"/>
      <c r="AA305" s="82"/>
      <c r="AB305" s="82" t="s">
        <v>66</v>
      </c>
      <c r="AC305" s="82" t="s">
        <v>67</v>
      </c>
      <c r="AD305" s="82" t="s">
        <v>88</v>
      </c>
      <c r="AE305" s="82" t="s">
        <v>64</v>
      </c>
      <c r="AF305" s="82" t="s">
        <v>65</v>
      </c>
      <c r="AG305" s="82" t="s">
        <v>65</v>
      </c>
      <c r="AH305" s="82"/>
      <c r="AI305" s="82" t="s">
        <v>69</v>
      </c>
      <c r="AJ305" s="82" t="s">
        <v>65</v>
      </c>
      <c r="AK305" s="82" t="s">
        <v>136</v>
      </c>
      <c r="AL305" s="82" t="s">
        <v>65</v>
      </c>
      <c r="AM305" s="82" t="s">
        <v>64</v>
      </c>
      <c r="AN305" s="82" t="s">
        <v>65</v>
      </c>
      <c r="AO305" s="82"/>
      <c r="AP305" s="82"/>
      <c r="AQ305" s="82" t="s">
        <v>4932</v>
      </c>
      <c r="AR305" s="82" t="s">
        <v>2281</v>
      </c>
      <c r="AS305" s="82" t="s">
        <v>64</v>
      </c>
      <c r="AT305" s="82"/>
      <c r="AU305" s="82" t="s">
        <v>65</v>
      </c>
      <c r="AV305" s="82"/>
      <c r="AW305" s="82"/>
      <c r="AX305" s="82"/>
      <c r="AY305" s="82" t="s">
        <v>4933</v>
      </c>
      <c r="AZ305" s="84" t="s">
        <v>4934</v>
      </c>
    </row>
    <row r="306" spans="1:52" ht="85" customHeight="1">
      <c r="A306" s="81">
        <v>305</v>
      </c>
      <c r="B306" s="82" t="s">
        <v>4935</v>
      </c>
      <c r="C306" s="82" t="s">
        <v>822</v>
      </c>
      <c r="D306" s="82" t="s">
        <v>4936</v>
      </c>
      <c r="E306" s="82" t="s">
        <v>1567</v>
      </c>
      <c r="F306" s="82" t="s">
        <v>236</v>
      </c>
      <c r="G306" s="82" t="s">
        <v>753</v>
      </c>
      <c r="H306" s="82" t="s">
        <v>222</v>
      </c>
      <c r="I306" s="113" t="s">
        <v>1263</v>
      </c>
      <c r="J306" s="113" t="s">
        <v>1497</v>
      </c>
      <c r="K306" s="82" t="s">
        <v>248</v>
      </c>
      <c r="L306" s="82" t="s">
        <v>4937</v>
      </c>
      <c r="M306" s="82" t="s">
        <v>4938</v>
      </c>
      <c r="N306" s="82"/>
      <c r="O306" s="82"/>
      <c r="P306" s="82"/>
      <c r="Q306" s="82"/>
      <c r="R306" s="82"/>
      <c r="S306" s="82"/>
      <c r="T306" s="82"/>
      <c r="U306" s="82"/>
      <c r="V306" s="82"/>
      <c r="W306" s="82"/>
      <c r="X306" s="82"/>
      <c r="Y306" s="82"/>
      <c r="Z306" s="82"/>
      <c r="AA306" s="82"/>
      <c r="AB306" s="82" t="s">
        <v>66</v>
      </c>
      <c r="AC306" s="82" t="s">
        <v>67</v>
      </c>
      <c r="AD306" s="82" t="s">
        <v>88</v>
      </c>
      <c r="AE306" s="82" t="s">
        <v>64</v>
      </c>
      <c r="AF306" s="82" t="s">
        <v>65</v>
      </c>
      <c r="AG306" s="82" t="s">
        <v>65</v>
      </c>
      <c r="AH306" s="82"/>
      <c r="AI306" s="82" t="s">
        <v>69</v>
      </c>
      <c r="AJ306" s="82" t="s">
        <v>65</v>
      </c>
      <c r="AK306" s="82" t="s">
        <v>65</v>
      </c>
      <c r="AL306" s="82" t="s">
        <v>65</v>
      </c>
      <c r="AM306" s="82" t="s">
        <v>64</v>
      </c>
      <c r="AN306" s="82" t="s">
        <v>65</v>
      </c>
      <c r="AO306" s="82"/>
      <c r="AP306" s="82"/>
      <c r="AQ306" s="82" t="s">
        <v>4939</v>
      </c>
      <c r="AR306" s="82" t="s">
        <v>1263</v>
      </c>
      <c r="AS306" s="82" t="s">
        <v>64</v>
      </c>
      <c r="AT306" s="82"/>
      <c r="AU306" s="82" t="s">
        <v>65</v>
      </c>
      <c r="AV306" s="82"/>
      <c r="AW306" s="82"/>
      <c r="AX306" s="82"/>
      <c r="AY306" s="82" t="s">
        <v>4940</v>
      </c>
      <c r="AZ306" s="84" t="s">
        <v>4941</v>
      </c>
    </row>
    <row r="307" spans="1:52" ht="85" customHeight="1">
      <c r="A307" s="81">
        <v>306</v>
      </c>
      <c r="B307" s="82" t="s">
        <v>4942</v>
      </c>
      <c r="C307" s="82" t="s">
        <v>751</v>
      </c>
      <c r="D307" s="82" t="s">
        <v>4943</v>
      </c>
      <c r="E307" s="82" t="s">
        <v>1551</v>
      </c>
      <c r="F307" s="82" t="s">
        <v>236</v>
      </c>
      <c r="G307" s="82" t="s">
        <v>753</v>
      </c>
      <c r="H307" s="82" t="s">
        <v>222</v>
      </c>
      <c r="I307" s="113" t="s">
        <v>1190</v>
      </c>
      <c r="J307" s="113" t="s">
        <v>1497</v>
      </c>
      <c r="K307" s="82" t="s">
        <v>271</v>
      </c>
      <c r="L307" s="82" t="s">
        <v>4944</v>
      </c>
      <c r="M307" s="82" t="s">
        <v>4945</v>
      </c>
      <c r="N307" s="82"/>
      <c r="O307" s="82"/>
      <c r="P307" s="82"/>
      <c r="Q307" s="82"/>
      <c r="R307" s="82"/>
      <c r="S307" s="82"/>
      <c r="T307" s="82"/>
      <c r="U307" s="82"/>
      <c r="V307" s="82"/>
      <c r="W307" s="82"/>
      <c r="X307" s="82"/>
      <c r="Y307" s="82"/>
      <c r="Z307" s="82"/>
      <c r="AA307" s="82"/>
      <c r="AB307" s="82" t="s">
        <v>66</v>
      </c>
      <c r="AC307" s="82" t="s">
        <v>67</v>
      </c>
      <c r="AD307" s="82" t="s">
        <v>88</v>
      </c>
      <c r="AE307" s="82" t="s">
        <v>64</v>
      </c>
      <c r="AF307" s="82" t="s">
        <v>65</v>
      </c>
      <c r="AG307" s="82" t="s">
        <v>65</v>
      </c>
      <c r="AH307" s="82"/>
      <c r="AI307" s="82" t="s">
        <v>69</v>
      </c>
      <c r="AJ307" s="82" t="s">
        <v>136</v>
      </c>
      <c r="AK307" s="82" t="s">
        <v>64</v>
      </c>
      <c r="AL307" s="82" t="s">
        <v>65</v>
      </c>
      <c r="AM307" s="82" t="s">
        <v>64</v>
      </c>
      <c r="AN307" s="82" t="s">
        <v>65</v>
      </c>
      <c r="AO307" s="82"/>
      <c r="AP307" s="82"/>
      <c r="AQ307" s="82" t="s">
        <v>4946</v>
      </c>
      <c r="AR307" s="82" t="s">
        <v>811</v>
      </c>
      <c r="AS307" s="82" t="s">
        <v>64</v>
      </c>
      <c r="AT307" s="82"/>
      <c r="AU307" s="82" t="s">
        <v>65</v>
      </c>
      <c r="AV307" s="82"/>
      <c r="AW307" s="82"/>
      <c r="AX307" s="82"/>
      <c r="AY307" s="82" t="s">
        <v>4947</v>
      </c>
      <c r="AZ307" s="84" t="s">
        <v>1192</v>
      </c>
    </row>
    <row r="308" spans="1:52" ht="85" customHeight="1">
      <c r="A308" s="81">
        <v>307</v>
      </c>
      <c r="B308" s="82" t="s">
        <v>4948</v>
      </c>
      <c r="C308" s="82" t="s">
        <v>822</v>
      </c>
      <c r="D308" s="82" t="s">
        <v>4949</v>
      </c>
      <c r="E308" s="82" t="s">
        <v>1495</v>
      </c>
      <c r="F308" s="82" t="s">
        <v>236</v>
      </c>
      <c r="G308" s="82" t="s">
        <v>753</v>
      </c>
      <c r="H308" s="82" t="s">
        <v>222</v>
      </c>
      <c r="I308" s="113" t="s">
        <v>199</v>
      </c>
      <c r="J308" s="113" t="s">
        <v>1497</v>
      </c>
      <c r="K308" s="82" t="s">
        <v>320</v>
      </c>
      <c r="L308" s="82" t="s">
        <v>4950</v>
      </c>
      <c r="M308" s="82" t="s">
        <v>4951</v>
      </c>
      <c r="N308" s="82"/>
      <c r="O308" s="82"/>
      <c r="P308" s="82"/>
      <c r="Q308" s="82"/>
      <c r="R308" s="82"/>
      <c r="S308" s="82"/>
      <c r="T308" s="82"/>
      <c r="U308" s="82"/>
      <c r="V308" s="82"/>
      <c r="W308" s="82"/>
      <c r="X308" s="82"/>
      <c r="Y308" s="82"/>
      <c r="Z308" s="82"/>
      <c r="AA308" s="82"/>
      <c r="AB308" s="82" t="s">
        <v>66</v>
      </c>
      <c r="AC308" s="82" t="s">
        <v>67</v>
      </c>
      <c r="AD308" s="82" t="s">
        <v>88</v>
      </c>
      <c r="AE308" s="82" t="s">
        <v>64</v>
      </c>
      <c r="AF308" s="82" t="s">
        <v>65</v>
      </c>
      <c r="AG308" s="82" t="s">
        <v>65</v>
      </c>
      <c r="AH308" s="82"/>
      <c r="AI308" s="82" t="s">
        <v>69</v>
      </c>
      <c r="AJ308" s="82" t="s">
        <v>65</v>
      </c>
      <c r="AK308" s="82" t="s">
        <v>136</v>
      </c>
      <c r="AL308" s="82" t="s">
        <v>65</v>
      </c>
      <c r="AM308" s="82" t="s">
        <v>64</v>
      </c>
      <c r="AN308" s="82" t="s">
        <v>65</v>
      </c>
      <c r="AO308" s="82"/>
      <c r="AP308" s="82"/>
      <c r="AQ308" s="82" t="s">
        <v>4952</v>
      </c>
      <c r="AR308" s="82" t="s">
        <v>199</v>
      </c>
      <c r="AS308" s="82" t="s">
        <v>64</v>
      </c>
      <c r="AT308" s="82"/>
      <c r="AU308" s="82" t="s">
        <v>65</v>
      </c>
      <c r="AV308" s="82"/>
      <c r="AW308" s="82"/>
      <c r="AX308" s="82"/>
      <c r="AY308" s="82" t="s">
        <v>4953</v>
      </c>
      <c r="AZ308" s="84" t="s">
        <v>4954</v>
      </c>
    </row>
    <row r="309" spans="1:52" ht="85" customHeight="1">
      <c r="A309" s="81">
        <v>308</v>
      </c>
      <c r="B309" s="82" t="s">
        <v>4955</v>
      </c>
      <c r="C309" s="82" t="s">
        <v>751</v>
      </c>
      <c r="D309" s="82" t="s">
        <v>4956</v>
      </c>
      <c r="E309" s="82" t="s">
        <v>1551</v>
      </c>
      <c r="F309" s="82" t="s">
        <v>236</v>
      </c>
      <c r="G309" s="82" t="s">
        <v>753</v>
      </c>
      <c r="H309" s="82" t="s">
        <v>222</v>
      </c>
      <c r="I309" s="113" t="s">
        <v>873</v>
      </c>
      <c r="J309" s="113" t="s">
        <v>1497</v>
      </c>
      <c r="K309" s="82" t="s">
        <v>320</v>
      </c>
      <c r="L309" s="82" t="s">
        <v>4957</v>
      </c>
      <c r="M309" s="82" t="s">
        <v>4958</v>
      </c>
      <c r="N309" s="82"/>
      <c r="O309" s="82"/>
      <c r="P309" s="82"/>
      <c r="Q309" s="82"/>
      <c r="R309" s="82"/>
      <c r="S309" s="82"/>
      <c r="T309" s="82"/>
      <c r="U309" s="82"/>
      <c r="V309" s="82"/>
      <c r="W309" s="82"/>
      <c r="X309" s="82"/>
      <c r="Y309" s="82"/>
      <c r="Z309" s="82"/>
      <c r="AA309" s="82"/>
      <c r="AB309" s="82" t="s">
        <v>66</v>
      </c>
      <c r="AC309" s="82" t="s">
        <v>67</v>
      </c>
      <c r="AD309" s="82" t="s">
        <v>88</v>
      </c>
      <c r="AE309" s="82" t="s">
        <v>64</v>
      </c>
      <c r="AF309" s="82" t="s">
        <v>64</v>
      </c>
      <c r="AG309" s="82" t="s">
        <v>65</v>
      </c>
      <c r="AH309" s="82"/>
      <c r="AI309" s="82" t="s">
        <v>69</v>
      </c>
      <c r="AJ309" s="82" t="s">
        <v>65</v>
      </c>
      <c r="AK309" s="82" t="s">
        <v>65</v>
      </c>
      <c r="AL309" s="82" t="s">
        <v>65</v>
      </c>
      <c r="AM309" s="82" t="s">
        <v>64</v>
      </c>
      <c r="AN309" s="82" t="s">
        <v>65</v>
      </c>
      <c r="AO309" s="82"/>
      <c r="AP309" s="82"/>
      <c r="AQ309" s="82" t="s">
        <v>4959</v>
      </c>
      <c r="AR309" s="82" t="s">
        <v>873</v>
      </c>
      <c r="AS309" s="82" t="s">
        <v>64</v>
      </c>
      <c r="AT309" s="82"/>
      <c r="AU309" s="82" t="s">
        <v>65</v>
      </c>
      <c r="AV309" s="82"/>
      <c r="AW309" s="82"/>
      <c r="AX309" s="82"/>
      <c r="AY309" s="82" t="s">
        <v>4960</v>
      </c>
      <c r="AZ309" s="84"/>
    </row>
    <row r="310" spans="1:52" ht="85" customHeight="1">
      <c r="A310" s="81">
        <v>309</v>
      </c>
      <c r="B310" s="82" t="s">
        <v>4961</v>
      </c>
      <c r="C310" s="82" t="s">
        <v>822</v>
      </c>
      <c r="D310" s="82" t="s">
        <v>4962</v>
      </c>
      <c r="E310" s="82" t="s">
        <v>1551</v>
      </c>
      <c r="F310" s="82" t="s">
        <v>236</v>
      </c>
      <c r="G310" s="82" t="s">
        <v>753</v>
      </c>
      <c r="H310" s="82" t="s">
        <v>222</v>
      </c>
      <c r="I310" s="113" t="s">
        <v>1263</v>
      </c>
      <c r="J310" s="113" t="s">
        <v>1497</v>
      </c>
      <c r="K310" s="82" t="s">
        <v>248</v>
      </c>
      <c r="L310" s="82" t="s">
        <v>4963</v>
      </c>
      <c r="M310" s="82" t="s">
        <v>4964</v>
      </c>
      <c r="N310" s="82"/>
      <c r="O310" s="82"/>
      <c r="P310" s="82"/>
      <c r="Q310" s="82"/>
      <c r="R310" s="82"/>
      <c r="S310" s="82"/>
      <c r="T310" s="82"/>
      <c r="U310" s="82"/>
      <c r="V310" s="82"/>
      <c r="W310" s="82"/>
      <c r="X310" s="82"/>
      <c r="Y310" s="82"/>
      <c r="Z310" s="82"/>
      <c r="AA310" s="82"/>
      <c r="AB310" s="82" t="s">
        <v>66</v>
      </c>
      <c r="AC310" s="82" t="s">
        <v>67</v>
      </c>
      <c r="AD310" s="82" t="s">
        <v>88</v>
      </c>
      <c r="AE310" s="82" t="s">
        <v>64</v>
      </c>
      <c r="AF310" s="82" t="s">
        <v>64</v>
      </c>
      <c r="AG310" s="82" t="s">
        <v>65</v>
      </c>
      <c r="AH310" s="82"/>
      <c r="AI310" s="82" t="s">
        <v>69</v>
      </c>
      <c r="AJ310" s="82" t="s">
        <v>65</v>
      </c>
      <c r="AK310" s="82" t="s">
        <v>136</v>
      </c>
      <c r="AL310" s="82" t="s">
        <v>136</v>
      </c>
      <c r="AM310" s="82" t="s">
        <v>64</v>
      </c>
      <c r="AN310" s="82" t="s">
        <v>65</v>
      </c>
      <c r="AO310" s="82"/>
      <c r="AP310" s="82"/>
      <c r="AQ310" s="82" t="s">
        <v>4965</v>
      </c>
      <c r="AR310" s="82" t="s">
        <v>811</v>
      </c>
      <c r="AS310" s="82" t="s">
        <v>64</v>
      </c>
      <c r="AT310" s="82"/>
      <c r="AU310" s="82" t="s">
        <v>64</v>
      </c>
      <c r="AV310" s="82"/>
      <c r="AW310" s="82"/>
      <c r="AX310" s="82"/>
      <c r="AY310" s="82" t="s">
        <v>4966</v>
      </c>
      <c r="AZ310" s="84"/>
    </row>
    <row r="311" spans="1:52" ht="85" customHeight="1">
      <c r="A311" s="81">
        <v>310</v>
      </c>
      <c r="B311" s="82" t="s">
        <v>4967</v>
      </c>
      <c r="C311" s="82" t="s">
        <v>751</v>
      </c>
      <c r="D311" s="82" t="s">
        <v>4968</v>
      </c>
      <c r="E311" s="82" t="s">
        <v>1551</v>
      </c>
      <c r="F311" s="82" t="s">
        <v>236</v>
      </c>
      <c r="G311" s="82" t="s">
        <v>753</v>
      </c>
      <c r="H311" s="82" t="s">
        <v>222</v>
      </c>
      <c r="I311" s="113" t="s">
        <v>1263</v>
      </c>
      <c r="J311" s="113" t="s">
        <v>1497</v>
      </c>
      <c r="K311" s="82" t="s">
        <v>248</v>
      </c>
      <c r="L311" s="82" t="s">
        <v>4969</v>
      </c>
      <c r="M311" s="82" t="s">
        <v>4970</v>
      </c>
      <c r="N311" s="82"/>
      <c r="O311" s="82"/>
      <c r="P311" s="82"/>
      <c r="Q311" s="82"/>
      <c r="R311" s="82"/>
      <c r="S311" s="82"/>
      <c r="T311" s="82"/>
      <c r="U311" s="82"/>
      <c r="V311" s="82"/>
      <c r="W311" s="82"/>
      <c r="X311" s="82"/>
      <c r="Y311" s="82"/>
      <c r="Z311" s="82"/>
      <c r="AA311" s="82"/>
      <c r="AB311" s="82" t="s">
        <v>66</v>
      </c>
      <c r="AC311" s="82" t="s">
        <v>67</v>
      </c>
      <c r="AD311" s="82" t="s">
        <v>68</v>
      </c>
      <c r="AE311" s="82" t="s">
        <v>64</v>
      </c>
      <c r="AF311" s="82" t="s">
        <v>64</v>
      </c>
      <c r="AG311" s="82" t="s">
        <v>65</v>
      </c>
      <c r="AH311" s="82"/>
      <c r="AI311" s="82" t="s">
        <v>957</v>
      </c>
      <c r="AJ311" s="82" t="s">
        <v>65</v>
      </c>
      <c r="AK311" s="82" t="s">
        <v>65</v>
      </c>
      <c r="AL311" s="82" t="s">
        <v>65</v>
      </c>
      <c r="AM311" s="82" t="s">
        <v>64</v>
      </c>
      <c r="AN311" s="82" t="s">
        <v>65</v>
      </c>
      <c r="AO311" s="82"/>
      <c r="AP311" s="82"/>
      <c r="AQ311" s="82" t="s">
        <v>4971</v>
      </c>
      <c r="AR311" s="82" t="s">
        <v>1332</v>
      </c>
      <c r="AS311" s="82" t="s">
        <v>64</v>
      </c>
      <c r="AT311" s="82"/>
      <c r="AU311" s="82" t="s">
        <v>65</v>
      </c>
      <c r="AV311" s="82"/>
      <c r="AW311" s="82"/>
      <c r="AX311" s="82"/>
      <c r="AY311" s="82" t="s">
        <v>4972</v>
      </c>
      <c r="AZ311" s="84" t="s">
        <v>4973</v>
      </c>
    </row>
    <row r="312" spans="1:52" ht="85" customHeight="1">
      <c r="A312" s="81">
        <v>311</v>
      </c>
      <c r="B312" s="82" t="s">
        <v>4974</v>
      </c>
      <c r="C312" s="82" t="s">
        <v>751</v>
      </c>
      <c r="D312" s="82" t="s">
        <v>4975</v>
      </c>
      <c r="E312" s="82" t="s">
        <v>4976</v>
      </c>
      <c r="F312" s="82" t="s">
        <v>236</v>
      </c>
      <c r="G312" s="82" t="s">
        <v>753</v>
      </c>
      <c r="H312" s="82" t="s">
        <v>222</v>
      </c>
      <c r="I312" s="113" t="s">
        <v>4977</v>
      </c>
      <c r="J312" s="113" t="s">
        <v>2026</v>
      </c>
      <c r="K312" s="82" t="s">
        <v>4978</v>
      </c>
      <c r="L312" s="82" t="s">
        <v>4979</v>
      </c>
      <c r="M312" s="82" t="s">
        <v>4980</v>
      </c>
      <c r="N312" s="82"/>
      <c r="O312" s="82"/>
      <c r="P312" s="82"/>
      <c r="Q312" s="82"/>
      <c r="R312" s="82"/>
      <c r="S312" s="82"/>
      <c r="T312" s="82"/>
      <c r="U312" s="82"/>
      <c r="V312" s="82"/>
      <c r="W312" s="82"/>
      <c r="X312" s="82"/>
      <c r="Y312" s="82"/>
      <c r="Z312" s="82"/>
      <c r="AA312" s="82"/>
      <c r="AB312" s="82" t="s">
        <v>66</v>
      </c>
      <c r="AC312" s="82" t="s">
        <v>67</v>
      </c>
      <c r="AD312" s="82" t="s">
        <v>88</v>
      </c>
      <c r="AE312" s="82" t="s">
        <v>64</v>
      </c>
      <c r="AF312" s="82" t="s">
        <v>65</v>
      </c>
      <c r="AG312" s="82" t="s">
        <v>65</v>
      </c>
      <c r="AH312" s="82"/>
      <c r="AI312" s="82" t="s">
        <v>69</v>
      </c>
      <c r="AJ312" s="82" t="s">
        <v>65</v>
      </c>
      <c r="AK312" s="82" t="s">
        <v>65</v>
      </c>
      <c r="AL312" s="82" t="s">
        <v>65</v>
      </c>
      <c r="AM312" s="82" t="s">
        <v>64</v>
      </c>
      <c r="AN312" s="82" t="s">
        <v>65</v>
      </c>
      <c r="AO312" s="82"/>
      <c r="AP312" s="82"/>
      <c r="AQ312" s="82" t="s">
        <v>4981</v>
      </c>
      <c r="AR312" s="82" t="s">
        <v>4982</v>
      </c>
      <c r="AS312" s="82" t="s">
        <v>65</v>
      </c>
      <c r="AT312" s="82"/>
      <c r="AU312" s="82" t="s">
        <v>65</v>
      </c>
      <c r="AV312" s="82"/>
      <c r="AW312" s="82"/>
      <c r="AX312" s="82"/>
      <c r="AY312" s="82" t="s">
        <v>4983</v>
      </c>
      <c r="AZ312" s="84" t="s">
        <v>4984</v>
      </c>
    </row>
    <row r="313" spans="1:52" ht="85" customHeight="1">
      <c r="A313" s="81">
        <v>312</v>
      </c>
      <c r="B313" s="82" t="s">
        <v>4985</v>
      </c>
      <c r="C313" s="82"/>
      <c r="D313" s="82" t="s">
        <v>4986</v>
      </c>
      <c r="E313" s="82" t="s">
        <v>1570</v>
      </c>
      <c r="F313" s="82" t="s">
        <v>236</v>
      </c>
      <c r="G313" s="82" t="s">
        <v>237</v>
      </c>
      <c r="H313" s="82" t="s">
        <v>222</v>
      </c>
      <c r="I313" s="113" t="s">
        <v>518</v>
      </c>
      <c r="J313" s="113" t="s">
        <v>1497</v>
      </c>
      <c r="K313" s="82" t="s">
        <v>223</v>
      </c>
      <c r="L313" s="82" t="s">
        <v>4987</v>
      </c>
      <c r="M313" s="82" t="s">
        <v>4988</v>
      </c>
      <c r="N313" s="82"/>
      <c r="O313" s="82"/>
      <c r="P313" s="82"/>
      <c r="Q313" s="82"/>
      <c r="R313" s="82"/>
      <c r="S313" s="82"/>
      <c r="T313" s="82"/>
      <c r="U313" s="82"/>
      <c r="V313" s="82"/>
      <c r="W313" s="82"/>
      <c r="X313" s="82"/>
      <c r="Y313" s="82"/>
      <c r="Z313" s="82"/>
      <c r="AA313" s="82"/>
      <c r="AB313" s="82" t="s">
        <v>66</v>
      </c>
      <c r="AC313" s="82" t="s">
        <v>67</v>
      </c>
      <c r="AD313" s="82" t="s">
        <v>88</v>
      </c>
      <c r="AE313" s="82" t="s">
        <v>64</v>
      </c>
      <c r="AF313" s="82" t="s">
        <v>65</v>
      </c>
      <c r="AG313" s="82" t="s">
        <v>65</v>
      </c>
      <c r="AH313" s="82"/>
      <c r="AI313" s="82" t="s">
        <v>89</v>
      </c>
      <c r="AJ313" s="82" t="s">
        <v>65</v>
      </c>
      <c r="AK313" s="82" t="s">
        <v>65</v>
      </c>
      <c r="AL313" s="82" t="s">
        <v>65</v>
      </c>
      <c r="AM313" s="82" t="s">
        <v>65</v>
      </c>
      <c r="AN313" s="82" t="s">
        <v>136</v>
      </c>
      <c r="AO313" s="82"/>
      <c r="AP313" s="82"/>
      <c r="AQ313" s="82" t="s">
        <v>4989</v>
      </c>
      <c r="AR313" s="82" t="s">
        <v>518</v>
      </c>
      <c r="AS313" s="82" t="s">
        <v>64</v>
      </c>
      <c r="AT313" s="82"/>
      <c r="AU313" s="82" t="s">
        <v>65</v>
      </c>
      <c r="AV313" s="82"/>
      <c r="AW313" s="82"/>
      <c r="AX313" s="82"/>
      <c r="AY313" s="82" t="s">
        <v>4990</v>
      </c>
      <c r="AZ313" s="84" t="s">
        <v>766</v>
      </c>
    </row>
    <row r="314" spans="1:52" ht="85" customHeight="1">
      <c r="A314" s="81">
        <v>313</v>
      </c>
      <c r="B314" s="82" t="s">
        <v>4991</v>
      </c>
      <c r="C314" s="82" t="s">
        <v>751</v>
      </c>
      <c r="D314" s="82" t="s">
        <v>4992</v>
      </c>
      <c r="E314" s="82" t="s">
        <v>1567</v>
      </c>
      <c r="F314" s="82" t="s">
        <v>236</v>
      </c>
      <c r="G314" s="82" t="s">
        <v>753</v>
      </c>
      <c r="H314" s="82" t="s">
        <v>222</v>
      </c>
      <c r="I314" s="113" t="s">
        <v>1263</v>
      </c>
      <c r="J314" s="113" t="s">
        <v>1497</v>
      </c>
      <c r="K314" s="82" t="s">
        <v>248</v>
      </c>
      <c r="L314" s="82" t="s">
        <v>4993</v>
      </c>
      <c r="M314" s="82" t="s">
        <v>4994</v>
      </c>
      <c r="N314" s="82"/>
      <c r="O314" s="82"/>
      <c r="P314" s="82"/>
      <c r="Q314" s="82"/>
      <c r="R314" s="82"/>
      <c r="S314" s="82"/>
      <c r="T314" s="82"/>
      <c r="U314" s="82"/>
      <c r="V314" s="82"/>
      <c r="W314" s="82"/>
      <c r="X314" s="82"/>
      <c r="Y314" s="82"/>
      <c r="Z314" s="82"/>
      <c r="AA314" s="82"/>
      <c r="AB314" s="82" t="s">
        <v>66</v>
      </c>
      <c r="AC314" s="82" t="s">
        <v>67</v>
      </c>
      <c r="AD314" s="82" t="s">
        <v>88</v>
      </c>
      <c r="AE314" s="82" t="s">
        <v>64</v>
      </c>
      <c r="AF314" s="82" t="s">
        <v>64</v>
      </c>
      <c r="AG314" s="82" t="s">
        <v>65</v>
      </c>
      <c r="AH314" s="82"/>
      <c r="AI314" s="82" t="s">
        <v>957</v>
      </c>
      <c r="AJ314" s="82" t="s">
        <v>65</v>
      </c>
      <c r="AK314" s="82" t="s">
        <v>65</v>
      </c>
      <c r="AL314" s="82" t="s">
        <v>65</v>
      </c>
      <c r="AM314" s="82" t="s">
        <v>64</v>
      </c>
      <c r="AN314" s="82" t="s">
        <v>136</v>
      </c>
      <c r="AO314" s="82"/>
      <c r="AP314" s="82"/>
      <c r="AQ314" s="82" t="s">
        <v>4995</v>
      </c>
      <c r="AR314" s="82" t="s">
        <v>4996</v>
      </c>
      <c r="AS314" s="82" t="s">
        <v>136</v>
      </c>
      <c r="AT314" s="82"/>
      <c r="AU314" s="82" t="s">
        <v>65</v>
      </c>
      <c r="AV314" s="82"/>
      <c r="AW314" s="82"/>
      <c r="AX314" s="82"/>
      <c r="AY314" s="82" t="s">
        <v>4997</v>
      </c>
      <c r="AZ314" s="84" t="s">
        <v>4998</v>
      </c>
    </row>
    <row r="315" spans="1:52" ht="85" customHeight="1">
      <c r="A315" s="81">
        <v>314</v>
      </c>
      <c r="B315" s="82" t="s">
        <v>4999</v>
      </c>
      <c r="C315" s="82" t="s">
        <v>751</v>
      </c>
      <c r="D315" s="82" t="s">
        <v>5000</v>
      </c>
      <c r="E315" s="82" t="s">
        <v>1630</v>
      </c>
      <c r="F315" s="82" t="s">
        <v>236</v>
      </c>
      <c r="G315" s="82" t="s">
        <v>593</v>
      </c>
      <c r="H315" s="82" t="s">
        <v>222</v>
      </c>
      <c r="I315" s="113" t="s">
        <v>1263</v>
      </c>
      <c r="J315" s="113" t="s">
        <v>1497</v>
      </c>
      <c r="K315" s="82" t="s">
        <v>248</v>
      </c>
      <c r="L315" s="82" t="s">
        <v>5001</v>
      </c>
      <c r="M315" s="82" t="s">
        <v>5002</v>
      </c>
      <c r="N315" s="82"/>
      <c r="O315" s="82"/>
      <c r="P315" s="82"/>
      <c r="Q315" s="82"/>
      <c r="R315" s="82"/>
      <c r="S315" s="82"/>
      <c r="T315" s="82"/>
      <c r="U315" s="82"/>
      <c r="V315" s="82"/>
      <c r="W315" s="82"/>
      <c r="X315" s="82"/>
      <c r="Y315" s="82"/>
      <c r="Z315" s="82"/>
      <c r="AA315" s="82"/>
      <c r="AB315" s="82" t="s">
        <v>66</v>
      </c>
      <c r="AC315" s="82" t="s">
        <v>67</v>
      </c>
      <c r="AD315" s="82" t="s">
        <v>88</v>
      </c>
      <c r="AE315" s="82" t="s">
        <v>64</v>
      </c>
      <c r="AF315" s="82" t="s">
        <v>64</v>
      </c>
      <c r="AG315" s="82" t="s">
        <v>65</v>
      </c>
      <c r="AH315" s="82"/>
      <c r="AI315" s="82" t="s">
        <v>69</v>
      </c>
      <c r="AJ315" s="82" t="s">
        <v>65</v>
      </c>
      <c r="AK315" s="82" t="s">
        <v>136</v>
      </c>
      <c r="AL315" s="82" t="s">
        <v>65</v>
      </c>
      <c r="AM315" s="82" t="s">
        <v>64</v>
      </c>
      <c r="AN315" s="82" t="s">
        <v>65</v>
      </c>
      <c r="AO315" s="82"/>
      <c r="AP315" s="82"/>
      <c r="AQ315" s="82" t="s">
        <v>5003</v>
      </c>
      <c r="AR315" s="82" t="s">
        <v>5004</v>
      </c>
      <c r="AS315" s="82" t="s">
        <v>136</v>
      </c>
      <c r="AT315" s="82"/>
      <c r="AU315" s="82" t="s">
        <v>65</v>
      </c>
      <c r="AV315" s="82"/>
      <c r="AW315" s="82"/>
      <c r="AX315" s="82"/>
      <c r="AY315" s="82" t="s">
        <v>5005</v>
      </c>
      <c r="AZ315" s="84" t="s">
        <v>4644</v>
      </c>
    </row>
    <row r="316" spans="1:52" ht="85" customHeight="1">
      <c r="A316" s="81">
        <v>315</v>
      </c>
      <c r="B316" s="82" t="s">
        <v>5006</v>
      </c>
      <c r="C316" s="82" t="s">
        <v>822</v>
      </c>
      <c r="D316" s="82" t="s">
        <v>5007</v>
      </c>
      <c r="E316" s="82" t="s">
        <v>1517</v>
      </c>
      <c r="F316" s="82" t="s">
        <v>236</v>
      </c>
      <c r="G316" s="82" t="s">
        <v>753</v>
      </c>
      <c r="H316" s="82" t="s">
        <v>222</v>
      </c>
      <c r="I316" s="113" t="s">
        <v>1263</v>
      </c>
      <c r="J316" s="113" t="s">
        <v>1497</v>
      </c>
      <c r="K316" s="82" t="s">
        <v>248</v>
      </c>
      <c r="L316" s="82" t="s">
        <v>5008</v>
      </c>
      <c r="M316" s="82" t="s">
        <v>5009</v>
      </c>
      <c r="N316" s="82"/>
      <c r="O316" s="82"/>
      <c r="P316" s="82"/>
      <c r="Q316" s="82"/>
      <c r="R316" s="82"/>
      <c r="S316" s="82"/>
      <c r="T316" s="82"/>
      <c r="U316" s="82"/>
      <c r="V316" s="82"/>
      <c r="W316" s="82"/>
      <c r="X316" s="82"/>
      <c r="Y316" s="82"/>
      <c r="Z316" s="82"/>
      <c r="AA316" s="82"/>
      <c r="AB316" s="82" t="s">
        <v>66</v>
      </c>
      <c r="AC316" s="82" t="s">
        <v>67</v>
      </c>
      <c r="AD316" s="82" t="s">
        <v>172</v>
      </c>
      <c r="AE316" s="82" t="s">
        <v>64</v>
      </c>
      <c r="AF316" s="82" t="s">
        <v>64</v>
      </c>
      <c r="AG316" s="82" t="s">
        <v>65</v>
      </c>
      <c r="AH316" s="82"/>
      <c r="AI316" s="82" t="s">
        <v>89</v>
      </c>
      <c r="AJ316" s="82" t="s">
        <v>65</v>
      </c>
      <c r="AK316" s="82" t="s">
        <v>65</v>
      </c>
      <c r="AL316" s="82" t="s">
        <v>65</v>
      </c>
      <c r="AM316" s="82" t="s">
        <v>64</v>
      </c>
      <c r="AN316" s="82" t="s">
        <v>136</v>
      </c>
      <c r="AO316" s="82"/>
      <c r="AP316" s="82"/>
      <c r="AQ316" s="82" t="s">
        <v>5010</v>
      </c>
      <c r="AR316" s="82" t="s">
        <v>5011</v>
      </c>
      <c r="AS316" s="82" t="s">
        <v>65</v>
      </c>
      <c r="AT316" s="82"/>
      <c r="AU316" s="82" t="s">
        <v>65</v>
      </c>
      <c r="AV316" s="82"/>
      <c r="AW316" s="82"/>
      <c r="AX316" s="82"/>
      <c r="AY316" s="82" t="s">
        <v>5012</v>
      </c>
      <c r="AZ316" s="84" t="s">
        <v>4470</v>
      </c>
    </row>
    <row r="317" spans="1:52" ht="85" customHeight="1">
      <c r="A317" s="81">
        <v>316</v>
      </c>
      <c r="B317" s="82" t="s">
        <v>5013</v>
      </c>
      <c r="C317" s="82" t="s">
        <v>386</v>
      </c>
      <c r="D317" s="82" t="s">
        <v>5014</v>
      </c>
      <c r="E317" s="82" t="s">
        <v>1517</v>
      </c>
      <c r="F317" s="82" t="s">
        <v>55</v>
      </c>
      <c r="G317" s="82" t="s">
        <v>129</v>
      </c>
      <c r="H317" s="82" t="s">
        <v>238</v>
      </c>
      <c r="I317" s="113" t="s">
        <v>290</v>
      </c>
      <c r="J317" s="113" t="s">
        <v>1497</v>
      </c>
      <c r="K317" s="82" t="s">
        <v>284</v>
      </c>
      <c r="L317" s="82" t="s">
        <v>5015</v>
      </c>
      <c r="M317" s="82" t="s">
        <v>5016</v>
      </c>
      <c r="N317" s="82" t="s">
        <v>1640</v>
      </c>
      <c r="O317" s="82" t="s">
        <v>1500</v>
      </c>
      <c r="P317" s="82" t="s">
        <v>61</v>
      </c>
      <c r="Q317" s="82" t="s">
        <v>159</v>
      </c>
      <c r="R317" s="82" t="s">
        <v>1748</v>
      </c>
      <c r="S317" s="82" t="s">
        <v>64</v>
      </c>
      <c r="T317" s="82" t="s">
        <v>64</v>
      </c>
      <c r="U317" s="82" t="s">
        <v>64</v>
      </c>
      <c r="V317" s="82" t="s">
        <v>64</v>
      </c>
      <c r="W317" s="82" t="s">
        <v>65</v>
      </c>
      <c r="X317" s="82" t="s">
        <v>65</v>
      </c>
      <c r="Y317" s="82" t="s">
        <v>64</v>
      </c>
      <c r="Z317" s="82" t="s">
        <v>65</v>
      </c>
      <c r="AA317" s="82" t="s">
        <v>65</v>
      </c>
      <c r="AB317" s="82" t="s">
        <v>66</v>
      </c>
      <c r="AC317" s="82" t="s">
        <v>87</v>
      </c>
      <c r="AD317" s="82" t="s">
        <v>88</v>
      </c>
      <c r="AE317" s="82" t="s">
        <v>64</v>
      </c>
      <c r="AF317" s="82" t="s">
        <v>64</v>
      </c>
      <c r="AG317" s="82" t="s">
        <v>64</v>
      </c>
      <c r="AH317" s="82" t="s">
        <v>65</v>
      </c>
      <c r="AI317" s="82" t="s">
        <v>89</v>
      </c>
      <c r="AJ317" s="82" t="s">
        <v>65</v>
      </c>
      <c r="AK317" s="82" t="s">
        <v>136</v>
      </c>
      <c r="AL317" s="82" t="s">
        <v>136</v>
      </c>
      <c r="AM317" s="82" t="s">
        <v>64</v>
      </c>
      <c r="AN317" s="82" t="s">
        <v>136</v>
      </c>
      <c r="AO317" s="82" t="s">
        <v>5017</v>
      </c>
      <c r="AP317" s="82" t="s">
        <v>5018</v>
      </c>
      <c r="AQ317" s="82" t="s">
        <v>5019</v>
      </c>
      <c r="AR317" s="82" t="s">
        <v>4496</v>
      </c>
      <c r="AS317" s="82" t="s">
        <v>64</v>
      </c>
      <c r="AT317" s="82"/>
      <c r="AU317" s="82" t="s">
        <v>65</v>
      </c>
      <c r="AV317" s="82" t="s">
        <v>1792</v>
      </c>
      <c r="AW317" s="82" t="s">
        <v>65</v>
      </c>
      <c r="AX317" s="82"/>
      <c r="AY317" s="82" t="s">
        <v>5020</v>
      </c>
      <c r="AZ317" s="84" t="s">
        <v>5021</v>
      </c>
    </row>
    <row r="318" spans="1:52" ht="85" customHeight="1">
      <c r="A318" s="81">
        <v>317</v>
      </c>
      <c r="B318" s="82" t="s">
        <v>5022</v>
      </c>
      <c r="C318" s="82" t="s">
        <v>1734</v>
      </c>
      <c r="D318" s="82" t="s">
        <v>5023</v>
      </c>
      <c r="E318" s="82" t="s">
        <v>1640</v>
      </c>
      <c r="F318" s="82" t="s">
        <v>236</v>
      </c>
      <c r="G318" s="82" t="s">
        <v>753</v>
      </c>
      <c r="H318" s="82" t="s">
        <v>222</v>
      </c>
      <c r="I318" s="113" t="s">
        <v>2297</v>
      </c>
      <c r="J318" s="113" t="s">
        <v>1497</v>
      </c>
      <c r="K318" s="82" t="s">
        <v>320</v>
      </c>
      <c r="L318" s="82" t="s">
        <v>5024</v>
      </c>
      <c r="M318" s="82" t="s">
        <v>5025</v>
      </c>
      <c r="N318" s="82" t="s">
        <v>1640</v>
      </c>
      <c r="O318" s="82" t="s">
        <v>1500</v>
      </c>
      <c r="P318" s="82"/>
      <c r="Q318" s="82"/>
      <c r="R318" s="82"/>
      <c r="S318" s="82"/>
      <c r="T318" s="82"/>
      <c r="U318" s="82"/>
      <c r="V318" s="82"/>
      <c r="W318" s="82"/>
      <c r="X318" s="82"/>
      <c r="Y318" s="82"/>
      <c r="Z318" s="82"/>
      <c r="AA318" s="82"/>
      <c r="AB318" s="82" t="s">
        <v>194</v>
      </c>
      <c r="AC318" s="82" t="s">
        <v>67</v>
      </c>
      <c r="AD318" s="82" t="s">
        <v>88</v>
      </c>
      <c r="AE318" s="82" t="s">
        <v>64</v>
      </c>
      <c r="AF318" s="82" t="s">
        <v>64</v>
      </c>
      <c r="AG318" s="82" t="s">
        <v>65</v>
      </c>
      <c r="AH318" s="82"/>
      <c r="AI318" s="82" t="s">
        <v>69</v>
      </c>
      <c r="AJ318" s="82" t="s">
        <v>65</v>
      </c>
      <c r="AK318" s="82" t="s">
        <v>65</v>
      </c>
      <c r="AL318" s="82" t="s">
        <v>65</v>
      </c>
      <c r="AM318" s="82" t="s">
        <v>65</v>
      </c>
      <c r="AN318" s="82" t="s">
        <v>65</v>
      </c>
      <c r="AO318" s="82"/>
      <c r="AP318" s="82"/>
      <c r="AQ318" s="82" t="s">
        <v>5026</v>
      </c>
      <c r="AR318" s="82" t="s">
        <v>474</v>
      </c>
      <c r="AS318" s="82" t="s">
        <v>65</v>
      </c>
      <c r="AT318" s="82"/>
      <c r="AU318" s="82" t="s">
        <v>64</v>
      </c>
      <c r="AV318" s="82"/>
      <c r="AW318" s="82"/>
      <c r="AX318" s="82"/>
      <c r="AY318" s="82" t="s">
        <v>5027</v>
      </c>
      <c r="AZ318" s="84" t="s">
        <v>5028</v>
      </c>
    </row>
    <row r="319" spans="1:52" ht="85" customHeight="1">
      <c r="A319" s="81">
        <v>318</v>
      </c>
      <c r="B319" s="82" t="s">
        <v>5029</v>
      </c>
      <c r="C319" s="82" t="s">
        <v>892</v>
      </c>
      <c r="D319" s="82" t="s">
        <v>5030</v>
      </c>
      <c r="E319" s="82" t="s">
        <v>1495</v>
      </c>
      <c r="F319" s="82" t="s">
        <v>55</v>
      </c>
      <c r="G319" s="82" t="s">
        <v>129</v>
      </c>
      <c r="H319" s="82" t="s">
        <v>238</v>
      </c>
      <c r="I319" s="113" t="s">
        <v>2295</v>
      </c>
      <c r="J319" s="113" t="s">
        <v>1497</v>
      </c>
      <c r="K319" s="82" t="s">
        <v>320</v>
      </c>
      <c r="L319" s="82" t="s">
        <v>5031</v>
      </c>
      <c r="M319" s="82" t="s">
        <v>5032</v>
      </c>
      <c r="N319" s="82" t="s">
        <v>1526</v>
      </c>
      <c r="O319" s="82" t="s">
        <v>1747</v>
      </c>
      <c r="P319" s="82" t="s">
        <v>61</v>
      </c>
      <c r="Q319" s="82" t="s">
        <v>84</v>
      </c>
      <c r="R319" s="82" t="s">
        <v>1748</v>
      </c>
      <c r="S319" s="82" t="s">
        <v>64</v>
      </c>
      <c r="T319" s="82" t="s">
        <v>64</v>
      </c>
      <c r="U319" s="82" t="s">
        <v>64</v>
      </c>
      <c r="V319" s="82" t="s">
        <v>64</v>
      </c>
      <c r="W319" s="82" t="s">
        <v>65</v>
      </c>
      <c r="X319" s="82" t="s">
        <v>65</v>
      </c>
      <c r="Y319" s="82" t="s">
        <v>64</v>
      </c>
      <c r="Z319" s="82" t="s">
        <v>65</v>
      </c>
      <c r="AA319" s="82" t="s">
        <v>64</v>
      </c>
      <c r="AB319" s="82" t="s">
        <v>66</v>
      </c>
      <c r="AC319" s="82" t="s">
        <v>104</v>
      </c>
      <c r="AD319" s="82" t="s">
        <v>88</v>
      </c>
      <c r="AE319" s="82" t="s">
        <v>64</v>
      </c>
      <c r="AF319" s="82" t="s">
        <v>64</v>
      </c>
      <c r="AG319" s="82" t="s">
        <v>64</v>
      </c>
      <c r="AH319" s="82" t="s">
        <v>65</v>
      </c>
      <c r="AI319" s="82" t="s">
        <v>89</v>
      </c>
      <c r="AJ319" s="82" t="s">
        <v>65</v>
      </c>
      <c r="AK319" s="82" t="s">
        <v>136</v>
      </c>
      <c r="AL319" s="82" t="s">
        <v>65</v>
      </c>
      <c r="AM319" s="82" t="s">
        <v>64</v>
      </c>
      <c r="AN319" s="82" t="s">
        <v>64</v>
      </c>
      <c r="AO319" s="82" t="s">
        <v>5033</v>
      </c>
      <c r="AP319" s="82" t="s">
        <v>5034</v>
      </c>
      <c r="AQ319" s="82" t="s">
        <v>5035</v>
      </c>
      <c r="AR319" s="82" t="s">
        <v>474</v>
      </c>
      <c r="AS319" s="82" t="s">
        <v>65</v>
      </c>
      <c r="AT319" s="82"/>
      <c r="AU319" s="82" t="s">
        <v>64</v>
      </c>
      <c r="AV319" s="82" t="s">
        <v>1781</v>
      </c>
      <c r="AW319" s="82" t="s">
        <v>65</v>
      </c>
      <c r="AX319" s="82"/>
      <c r="AY319" s="82" t="s">
        <v>5036</v>
      </c>
      <c r="AZ319" s="84"/>
    </row>
    <row r="320" spans="1:52" ht="85" customHeight="1">
      <c r="A320" s="81">
        <v>319</v>
      </c>
      <c r="B320" s="82" t="s">
        <v>5037</v>
      </c>
      <c r="C320" s="82" t="s">
        <v>751</v>
      </c>
      <c r="D320" s="82" t="s">
        <v>5038</v>
      </c>
      <c r="E320" s="82" t="s">
        <v>1559</v>
      </c>
      <c r="F320" s="82" t="s">
        <v>236</v>
      </c>
      <c r="G320" s="82" t="s">
        <v>753</v>
      </c>
      <c r="H320" s="82" t="s">
        <v>222</v>
      </c>
      <c r="I320" s="113" t="s">
        <v>1263</v>
      </c>
      <c r="J320" s="113" t="s">
        <v>1497</v>
      </c>
      <c r="K320" s="82" t="s">
        <v>248</v>
      </c>
      <c r="L320" s="82" t="s">
        <v>5039</v>
      </c>
      <c r="M320" s="82" t="s">
        <v>5040</v>
      </c>
      <c r="N320" s="82"/>
      <c r="O320" s="82"/>
      <c r="P320" s="82"/>
      <c r="Q320" s="82"/>
      <c r="R320" s="82"/>
      <c r="S320" s="82"/>
      <c r="T320" s="82"/>
      <c r="U320" s="82"/>
      <c r="V320" s="82"/>
      <c r="W320" s="82"/>
      <c r="X320" s="82"/>
      <c r="Y320" s="82"/>
      <c r="Z320" s="82"/>
      <c r="AA320" s="82"/>
      <c r="AB320" s="82" t="s">
        <v>66</v>
      </c>
      <c r="AC320" s="82" t="s">
        <v>67</v>
      </c>
      <c r="AD320" s="82" t="s">
        <v>88</v>
      </c>
      <c r="AE320" s="82" t="s">
        <v>64</v>
      </c>
      <c r="AF320" s="82" t="s">
        <v>65</v>
      </c>
      <c r="AG320" s="82" t="s">
        <v>65</v>
      </c>
      <c r="AH320" s="82"/>
      <c r="AI320" s="82" t="s">
        <v>69</v>
      </c>
      <c r="AJ320" s="82" t="s">
        <v>65</v>
      </c>
      <c r="AK320" s="82" t="s">
        <v>65</v>
      </c>
      <c r="AL320" s="82" t="s">
        <v>65</v>
      </c>
      <c r="AM320" s="82" t="s">
        <v>64</v>
      </c>
      <c r="AN320" s="82" t="s">
        <v>65</v>
      </c>
      <c r="AO320" s="82"/>
      <c r="AP320" s="82"/>
      <c r="AQ320" s="82" t="s">
        <v>5041</v>
      </c>
      <c r="AR320" s="82" t="s">
        <v>1263</v>
      </c>
      <c r="AS320" s="82" t="s">
        <v>64</v>
      </c>
      <c r="AT320" s="82"/>
      <c r="AU320" s="82" t="s">
        <v>65</v>
      </c>
      <c r="AV320" s="82"/>
      <c r="AW320" s="82"/>
      <c r="AX320" s="82"/>
      <c r="AY320" s="82" t="s">
        <v>5042</v>
      </c>
      <c r="AZ320" s="84" t="s">
        <v>5043</v>
      </c>
    </row>
    <row r="321" spans="1:52" ht="85" customHeight="1">
      <c r="A321" s="81">
        <v>320</v>
      </c>
      <c r="B321" s="82" t="s">
        <v>5044</v>
      </c>
      <c r="C321" s="82" t="s">
        <v>5045</v>
      </c>
      <c r="D321" s="82" t="s">
        <v>5046</v>
      </c>
      <c r="E321" s="82" t="s">
        <v>1570</v>
      </c>
      <c r="F321" s="82" t="s">
        <v>236</v>
      </c>
      <c r="G321" s="82" t="s">
        <v>753</v>
      </c>
      <c r="H321" s="82" t="s">
        <v>222</v>
      </c>
      <c r="I321" s="113" t="s">
        <v>255</v>
      </c>
      <c r="J321" s="113" t="s">
        <v>1497</v>
      </c>
      <c r="K321" s="82" t="s">
        <v>248</v>
      </c>
      <c r="L321" s="82" t="s">
        <v>5047</v>
      </c>
      <c r="M321" s="82" t="s">
        <v>5048</v>
      </c>
      <c r="N321" s="82"/>
      <c r="O321" s="82"/>
      <c r="P321" s="82"/>
      <c r="Q321" s="82"/>
      <c r="R321" s="82"/>
      <c r="S321" s="82"/>
      <c r="T321" s="82"/>
      <c r="U321" s="82"/>
      <c r="V321" s="82"/>
      <c r="W321" s="82"/>
      <c r="X321" s="82"/>
      <c r="Y321" s="82"/>
      <c r="Z321" s="82"/>
      <c r="AA321" s="82"/>
      <c r="AB321" s="82" t="s">
        <v>66</v>
      </c>
      <c r="AC321" s="82" t="s">
        <v>67</v>
      </c>
      <c r="AD321" s="82" t="s">
        <v>88</v>
      </c>
      <c r="AE321" s="82" t="s">
        <v>64</v>
      </c>
      <c r="AF321" s="82" t="s">
        <v>65</v>
      </c>
      <c r="AG321" s="82" t="s">
        <v>65</v>
      </c>
      <c r="AH321" s="82"/>
      <c r="AI321" s="82" t="s">
        <v>69</v>
      </c>
      <c r="AJ321" s="82" t="s">
        <v>65</v>
      </c>
      <c r="AK321" s="82" t="s">
        <v>65</v>
      </c>
      <c r="AL321" s="82" t="s">
        <v>65</v>
      </c>
      <c r="AM321" s="82" t="s">
        <v>65</v>
      </c>
      <c r="AN321" s="82" t="s">
        <v>64</v>
      </c>
      <c r="AO321" s="82"/>
      <c r="AP321" s="82"/>
      <c r="AQ321" s="82" t="s">
        <v>5049</v>
      </c>
      <c r="AR321" s="82" t="s">
        <v>255</v>
      </c>
      <c r="AS321" s="82" t="s">
        <v>64</v>
      </c>
      <c r="AT321" s="82"/>
      <c r="AU321" s="82" t="s">
        <v>65</v>
      </c>
      <c r="AV321" s="82"/>
      <c r="AW321" s="82"/>
      <c r="AX321" s="82"/>
      <c r="AY321" s="82" t="s">
        <v>5050</v>
      </c>
      <c r="AZ321" s="84"/>
    </row>
    <row r="322" spans="1:52" ht="85" customHeight="1">
      <c r="A322" s="81">
        <v>321</v>
      </c>
      <c r="B322" s="82" t="s">
        <v>5051</v>
      </c>
      <c r="C322" s="82" t="s">
        <v>751</v>
      </c>
      <c r="D322" s="82" t="s">
        <v>5052</v>
      </c>
      <c r="E322" s="82" t="s">
        <v>1567</v>
      </c>
      <c r="F322" s="82" t="s">
        <v>236</v>
      </c>
      <c r="G322" s="82" t="s">
        <v>753</v>
      </c>
      <c r="H322" s="82" t="s">
        <v>222</v>
      </c>
      <c r="I322" s="113" t="s">
        <v>883</v>
      </c>
      <c r="J322" s="113" t="s">
        <v>1497</v>
      </c>
      <c r="K322" s="82" t="s">
        <v>320</v>
      </c>
      <c r="L322" s="82" t="s">
        <v>5053</v>
      </c>
      <c r="M322" s="82" t="s">
        <v>5054</v>
      </c>
      <c r="N322" s="82"/>
      <c r="O322" s="82"/>
      <c r="P322" s="82"/>
      <c r="Q322" s="82"/>
      <c r="R322" s="82"/>
      <c r="S322" s="82"/>
      <c r="T322" s="82"/>
      <c r="U322" s="82"/>
      <c r="V322" s="82"/>
      <c r="W322" s="82"/>
      <c r="X322" s="82"/>
      <c r="Y322" s="82"/>
      <c r="Z322" s="82"/>
      <c r="AA322" s="82"/>
      <c r="AB322" s="82" t="s">
        <v>66</v>
      </c>
      <c r="AC322" s="82" t="s">
        <v>67</v>
      </c>
      <c r="AD322" s="82" t="s">
        <v>88</v>
      </c>
      <c r="AE322" s="82" t="s">
        <v>64</v>
      </c>
      <c r="AF322" s="82" t="s">
        <v>64</v>
      </c>
      <c r="AG322" s="82" t="s">
        <v>65</v>
      </c>
      <c r="AH322" s="82"/>
      <c r="AI322" s="82" t="s">
        <v>69</v>
      </c>
      <c r="AJ322" s="82" t="s">
        <v>65</v>
      </c>
      <c r="AK322" s="82" t="s">
        <v>65</v>
      </c>
      <c r="AL322" s="82" t="s">
        <v>65</v>
      </c>
      <c r="AM322" s="82" t="s">
        <v>64</v>
      </c>
      <c r="AN322" s="82" t="s">
        <v>65</v>
      </c>
      <c r="AO322" s="82"/>
      <c r="AP322" s="82"/>
      <c r="AQ322" s="82" t="s">
        <v>5055</v>
      </c>
      <c r="AR322" s="82" t="s">
        <v>883</v>
      </c>
      <c r="AS322" s="82" t="s">
        <v>64</v>
      </c>
      <c r="AT322" s="82"/>
      <c r="AU322" s="82" t="s">
        <v>65</v>
      </c>
      <c r="AV322" s="82"/>
      <c r="AW322" s="82"/>
      <c r="AX322" s="82"/>
      <c r="AY322" s="82" t="s">
        <v>5056</v>
      </c>
      <c r="AZ322" s="84" t="s">
        <v>5057</v>
      </c>
    </row>
    <row r="323" spans="1:52" ht="85" customHeight="1">
      <c r="A323" s="81">
        <v>322</v>
      </c>
      <c r="B323" s="82" t="s">
        <v>5058</v>
      </c>
      <c r="C323" s="82" t="s">
        <v>751</v>
      </c>
      <c r="D323" s="82" t="s">
        <v>5059</v>
      </c>
      <c r="E323" s="82" t="s">
        <v>1526</v>
      </c>
      <c r="F323" s="82" t="s">
        <v>236</v>
      </c>
      <c r="G323" s="82" t="s">
        <v>753</v>
      </c>
      <c r="H323" s="82" t="s">
        <v>222</v>
      </c>
      <c r="I323" s="113" t="s">
        <v>199</v>
      </c>
      <c r="J323" s="113" t="s">
        <v>1497</v>
      </c>
      <c r="K323" s="82" t="s">
        <v>320</v>
      </c>
      <c r="L323" s="82" t="s">
        <v>5060</v>
      </c>
      <c r="M323" s="82" t="s">
        <v>5061</v>
      </c>
      <c r="N323" s="82"/>
      <c r="O323" s="82"/>
      <c r="P323" s="82"/>
      <c r="Q323" s="82"/>
      <c r="R323" s="82"/>
      <c r="S323" s="82"/>
      <c r="T323" s="82"/>
      <c r="U323" s="82"/>
      <c r="V323" s="82"/>
      <c r="W323" s="82"/>
      <c r="X323" s="82"/>
      <c r="Y323" s="82"/>
      <c r="Z323" s="82"/>
      <c r="AA323" s="82"/>
      <c r="AB323" s="82" t="s">
        <v>66</v>
      </c>
      <c r="AC323" s="82" t="s">
        <v>67</v>
      </c>
      <c r="AD323" s="82" t="s">
        <v>88</v>
      </c>
      <c r="AE323" s="82" t="s">
        <v>64</v>
      </c>
      <c r="AF323" s="82" t="s">
        <v>65</v>
      </c>
      <c r="AG323" s="82" t="s">
        <v>65</v>
      </c>
      <c r="AH323" s="82"/>
      <c r="AI323" s="82" t="s">
        <v>69</v>
      </c>
      <c r="AJ323" s="82" t="s">
        <v>65</v>
      </c>
      <c r="AK323" s="82" t="s">
        <v>65</v>
      </c>
      <c r="AL323" s="82" t="s">
        <v>65</v>
      </c>
      <c r="AM323" s="82" t="s">
        <v>64</v>
      </c>
      <c r="AN323" s="82" t="s">
        <v>65</v>
      </c>
      <c r="AO323" s="82"/>
      <c r="AP323" s="82"/>
      <c r="AQ323" s="82" t="s">
        <v>5062</v>
      </c>
      <c r="AR323" s="82" t="s">
        <v>199</v>
      </c>
      <c r="AS323" s="82" t="s">
        <v>64</v>
      </c>
      <c r="AT323" s="82"/>
      <c r="AU323" s="82" t="s">
        <v>65</v>
      </c>
      <c r="AV323" s="82"/>
      <c r="AW323" s="82"/>
      <c r="AX323" s="82"/>
      <c r="AY323" s="82" t="s">
        <v>5063</v>
      </c>
      <c r="AZ323" s="84" t="s">
        <v>5064</v>
      </c>
    </row>
    <row r="324" spans="1:52" ht="85" customHeight="1">
      <c r="A324" s="81">
        <v>323</v>
      </c>
      <c r="B324" s="82" t="s">
        <v>5065</v>
      </c>
      <c r="C324" s="82" t="s">
        <v>751</v>
      </c>
      <c r="D324" s="82" t="s">
        <v>5066</v>
      </c>
      <c r="E324" s="82" t="s">
        <v>1570</v>
      </c>
      <c r="F324" s="82" t="s">
        <v>236</v>
      </c>
      <c r="G324" s="82" t="s">
        <v>753</v>
      </c>
      <c r="H324" s="82" t="s">
        <v>222</v>
      </c>
      <c r="I324" s="113" t="s">
        <v>199</v>
      </c>
      <c r="J324" s="113" t="s">
        <v>1497</v>
      </c>
      <c r="K324" s="82" t="s">
        <v>320</v>
      </c>
      <c r="L324" s="82" t="s">
        <v>5067</v>
      </c>
      <c r="M324" s="82" t="s">
        <v>5068</v>
      </c>
      <c r="N324" s="82"/>
      <c r="O324" s="82"/>
      <c r="P324" s="82"/>
      <c r="Q324" s="82"/>
      <c r="R324" s="82"/>
      <c r="S324" s="82"/>
      <c r="T324" s="82"/>
      <c r="U324" s="82"/>
      <c r="V324" s="82"/>
      <c r="W324" s="82"/>
      <c r="X324" s="82"/>
      <c r="Y324" s="82"/>
      <c r="Z324" s="82"/>
      <c r="AA324" s="82"/>
      <c r="AB324" s="82" t="s">
        <v>66</v>
      </c>
      <c r="AC324" s="82" t="s">
        <v>67</v>
      </c>
      <c r="AD324" s="82" t="s">
        <v>88</v>
      </c>
      <c r="AE324" s="82" t="s">
        <v>64</v>
      </c>
      <c r="AF324" s="82" t="s">
        <v>65</v>
      </c>
      <c r="AG324" s="82" t="s">
        <v>65</v>
      </c>
      <c r="AH324" s="82"/>
      <c r="AI324" s="82" t="s">
        <v>69</v>
      </c>
      <c r="AJ324" s="82" t="s">
        <v>136</v>
      </c>
      <c r="AK324" s="82" t="s">
        <v>64</v>
      </c>
      <c r="AL324" s="82" t="s">
        <v>65</v>
      </c>
      <c r="AM324" s="82" t="s">
        <v>65</v>
      </c>
      <c r="AN324" s="82" t="s">
        <v>65</v>
      </c>
      <c r="AO324" s="82"/>
      <c r="AP324" s="82"/>
      <c r="AQ324" s="82" t="s">
        <v>5069</v>
      </c>
      <c r="AR324" s="82" t="s">
        <v>5070</v>
      </c>
      <c r="AS324" s="82" t="s">
        <v>136</v>
      </c>
      <c r="AT324" s="82"/>
      <c r="AU324" s="82" t="s">
        <v>65</v>
      </c>
      <c r="AV324" s="82"/>
      <c r="AW324" s="82"/>
      <c r="AX324" s="82"/>
      <c r="AY324" s="82" t="s">
        <v>5071</v>
      </c>
      <c r="AZ324" s="84" t="s">
        <v>5072</v>
      </c>
    </row>
    <row r="325" spans="1:52" ht="85" customHeight="1">
      <c r="A325" s="81">
        <v>324</v>
      </c>
      <c r="B325" s="82" t="s">
        <v>5073</v>
      </c>
      <c r="C325" s="82" t="s">
        <v>4921</v>
      </c>
      <c r="D325" s="82" t="s">
        <v>5074</v>
      </c>
      <c r="E325" s="82" t="s">
        <v>1567</v>
      </c>
      <c r="F325" s="82" t="s">
        <v>236</v>
      </c>
      <c r="G325" s="82" t="s">
        <v>807</v>
      </c>
      <c r="H325" s="82" t="s">
        <v>222</v>
      </c>
      <c r="I325" s="113" t="s">
        <v>2300</v>
      </c>
      <c r="J325" s="113" t="s">
        <v>1497</v>
      </c>
      <c r="K325" s="82" t="s">
        <v>320</v>
      </c>
      <c r="L325" s="82" t="s">
        <v>5075</v>
      </c>
      <c r="M325" s="82" t="s">
        <v>5076</v>
      </c>
      <c r="N325" s="82"/>
      <c r="O325" s="82"/>
      <c r="P325" s="82"/>
      <c r="Q325" s="82"/>
      <c r="R325" s="82"/>
      <c r="S325" s="82"/>
      <c r="T325" s="82"/>
      <c r="U325" s="82"/>
      <c r="V325" s="82"/>
      <c r="W325" s="82"/>
      <c r="X325" s="82"/>
      <c r="Y325" s="82"/>
      <c r="Z325" s="82"/>
      <c r="AA325" s="82"/>
      <c r="AB325" s="82" t="s">
        <v>66</v>
      </c>
      <c r="AC325" s="82" t="s">
        <v>67</v>
      </c>
      <c r="AD325" s="82" t="s">
        <v>88</v>
      </c>
      <c r="AE325" s="82" t="s">
        <v>64</v>
      </c>
      <c r="AF325" s="82" t="s">
        <v>64</v>
      </c>
      <c r="AG325" s="82" t="s">
        <v>65</v>
      </c>
      <c r="AH325" s="82"/>
      <c r="AI325" s="82" t="s">
        <v>89</v>
      </c>
      <c r="AJ325" s="82" t="s">
        <v>65</v>
      </c>
      <c r="AK325" s="82" t="s">
        <v>65</v>
      </c>
      <c r="AL325" s="82" t="s">
        <v>65</v>
      </c>
      <c r="AM325" s="82" t="s">
        <v>136</v>
      </c>
      <c r="AN325" s="82" t="s">
        <v>136</v>
      </c>
      <c r="AO325" s="82"/>
      <c r="AP325" s="82"/>
      <c r="AQ325" s="82" t="s">
        <v>5077</v>
      </c>
      <c r="AR325" s="82" t="s">
        <v>2759</v>
      </c>
      <c r="AS325" s="82" t="s">
        <v>65</v>
      </c>
      <c r="AT325" s="82"/>
      <c r="AU325" s="82" t="s">
        <v>65</v>
      </c>
      <c r="AV325" s="82"/>
      <c r="AW325" s="82"/>
      <c r="AX325" s="82"/>
      <c r="AY325" s="82" t="s">
        <v>5078</v>
      </c>
      <c r="AZ325" s="84"/>
    </row>
    <row r="326" spans="1:52" ht="85" customHeight="1">
      <c r="A326" s="81">
        <v>325</v>
      </c>
      <c r="B326" s="82" t="s">
        <v>5079</v>
      </c>
      <c r="C326" s="82" t="s">
        <v>751</v>
      </c>
      <c r="D326" s="82" t="s">
        <v>5080</v>
      </c>
      <c r="E326" s="82" t="s">
        <v>1507</v>
      </c>
      <c r="F326" s="82" t="s">
        <v>236</v>
      </c>
      <c r="G326" s="82" t="s">
        <v>753</v>
      </c>
      <c r="H326" s="82" t="s">
        <v>222</v>
      </c>
      <c r="I326" s="113" t="s">
        <v>199</v>
      </c>
      <c r="J326" s="113" t="s">
        <v>1497</v>
      </c>
      <c r="K326" s="82" t="s">
        <v>320</v>
      </c>
      <c r="L326" s="82" t="s">
        <v>5081</v>
      </c>
      <c r="M326" s="82" t="s">
        <v>5082</v>
      </c>
      <c r="N326" s="82"/>
      <c r="O326" s="82"/>
      <c r="P326" s="82"/>
      <c r="Q326" s="82"/>
      <c r="R326" s="82"/>
      <c r="S326" s="82"/>
      <c r="T326" s="82"/>
      <c r="U326" s="82"/>
      <c r="V326" s="82"/>
      <c r="W326" s="82"/>
      <c r="X326" s="82"/>
      <c r="Y326" s="82"/>
      <c r="Z326" s="82"/>
      <c r="AA326" s="82"/>
      <c r="AB326" s="82" t="s">
        <v>66</v>
      </c>
      <c r="AC326" s="82" t="s">
        <v>67</v>
      </c>
      <c r="AD326" s="82" t="s">
        <v>68</v>
      </c>
      <c r="AE326" s="82" t="s">
        <v>64</v>
      </c>
      <c r="AF326" s="82" t="s">
        <v>65</v>
      </c>
      <c r="AG326" s="82" t="s">
        <v>65</v>
      </c>
      <c r="AH326" s="82"/>
      <c r="AI326" s="82" t="s">
        <v>69</v>
      </c>
      <c r="AJ326" s="82" t="s">
        <v>65</v>
      </c>
      <c r="AK326" s="82" t="s">
        <v>136</v>
      </c>
      <c r="AL326" s="82" t="s">
        <v>65</v>
      </c>
      <c r="AM326" s="82" t="s">
        <v>136</v>
      </c>
      <c r="AN326" s="82" t="s">
        <v>65</v>
      </c>
      <c r="AO326" s="82"/>
      <c r="AP326" s="82"/>
      <c r="AQ326" s="82" t="s">
        <v>5083</v>
      </c>
      <c r="AR326" s="82" t="s">
        <v>199</v>
      </c>
      <c r="AS326" s="82" t="s">
        <v>64</v>
      </c>
      <c r="AT326" s="82"/>
      <c r="AU326" s="82" t="s">
        <v>65</v>
      </c>
      <c r="AV326" s="82"/>
      <c r="AW326" s="82"/>
      <c r="AX326" s="82"/>
      <c r="AY326" s="82" t="s">
        <v>5084</v>
      </c>
      <c r="AZ326" s="84" t="s">
        <v>5085</v>
      </c>
    </row>
    <row r="327" spans="1:52" ht="85" customHeight="1">
      <c r="A327" s="81">
        <v>326</v>
      </c>
      <c r="B327" s="82" t="s">
        <v>4948</v>
      </c>
      <c r="C327" s="82" t="s">
        <v>822</v>
      </c>
      <c r="D327" s="82" t="s">
        <v>5086</v>
      </c>
      <c r="E327" s="82" t="s">
        <v>1567</v>
      </c>
      <c r="F327" s="82" t="s">
        <v>236</v>
      </c>
      <c r="G327" s="82" t="s">
        <v>753</v>
      </c>
      <c r="H327" s="82" t="s">
        <v>222</v>
      </c>
      <c r="I327" s="113" t="s">
        <v>199</v>
      </c>
      <c r="J327" s="113" t="s">
        <v>1497</v>
      </c>
      <c r="K327" s="82" t="s">
        <v>320</v>
      </c>
      <c r="L327" s="82" t="s">
        <v>5087</v>
      </c>
      <c r="M327" s="82" t="s">
        <v>5088</v>
      </c>
      <c r="N327" s="82"/>
      <c r="O327" s="82"/>
      <c r="P327" s="82"/>
      <c r="Q327" s="82"/>
      <c r="R327" s="82"/>
      <c r="S327" s="82"/>
      <c r="T327" s="82"/>
      <c r="U327" s="82"/>
      <c r="V327" s="82"/>
      <c r="W327" s="82"/>
      <c r="X327" s="82"/>
      <c r="Y327" s="82"/>
      <c r="Z327" s="82"/>
      <c r="AA327" s="82"/>
      <c r="AB327" s="82" t="s">
        <v>66</v>
      </c>
      <c r="AC327" s="82" t="s">
        <v>67</v>
      </c>
      <c r="AD327" s="82" t="s">
        <v>88</v>
      </c>
      <c r="AE327" s="82" t="s">
        <v>64</v>
      </c>
      <c r="AF327" s="82" t="s">
        <v>65</v>
      </c>
      <c r="AG327" s="82" t="s">
        <v>65</v>
      </c>
      <c r="AH327" s="82"/>
      <c r="AI327" s="82" t="s">
        <v>69</v>
      </c>
      <c r="AJ327" s="82" t="s">
        <v>65</v>
      </c>
      <c r="AK327" s="82" t="s">
        <v>65</v>
      </c>
      <c r="AL327" s="82" t="s">
        <v>65</v>
      </c>
      <c r="AM327" s="82" t="s">
        <v>64</v>
      </c>
      <c r="AN327" s="82" t="s">
        <v>65</v>
      </c>
      <c r="AO327" s="82"/>
      <c r="AP327" s="82"/>
      <c r="AQ327" s="82" t="s">
        <v>5089</v>
      </c>
      <c r="AR327" s="82" t="s">
        <v>199</v>
      </c>
      <c r="AS327" s="82" t="s">
        <v>64</v>
      </c>
      <c r="AT327" s="82"/>
      <c r="AU327" s="82" t="s">
        <v>65</v>
      </c>
      <c r="AV327" s="82"/>
      <c r="AW327" s="82"/>
      <c r="AX327" s="82"/>
      <c r="AY327" s="82" t="s">
        <v>5090</v>
      </c>
      <c r="AZ327" s="84" t="s">
        <v>4954</v>
      </c>
    </row>
    <row r="328" spans="1:52" ht="85" customHeight="1">
      <c r="A328" s="81">
        <v>327</v>
      </c>
      <c r="B328" s="82" t="s">
        <v>5091</v>
      </c>
      <c r="C328" s="82" t="s">
        <v>751</v>
      </c>
      <c r="D328" s="82" t="s">
        <v>5092</v>
      </c>
      <c r="E328" s="82" t="s">
        <v>1630</v>
      </c>
      <c r="F328" s="82" t="s">
        <v>236</v>
      </c>
      <c r="G328" s="82" t="s">
        <v>753</v>
      </c>
      <c r="H328" s="82" t="s">
        <v>222</v>
      </c>
      <c r="I328" s="113" t="s">
        <v>1263</v>
      </c>
      <c r="J328" s="113" t="s">
        <v>1497</v>
      </c>
      <c r="K328" s="82" t="s">
        <v>248</v>
      </c>
      <c r="L328" s="82" t="s">
        <v>5093</v>
      </c>
      <c r="M328" s="82" t="s">
        <v>5094</v>
      </c>
      <c r="N328" s="82"/>
      <c r="O328" s="82"/>
      <c r="P328" s="82"/>
      <c r="Q328" s="82"/>
      <c r="R328" s="82"/>
      <c r="S328" s="82"/>
      <c r="T328" s="82"/>
      <c r="U328" s="82"/>
      <c r="V328" s="82"/>
      <c r="W328" s="82"/>
      <c r="X328" s="82"/>
      <c r="Y328" s="82"/>
      <c r="Z328" s="82"/>
      <c r="AA328" s="82"/>
      <c r="AB328" s="82" t="s">
        <v>66</v>
      </c>
      <c r="AC328" s="82" t="s">
        <v>67</v>
      </c>
      <c r="AD328" s="82" t="s">
        <v>88</v>
      </c>
      <c r="AE328" s="82" t="s">
        <v>64</v>
      </c>
      <c r="AF328" s="82" t="s">
        <v>65</v>
      </c>
      <c r="AG328" s="82" t="s">
        <v>65</v>
      </c>
      <c r="AH328" s="82"/>
      <c r="AI328" s="82" t="s">
        <v>69</v>
      </c>
      <c r="AJ328" s="82" t="s">
        <v>65</v>
      </c>
      <c r="AK328" s="82" t="s">
        <v>136</v>
      </c>
      <c r="AL328" s="82" t="s">
        <v>65</v>
      </c>
      <c r="AM328" s="82" t="s">
        <v>64</v>
      </c>
      <c r="AN328" s="82" t="s">
        <v>65</v>
      </c>
      <c r="AO328" s="82"/>
      <c r="AP328" s="82"/>
      <c r="AQ328" s="82" t="s">
        <v>5095</v>
      </c>
      <c r="AR328" s="82" t="s">
        <v>277</v>
      </c>
      <c r="AS328" s="82" t="s">
        <v>65</v>
      </c>
      <c r="AT328" s="82"/>
      <c r="AU328" s="82" t="s">
        <v>65</v>
      </c>
      <c r="AV328" s="82"/>
      <c r="AW328" s="82"/>
      <c r="AX328" s="82"/>
      <c r="AY328" s="82" t="s">
        <v>5096</v>
      </c>
      <c r="AZ328" s="84"/>
    </row>
    <row r="329" spans="1:52" ht="85" customHeight="1">
      <c r="A329" s="81">
        <v>328</v>
      </c>
      <c r="B329" s="82" t="s">
        <v>5097</v>
      </c>
      <c r="C329" s="82" t="s">
        <v>751</v>
      </c>
      <c r="D329" s="82" t="s">
        <v>5098</v>
      </c>
      <c r="E329" s="82" t="s">
        <v>1526</v>
      </c>
      <c r="F329" s="82" t="s">
        <v>236</v>
      </c>
      <c r="G329" s="82" t="s">
        <v>753</v>
      </c>
      <c r="H329" s="82" t="s">
        <v>222</v>
      </c>
      <c r="I329" s="113" t="s">
        <v>2289</v>
      </c>
      <c r="J329" s="113" t="s">
        <v>1497</v>
      </c>
      <c r="K329" s="82" t="s">
        <v>248</v>
      </c>
      <c r="L329" s="82" t="s">
        <v>5099</v>
      </c>
      <c r="M329" s="82" t="s">
        <v>5100</v>
      </c>
      <c r="N329" s="82"/>
      <c r="O329" s="82"/>
      <c r="P329" s="82"/>
      <c r="Q329" s="82"/>
      <c r="R329" s="82"/>
      <c r="S329" s="82"/>
      <c r="T329" s="82"/>
      <c r="U329" s="82"/>
      <c r="V329" s="82"/>
      <c r="W329" s="82"/>
      <c r="X329" s="82"/>
      <c r="Y329" s="82"/>
      <c r="Z329" s="82"/>
      <c r="AA329" s="82"/>
      <c r="AB329" s="82" t="s">
        <v>66</v>
      </c>
      <c r="AC329" s="82" t="s">
        <v>67</v>
      </c>
      <c r="AD329" s="82" t="s">
        <v>88</v>
      </c>
      <c r="AE329" s="82" t="s">
        <v>64</v>
      </c>
      <c r="AF329" s="82" t="s">
        <v>65</v>
      </c>
      <c r="AG329" s="82" t="s">
        <v>65</v>
      </c>
      <c r="AH329" s="82"/>
      <c r="AI329" s="82" t="s">
        <v>69</v>
      </c>
      <c r="AJ329" s="82" t="s">
        <v>65</v>
      </c>
      <c r="AK329" s="82" t="s">
        <v>65</v>
      </c>
      <c r="AL329" s="82" t="s">
        <v>65</v>
      </c>
      <c r="AM329" s="82" t="s">
        <v>64</v>
      </c>
      <c r="AN329" s="82" t="s">
        <v>65</v>
      </c>
      <c r="AO329" s="82"/>
      <c r="AP329" s="82"/>
      <c r="AQ329" s="82" t="s">
        <v>5101</v>
      </c>
      <c r="AR329" s="82" t="s">
        <v>5102</v>
      </c>
      <c r="AS329" s="82" t="s">
        <v>64</v>
      </c>
      <c r="AT329" s="82"/>
      <c r="AU329" s="82" t="s">
        <v>65</v>
      </c>
      <c r="AV329" s="82"/>
      <c r="AW329" s="82"/>
      <c r="AX329" s="82"/>
      <c r="AY329" s="82" t="s">
        <v>5103</v>
      </c>
      <c r="AZ329" s="84" t="s">
        <v>5104</v>
      </c>
    </row>
    <row r="330" spans="1:52" ht="85" customHeight="1">
      <c r="A330" s="81">
        <v>329</v>
      </c>
      <c r="B330" s="82" t="s">
        <v>5105</v>
      </c>
      <c r="C330" s="82" t="s">
        <v>751</v>
      </c>
      <c r="D330" s="82" t="s">
        <v>5106</v>
      </c>
      <c r="E330" s="82" t="s">
        <v>1640</v>
      </c>
      <c r="F330" s="82" t="s">
        <v>236</v>
      </c>
      <c r="G330" s="82" t="s">
        <v>753</v>
      </c>
      <c r="H330" s="82" t="s">
        <v>222</v>
      </c>
      <c r="I330" s="113" t="s">
        <v>199</v>
      </c>
      <c r="J330" s="113" t="s">
        <v>1497</v>
      </c>
      <c r="K330" s="82" t="s">
        <v>320</v>
      </c>
      <c r="L330" s="82" t="s">
        <v>5107</v>
      </c>
      <c r="M330" s="82" t="s">
        <v>5108</v>
      </c>
      <c r="N330" s="82"/>
      <c r="O330" s="82"/>
      <c r="P330" s="82"/>
      <c r="Q330" s="82"/>
      <c r="R330" s="82"/>
      <c r="S330" s="82"/>
      <c r="T330" s="82"/>
      <c r="U330" s="82"/>
      <c r="V330" s="82"/>
      <c r="W330" s="82"/>
      <c r="X330" s="82"/>
      <c r="Y330" s="82"/>
      <c r="Z330" s="82"/>
      <c r="AA330" s="82"/>
      <c r="AB330" s="82" t="s">
        <v>66</v>
      </c>
      <c r="AC330" s="82" t="s">
        <v>67</v>
      </c>
      <c r="AD330" s="82" t="s">
        <v>88</v>
      </c>
      <c r="AE330" s="82" t="s">
        <v>64</v>
      </c>
      <c r="AF330" s="82" t="s">
        <v>65</v>
      </c>
      <c r="AG330" s="82" t="s">
        <v>65</v>
      </c>
      <c r="AH330" s="82"/>
      <c r="AI330" s="82" t="s">
        <v>69</v>
      </c>
      <c r="AJ330" s="82" t="s">
        <v>65</v>
      </c>
      <c r="AK330" s="82" t="s">
        <v>65</v>
      </c>
      <c r="AL330" s="82" t="s">
        <v>65</v>
      </c>
      <c r="AM330" s="82" t="s">
        <v>64</v>
      </c>
      <c r="AN330" s="82" t="s">
        <v>65</v>
      </c>
      <c r="AO330" s="82"/>
      <c r="AP330" s="82"/>
      <c r="AQ330" s="82" t="s">
        <v>5109</v>
      </c>
      <c r="AR330" s="82" t="s">
        <v>474</v>
      </c>
      <c r="AS330" s="82" t="s">
        <v>65</v>
      </c>
      <c r="AT330" s="82"/>
      <c r="AU330" s="82" t="s">
        <v>64</v>
      </c>
      <c r="AV330" s="82"/>
      <c r="AW330" s="82"/>
      <c r="AX330" s="82"/>
      <c r="AY330" s="82" t="s">
        <v>5110</v>
      </c>
      <c r="AZ330" s="84"/>
    </row>
    <row r="331" spans="1:52" ht="85" customHeight="1">
      <c r="A331" s="81">
        <v>330</v>
      </c>
      <c r="B331" s="82" t="s">
        <v>5111</v>
      </c>
      <c r="C331" s="82" t="s">
        <v>751</v>
      </c>
      <c r="D331" s="82" t="s">
        <v>5112</v>
      </c>
      <c r="E331" s="82" t="s">
        <v>1551</v>
      </c>
      <c r="F331" s="82" t="s">
        <v>236</v>
      </c>
      <c r="G331" s="82" t="s">
        <v>753</v>
      </c>
      <c r="H331" s="82" t="s">
        <v>222</v>
      </c>
      <c r="I331" s="113" t="s">
        <v>2283</v>
      </c>
      <c r="J331" s="113" t="s">
        <v>1497</v>
      </c>
      <c r="K331" s="82" t="s">
        <v>320</v>
      </c>
      <c r="L331" s="82" t="s">
        <v>5113</v>
      </c>
      <c r="M331" s="82" t="s">
        <v>5114</v>
      </c>
      <c r="N331" s="82"/>
      <c r="O331" s="82"/>
      <c r="P331" s="82"/>
      <c r="Q331" s="82"/>
      <c r="R331" s="82"/>
      <c r="S331" s="82"/>
      <c r="T331" s="82"/>
      <c r="U331" s="82"/>
      <c r="V331" s="82"/>
      <c r="W331" s="82"/>
      <c r="X331" s="82"/>
      <c r="Y331" s="82"/>
      <c r="Z331" s="82"/>
      <c r="AA331" s="82"/>
      <c r="AB331" s="82" t="s">
        <v>66</v>
      </c>
      <c r="AC331" s="82" t="s">
        <v>67</v>
      </c>
      <c r="AD331" s="82" t="s">
        <v>88</v>
      </c>
      <c r="AE331" s="82" t="s">
        <v>64</v>
      </c>
      <c r="AF331" s="82" t="s">
        <v>64</v>
      </c>
      <c r="AG331" s="82" t="s">
        <v>65</v>
      </c>
      <c r="AH331" s="82"/>
      <c r="AI331" s="82" t="s">
        <v>69</v>
      </c>
      <c r="AJ331" s="82" t="s">
        <v>136</v>
      </c>
      <c r="AK331" s="82" t="s">
        <v>65</v>
      </c>
      <c r="AL331" s="82" t="s">
        <v>65</v>
      </c>
      <c r="AM331" s="82" t="s">
        <v>64</v>
      </c>
      <c r="AN331" s="82" t="s">
        <v>136</v>
      </c>
      <c r="AO331" s="82"/>
      <c r="AP331" s="82"/>
      <c r="AQ331" s="82" t="s">
        <v>5115</v>
      </c>
      <c r="AR331" s="82" t="s">
        <v>5116</v>
      </c>
      <c r="AS331" s="82" t="s">
        <v>136</v>
      </c>
      <c r="AT331" s="82"/>
      <c r="AU331" s="82" t="s">
        <v>65</v>
      </c>
      <c r="AV331" s="82"/>
      <c r="AW331" s="82"/>
      <c r="AX331" s="82"/>
      <c r="AY331" s="82" t="s">
        <v>5117</v>
      </c>
      <c r="AZ331" s="84" t="s">
        <v>5118</v>
      </c>
    </row>
    <row r="332" spans="1:52" ht="85" customHeight="1">
      <c r="A332" s="81">
        <v>331</v>
      </c>
      <c r="B332" s="82" t="s">
        <v>5119</v>
      </c>
      <c r="C332" s="82" t="s">
        <v>269</v>
      </c>
      <c r="D332" s="82" t="s">
        <v>5120</v>
      </c>
      <c r="E332" s="82" t="s">
        <v>1567</v>
      </c>
      <c r="F332" s="82" t="s">
        <v>55</v>
      </c>
      <c r="G332" s="82" t="s">
        <v>129</v>
      </c>
      <c r="H332" s="82" t="s">
        <v>222</v>
      </c>
      <c r="I332" s="113" t="s">
        <v>255</v>
      </c>
      <c r="J332" s="113" t="s">
        <v>1497</v>
      </c>
      <c r="K332" s="82" t="s">
        <v>248</v>
      </c>
      <c r="L332" s="82" t="s">
        <v>5121</v>
      </c>
      <c r="M332" s="82" t="s">
        <v>5122</v>
      </c>
      <c r="N332" s="82" t="s">
        <v>1570</v>
      </c>
      <c r="O332" s="82" t="s">
        <v>1747</v>
      </c>
      <c r="P332" s="82" t="s">
        <v>61</v>
      </c>
      <c r="Q332" s="82" t="s">
        <v>84</v>
      </c>
      <c r="R332" s="82" t="s">
        <v>1748</v>
      </c>
      <c r="S332" s="82" t="s">
        <v>65</v>
      </c>
      <c r="T332" s="82" t="s">
        <v>64</v>
      </c>
      <c r="U332" s="82" t="s">
        <v>64</v>
      </c>
      <c r="V332" s="82" t="s">
        <v>64</v>
      </c>
      <c r="W332" s="82" t="s">
        <v>65</v>
      </c>
      <c r="X332" s="82" t="s">
        <v>65</v>
      </c>
      <c r="Y332" s="82" t="s">
        <v>64</v>
      </c>
      <c r="Z332" s="82" t="s">
        <v>65</v>
      </c>
      <c r="AA332" s="82" t="s">
        <v>65</v>
      </c>
      <c r="AB332" s="82" t="s">
        <v>146</v>
      </c>
      <c r="AC332" s="82" t="s">
        <v>104</v>
      </c>
      <c r="AD332" s="82" t="s">
        <v>88</v>
      </c>
      <c r="AE332" s="82" t="s">
        <v>64</v>
      </c>
      <c r="AF332" s="82" t="s">
        <v>64</v>
      </c>
      <c r="AG332" s="82" t="s">
        <v>65</v>
      </c>
      <c r="AH332" s="82" t="s">
        <v>65</v>
      </c>
      <c r="AI332" s="82" t="s">
        <v>1580</v>
      </c>
      <c r="AJ332" s="82" t="s">
        <v>65</v>
      </c>
      <c r="AK332" s="82" t="s">
        <v>64</v>
      </c>
      <c r="AL332" s="82" t="s">
        <v>136</v>
      </c>
      <c r="AM332" s="82" t="s">
        <v>64</v>
      </c>
      <c r="AN332" s="82" t="s">
        <v>64</v>
      </c>
      <c r="AO332" s="82" t="s">
        <v>5123</v>
      </c>
      <c r="AP332" s="82" t="s">
        <v>5124</v>
      </c>
      <c r="AQ332" s="82" t="s">
        <v>5125</v>
      </c>
      <c r="AR332" s="82" t="s">
        <v>5126</v>
      </c>
      <c r="AS332" s="82" t="s">
        <v>136</v>
      </c>
      <c r="AT332" s="82"/>
      <c r="AU332" s="82" t="s">
        <v>65</v>
      </c>
      <c r="AV332" s="82" t="s">
        <v>75</v>
      </c>
      <c r="AW332" s="82" t="s">
        <v>65</v>
      </c>
      <c r="AX332" s="82"/>
      <c r="AY332" s="82" t="s">
        <v>5127</v>
      </c>
      <c r="AZ332" s="84" t="s">
        <v>5128</v>
      </c>
    </row>
    <row r="333" spans="1:52" ht="85" customHeight="1">
      <c r="A333" s="81">
        <v>332</v>
      </c>
      <c r="B333" s="82" t="s">
        <v>5129</v>
      </c>
      <c r="C333" s="82" t="s">
        <v>822</v>
      </c>
      <c r="D333" s="82" t="s">
        <v>5130</v>
      </c>
      <c r="E333" s="82" t="s">
        <v>1567</v>
      </c>
      <c r="F333" s="82" t="s">
        <v>236</v>
      </c>
      <c r="G333" s="82" t="s">
        <v>237</v>
      </c>
      <c r="H333" s="82" t="s">
        <v>222</v>
      </c>
      <c r="I333" s="113" t="s">
        <v>873</v>
      </c>
      <c r="J333" s="113" t="s">
        <v>1497</v>
      </c>
      <c r="K333" s="82" t="s">
        <v>320</v>
      </c>
      <c r="L333" s="82" t="s">
        <v>5131</v>
      </c>
      <c r="M333" s="82" t="s">
        <v>5132</v>
      </c>
      <c r="N333" s="82"/>
      <c r="O333" s="82"/>
      <c r="P333" s="82"/>
      <c r="Q333" s="82"/>
      <c r="R333" s="82"/>
      <c r="S333" s="82"/>
      <c r="T333" s="82"/>
      <c r="U333" s="82"/>
      <c r="V333" s="82"/>
      <c r="W333" s="82"/>
      <c r="X333" s="82"/>
      <c r="Y333" s="82"/>
      <c r="Z333" s="82"/>
      <c r="AA333" s="82"/>
      <c r="AB333" s="82" t="s">
        <v>66</v>
      </c>
      <c r="AC333" s="82" t="s">
        <v>67</v>
      </c>
      <c r="AD333" s="82" t="s">
        <v>88</v>
      </c>
      <c r="AE333" s="82" t="s">
        <v>64</v>
      </c>
      <c r="AF333" s="82" t="s">
        <v>64</v>
      </c>
      <c r="AG333" s="82" t="s">
        <v>65</v>
      </c>
      <c r="AH333" s="82"/>
      <c r="AI333" s="82" t="s">
        <v>69</v>
      </c>
      <c r="AJ333" s="82" t="s">
        <v>65</v>
      </c>
      <c r="AK333" s="82" t="s">
        <v>65</v>
      </c>
      <c r="AL333" s="82" t="s">
        <v>65</v>
      </c>
      <c r="AM333" s="82" t="s">
        <v>136</v>
      </c>
      <c r="AN333" s="82" t="s">
        <v>65</v>
      </c>
      <c r="AO333" s="82"/>
      <c r="AP333" s="82"/>
      <c r="AQ333" s="82" t="s">
        <v>5133</v>
      </c>
      <c r="AR333" s="82" t="s">
        <v>5134</v>
      </c>
      <c r="AS333" s="82" t="s">
        <v>136</v>
      </c>
      <c r="AT333" s="82"/>
      <c r="AU333" s="82" t="s">
        <v>65</v>
      </c>
      <c r="AV333" s="82"/>
      <c r="AW333" s="82"/>
      <c r="AX333" s="82"/>
      <c r="AY333" s="82" t="s">
        <v>5135</v>
      </c>
      <c r="AZ333" s="84" t="s">
        <v>5136</v>
      </c>
    </row>
    <row r="334" spans="1:52" ht="85" customHeight="1">
      <c r="A334" s="81">
        <v>333</v>
      </c>
      <c r="B334" s="82" t="s">
        <v>5137</v>
      </c>
      <c r="C334" s="82" t="s">
        <v>4792</v>
      </c>
      <c r="D334" s="82" t="s">
        <v>5138</v>
      </c>
      <c r="E334" s="82" t="s">
        <v>1551</v>
      </c>
      <c r="F334" s="82" t="s">
        <v>236</v>
      </c>
      <c r="G334" s="82" t="s">
        <v>237</v>
      </c>
      <c r="H334" s="82" t="s">
        <v>238</v>
      </c>
      <c r="I334" s="113" t="s">
        <v>433</v>
      </c>
      <c r="J334" s="113" t="s">
        <v>1497</v>
      </c>
      <c r="K334" s="82" t="s">
        <v>320</v>
      </c>
      <c r="L334" s="82" t="s">
        <v>5139</v>
      </c>
      <c r="M334" s="82" t="s">
        <v>5140</v>
      </c>
      <c r="N334" s="82"/>
      <c r="O334" s="82"/>
      <c r="P334" s="82"/>
      <c r="Q334" s="82"/>
      <c r="R334" s="82"/>
      <c r="S334" s="82"/>
      <c r="T334" s="82"/>
      <c r="U334" s="82"/>
      <c r="V334" s="82"/>
      <c r="W334" s="82"/>
      <c r="X334" s="82"/>
      <c r="Y334" s="82"/>
      <c r="Z334" s="82"/>
      <c r="AA334" s="82"/>
      <c r="AB334" s="82" t="s">
        <v>66</v>
      </c>
      <c r="AC334" s="82" t="s">
        <v>67</v>
      </c>
      <c r="AD334" s="82" t="s">
        <v>88</v>
      </c>
      <c r="AE334" s="82" t="s">
        <v>64</v>
      </c>
      <c r="AF334" s="82" t="s">
        <v>65</v>
      </c>
      <c r="AG334" s="82" t="s">
        <v>65</v>
      </c>
      <c r="AH334" s="82"/>
      <c r="AI334" s="82" t="s">
        <v>69</v>
      </c>
      <c r="AJ334" s="82" t="s">
        <v>136</v>
      </c>
      <c r="AK334" s="82" t="s">
        <v>65</v>
      </c>
      <c r="AL334" s="82" t="s">
        <v>65</v>
      </c>
      <c r="AM334" s="82" t="s">
        <v>136</v>
      </c>
      <c r="AN334" s="82" t="s">
        <v>136</v>
      </c>
      <c r="AO334" s="82"/>
      <c r="AP334" s="82"/>
      <c r="AQ334" s="82" t="s">
        <v>5141</v>
      </c>
      <c r="AR334" s="82" t="s">
        <v>5142</v>
      </c>
      <c r="AS334" s="82" t="s">
        <v>136</v>
      </c>
      <c r="AT334" s="82"/>
      <c r="AU334" s="82" t="s">
        <v>65</v>
      </c>
      <c r="AV334" s="82"/>
      <c r="AW334" s="82"/>
      <c r="AX334" s="82"/>
      <c r="AY334" s="82" t="s">
        <v>5143</v>
      </c>
      <c r="AZ334" s="84" t="s">
        <v>5144</v>
      </c>
    </row>
    <row r="335" spans="1:52" ht="85" customHeight="1">
      <c r="A335" s="81">
        <v>334</v>
      </c>
      <c r="B335" s="82" t="s">
        <v>5145</v>
      </c>
      <c r="C335" s="82" t="s">
        <v>751</v>
      </c>
      <c r="D335" s="82" t="s">
        <v>5146</v>
      </c>
      <c r="E335" s="82" t="s">
        <v>1543</v>
      </c>
      <c r="F335" s="82" t="s">
        <v>236</v>
      </c>
      <c r="G335" s="82" t="s">
        <v>753</v>
      </c>
      <c r="H335" s="82" t="s">
        <v>222</v>
      </c>
      <c r="I335" s="113" t="s">
        <v>1263</v>
      </c>
      <c r="J335" s="113" t="s">
        <v>1497</v>
      </c>
      <c r="K335" s="82" t="s">
        <v>248</v>
      </c>
      <c r="L335" s="82" t="s">
        <v>5147</v>
      </c>
      <c r="M335" s="82" t="s">
        <v>5148</v>
      </c>
      <c r="N335" s="82"/>
      <c r="O335" s="82"/>
      <c r="P335" s="82"/>
      <c r="Q335" s="82"/>
      <c r="R335" s="82"/>
      <c r="S335" s="82"/>
      <c r="T335" s="82"/>
      <c r="U335" s="82"/>
      <c r="V335" s="82"/>
      <c r="W335" s="82"/>
      <c r="X335" s="82"/>
      <c r="Y335" s="82"/>
      <c r="Z335" s="82"/>
      <c r="AA335" s="82"/>
      <c r="AB335" s="82" t="s">
        <v>66</v>
      </c>
      <c r="AC335" s="82" t="s">
        <v>67</v>
      </c>
      <c r="AD335" s="82" t="s">
        <v>88</v>
      </c>
      <c r="AE335" s="82" t="s">
        <v>64</v>
      </c>
      <c r="AF335" s="82" t="s">
        <v>64</v>
      </c>
      <c r="AG335" s="82" t="s">
        <v>65</v>
      </c>
      <c r="AH335" s="82"/>
      <c r="AI335" s="82" t="s">
        <v>1580</v>
      </c>
      <c r="AJ335" s="82" t="s">
        <v>65</v>
      </c>
      <c r="AK335" s="82" t="s">
        <v>65</v>
      </c>
      <c r="AL335" s="82" t="s">
        <v>65</v>
      </c>
      <c r="AM335" s="82" t="s">
        <v>64</v>
      </c>
      <c r="AN335" s="82" t="s">
        <v>65</v>
      </c>
      <c r="AO335" s="82"/>
      <c r="AP335" s="82"/>
      <c r="AQ335" s="82" t="s">
        <v>5149</v>
      </c>
      <c r="AR335" s="82" t="s">
        <v>4996</v>
      </c>
      <c r="AS335" s="82" t="s">
        <v>64</v>
      </c>
      <c r="AT335" s="82"/>
      <c r="AU335" s="82" t="s">
        <v>65</v>
      </c>
      <c r="AV335" s="82"/>
      <c r="AW335" s="82"/>
      <c r="AX335" s="82"/>
      <c r="AY335" s="82" t="s">
        <v>5150</v>
      </c>
      <c r="AZ335" s="84" t="s">
        <v>5151</v>
      </c>
    </row>
    <row r="336" spans="1:52" ht="85" customHeight="1">
      <c r="A336" s="81">
        <v>335</v>
      </c>
      <c r="B336" s="82" t="s">
        <v>5152</v>
      </c>
      <c r="C336" s="82" t="s">
        <v>5153</v>
      </c>
      <c r="D336" s="82" t="s">
        <v>5154</v>
      </c>
      <c r="E336" s="82" t="s">
        <v>1544</v>
      </c>
      <c r="F336" s="82" t="s">
        <v>236</v>
      </c>
      <c r="G336" s="82" t="s">
        <v>753</v>
      </c>
      <c r="H336" s="82" t="s">
        <v>222</v>
      </c>
      <c r="I336" s="113" t="s">
        <v>518</v>
      </c>
      <c r="J336" s="113" t="s">
        <v>1497</v>
      </c>
      <c r="K336" s="82" t="s">
        <v>223</v>
      </c>
      <c r="L336" s="82" t="s">
        <v>5155</v>
      </c>
      <c r="M336" s="82" t="s">
        <v>5156</v>
      </c>
      <c r="N336" s="82"/>
      <c r="O336" s="82"/>
      <c r="P336" s="82"/>
      <c r="Q336" s="82"/>
      <c r="R336" s="82"/>
      <c r="S336" s="82"/>
      <c r="T336" s="82"/>
      <c r="U336" s="82"/>
      <c r="V336" s="82"/>
      <c r="W336" s="82"/>
      <c r="X336" s="82"/>
      <c r="Y336" s="82"/>
      <c r="Z336" s="82"/>
      <c r="AA336" s="82"/>
      <c r="AB336" s="82" t="s">
        <v>66</v>
      </c>
      <c r="AC336" s="82" t="s">
        <v>67</v>
      </c>
      <c r="AD336" s="82" t="s">
        <v>88</v>
      </c>
      <c r="AE336" s="82" t="s">
        <v>64</v>
      </c>
      <c r="AF336" s="82" t="s">
        <v>64</v>
      </c>
      <c r="AG336" s="82" t="s">
        <v>64</v>
      </c>
      <c r="AH336" s="82"/>
      <c r="AI336" s="82" t="s">
        <v>957</v>
      </c>
      <c r="AJ336" s="82" t="s">
        <v>65</v>
      </c>
      <c r="AK336" s="82" t="s">
        <v>65</v>
      </c>
      <c r="AL336" s="82" t="s">
        <v>65</v>
      </c>
      <c r="AM336" s="82" t="s">
        <v>64</v>
      </c>
      <c r="AN336" s="82" t="s">
        <v>136</v>
      </c>
      <c r="AO336" s="82"/>
      <c r="AP336" s="82"/>
      <c r="AQ336" s="82" t="s">
        <v>5157</v>
      </c>
      <c r="AR336" s="82" t="s">
        <v>2539</v>
      </c>
      <c r="AS336" s="82" t="s">
        <v>65</v>
      </c>
      <c r="AT336" s="82"/>
      <c r="AU336" s="82" t="s">
        <v>65</v>
      </c>
      <c r="AV336" s="82"/>
      <c r="AW336" s="82"/>
      <c r="AX336" s="82"/>
      <c r="AY336" s="82" t="s">
        <v>5158</v>
      </c>
      <c r="AZ336" s="84" t="s">
        <v>5159</v>
      </c>
    </row>
    <row r="337" spans="1:52" ht="85" customHeight="1">
      <c r="A337" s="81">
        <v>336</v>
      </c>
      <c r="B337" s="82" t="s">
        <v>5160</v>
      </c>
      <c r="C337" s="82" t="s">
        <v>751</v>
      </c>
      <c r="D337" s="82" t="s">
        <v>5161</v>
      </c>
      <c r="E337" s="82" t="s">
        <v>1587</v>
      </c>
      <c r="F337" s="82" t="s">
        <v>236</v>
      </c>
      <c r="G337" s="82" t="s">
        <v>753</v>
      </c>
      <c r="H337" s="82" t="s">
        <v>222</v>
      </c>
      <c r="I337" s="113" t="s">
        <v>2302</v>
      </c>
      <c r="J337" s="113" t="s">
        <v>1497</v>
      </c>
      <c r="K337" s="82" t="s">
        <v>320</v>
      </c>
      <c r="L337" s="82" t="s">
        <v>5162</v>
      </c>
      <c r="M337" s="82" t="s">
        <v>5163</v>
      </c>
      <c r="N337" s="82"/>
      <c r="O337" s="82"/>
      <c r="P337" s="82"/>
      <c r="Q337" s="82"/>
      <c r="R337" s="82"/>
      <c r="S337" s="82"/>
      <c r="T337" s="82"/>
      <c r="U337" s="82"/>
      <c r="V337" s="82"/>
      <c r="W337" s="82"/>
      <c r="X337" s="82"/>
      <c r="Y337" s="82"/>
      <c r="Z337" s="82"/>
      <c r="AA337" s="82"/>
      <c r="AB337" s="82" t="s">
        <v>66</v>
      </c>
      <c r="AC337" s="82" t="s">
        <v>67</v>
      </c>
      <c r="AD337" s="82" t="s">
        <v>88</v>
      </c>
      <c r="AE337" s="82" t="s">
        <v>64</v>
      </c>
      <c r="AF337" s="82" t="s">
        <v>65</v>
      </c>
      <c r="AG337" s="82" t="s">
        <v>65</v>
      </c>
      <c r="AH337" s="82"/>
      <c r="AI337" s="82" t="s">
        <v>69</v>
      </c>
      <c r="AJ337" s="82" t="s">
        <v>65</v>
      </c>
      <c r="AK337" s="82" t="s">
        <v>65</v>
      </c>
      <c r="AL337" s="82" t="s">
        <v>65</v>
      </c>
      <c r="AM337" s="82" t="s">
        <v>136</v>
      </c>
      <c r="AN337" s="82" t="s">
        <v>65</v>
      </c>
      <c r="AO337" s="82"/>
      <c r="AP337" s="82"/>
      <c r="AQ337" s="82" t="s">
        <v>5164</v>
      </c>
      <c r="AR337" s="82" t="s">
        <v>5165</v>
      </c>
      <c r="AS337" s="82" t="s">
        <v>136</v>
      </c>
      <c r="AT337" s="82"/>
      <c r="AU337" s="82" t="s">
        <v>65</v>
      </c>
      <c r="AV337" s="82"/>
      <c r="AW337" s="82"/>
      <c r="AX337" s="82"/>
      <c r="AY337" s="82" t="s">
        <v>5166</v>
      </c>
      <c r="AZ337" s="84" t="s">
        <v>5167</v>
      </c>
    </row>
    <row r="338" spans="1:52" ht="85" customHeight="1">
      <c r="A338" s="81">
        <v>337</v>
      </c>
      <c r="B338" s="82" t="s">
        <v>5168</v>
      </c>
      <c r="C338" s="82" t="s">
        <v>822</v>
      </c>
      <c r="D338" s="82" t="s">
        <v>5169</v>
      </c>
      <c r="E338" s="82" t="s">
        <v>1495</v>
      </c>
      <c r="F338" s="82" t="s">
        <v>236</v>
      </c>
      <c r="G338" s="82" t="s">
        <v>753</v>
      </c>
      <c r="H338" s="82" t="s">
        <v>222</v>
      </c>
      <c r="I338" s="113" t="s">
        <v>1263</v>
      </c>
      <c r="J338" s="113" t="s">
        <v>1497</v>
      </c>
      <c r="K338" s="82" t="s">
        <v>248</v>
      </c>
      <c r="L338" s="82" t="s">
        <v>5170</v>
      </c>
      <c r="M338" s="82" t="s">
        <v>5171</v>
      </c>
      <c r="N338" s="82"/>
      <c r="O338" s="82"/>
      <c r="P338" s="82"/>
      <c r="Q338" s="82"/>
      <c r="R338" s="82"/>
      <c r="S338" s="82"/>
      <c r="T338" s="82"/>
      <c r="U338" s="82"/>
      <c r="V338" s="82"/>
      <c r="W338" s="82"/>
      <c r="X338" s="82"/>
      <c r="Y338" s="82"/>
      <c r="Z338" s="82"/>
      <c r="AA338" s="82"/>
      <c r="AB338" s="82" t="s">
        <v>66</v>
      </c>
      <c r="AC338" s="82" t="s">
        <v>87</v>
      </c>
      <c r="AD338" s="82" t="s">
        <v>88</v>
      </c>
      <c r="AE338" s="82" t="s">
        <v>64</v>
      </c>
      <c r="AF338" s="82" t="s">
        <v>65</v>
      </c>
      <c r="AG338" s="82" t="s">
        <v>64</v>
      </c>
      <c r="AH338" s="82"/>
      <c r="AI338" s="82" t="s">
        <v>957</v>
      </c>
      <c r="AJ338" s="82" t="s">
        <v>65</v>
      </c>
      <c r="AK338" s="82" t="s">
        <v>65</v>
      </c>
      <c r="AL338" s="82" t="s">
        <v>65</v>
      </c>
      <c r="AM338" s="82" t="s">
        <v>64</v>
      </c>
      <c r="AN338" s="82" t="s">
        <v>65</v>
      </c>
      <c r="AO338" s="82"/>
      <c r="AP338" s="82"/>
      <c r="AQ338" s="82" t="s">
        <v>5172</v>
      </c>
      <c r="AR338" s="82" t="s">
        <v>1263</v>
      </c>
      <c r="AS338" s="82" t="s">
        <v>64</v>
      </c>
      <c r="AT338" s="82"/>
      <c r="AU338" s="82" t="s">
        <v>65</v>
      </c>
      <c r="AV338" s="82"/>
      <c r="AW338" s="82"/>
      <c r="AX338" s="82"/>
      <c r="AY338" s="82" t="s">
        <v>5173</v>
      </c>
      <c r="AZ338" s="84" t="s">
        <v>5174</v>
      </c>
    </row>
    <row r="339" spans="1:52" ht="85" customHeight="1">
      <c r="A339" s="81">
        <v>338</v>
      </c>
      <c r="B339" s="82" t="s">
        <v>5175</v>
      </c>
      <c r="C339" s="82" t="s">
        <v>822</v>
      </c>
      <c r="D339" s="82" t="s">
        <v>5176</v>
      </c>
      <c r="E339" s="82" t="s">
        <v>1495</v>
      </c>
      <c r="F339" s="82" t="s">
        <v>236</v>
      </c>
      <c r="G339" s="82" t="s">
        <v>753</v>
      </c>
      <c r="H339" s="82" t="s">
        <v>222</v>
      </c>
      <c r="I339" s="113" t="s">
        <v>1263</v>
      </c>
      <c r="J339" s="113" t="s">
        <v>1497</v>
      </c>
      <c r="K339" s="82" t="s">
        <v>248</v>
      </c>
      <c r="L339" s="82" t="s">
        <v>5177</v>
      </c>
      <c r="M339" s="82" t="s">
        <v>5178</v>
      </c>
      <c r="N339" s="82"/>
      <c r="O339" s="82"/>
      <c r="P339" s="82"/>
      <c r="Q339" s="82"/>
      <c r="R339" s="82"/>
      <c r="S339" s="82"/>
      <c r="T339" s="82"/>
      <c r="U339" s="82"/>
      <c r="V339" s="82"/>
      <c r="W339" s="82"/>
      <c r="X339" s="82"/>
      <c r="Y339" s="82"/>
      <c r="Z339" s="82"/>
      <c r="AA339" s="82"/>
      <c r="AB339" s="82" t="s">
        <v>66</v>
      </c>
      <c r="AC339" s="82" t="s">
        <v>67</v>
      </c>
      <c r="AD339" s="82" t="s">
        <v>88</v>
      </c>
      <c r="AE339" s="82" t="s">
        <v>64</v>
      </c>
      <c r="AF339" s="82" t="s">
        <v>65</v>
      </c>
      <c r="AG339" s="82" t="s">
        <v>65</v>
      </c>
      <c r="AH339" s="82"/>
      <c r="AI339" s="82" t="s">
        <v>69</v>
      </c>
      <c r="AJ339" s="82" t="s">
        <v>65</v>
      </c>
      <c r="AK339" s="82" t="s">
        <v>65</v>
      </c>
      <c r="AL339" s="82" t="s">
        <v>65</v>
      </c>
      <c r="AM339" s="82" t="s">
        <v>64</v>
      </c>
      <c r="AN339" s="82" t="s">
        <v>65</v>
      </c>
      <c r="AO339" s="82"/>
      <c r="AP339" s="82"/>
      <c r="AQ339" s="82" t="s">
        <v>5179</v>
      </c>
      <c r="AR339" s="82" t="s">
        <v>1263</v>
      </c>
      <c r="AS339" s="82" t="s">
        <v>64</v>
      </c>
      <c r="AT339" s="82"/>
      <c r="AU339" s="82" t="s">
        <v>65</v>
      </c>
      <c r="AV339" s="82"/>
      <c r="AW339" s="82"/>
      <c r="AX339" s="82"/>
      <c r="AY339" s="82" t="s">
        <v>5180</v>
      </c>
      <c r="AZ339" s="84" t="s">
        <v>5181</v>
      </c>
    </row>
    <row r="340" spans="1:52" ht="85" customHeight="1">
      <c r="A340" s="81">
        <v>339</v>
      </c>
      <c r="B340" s="82" t="s">
        <v>5182</v>
      </c>
      <c r="C340" s="82" t="s">
        <v>386</v>
      </c>
      <c r="D340" s="82" t="s">
        <v>5183</v>
      </c>
      <c r="E340" s="82" t="s">
        <v>1495</v>
      </c>
      <c r="F340" s="82" t="s">
        <v>55</v>
      </c>
      <c r="G340" s="82" t="s">
        <v>129</v>
      </c>
      <c r="H340" s="82" t="s">
        <v>238</v>
      </c>
      <c r="I340" s="113" t="s">
        <v>1263</v>
      </c>
      <c r="J340" s="113" t="s">
        <v>1497</v>
      </c>
      <c r="K340" s="82" t="s">
        <v>248</v>
      </c>
      <c r="L340" s="82" t="s">
        <v>5184</v>
      </c>
      <c r="M340" s="82" t="s">
        <v>5185</v>
      </c>
      <c r="N340" s="82" t="s">
        <v>1789</v>
      </c>
      <c r="O340" s="82" t="s">
        <v>5186</v>
      </c>
      <c r="P340" s="82" t="s">
        <v>61</v>
      </c>
      <c r="Q340" s="82" t="s">
        <v>193</v>
      </c>
      <c r="R340" s="82" t="s">
        <v>194</v>
      </c>
      <c r="S340" s="82" t="s">
        <v>65</v>
      </c>
      <c r="T340" s="82" t="s">
        <v>65</v>
      </c>
      <c r="U340" s="82" t="s">
        <v>65</v>
      </c>
      <c r="V340" s="82" t="s">
        <v>64</v>
      </c>
      <c r="W340" s="82" t="s">
        <v>65</v>
      </c>
      <c r="X340" s="82" t="s">
        <v>65</v>
      </c>
      <c r="Y340" s="82" t="s">
        <v>64</v>
      </c>
      <c r="Z340" s="82" t="s">
        <v>65</v>
      </c>
      <c r="AA340" s="82" t="s">
        <v>64</v>
      </c>
      <c r="AB340" s="82" t="s">
        <v>194</v>
      </c>
      <c r="AC340" s="82" t="s">
        <v>67</v>
      </c>
      <c r="AD340" s="82" t="s">
        <v>68</v>
      </c>
      <c r="AE340" s="82" t="s">
        <v>64</v>
      </c>
      <c r="AF340" s="82" t="s">
        <v>64</v>
      </c>
      <c r="AG340" s="82" t="s">
        <v>64</v>
      </c>
      <c r="AH340" s="82" t="s">
        <v>65</v>
      </c>
      <c r="AI340" s="82" t="s">
        <v>957</v>
      </c>
      <c r="AJ340" s="82" t="s">
        <v>65</v>
      </c>
      <c r="AK340" s="82" t="s">
        <v>136</v>
      </c>
      <c r="AL340" s="82" t="s">
        <v>65</v>
      </c>
      <c r="AM340" s="82" t="s">
        <v>65</v>
      </c>
      <c r="AN340" s="82" t="s">
        <v>65</v>
      </c>
      <c r="AO340" s="82" t="s">
        <v>5187</v>
      </c>
      <c r="AP340" s="82"/>
      <c r="AQ340" s="82" t="s">
        <v>5188</v>
      </c>
      <c r="AR340" s="82" t="s">
        <v>1332</v>
      </c>
      <c r="AS340" s="82" t="s">
        <v>64</v>
      </c>
      <c r="AT340" s="82"/>
      <c r="AU340" s="82" t="s">
        <v>65</v>
      </c>
      <c r="AV340" s="82" t="s">
        <v>75</v>
      </c>
      <c r="AW340" s="82" t="s">
        <v>65</v>
      </c>
      <c r="AX340" s="82"/>
      <c r="AY340" s="82" t="s">
        <v>5189</v>
      </c>
      <c r="AZ340" s="84" t="s">
        <v>5190</v>
      </c>
    </row>
    <row r="341" spans="1:52" ht="85" customHeight="1">
      <c r="A341" s="81">
        <v>340</v>
      </c>
      <c r="B341" s="82" t="s">
        <v>5191</v>
      </c>
      <c r="C341" s="82" t="s">
        <v>4793</v>
      </c>
      <c r="D341" s="82" t="s">
        <v>5192</v>
      </c>
      <c r="E341" s="82" t="s">
        <v>1543</v>
      </c>
      <c r="F341" s="82" t="s">
        <v>236</v>
      </c>
      <c r="G341" s="82" t="s">
        <v>753</v>
      </c>
      <c r="H341" s="82" t="s">
        <v>222</v>
      </c>
      <c r="I341" s="113" t="s">
        <v>1736</v>
      </c>
      <c r="J341" s="113" t="s">
        <v>1497</v>
      </c>
      <c r="K341" s="82" t="s">
        <v>248</v>
      </c>
      <c r="L341" s="82" t="s">
        <v>5193</v>
      </c>
      <c r="M341" s="82" t="s">
        <v>5194</v>
      </c>
      <c r="N341" s="82"/>
      <c r="O341" s="82"/>
      <c r="P341" s="82"/>
      <c r="Q341" s="82"/>
      <c r="R341" s="82"/>
      <c r="S341" s="82"/>
      <c r="T341" s="82"/>
      <c r="U341" s="82"/>
      <c r="V341" s="82"/>
      <c r="W341" s="82"/>
      <c r="X341" s="82"/>
      <c r="Y341" s="82"/>
      <c r="Z341" s="82"/>
      <c r="AA341" s="82"/>
      <c r="AB341" s="82" t="s">
        <v>66</v>
      </c>
      <c r="AC341" s="82" t="s">
        <v>67</v>
      </c>
      <c r="AD341" s="82" t="s">
        <v>88</v>
      </c>
      <c r="AE341" s="82" t="s">
        <v>64</v>
      </c>
      <c r="AF341" s="82" t="s">
        <v>65</v>
      </c>
      <c r="AG341" s="82" t="s">
        <v>65</v>
      </c>
      <c r="AH341" s="82"/>
      <c r="AI341" s="82" t="s">
        <v>1580</v>
      </c>
      <c r="AJ341" s="82" t="s">
        <v>64</v>
      </c>
      <c r="AK341" s="82" t="s">
        <v>65</v>
      </c>
      <c r="AL341" s="82" t="s">
        <v>65</v>
      </c>
      <c r="AM341" s="82" t="s">
        <v>65</v>
      </c>
      <c r="AN341" s="82" t="s">
        <v>64</v>
      </c>
      <c r="AO341" s="82"/>
      <c r="AP341" s="82"/>
      <c r="AQ341" s="82" t="s">
        <v>5195</v>
      </c>
      <c r="AR341" s="82" t="s">
        <v>5196</v>
      </c>
      <c r="AS341" s="82" t="s">
        <v>64</v>
      </c>
      <c r="AT341" s="82"/>
      <c r="AU341" s="82" t="s">
        <v>64</v>
      </c>
      <c r="AV341" s="82"/>
      <c r="AW341" s="82"/>
      <c r="AX341" s="82"/>
      <c r="AY341" s="82" t="s">
        <v>5197</v>
      </c>
      <c r="AZ341" s="84" t="s">
        <v>5198</v>
      </c>
    </row>
    <row r="342" spans="1:52" ht="85" customHeight="1">
      <c r="A342" s="81">
        <v>341</v>
      </c>
      <c r="B342" s="82" t="s">
        <v>5199</v>
      </c>
      <c r="C342" s="82" t="s">
        <v>751</v>
      </c>
      <c r="D342" s="82" t="s">
        <v>5200</v>
      </c>
      <c r="E342" s="82" t="s">
        <v>1517</v>
      </c>
      <c r="F342" s="82" t="s">
        <v>236</v>
      </c>
      <c r="G342" s="82" t="s">
        <v>753</v>
      </c>
      <c r="H342" s="82" t="s">
        <v>222</v>
      </c>
      <c r="I342" s="113" t="s">
        <v>1263</v>
      </c>
      <c r="J342" s="113" t="s">
        <v>1497</v>
      </c>
      <c r="K342" s="82" t="s">
        <v>248</v>
      </c>
      <c r="L342" s="82" t="s">
        <v>5201</v>
      </c>
      <c r="M342" s="82" t="s">
        <v>5202</v>
      </c>
      <c r="N342" s="82"/>
      <c r="O342" s="82"/>
      <c r="P342" s="82"/>
      <c r="Q342" s="82"/>
      <c r="R342" s="82"/>
      <c r="S342" s="82"/>
      <c r="T342" s="82"/>
      <c r="U342" s="82"/>
      <c r="V342" s="82"/>
      <c r="W342" s="82"/>
      <c r="X342" s="82"/>
      <c r="Y342" s="82"/>
      <c r="Z342" s="82"/>
      <c r="AA342" s="82"/>
      <c r="AB342" s="82" t="s">
        <v>66</v>
      </c>
      <c r="AC342" s="82" t="s">
        <v>67</v>
      </c>
      <c r="AD342" s="82" t="s">
        <v>88</v>
      </c>
      <c r="AE342" s="82" t="s">
        <v>64</v>
      </c>
      <c r="AF342" s="82" t="s">
        <v>65</v>
      </c>
      <c r="AG342" s="82" t="s">
        <v>65</v>
      </c>
      <c r="AH342" s="82"/>
      <c r="AI342" s="82" t="s">
        <v>957</v>
      </c>
      <c r="AJ342" s="82" t="s">
        <v>65</v>
      </c>
      <c r="AK342" s="82" t="s">
        <v>65</v>
      </c>
      <c r="AL342" s="82" t="s">
        <v>65</v>
      </c>
      <c r="AM342" s="82" t="s">
        <v>64</v>
      </c>
      <c r="AN342" s="82" t="s">
        <v>65</v>
      </c>
      <c r="AO342" s="82"/>
      <c r="AP342" s="82"/>
      <c r="AQ342" s="82" t="s">
        <v>5203</v>
      </c>
      <c r="AR342" s="82" t="s">
        <v>1263</v>
      </c>
      <c r="AS342" s="82" t="s">
        <v>64</v>
      </c>
      <c r="AT342" s="82"/>
      <c r="AU342" s="82" t="s">
        <v>65</v>
      </c>
      <c r="AV342" s="82"/>
      <c r="AW342" s="82"/>
      <c r="AX342" s="82"/>
      <c r="AY342" s="82" t="s">
        <v>5204</v>
      </c>
      <c r="AZ342" s="84"/>
    </row>
    <row r="343" spans="1:52" ht="85" customHeight="1">
      <c r="A343" s="81">
        <v>342</v>
      </c>
      <c r="B343" s="82" t="s">
        <v>5205</v>
      </c>
      <c r="C343" s="82" t="s">
        <v>751</v>
      </c>
      <c r="D343" s="82" t="s">
        <v>5206</v>
      </c>
      <c r="E343" s="82" t="s">
        <v>1551</v>
      </c>
      <c r="F343" s="82" t="s">
        <v>236</v>
      </c>
      <c r="G343" s="82" t="s">
        <v>753</v>
      </c>
      <c r="H343" s="82" t="s">
        <v>222</v>
      </c>
      <c r="I343" s="113" t="s">
        <v>199</v>
      </c>
      <c r="J343" s="113" t="s">
        <v>1497</v>
      </c>
      <c r="K343" s="82" t="s">
        <v>320</v>
      </c>
      <c r="L343" s="82" t="s">
        <v>5207</v>
      </c>
      <c r="M343" s="82" t="s">
        <v>5208</v>
      </c>
      <c r="N343" s="82"/>
      <c r="O343" s="82"/>
      <c r="P343" s="82"/>
      <c r="Q343" s="82"/>
      <c r="R343" s="82"/>
      <c r="S343" s="82"/>
      <c r="T343" s="82"/>
      <c r="U343" s="82"/>
      <c r="V343" s="82"/>
      <c r="W343" s="82"/>
      <c r="X343" s="82"/>
      <c r="Y343" s="82"/>
      <c r="Z343" s="82"/>
      <c r="AA343" s="82"/>
      <c r="AB343" s="82" t="s">
        <v>194</v>
      </c>
      <c r="AC343" s="82" t="s">
        <v>67</v>
      </c>
      <c r="AD343" s="82" t="s">
        <v>88</v>
      </c>
      <c r="AE343" s="82" t="s">
        <v>64</v>
      </c>
      <c r="AF343" s="82" t="s">
        <v>64</v>
      </c>
      <c r="AG343" s="82" t="s">
        <v>65</v>
      </c>
      <c r="AH343" s="82"/>
      <c r="AI343" s="82" t="s">
        <v>69</v>
      </c>
      <c r="AJ343" s="82" t="s">
        <v>65</v>
      </c>
      <c r="AK343" s="82" t="s">
        <v>65</v>
      </c>
      <c r="AL343" s="82" t="s">
        <v>65</v>
      </c>
      <c r="AM343" s="82" t="s">
        <v>136</v>
      </c>
      <c r="AN343" s="82" t="s">
        <v>65</v>
      </c>
      <c r="AO343" s="82"/>
      <c r="AP343" s="82"/>
      <c r="AQ343" s="82" t="s">
        <v>5209</v>
      </c>
      <c r="AR343" s="82" t="s">
        <v>199</v>
      </c>
      <c r="AS343" s="82" t="s">
        <v>64</v>
      </c>
      <c r="AT343" s="82"/>
      <c r="AU343" s="82" t="s">
        <v>65</v>
      </c>
      <c r="AV343" s="82"/>
      <c r="AW343" s="82"/>
      <c r="AX343" s="82"/>
      <c r="AY343" s="82" t="s">
        <v>5210</v>
      </c>
      <c r="AZ343" s="84"/>
    </row>
    <row r="344" spans="1:52" ht="85" customHeight="1">
      <c r="A344" s="81">
        <v>343</v>
      </c>
      <c r="B344" s="82" t="s">
        <v>5211</v>
      </c>
      <c r="C344" s="82" t="s">
        <v>751</v>
      </c>
      <c r="D344" s="82" t="s">
        <v>5212</v>
      </c>
      <c r="E344" s="82" t="s">
        <v>1559</v>
      </c>
      <c r="F344" s="82" t="s">
        <v>236</v>
      </c>
      <c r="G344" s="82" t="s">
        <v>753</v>
      </c>
      <c r="H344" s="82" t="s">
        <v>222</v>
      </c>
      <c r="I344" s="113" t="s">
        <v>1263</v>
      </c>
      <c r="J344" s="113" t="s">
        <v>1497</v>
      </c>
      <c r="K344" s="82" t="s">
        <v>248</v>
      </c>
      <c r="L344" s="82" t="s">
        <v>5213</v>
      </c>
      <c r="M344" s="82" t="s">
        <v>5214</v>
      </c>
      <c r="N344" s="82"/>
      <c r="O344" s="82"/>
      <c r="P344" s="82"/>
      <c r="Q344" s="82"/>
      <c r="R344" s="82"/>
      <c r="S344" s="82"/>
      <c r="T344" s="82"/>
      <c r="U344" s="82"/>
      <c r="V344" s="82"/>
      <c r="W344" s="82"/>
      <c r="X344" s="82"/>
      <c r="Y344" s="82"/>
      <c r="Z344" s="82"/>
      <c r="AA344" s="82"/>
      <c r="AB344" s="82" t="s">
        <v>66</v>
      </c>
      <c r="AC344" s="82" t="s">
        <v>67</v>
      </c>
      <c r="AD344" s="82" t="s">
        <v>68</v>
      </c>
      <c r="AE344" s="82" t="s">
        <v>64</v>
      </c>
      <c r="AF344" s="82" t="s">
        <v>64</v>
      </c>
      <c r="AG344" s="82" t="s">
        <v>65</v>
      </c>
      <c r="AH344" s="82"/>
      <c r="AI344" s="82" t="s">
        <v>69</v>
      </c>
      <c r="AJ344" s="82" t="s">
        <v>65</v>
      </c>
      <c r="AK344" s="82" t="s">
        <v>65</v>
      </c>
      <c r="AL344" s="82" t="s">
        <v>65</v>
      </c>
      <c r="AM344" s="82" t="s">
        <v>136</v>
      </c>
      <c r="AN344" s="82" t="s">
        <v>65</v>
      </c>
      <c r="AO344" s="82"/>
      <c r="AP344" s="82"/>
      <c r="AQ344" s="82" t="s">
        <v>5215</v>
      </c>
      <c r="AR344" s="82" t="s">
        <v>1263</v>
      </c>
      <c r="AS344" s="82" t="s">
        <v>64</v>
      </c>
      <c r="AT344" s="82"/>
      <c r="AU344" s="82" t="s">
        <v>65</v>
      </c>
      <c r="AV344" s="82"/>
      <c r="AW344" s="82"/>
      <c r="AX344" s="82"/>
      <c r="AY344" s="82" t="s">
        <v>5216</v>
      </c>
      <c r="AZ344" s="84"/>
    </row>
    <row r="345" spans="1:52" ht="85" customHeight="1">
      <c r="A345" s="81">
        <v>344</v>
      </c>
      <c r="B345" s="82" t="s">
        <v>5217</v>
      </c>
      <c r="C345" s="82" t="s">
        <v>751</v>
      </c>
      <c r="D345" s="82" t="s">
        <v>5218</v>
      </c>
      <c r="E345" s="82" t="s">
        <v>1543</v>
      </c>
      <c r="F345" s="82" t="s">
        <v>236</v>
      </c>
      <c r="G345" s="82" t="s">
        <v>753</v>
      </c>
      <c r="H345" s="82" t="s">
        <v>222</v>
      </c>
      <c r="I345" s="113" t="s">
        <v>977</v>
      </c>
      <c r="J345" s="113" t="s">
        <v>1497</v>
      </c>
      <c r="K345" s="82" t="s">
        <v>223</v>
      </c>
      <c r="L345" s="82" t="s">
        <v>5219</v>
      </c>
      <c r="M345" s="82" t="s">
        <v>5220</v>
      </c>
      <c r="N345" s="82"/>
      <c r="O345" s="82"/>
      <c r="P345" s="82"/>
      <c r="Q345" s="82"/>
      <c r="R345" s="82"/>
      <c r="S345" s="82"/>
      <c r="T345" s="82"/>
      <c r="U345" s="82"/>
      <c r="V345" s="82"/>
      <c r="W345" s="82"/>
      <c r="X345" s="82"/>
      <c r="Y345" s="82"/>
      <c r="Z345" s="82"/>
      <c r="AA345" s="82"/>
      <c r="AB345" s="82" t="s">
        <v>66</v>
      </c>
      <c r="AC345" s="82" t="s">
        <v>67</v>
      </c>
      <c r="AD345" s="82" t="s">
        <v>88</v>
      </c>
      <c r="AE345" s="82" t="s">
        <v>64</v>
      </c>
      <c r="AF345" s="82" t="s">
        <v>65</v>
      </c>
      <c r="AG345" s="82" t="s">
        <v>65</v>
      </c>
      <c r="AH345" s="82"/>
      <c r="AI345" s="82" t="s">
        <v>957</v>
      </c>
      <c r="AJ345" s="82" t="s">
        <v>65</v>
      </c>
      <c r="AK345" s="82" t="s">
        <v>65</v>
      </c>
      <c r="AL345" s="82" t="s">
        <v>65</v>
      </c>
      <c r="AM345" s="82" t="s">
        <v>64</v>
      </c>
      <c r="AN345" s="82" t="s">
        <v>65</v>
      </c>
      <c r="AO345" s="82"/>
      <c r="AP345" s="82"/>
      <c r="AQ345" s="82" t="s">
        <v>5221</v>
      </c>
      <c r="AR345" s="82" t="s">
        <v>977</v>
      </c>
      <c r="AS345" s="82" t="s">
        <v>64</v>
      </c>
      <c r="AT345" s="82"/>
      <c r="AU345" s="82" t="s">
        <v>65</v>
      </c>
      <c r="AV345" s="82"/>
      <c r="AW345" s="82"/>
      <c r="AX345" s="82"/>
      <c r="AY345" s="82" t="s">
        <v>5222</v>
      </c>
      <c r="AZ345" s="84" t="s">
        <v>5223</v>
      </c>
    </row>
    <row r="346" spans="1:52" ht="85" customHeight="1">
      <c r="A346" s="81">
        <v>345</v>
      </c>
      <c r="B346" s="82" t="s">
        <v>5224</v>
      </c>
      <c r="C346" s="82" t="s">
        <v>751</v>
      </c>
      <c r="D346" s="82" t="s">
        <v>5225</v>
      </c>
      <c r="E346" s="82" t="s">
        <v>1543</v>
      </c>
      <c r="F346" s="82" t="s">
        <v>236</v>
      </c>
      <c r="G346" s="82" t="s">
        <v>753</v>
      </c>
      <c r="H346" s="82" t="s">
        <v>222</v>
      </c>
      <c r="I346" s="113" t="s">
        <v>617</v>
      </c>
      <c r="J346" s="113" t="s">
        <v>1497</v>
      </c>
      <c r="K346" s="82" t="s">
        <v>271</v>
      </c>
      <c r="L346" s="82" t="s">
        <v>5226</v>
      </c>
      <c r="M346" s="82" t="s">
        <v>5227</v>
      </c>
      <c r="N346" s="82"/>
      <c r="O346" s="82"/>
      <c r="P346" s="82"/>
      <c r="Q346" s="82"/>
      <c r="R346" s="82"/>
      <c r="S346" s="82"/>
      <c r="T346" s="82"/>
      <c r="U346" s="82"/>
      <c r="V346" s="82"/>
      <c r="W346" s="82"/>
      <c r="X346" s="82"/>
      <c r="Y346" s="82"/>
      <c r="Z346" s="82"/>
      <c r="AA346" s="82"/>
      <c r="AB346" s="82" t="s">
        <v>66</v>
      </c>
      <c r="AC346" s="82" t="s">
        <v>67</v>
      </c>
      <c r="AD346" s="82" t="s">
        <v>88</v>
      </c>
      <c r="AE346" s="82" t="s">
        <v>64</v>
      </c>
      <c r="AF346" s="82" t="s">
        <v>65</v>
      </c>
      <c r="AG346" s="82" t="s">
        <v>65</v>
      </c>
      <c r="AH346" s="82"/>
      <c r="AI346" s="82" t="s">
        <v>69</v>
      </c>
      <c r="AJ346" s="82" t="s">
        <v>65</v>
      </c>
      <c r="AK346" s="82" t="s">
        <v>65</v>
      </c>
      <c r="AL346" s="82" t="s">
        <v>65</v>
      </c>
      <c r="AM346" s="82" t="s">
        <v>64</v>
      </c>
      <c r="AN346" s="82" t="s">
        <v>65</v>
      </c>
      <c r="AO346" s="82"/>
      <c r="AP346" s="82"/>
      <c r="AQ346" s="82" t="s">
        <v>5228</v>
      </c>
      <c r="AR346" s="82" t="s">
        <v>617</v>
      </c>
      <c r="AS346" s="82" t="s">
        <v>64</v>
      </c>
      <c r="AT346" s="82"/>
      <c r="AU346" s="82" t="s">
        <v>65</v>
      </c>
      <c r="AV346" s="82"/>
      <c r="AW346" s="82"/>
      <c r="AX346" s="82"/>
      <c r="AY346" s="82" t="s">
        <v>5229</v>
      </c>
      <c r="AZ346" s="84" t="s">
        <v>5230</v>
      </c>
    </row>
    <row r="347" spans="1:52" ht="85" customHeight="1">
      <c r="A347" s="81">
        <v>346</v>
      </c>
      <c r="B347" s="82" t="s">
        <v>5231</v>
      </c>
      <c r="C347" s="82" t="s">
        <v>751</v>
      </c>
      <c r="D347" s="82" t="s">
        <v>5232</v>
      </c>
      <c r="E347" s="82" t="s">
        <v>1630</v>
      </c>
      <c r="F347" s="82" t="s">
        <v>236</v>
      </c>
      <c r="G347" s="82" t="s">
        <v>753</v>
      </c>
      <c r="H347" s="82" t="s">
        <v>222</v>
      </c>
      <c r="I347" s="113" t="s">
        <v>5233</v>
      </c>
      <c r="J347" s="113" t="s">
        <v>2026</v>
      </c>
      <c r="K347" s="82" t="s">
        <v>271</v>
      </c>
      <c r="L347" s="82" t="s">
        <v>5234</v>
      </c>
      <c r="M347" s="82" t="s">
        <v>5235</v>
      </c>
      <c r="N347" s="82"/>
      <c r="O347" s="82"/>
      <c r="P347" s="82"/>
      <c r="Q347" s="82"/>
      <c r="R347" s="82"/>
      <c r="S347" s="82"/>
      <c r="T347" s="82"/>
      <c r="U347" s="82"/>
      <c r="V347" s="82"/>
      <c r="W347" s="82"/>
      <c r="X347" s="82"/>
      <c r="Y347" s="82"/>
      <c r="Z347" s="82"/>
      <c r="AA347" s="82"/>
      <c r="AB347" s="82" t="s">
        <v>66</v>
      </c>
      <c r="AC347" s="82" t="s">
        <v>67</v>
      </c>
      <c r="AD347" s="82" t="s">
        <v>88</v>
      </c>
      <c r="AE347" s="82" t="s">
        <v>64</v>
      </c>
      <c r="AF347" s="82" t="s">
        <v>65</v>
      </c>
      <c r="AG347" s="82" t="s">
        <v>65</v>
      </c>
      <c r="AH347" s="82"/>
      <c r="AI347" s="82" t="s">
        <v>69</v>
      </c>
      <c r="AJ347" s="82" t="s">
        <v>65</v>
      </c>
      <c r="AK347" s="82" t="s">
        <v>136</v>
      </c>
      <c r="AL347" s="82" t="s">
        <v>65</v>
      </c>
      <c r="AM347" s="82" t="s">
        <v>64</v>
      </c>
      <c r="AN347" s="82" t="s">
        <v>65</v>
      </c>
      <c r="AO347" s="82"/>
      <c r="AP347" s="82"/>
      <c r="AQ347" s="82" t="s">
        <v>5236</v>
      </c>
      <c r="AR347" s="82" t="s">
        <v>5237</v>
      </c>
      <c r="AS347" s="82" t="s">
        <v>64</v>
      </c>
      <c r="AT347" s="82"/>
      <c r="AU347" s="82" t="s">
        <v>65</v>
      </c>
      <c r="AV347" s="82"/>
      <c r="AW347" s="82"/>
      <c r="AX347" s="82"/>
      <c r="AY347" s="82" t="s">
        <v>5238</v>
      </c>
      <c r="AZ347" s="84" t="s">
        <v>5239</v>
      </c>
    </row>
    <row r="348" spans="1:52" ht="85" customHeight="1">
      <c r="A348" s="81">
        <v>347</v>
      </c>
      <c r="B348" s="82" t="s">
        <v>5240</v>
      </c>
      <c r="C348" s="82" t="s">
        <v>822</v>
      </c>
      <c r="D348" s="82" t="s">
        <v>5241</v>
      </c>
      <c r="E348" s="82" t="s">
        <v>1570</v>
      </c>
      <c r="F348" s="82" t="s">
        <v>236</v>
      </c>
      <c r="G348" s="82" t="s">
        <v>753</v>
      </c>
      <c r="H348" s="82" t="s">
        <v>222</v>
      </c>
      <c r="I348" s="113" t="s">
        <v>290</v>
      </c>
      <c r="J348" s="113" t="s">
        <v>1497</v>
      </c>
      <c r="K348" s="82" t="s">
        <v>284</v>
      </c>
      <c r="L348" s="82" t="s">
        <v>5242</v>
      </c>
      <c r="M348" s="82" t="s">
        <v>5243</v>
      </c>
      <c r="N348" s="82"/>
      <c r="O348" s="82"/>
      <c r="P348" s="82"/>
      <c r="Q348" s="82"/>
      <c r="R348" s="82"/>
      <c r="S348" s="82"/>
      <c r="T348" s="82"/>
      <c r="U348" s="82"/>
      <c r="V348" s="82"/>
      <c r="W348" s="82"/>
      <c r="X348" s="82"/>
      <c r="Y348" s="82"/>
      <c r="Z348" s="82"/>
      <c r="AA348" s="82"/>
      <c r="AB348" s="82" t="s">
        <v>66</v>
      </c>
      <c r="AC348" s="82" t="s">
        <v>67</v>
      </c>
      <c r="AD348" s="82" t="s">
        <v>88</v>
      </c>
      <c r="AE348" s="82" t="s">
        <v>64</v>
      </c>
      <c r="AF348" s="82" t="s">
        <v>65</v>
      </c>
      <c r="AG348" s="82" t="s">
        <v>64</v>
      </c>
      <c r="AH348" s="82"/>
      <c r="AI348" s="82" t="s">
        <v>69</v>
      </c>
      <c r="AJ348" s="82" t="s">
        <v>65</v>
      </c>
      <c r="AK348" s="82" t="s">
        <v>65</v>
      </c>
      <c r="AL348" s="82" t="s">
        <v>65</v>
      </c>
      <c r="AM348" s="82" t="s">
        <v>64</v>
      </c>
      <c r="AN348" s="82" t="s">
        <v>65</v>
      </c>
      <c r="AO348" s="82"/>
      <c r="AP348" s="82"/>
      <c r="AQ348" s="82" t="s">
        <v>5244</v>
      </c>
      <c r="AR348" s="82" t="s">
        <v>290</v>
      </c>
      <c r="AS348" s="82" t="s">
        <v>64</v>
      </c>
      <c r="AT348" s="82"/>
      <c r="AU348" s="82" t="s">
        <v>64</v>
      </c>
      <c r="AV348" s="82"/>
      <c r="AW348" s="82"/>
      <c r="AX348" s="82"/>
      <c r="AY348" s="82" t="s">
        <v>5245</v>
      </c>
      <c r="AZ348" s="84"/>
    </row>
    <row r="349" spans="1:52" ht="85" customHeight="1">
      <c r="A349" s="81">
        <v>348</v>
      </c>
      <c r="B349" s="82" t="s">
        <v>5246</v>
      </c>
      <c r="C349" s="82" t="s">
        <v>1185</v>
      </c>
      <c r="D349" s="82" t="s">
        <v>5247</v>
      </c>
      <c r="E349" s="82" t="s">
        <v>1517</v>
      </c>
      <c r="F349" s="82" t="s">
        <v>236</v>
      </c>
      <c r="G349" s="82" t="s">
        <v>807</v>
      </c>
      <c r="H349" s="82" t="s">
        <v>222</v>
      </c>
      <c r="I349" s="113" t="s">
        <v>1263</v>
      </c>
      <c r="J349" s="113" t="s">
        <v>1497</v>
      </c>
      <c r="K349" s="82" t="s">
        <v>248</v>
      </c>
      <c r="L349" s="82" t="s">
        <v>5248</v>
      </c>
      <c r="M349" s="82" t="s">
        <v>5249</v>
      </c>
      <c r="N349" s="82"/>
      <c r="O349" s="82"/>
      <c r="P349" s="82"/>
      <c r="Q349" s="82"/>
      <c r="R349" s="82"/>
      <c r="S349" s="82"/>
      <c r="T349" s="82"/>
      <c r="U349" s="82"/>
      <c r="V349" s="82"/>
      <c r="W349" s="82"/>
      <c r="X349" s="82"/>
      <c r="Y349" s="82"/>
      <c r="Z349" s="82"/>
      <c r="AA349" s="82"/>
      <c r="AB349" s="82" t="s">
        <v>66</v>
      </c>
      <c r="AC349" s="82" t="s">
        <v>67</v>
      </c>
      <c r="AD349" s="82" t="s">
        <v>88</v>
      </c>
      <c r="AE349" s="82" t="s">
        <v>64</v>
      </c>
      <c r="AF349" s="82" t="s">
        <v>64</v>
      </c>
      <c r="AG349" s="82" t="s">
        <v>65</v>
      </c>
      <c r="AH349" s="82"/>
      <c r="AI349" s="82" t="s">
        <v>89</v>
      </c>
      <c r="AJ349" s="82" t="s">
        <v>65</v>
      </c>
      <c r="AK349" s="82" t="s">
        <v>65</v>
      </c>
      <c r="AL349" s="82" t="s">
        <v>65</v>
      </c>
      <c r="AM349" s="82" t="s">
        <v>136</v>
      </c>
      <c r="AN349" s="82" t="s">
        <v>65</v>
      </c>
      <c r="AO349" s="82"/>
      <c r="AP349" s="82"/>
      <c r="AQ349" s="82" t="s">
        <v>5250</v>
      </c>
      <c r="AR349" s="82" t="s">
        <v>1263</v>
      </c>
      <c r="AS349" s="82" t="s">
        <v>64</v>
      </c>
      <c r="AT349" s="82"/>
      <c r="AU349" s="82" t="s">
        <v>65</v>
      </c>
      <c r="AV349" s="82"/>
      <c r="AW349" s="82"/>
      <c r="AX349" s="82"/>
      <c r="AY349" s="82" t="s">
        <v>5251</v>
      </c>
      <c r="AZ349" s="84" t="s">
        <v>5252</v>
      </c>
    </row>
    <row r="350" spans="1:52" ht="85" customHeight="1">
      <c r="A350" s="81">
        <v>349</v>
      </c>
      <c r="B350" s="82" t="s">
        <v>5253</v>
      </c>
      <c r="C350" s="82" t="s">
        <v>5153</v>
      </c>
      <c r="D350" s="82" t="s">
        <v>5254</v>
      </c>
      <c r="E350" s="82" t="s">
        <v>1495</v>
      </c>
      <c r="F350" s="82" t="s">
        <v>236</v>
      </c>
      <c r="G350" s="82" t="s">
        <v>753</v>
      </c>
      <c r="H350" s="82" t="s">
        <v>222</v>
      </c>
      <c r="I350" s="113" t="s">
        <v>873</v>
      </c>
      <c r="J350" s="113" t="s">
        <v>1497</v>
      </c>
      <c r="K350" s="82" t="s">
        <v>320</v>
      </c>
      <c r="L350" s="82" t="s">
        <v>5255</v>
      </c>
      <c r="M350" s="82" t="s">
        <v>5256</v>
      </c>
      <c r="N350" s="82"/>
      <c r="O350" s="82"/>
      <c r="P350" s="82"/>
      <c r="Q350" s="82"/>
      <c r="R350" s="82"/>
      <c r="S350" s="82"/>
      <c r="T350" s="82"/>
      <c r="U350" s="82"/>
      <c r="V350" s="82"/>
      <c r="W350" s="82"/>
      <c r="X350" s="82"/>
      <c r="Y350" s="82"/>
      <c r="Z350" s="82"/>
      <c r="AA350" s="82"/>
      <c r="AB350" s="82" t="s">
        <v>66</v>
      </c>
      <c r="AC350" s="82" t="s">
        <v>67</v>
      </c>
      <c r="AD350" s="82" t="s">
        <v>172</v>
      </c>
      <c r="AE350" s="82" t="s">
        <v>64</v>
      </c>
      <c r="AF350" s="82" t="s">
        <v>64</v>
      </c>
      <c r="AG350" s="82" t="s">
        <v>65</v>
      </c>
      <c r="AH350" s="82"/>
      <c r="AI350" s="82" t="s">
        <v>1580</v>
      </c>
      <c r="AJ350" s="82" t="s">
        <v>65</v>
      </c>
      <c r="AK350" s="82" t="s">
        <v>65</v>
      </c>
      <c r="AL350" s="82" t="s">
        <v>65</v>
      </c>
      <c r="AM350" s="82" t="s">
        <v>136</v>
      </c>
      <c r="AN350" s="82" t="s">
        <v>64</v>
      </c>
      <c r="AO350" s="82"/>
      <c r="AP350" s="82"/>
      <c r="AQ350" s="82" t="s">
        <v>5257</v>
      </c>
      <c r="AR350" s="82" t="s">
        <v>5258</v>
      </c>
      <c r="AS350" s="82" t="s">
        <v>136</v>
      </c>
      <c r="AT350" s="82"/>
      <c r="AU350" s="82" t="s">
        <v>65</v>
      </c>
      <c r="AV350" s="82"/>
      <c r="AW350" s="82"/>
      <c r="AX350" s="82"/>
      <c r="AY350" s="82" t="s">
        <v>5259</v>
      </c>
      <c r="AZ350" s="84" t="s">
        <v>5260</v>
      </c>
    </row>
    <row r="351" spans="1:52" ht="85" customHeight="1">
      <c r="A351" s="81">
        <v>350</v>
      </c>
      <c r="B351" s="82" t="s">
        <v>5261</v>
      </c>
      <c r="C351" s="82" t="s">
        <v>751</v>
      </c>
      <c r="D351" s="82" t="s">
        <v>5262</v>
      </c>
      <c r="E351" s="82" t="s">
        <v>1526</v>
      </c>
      <c r="F351" s="82" t="s">
        <v>236</v>
      </c>
      <c r="G351" s="82" t="s">
        <v>753</v>
      </c>
      <c r="H351" s="82" t="s">
        <v>222</v>
      </c>
      <c r="I351" s="113" t="s">
        <v>199</v>
      </c>
      <c r="J351" s="113" t="s">
        <v>1497</v>
      </c>
      <c r="K351" s="82" t="s">
        <v>320</v>
      </c>
      <c r="L351" s="82" t="s">
        <v>5263</v>
      </c>
      <c r="M351" s="82" t="s">
        <v>5264</v>
      </c>
      <c r="N351" s="82"/>
      <c r="O351" s="82"/>
      <c r="P351" s="82"/>
      <c r="Q351" s="82"/>
      <c r="R351" s="82"/>
      <c r="S351" s="82"/>
      <c r="T351" s="82"/>
      <c r="U351" s="82"/>
      <c r="V351" s="82"/>
      <c r="W351" s="82"/>
      <c r="X351" s="82"/>
      <c r="Y351" s="82"/>
      <c r="Z351" s="82"/>
      <c r="AA351" s="82"/>
      <c r="AB351" s="82" t="s">
        <v>66</v>
      </c>
      <c r="AC351" s="82" t="s">
        <v>67</v>
      </c>
      <c r="AD351" s="82" t="s">
        <v>88</v>
      </c>
      <c r="AE351" s="82" t="s">
        <v>64</v>
      </c>
      <c r="AF351" s="82" t="s">
        <v>65</v>
      </c>
      <c r="AG351" s="82" t="s">
        <v>65</v>
      </c>
      <c r="AH351" s="82"/>
      <c r="AI351" s="82" t="s">
        <v>69</v>
      </c>
      <c r="AJ351" s="82" t="s">
        <v>65</v>
      </c>
      <c r="AK351" s="82" t="s">
        <v>65</v>
      </c>
      <c r="AL351" s="82" t="s">
        <v>65</v>
      </c>
      <c r="AM351" s="82" t="s">
        <v>64</v>
      </c>
      <c r="AN351" s="82" t="s">
        <v>65</v>
      </c>
      <c r="AO351" s="82"/>
      <c r="AP351" s="82"/>
      <c r="AQ351" s="82" t="s">
        <v>5265</v>
      </c>
      <c r="AR351" s="82" t="s">
        <v>199</v>
      </c>
      <c r="AS351" s="82" t="s">
        <v>64</v>
      </c>
      <c r="AT351" s="82"/>
      <c r="AU351" s="82" t="s">
        <v>65</v>
      </c>
      <c r="AV351" s="82"/>
      <c r="AW351" s="82"/>
      <c r="AX351" s="82"/>
      <c r="AY351" s="82" t="s">
        <v>5266</v>
      </c>
      <c r="AZ351" s="84" t="s">
        <v>5267</v>
      </c>
    </row>
    <row r="352" spans="1:52" ht="85" customHeight="1">
      <c r="A352" s="81">
        <v>351</v>
      </c>
      <c r="B352" s="82" t="s">
        <v>5268</v>
      </c>
      <c r="C352" s="82" t="s">
        <v>822</v>
      </c>
      <c r="D352" s="82" t="s">
        <v>5269</v>
      </c>
      <c r="E352" s="82" t="s">
        <v>1559</v>
      </c>
      <c r="F352" s="82" t="s">
        <v>236</v>
      </c>
      <c r="G352" s="82" t="s">
        <v>753</v>
      </c>
      <c r="H352" s="82" t="s">
        <v>222</v>
      </c>
      <c r="I352" s="113" t="s">
        <v>2297</v>
      </c>
      <c r="J352" s="113" t="s">
        <v>1497</v>
      </c>
      <c r="K352" s="82" t="s">
        <v>320</v>
      </c>
      <c r="L352" s="82" t="s">
        <v>5270</v>
      </c>
      <c r="M352" s="82" t="s">
        <v>5271</v>
      </c>
      <c r="N352" s="82"/>
      <c r="O352" s="82"/>
      <c r="P352" s="82"/>
      <c r="Q352" s="82"/>
      <c r="R352" s="82"/>
      <c r="S352" s="82"/>
      <c r="T352" s="82"/>
      <c r="U352" s="82"/>
      <c r="V352" s="82"/>
      <c r="W352" s="82"/>
      <c r="X352" s="82"/>
      <c r="Y352" s="82"/>
      <c r="Z352" s="82"/>
      <c r="AA352" s="82"/>
      <c r="AB352" s="82" t="s">
        <v>66</v>
      </c>
      <c r="AC352" s="82" t="s">
        <v>67</v>
      </c>
      <c r="AD352" s="82" t="s">
        <v>88</v>
      </c>
      <c r="AE352" s="82" t="s">
        <v>64</v>
      </c>
      <c r="AF352" s="82" t="s">
        <v>64</v>
      </c>
      <c r="AG352" s="82" t="s">
        <v>65</v>
      </c>
      <c r="AH352" s="82"/>
      <c r="AI352" s="82" t="s">
        <v>69</v>
      </c>
      <c r="AJ352" s="82" t="s">
        <v>65</v>
      </c>
      <c r="AK352" s="82" t="s">
        <v>136</v>
      </c>
      <c r="AL352" s="82" t="s">
        <v>65</v>
      </c>
      <c r="AM352" s="82" t="s">
        <v>64</v>
      </c>
      <c r="AN352" s="82" t="s">
        <v>65</v>
      </c>
      <c r="AO352" s="82"/>
      <c r="AP352" s="82"/>
      <c r="AQ352" s="82" t="s">
        <v>5272</v>
      </c>
      <c r="AR352" s="82" t="s">
        <v>474</v>
      </c>
      <c r="AS352" s="82" t="s">
        <v>65</v>
      </c>
      <c r="AT352" s="82"/>
      <c r="AU352" s="82" t="s">
        <v>64</v>
      </c>
      <c r="AV352" s="82"/>
      <c r="AW352" s="82"/>
      <c r="AX352" s="82"/>
      <c r="AY352" s="82" t="s">
        <v>5273</v>
      </c>
      <c r="AZ352" s="84"/>
    </row>
    <row r="353" spans="1:52" ht="85" customHeight="1">
      <c r="A353" s="81">
        <v>352</v>
      </c>
      <c r="B353" s="82" t="s">
        <v>5274</v>
      </c>
      <c r="C353" s="82" t="s">
        <v>751</v>
      </c>
      <c r="D353" s="82" t="s">
        <v>5275</v>
      </c>
      <c r="E353" s="82" t="s">
        <v>1495</v>
      </c>
      <c r="F353" s="82" t="s">
        <v>236</v>
      </c>
      <c r="G353" s="82" t="s">
        <v>753</v>
      </c>
      <c r="H353" s="82" t="s">
        <v>222</v>
      </c>
      <c r="I353" s="113" t="s">
        <v>1263</v>
      </c>
      <c r="J353" s="113" t="s">
        <v>1497</v>
      </c>
      <c r="K353" s="82" t="s">
        <v>248</v>
      </c>
      <c r="L353" s="82" t="s">
        <v>5276</v>
      </c>
      <c r="M353" s="82" t="s">
        <v>5277</v>
      </c>
      <c r="N353" s="82"/>
      <c r="O353" s="82"/>
      <c r="P353" s="82"/>
      <c r="Q353" s="82"/>
      <c r="R353" s="82"/>
      <c r="S353" s="82"/>
      <c r="T353" s="82"/>
      <c r="U353" s="82"/>
      <c r="V353" s="82"/>
      <c r="W353" s="82"/>
      <c r="X353" s="82"/>
      <c r="Y353" s="82"/>
      <c r="Z353" s="82"/>
      <c r="AA353" s="82"/>
      <c r="AB353" s="82" t="s">
        <v>66</v>
      </c>
      <c r="AC353" s="82" t="s">
        <v>67</v>
      </c>
      <c r="AD353" s="82" t="s">
        <v>88</v>
      </c>
      <c r="AE353" s="82" t="s">
        <v>64</v>
      </c>
      <c r="AF353" s="82" t="s">
        <v>64</v>
      </c>
      <c r="AG353" s="82" t="s">
        <v>65</v>
      </c>
      <c r="AH353" s="82"/>
      <c r="AI353" s="82" t="s">
        <v>69</v>
      </c>
      <c r="AJ353" s="82" t="s">
        <v>136</v>
      </c>
      <c r="AK353" s="82" t="s">
        <v>65</v>
      </c>
      <c r="AL353" s="82" t="s">
        <v>65</v>
      </c>
      <c r="AM353" s="82" t="s">
        <v>64</v>
      </c>
      <c r="AN353" s="82" t="s">
        <v>65</v>
      </c>
      <c r="AO353" s="82"/>
      <c r="AP353" s="82"/>
      <c r="AQ353" s="82" t="s">
        <v>5278</v>
      </c>
      <c r="AR353" s="82" t="s">
        <v>1263</v>
      </c>
      <c r="AS353" s="82" t="s">
        <v>64</v>
      </c>
      <c r="AT353" s="82"/>
      <c r="AU353" s="82" t="s">
        <v>65</v>
      </c>
      <c r="AV353" s="82"/>
      <c r="AW353" s="82"/>
      <c r="AX353" s="82"/>
      <c r="AY353" s="82" t="s">
        <v>5279</v>
      </c>
      <c r="AZ353" s="84"/>
    </row>
    <row r="354" spans="1:52" ht="85" customHeight="1">
      <c r="A354" s="81">
        <v>353</v>
      </c>
      <c r="B354" s="82" t="s">
        <v>5280</v>
      </c>
      <c r="C354" s="82" t="s">
        <v>751</v>
      </c>
      <c r="D354" s="82" t="s">
        <v>5281</v>
      </c>
      <c r="E354" s="82" t="s">
        <v>1640</v>
      </c>
      <c r="F354" s="82" t="s">
        <v>236</v>
      </c>
      <c r="G354" s="82" t="s">
        <v>753</v>
      </c>
      <c r="H354" s="82" t="s">
        <v>222</v>
      </c>
      <c r="I354" s="113" t="s">
        <v>199</v>
      </c>
      <c r="J354" s="113" t="s">
        <v>1497</v>
      </c>
      <c r="K354" s="82" t="s">
        <v>320</v>
      </c>
      <c r="L354" s="82" t="s">
        <v>5282</v>
      </c>
      <c r="M354" s="82" t="s">
        <v>5283</v>
      </c>
      <c r="N354" s="82"/>
      <c r="O354" s="82"/>
      <c r="P354" s="82"/>
      <c r="Q354" s="82"/>
      <c r="R354" s="82"/>
      <c r="S354" s="82"/>
      <c r="T354" s="82"/>
      <c r="U354" s="82"/>
      <c r="V354" s="82"/>
      <c r="W354" s="82"/>
      <c r="X354" s="82"/>
      <c r="Y354" s="82"/>
      <c r="Z354" s="82"/>
      <c r="AA354" s="82"/>
      <c r="AB354" s="82" t="s">
        <v>1771</v>
      </c>
      <c r="AC354" s="82" t="s">
        <v>67</v>
      </c>
      <c r="AD354" s="82" t="s">
        <v>88</v>
      </c>
      <c r="AE354" s="82" t="s">
        <v>64</v>
      </c>
      <c r="AF354" s="82" t="s">
        <v>64</v>
      </c>
      <c r="AG354" s="82" t="s">
        <v>65</v>
      </c>
      <c r="AH354" s="82"/>
      <c r="AI354" s="82" t="s">
        <v>69</v>
      </c>
      <c r="AJ354" s="82" t="s">
        <v>65</v>
      </c>
      <c r="AK354" s="82" t="s">
        <v>65</v>
      </c>
      <c r="AL354" s="82" t="s">
        <v>65</v>
      </c>
      <c r="AM354" s="82" t="s">
        <v>64</v>
      </c>
      <c r="AN354" s="82" t="s">
        <v>65</v>
      </c>
      <c r="AO354" s="82"/>
      <c r="AP354" s="82"/>
      <c r="AQ354" s="82" t="s">
        <v>5284</v>
      </c>
      <c r="AR354" s="82" t="s">
        <v>199</v>
      </c>
      <c r="AS354" s="82" t="s">
        <v>64</v>
      </c>
      <c r="AT354" s="82"/>
      <c r="AU354" s="82" t="s">
        <v>64</v>
      </c>
      <c r="AV354" s="82"/>
      <c r="AW354" s="82"/>
      <c r="AX354" s="82"/>
      <c r="AY354" s="82" t="s">
        <v>5285</v>
      </c>
      <c r="AZ354" s="84"/>
    </row>
    <row r="355" spans="1:52" ht="85" customHeight="1">
      <c r="A355" s="81">
        <v>354</v>
      </c>
      <c r="B355" s="82" t="s">
        <v>5286</v>
      </c>
      <c r="C355" s="82" t="s">
        <v>751</v>
      </c>
      <c r="D355" s="82" t="s">
        <v>5287</v>
      </c>
      <c r="E355" s="82" t="s">
        <v>5288</v>
      </c>
      <c r="F355" s="82" t="s">
        <v>236</v>
      </c>
      <c r="G355" s="82" t="s">
        <v>753</v>
      </c>
      <c r="H355" s="82" t="s">
        <v>222</v>
      </c>
      <c r="I355" s="113" t="s">
        <v>255</v>
      </c>
      <c r="J355" s="113" t="s">
        <v>1497</v>
      </c>
      <c r="K355" s="82" t="s">
        <v>248</v>
      </c>
      <c r="L355" s="82" t="s">
        <v>5289</v>
      </c>
      <c r="M355" s="82" t="s">
        <v>5290</v>
      </c>
      <c r="N355" s="82"/>
      <c r="O355" s="82"/>
      <c r="P355" s="82"/>
      <c r="Q355" s="82"/>
      <c r="R355" s="82"/>
      <c r="S355" s="82"/>
      <c r="T355" s="82"/>
      <c r="U355" s="82"/>
      <c r="V355" s="82"/>
      <c r="W355" s="82"/>
      <c r="X355" s="82"/>
      <c r="Y355" s="82"/>
      <c r="Z355" s="82"/>
      <c r="AA355" s="82"/>
      <c r="AB355" s="82" t="s">
        <v>66</v>
      </c>
      <c r="AC355" s="82" t="s">
        <v>67</v>
      </c>
      <c r="AD355" s="82" t="s">
        <v>88</v>
      </c>
      <c r="AE355" s="82" t="s">
        <v>64</v>
      </c>
      <c r="AF355" s="82" t="s">
        <v>65</v>
      </c>
      <c r="AG355" s="82" t="s">
        <v>65</v>
      </c>
      <c r="AH355" s="82"/>
      <c r="AI355" s="82" t="s">
        <v>69</v>
      </c>
      <c r="AJ355" s="82" t="s">
        <v>136</v>
      </c>
      <c r="AK355" s="82" t="s">
        <v>64</v>
      </c>
      <c r="AL355" s="82" t="s">
        <v>136</v>
      </c>
      <c r="AM355" s="82" t="s">
        <v>136</v>
      </c>
      <c r="AN355" s="82" t="s">
        <v>136</v>
      </c>
      <c r="AO355" s="82"/>
      <c r="AP355" s="82"/>
      <c r="AQ355" s="82" t="s">
        <v>5291</v>
      </c>
      <c r="AR355" s="82" t="s">
        <v>371</v>
      </c>
      <c r="AS355" s="82" t="s">
        <v>65</v>
      </c>
      <c r="AT355" s="82"/>
      <c r="AU355" s="82" t="s">
        <v>64</v>
      </c>
      <c r="AV355" s="82"/>
      <c r="AW355" s="82"/>
      <c r="AX355" s="82"/>
      <c r="AY355" s="82" t="s">
        <v>5292</v>
      </c>
      <c r="AZ355" s="84"/>
    </row>
    <row r="356" spans="1:52" ht="85" customHeight="1">
      <c r="A356" s="81">
        <v>355</v>
      </c>
      <c r="B356" s="82" t="s">
        <v>5293</v>
      </c>
      <c r="C356" s="82" t="s">
        <v>751</v>
      </c>
      <c r="D356" s="82" t="s">
        <v>5294</v>
      </c>
      <c r="E356" s="82" t="s">
        <v>1551</v>
      </c>
      <c r="F356" s="82" t="s">
        <v>236</v>
      </c>
      <c r="G356" s="82" t="s">
        <v>753</v>
      </c>
      <c r="H356" s="82" t="s">
        <v>222</v>
      </c>
      <c r="I356" s="113" t="s">
        <v>1263</v>
      </c>
      <c r="J356" s="113" t="s">
        <v>1497</v>
      </c>
      <c r="K356" s="82" t="s">
        <v>248</v>
      </c>
      <c r="L356" s="82" t="s">
        <v>5295</v>
      </c>
      <c r="M356" s="82" t="s">
        <v>5296</v>
      </c>
      <c r="N356" s="82"/>
      <c r="O356" s="82"/>
      <c r="P356" s="82"/>
      <c r="Q356" s="82"/>
      <c r="R356" s="82"/>
      <c r="S356" s="82"/>
      <c r="T356" s="82"/>
      <c r="U356" s="82"/>
      <c r="V356" s="82"/>
      <c r="W356" s="82"/>
      <c r="X356" s="82"/>
      <c r="Y356" s="82"/>
      <c r="Z356" s="82"/>
      <c r="AA356" s="82"/>
      <c r="AB356" s="82" t="s">
        <v>66</v>
      </c>
      <c r="AC356" s="82" t="s">
        <v>67</v>
      </c>
      <c r="AD356" s="82" t="s">
        <v>88</v>
      </c>
      <c r="AE356" s="82" t="s">
        <v>64</v>
      </c>
      <c r="AF356" s="82" t="s">
        <v>64</v>
      </c>
      <c r="AG356" s="82" t="s">
        <v>65</v>
      </c>
      <c r="AH356" s="82"/>
      <c r="AI356" s="82" t="s">
        <v>69</v>
      </c>
      <c r="AJ356" s="82" t="s">
        <v>65</v>
      </c>
      <c r="AK356" s="82" t="s">
        <v>65</v>
      </c>
      <c r="AL356" s="82" t="s">
        <v>65</v>
      </c>
      <c r="AM356" s="82" t="s">
        <v>64</v>
      </c>
      <c r="AN356" s="82" t="s">
        <v>65</v>
      </c>
      <c r="AO356" s="82"/>
      <c r="AP356" s="82"/>
      <c r="AQ356" s="82" t="s">
        <v>5297</v>
      </c>
      <c r="AR356" s="82" t="s">
        <v>4996</v>
      </c>
      <c r="AS356" s="82" t="s">
        <v>136</v>
      </c>
      <c r="AT356" s="82"/>
      <c r="AU356" s="82" t="s">
        <v>64</v>
      </c>
      <c r="AV356" s="82"/>
      <c r="AW356" s="82"/>
      <c r="AX356" s="82"/>
      <c r="AY356" s="82" t="s">
        <v>5298</v>
      </c>
      <c r="AZ356" s="84" t="s">
        <v>5299</v>
      </c>
    </row>
    <row r="357" spans="1:52" ht="85" customHeight="1">
      <c r="A357" s="81">
        <v>356</v>
      </c>
      <c r="B357" s="82" t="s">
        <v>5300</v>
      </c>
      <c r="C357" s="82" t="s">
        <v>822</v>
      </c>
      <c r="D357" s="82" t="s">
        <v>5301</v>
      </c>
      <c r="E357" s="82" t="s">
        <v>1526</v>
      </c>
      <c r="F357" s="82" t="s">
        <v>236</v>
      </c>
      <c r="G357" s="82" t="s">
        <v>753</v>
      </c>
      <c r="H357" s="82" t="s">
        <v>222</v>
      </c>
      <c r="I357" s="113" t="s">
        <v>2297</v>
      </c>
      <c r="J357" s="113" t="s">
        <v>1497</v>
      </c>
      <c r="K357" s="82" t="s">
        <v>320</v>
      </c>
      <c r="L357" s="82" t="s">
        <v>5302</v>
      </c>
      <c r="M357" s="82" t="s">
        <v>5303</v>
      </c>
      <c r="N357" s="82"/>
      <c r="O357" s="82"/>
      <c r="P357" s="82"/>
      <c r="Q357" s="82"/>
      <c r="R357" s="82"/>
      <c r="S357" s="82"/>
      <c r="T357" s="82"/>
      <c r="U357" s="82"/>
      <c r="V357" s="82"/>
      <c r="W357" s="82"/>
      <c r="X357" s="82"/>
      <c r="Y357" s="82"/>
      <c r="Z357" s="82"/>
      <c r="AA357" s="82"/>
      <c r="AB357" s="82" t="s">
        <v>66</v>
      </c>
      <c r="AC357" s="82" t="s">
        <v>67</v>
      </c>
      <c r="AD357" s="82" t="s">
        <v>88</v>
      </c>
      <c r="AE357" s="82" t="s">
        <v>64</v>
      </c>
      <c r="AF357" s="82" t="s">
        <v>65</v>
      </c>
      <c r="AG357" s="82" t="s">
        <v>65</v>
      </c>
      <c r="AH357" s="82"/>
      <c r="AI357" s="82" t="s">
        <v>69</v>
      </c>
      <c r="AJ357" s="82" t="s">
        <v>136</v>
      </c>
      <c r="AK357" s="82" t="s">
        <v>65</v>
      </c>
      <c r="AL357" s="82" t="s">
        <v>65</v>
      </c>
      <c r="AM357" s="82" t="s">
        <v>64</v>
      </c>
      <c r="AN357" s="82" t="s">
        <v>65</v>
      </c>
      <c r="AO357" s="82"/>
      <c r="AP357" s="82"/>
      <c r="AQ357" s="82" t="s">
        <v>5304</v>
      </c>
      <c r="AR357" s="82" t="s">
        <v>5305</v>
      </c>
      <c r="AS357" s="82" t="s">
        <v>64</v>
      </c>
      <c r="AT357" s="82"/>
      <c r="AU357" s="82" t="s">
        <v>65</v>
      </c>
      <c r="AV357" s="82"/>
      <c r="AW357" s="82"/>
      <c r="AX357" s="82"/>
      <c r="AY357" s="82" t="s">
        <v>5306</v>
      </c>
      <c r="AZ357" s="84" t="s">
        <v>5307</v>
      </c>
    </row>
    <row r="358" spans="1:52" ht="85" customHeight="1">
      <c r="A358" s="81">
        <v>357</v>
      </c>
      <c r="B358" s="82" t="s">
        <v>5308</v>
      </c>
      <c r="C358" s="82" t="s">
        <v>751</v>
      </c>
      <c r="D358" s="82" t="s">
        <v>5309</v>
      </c>
      <c r="E358" s="82" t="s">
        <v>1835</v>
      </c>
      <c r="F358" s="82" t="s">
        <v>236</v>
      </c>
      <c r="G358" s="82" t="s">
        <v>753</v>
      </c>
      <c r="H358" s="82" t="s">
        <v>222</v>
      </c>
      <c r="I358" s="113" t="s">
        <v>873</v>
      </c>
      <c r="J358" s="113" t="s">
        <v>1497</v>
      </c>
      <c r="K358" s="82" t="s">
        <v>320</v>
      </c>
      <c r="L358" s="82" t="s">
        <v>5310</v>
      </c>
      <c r="M358" s="82" t="s">
        <v>5311</v>
      </c>
      <c r="N358" s="82"/>
      <c r="O358" s="82"/>
      <c r="P358" s="82"/>
      <c r="Q358" s="82"/>
      <c r="R358" s="82"/>
      <c r="S358" s="82"/>
      <c r="T358" s="82"/>
      <c r="U358" s="82"/>
      <c r="V358" s="82"/>
      <c r="W358" s="82"/>
      <c r="X358" s="82"/>
      <c r="Y358" s="82"/>
      <c r="Z358" s="82"/>
      <c r="AA358" s="82"/>
      <c r="AB358" s="82" t="s">
        <v>66</v>
      </c>
      <c r="AC358" s="82" t="s">
        <v>67</v>
      </c>
      <c r="AD358" s="82" t="s">
        <v>88</v>
      </c>
      <c r="AE358" s="82" t="s">
        <v>64</v>
      </c>
      <c r="AF358" s="82" t="s">
        <v>65</v>
      </c>
      <c r="AG358" s="82" t="s">
        <v>65</v>
      </c>
      <c r="AH358" s="82"/>
      <c r="AI358" s="82" t="s">
        <v>69</v>
      </c>
      <c r="AJ358" s="82" t="s">
        <v>65</v>
      </c>
      <c r="AK358" s="82" t="s">
        <v>65</v>
      </c>
      <c r="AL358" s="82" t="s">
        <v>65</v>
      </c>
      <c r="AM358" s="82" t="s">
        <v>136</v>
      </c>
      <c r="AN358" s="82" t="s">
        <v>65</v>
      </c>
      <c r="AO358" s="82"/>
      <c r="AP358" s="82"/>
      <c r="AQ358" s="82" t="s">
        <v>5312</v>
      </c>
      <c r="AR358" s="82" t="s">
        <v>873</v>
      </c>
      <c r="AS358" s="82" t="s">
        <v>64</v>
      </c>
      <c r="AT358" s="82"/>
      <c r="AU358" s="82" t="s">
        <v>65</v>
      </c>
      <c r="AV358" s="82"/>
      <c r="AW358" s="82"/>
      <c r="AX358" s="82"/>
      <c r="AY358" s="82" t="s">
        <v>5313</v>
      </c>
      <c r="AZ358" s="84"/>
    </row>
    <row r="359" spans="1:52" ht="85" customHeight="1">
      <c r="A359" s="81">
        <v>358</v>
      </c>
      <c r="B359" s="82" t="s">
        <v>5314</v>
      </c>
      <c r="C359" s="82" t="s">
        <v>1734</v>
      </c>
      <c r="D359" s="82" t="s">
        <v>5315</v>
      </c>
      <c r="E359" s="82" t="s">
        <v>1567</v>
      </c>
      <c r="F359" s="82" t="s">
        <v>236</v>
      </c>
      <c r="G359" s="82" t="s">
        <v>753</v>
      </c>
      <c r="H359" s="82" t="s">
        <v>222</v>
      </c>
      <c r="I359" s="113" t="s">
        <v>2043</v>
      </c>
      <c r="J359" s="113" t="s">
        <v>1497</v>
      </c>
      <c r="K359" s="82" t="s">
        <v>223</v>
      </c>
      <c r="L359" s="82" t="s">
        <v>5316</v>
      </c>
      <c r="M359" s="82" t="s">
        <v>5317</v>
      </c>
      <c r="N359" s="82"/>
      <c r="O359" s="82"/>
      <c r="P359" s="82"/>
      <c r="Q359" s="82"/>
      <c r="R359" s="82"/>
      <c r="S359" s="82"/>
      <c r="T359" s="82"/>
      <c r="U359" s="82"/>
      <c r="V359" s="82"/>
      <c r="W359" s="82"/>
      <c r="X359" s="82"/>
      <c r="Y359" s="82"/>
      <c r="Z359" s="82"/>
      <c r="AA359" s="82"/>
      <c r="AB359" s="82" t="s">
        <v>66</v>
      </c>
      <c r="AC359" s="82" t="s">
        <v>67</v>
      </c>
      <c r="AD359" s="82" t="s">
        <v>88</v>
      </c>
      <c r="AE359" s="82" t="s">
        <v>64</v>
      </c>
      <c r="AF359" s="82" t="s">
        <v>65</v>
      </c>
      <c r="AG359" s="82" t="s">
        <v>65</v>
      </c>
      <c r="AH359" s="82"/>
      <c r="AI359" s="82" t="s">
        <v>69</v>
      </c>
      <c r="AJ359" s="82" t="s">
        <v>65</v>
      </c>
      <c r="AK359" s="82" t="s">
        <v>65</v>
      </c>
      <c r="AL359" s="82" t="s">
        <v>65</v>
      </c>
      <c r="AM359" s="82" t="s">
        <v>64</v>
      </c>
      <c r="AN359" s="82" t="s">
        <v>65</v>
      </c>
      <c r="AO359" s="82"/>
      <c r="AP359" s="82"/>
      <c r="AQ359" s="82" t="s">
        <v>5318</v>
      </c>
      <c r="AR359" s="82" t="s">
        <v>977</v>
      </c>
      <c r="AS359" s="82" t="s">
        <v>65</v>
      </c>
      <c r="AT359" s="82"/>
      <c r="AU359" s="82" t="s">
        <v>65</v>
      </c>
      <c r="AV359" s="82"/>
      <c r="AW359" s="82"/>
      <c r="AX359" s="82"/>
      <c r="AY359" s="82" t="s">
        <v>5319</v>
      </c>
      <c r="AZ359" s="84" t="s">
        <v>5320</v>
      </c>
    </row>
    <row r="360" spans="1:52" ht="85" customHeight="1">
      <c r="A360" s="81">
        <v>359</v>
      </c>
      <c r="B360" s="82" t="s">
        <v>5321</v>
      </c>
      <c r="C360" s="82"/>
      <c r="D360" s="82" t="s">
        <v>5322</v>
      </c>
      <c r="E360" s="82" t="s">
        <v>1544</v>
      </c>
      <c r="F360" s="82" t="s">
        <v>236</v>
      </c>
      <c r="G360" s="82" t="s">
        <v>237</v>
      </c>
      <c r="H360" s="82" t="s">
        <v>222</v>
      </c>
      <c r="I360" s="113" t="s">
        <v>1263</v>
      </c>
      <c r="J360" s="113" t="s">
        <v>1497</v>
      </c>
      <c r="K360" s="82" t="s">
        <v>248</v>
      </c>
      <c r="L360" s="82" t="s">
        <v>5323</v>
      </c>
      <c r="M360" s="82" t="s">
        <v>5324</v>
      </c>
      <c r="N360" s="82"/>
      <c r="O360" s="82"/>
      <c r="P360" s="82"/>
      <c r="Q360" s="82"/>
      <c r="R360" s="82"/>
      <c r="S360" s="82"/>
      <c r="T360" s="82"/>
      <c r="U360" s="82"/>
      <c r="V360" s="82"/>
      <c r="W360" s="82"/>
      <c r="X360" s="82"/>
      <c r="Y360" s="82"/>
      <c r="Z360" s="82"/>
      <c r="AA360" s="82"/>
      <c r="AB360" s="82" t="s">
        <v>66</v>
      </c>
      <c r="AC360" s="82" t="s">
        <v>104</v>
      </c>
      <c r="AD360" s="82" t="s">
        <v>88</v>
      </c>
      <c r="AE360" s="82" t="s">
        <v>64</v>
      </c>
      <c r="AF360" s="82" t="s">
        <v>64</v>
      </c>
      <c r="AG360" s="82" t="s">
        <v>65</v>
      </c>
      <c r="AH360" s="82"/>
      <c r="AI360" s="82" t="s">
        <v>69</v>
      </c>
      <c r="AJ360" s="82" t="s">
        <v>65</v>
      </c>
      <c r="AK360" s="82" t="s">
        <v>136</v>
      </c>
      <c r="AL360" s="82" t="s">
        <v>65</v>
      </c>
      <c r="AM360" s="82" t="s">
        <v>64</v>
      </c>
      <c r="AN360" s="82" t="s">
        <v>65</v>
      </c>
      <c r="AO360" s="82"/>
      <c r="AP360" s="82"/>
      <c r="AQ360" s="82" t="s">
        <v>5325</v>
      </c>
      <c r="AR360" s="82" t="s">
        <v>5326</v>
      </c>
      <c r="AS360" s="82" t="s">
        <v>64</v>
      </c>
      <c r="AT360" s="82"/>
      <c r="AU360" s="82" t="s">
        <v>65</v>
      </c>
      <c r="AV360" s="82"/>
      <c r="AW360" s="82"/>
      <c r="AX360" s="82"/>
      <c r="AY360" s="82" t="s">
        <v>5327</v>
      </c>
      <c r="AZ360" s="84" t="s">
        <v>5328</v>
      </c>
    </row>
    <row r="361" spans="1:52" ht="85" customHeight="1">
      <c r="A361" s="81">
        <v>360</v>
      </c>
      <c r="B361" s="82" t="s">
        <v>5329</v>
      </c>
      <c r="C361" s="82" t="s">
        <v>822</v>
      </c>
      <c r="D361" s="82" t="s">
        <v>5330</v>
      </c>
      <c r="E361" s="82" t="s">
        <v>1567</v>
      </c>
      <c r="F361" s="82" t="s">
        <v>236</v>
      </c>
      <c r="G361" s="82" t="s">
        <v>753</v>
      </c>
      <c r="H361" s="82" t="s">
        <v>222</v>
      </c>
      <c r="I361" s="113" t="s">
        <v>1263</v>
      </c>
      <c r="J361" s="113" t="s">
        <v>1497</v>
      </c>
      <c r="K361" s="82" t="s">
        <v>248</v>
      </c>
      <c r="L361" s="82" t="s">
        <v>5331</v>
      </c>
      <c r="M361" s="82" t="s">
        <v>5332</v>
      </c>
      <c r="N361" s="82"/>
      <c r="O361" s="82"/>
      <c r="P361" s="82"/>
      <c r="Q361" s="82"/>
      <c r="R361" s="82"/>
      <c r="S361" s="82"/>
      <c r="T361" s="82"/>
      <c r="U361" s="82"/>
      <c r="V361" s="82"/>
      <c r="W361" s="82"/>
      <c r="X361" s="82"/>
      <c r="Y361" s="82"/>
      <c r="Z361" s="82"/>
      <c r="AA361" s="82"/>
      <c r="AB361" s="82" t="s">
        <v>66</v>
      </c>
      <c r="AC361" s="82" t="s">
        <v>67</v>
      </c>
      <c r="AD361" s="82" t="s">
        <v>88</v>
      </c>
      <c r="AE361" s="82" t="s">
        <v>64</v>
      </c>
      <c r="AF361" s="82" t="s">
        <v>64</v>
      </c>
      <c r="AG361" s="82" t="s">
        <v>65</v>
      </c>
      <c r="AH361" s="82"/>
      <c r="AI361" s="82" t="s">
        <v>69</v>
      </c>
      <c r="AJ361" s="82" t="s">
        <v>65</v>
      </c>
      <c r="AK361" s="82" t="s">
        <v>65</v>
      </c>
      <c r="AL361" s="82" t="s">
        <v>65</v>
      </c>
      <c r="AM361" s="82" t="s">
        <v>64</v>
      </c>
      <c r="AN361" s="82" t="s">
        <v>65</v>
      </c>
      <c r="AO361" s="82"/>
      <c r="AP361" s="82"/>
      <c r="AQ361" s="82" t="s">
        <v>5333</v>
      </c>
      <c r="AR361" s="82" t="s">
        <v>1255</v>
      </c>
      <c r="AS361" s="82" t="s">
        <v>64</v>
      </c>
      <c r="AT361" s="82"/>
      <c r="AU361" s="82" t="s">
        <v>65</v>
      </c>
      <c r="AV361" s="82"/>
      <c r="AW361" s="82"/>
      <c r="AX361" s="82"/>
      <c r="AY361" s="82" t="s">
        <v>5334</v>
      </c>
      <c r="AZ361" s="84" t="s">
        <v>5335</v>
      </c>
    </row>
    <row r="362" spans="1:52" ht="85" customHeight="1">
      <c r="A362" s="81">
        <v>361</v>
      </c>
      <c r="B362" s="82" t="s">
        <v>5336</v>
      </c>
      <c r="C362" s="82" t="s">
        <v>822</v>
      </c>
      <c r="D362" s="82" t="s">
        <v>5337</v>
      </c>
      <c r="E362" s="82" t="s">
        <v>1567</v>
      </c>
      <c r="F362" s="82" t="s">
        <v>236</v>
      </c>
      <c r="G362" s="82" t="s">
        <v>753</v>
      </c>
      <c r="H362" s="82" t="s">
        <v>222</v>
      </c>
      <c r="I362" s="113" t="s">
        <v>873</v>
      </c>
      <c r="J362" s="113" t="s">
        <v>1497</v>
      </c>
      <c r="K362" s="82" t="s">
        <v>320</v>
      </c>
      <c r="L362" s="82" t="s">
        <v>5338</v>
      </c>
      <c r="M362" s="82" t="s">
        <v>5339</v>
      </c>
      <c r="N362" s="82"/>
      <c r="O362" s="82"/>
      <c r="P362" s="82"/>
      <c r="Q362" s="82"/>
      <c r="R362" s="82"/>
      <c r="S362" s="82"/>
      <c r="T362" s="82"/>
      <c r="U362" s="82"/>
      <c r="V362" s="82"/>
      <c r="W362" s="82"/>
      <c r="X362" s="82"/>
      <c r="Y362" s="82"/>
      <c r="Z362" s="82"/>
      <c r="AA362" s="82"/>
      <c r="AB362" s="82" t="s">
        <v>66</v>
      </c>
      <c r="AC362" s="82" t="s">
        <v>67</v>
      </c>
      <c r="AD362" s="82" t="s">
        <v>68</v>
      </c>
      <c r="AE362" s="82" t="s">
        <v>64</v>
      </c>
      <c r="AF362" s="82" t="s">
        <v>64</v>
      </c>
      <c r="AG362" s="82" t="s">
        <v>65</v>
      </c>
      <c r="AH362" s="82"/>
      <c r="AI362" s="82" t="s">
        <v>69</v>
      </c>
      <c r="AJ362" s="82" t="s">
        <v>65</v>
      </c>
      <c r="AK362" s="82" t="s">
        <v>65</v>
      </c>
      <c r="AL362" s="82" t="s">
        <v>65</v>
      </c>
      <c r="AM362" s="82" t="s">
        <v>64</v>
      </c>
      <c r="AN362" s="82" t="s">
        <v>65</v>
      </c>
      <c r="AO362" s="82"/>
      <c r="AP362" s="82"/>
      <c r="AQ362" s="82" t="s">
        <v>5340</v>
      </c>
      <c r="AR362" s="82" t="s">
        <v>873</v>
      </c>
      <c r="AS362" s="82" t="s">
        <v>64</v>
      </c>
      <c r="AT362" s="82"/>
      <c r="AU362" s="82" t="s">
        <v>65</v>
      </c>
      <c r="AV362" s="82"/>
      <c r="AW362" s="82"/>
      <c r="AX362" s="82"/>
      <c r="AY362" s="82" t="s">
        <v>5341</v>
      </c>
      <c r="AZ362" s="84" t="s">
        <v>5342</v>
      </c>
    </row>
    <row r="363" spans="1:52" ht="85" customHeight="1">
      <c r="A363" s="81">
        <v>362</v>
      </c>
      <c r="B363" s="82" t="s">
        <v>5343</v>
      </c>
      <c r="C363" s="82" t="s">
        <v>1734</v>
      </c>
      <c r="D363" s="82" t="s">
        <v>5344</v>
      </c>
      <c r="E363" s="82" t="s">
        <v>1567</v>
      </c>
      <c r="F363" s="82" t="s">
        <v>236</v>
      </c>
      <c r="G363" s="82" t="s">
        <v>807</v>
      </c>
      <c r="H363" s="82" t="s">
        <v>222</v>
      </c>
      <c r="I363" s="113" t="s">
        <v>873</v>
      </c>
      <c r="J363" s="113" t="s">
        <v>1497</v>
      </c>
      <c r="K363" s="82" t="s">
        <v>320</v>
      </c>
      <c r="L363" s="82" t="s">
        <v>5345</v>
      </c>
      <c r="M363" s="82" t="s">
        <v>5346</v>
      </c>
      <c r="N363" s="82"/>
      <c r="O363" s="82"/>
      <c r="P363" s="82"/>
      <c r="Q363" s="82"/>
      <c r="R363" s="82"/>
      <c r="S363" s="82"/>
      <c r="T363" s="82"/>
      <c r="U363" s="82"/>
      <c r="V363" s="82"/>
      <c r="W363" s="82"/>
      <c r="X363" s="82"/>
      <c r="Y363" s="82"/>
      <c r="Z363" s="82"/>
      <c r="AA363" s="82"/>
      <c r="AB363" s="82" t="s">
        <v>66</v>
      </c>
      <c r="AC363" s="82" t="s">
        <v>67</v>
      </c>
      <c r="AD363" s="82" t="s">
        <v>68</v>
      </c>
      <c r="AE363" s="82" t="s">
        <v>64</v>
      </c>
      <c r="AF363" s="82" t="s">
        <v>64</v>
      </c>
      <c r="AG363" s="82" t="s">
        <v>65</v>
      </c>
      <c r="AH363" s="82"/>
      <c r="AI363" s="82" t="s">
        <v>957</v>
      </c>
      <c r="AJ363" s="82" t="s">
        <v>65</v>
      </c>
      <c r="AK363" s="82" t="s">
        <v>65</v>
      </c>
      <c r="AL363" s="82" t="s">
        <v>65</v>
      </c>
      <c r="AM363" s="82" t="s">
        <v>136</v>
      </c>
      <c r="AN363" s="82" t="s">
        <v>65</v>
      </c>
      <c r="AO363" s="82"/>
      <c r="AP363" s="82"/>
      <c r="AQ363" s="82" t="s">
        <v>5347</v>
      </c>
      <c r="AR363" s="82" t="s">
        <v>873</v>
      </c>
      <c r="AS363" s="82" t="s">
        <v>64</v>
      </c>
      <c r="AT363" s="82"/>
      <c r="AU363" s="82" t="s">
        <v>65</v>
      </c>
      <c r="AV363" s="82"/>
      <c r="AW363" s="82"/>
      <c r="AX363" s="82"/>
      <c r="AY363" s="82" t="s">
        <v>5348</v>
      </c>
      <c r="AZ363" s="84" t="s">
        <v>5349</v>
      </c>
    </row>
    <row r="364" spans="1:52" ht="85" customHeight="1">
      <c r="A364" s="81">
        <v>363</v>
      </c>
      <c r="B364" s="82" t="s">
        <v>5350</v>
      </c>
      <c r="C364" s="82" t="s">
        <v>751</v>
      </c>
      <c r="D364" s="82" t="s">
        <v>5351</v>
      </c>
      <c r="E364" s="82" t="s">
        <v>1567</v>
      </c>
      <c r="F364" s="82" t="s">
        <v>236</v>
      </c>
      <c r="G364" s="82" t="s">
        <v>753</v>
      </c>
      <c r="H364" s="82" t="s">
        <v>222</v>
      </c>
      <c r="I364" s="113" t="s">
        <v>977</v>
      </c>
      <c r="J364" s="113" t="s">
        <v>1497</v>
      </c>
      <c r="K364" s="82" t="s">
        <v>223</v>
      </c>
      <c r="L364" s="82" t="s">
        <v>5352</v>
      </c>
      <c r="M364" s="82" t="s">
        <v>5353</v>
      </c>
      <c r="N364" s="82"/>
      <c r="O364" s="82"/>
      <c r="P364" s="82"/>
      <c r="Q364" s="82"/>
      <c r="R364" s="82"/>
      <c r="S364" s="82"/>
      <c r="T364" s="82"/>
      <c r="U364" s="82"/>
      <c r="V364" s="82"/>
      <c r="W364" s="82"/>
      <c r="X364" s="82"/>
      <c r="Y364" s="82"/>
      <c r="Z364" s="82"/>
      <c r="AA364" s="82"/>
      <c r="AB364" s="82" t="s">
        <v>66</v>
      </c>
      <c r="AC364" s="82" t="s">
        <v>67</v>
      </c>
      <c r="AD364" s="82" t="s">
        <v>88</v>
      </c>
      <c r="AE364" s="82" t="s">
        <v>64</v>
      </c>
      <c r="AF364" s="82" t="s">
        <v>64</v>
      </c>
      <c r="AG364" s="82" t="s">
        <v>65</v>
      </c>
      <c r="AH364" s="82"/>
      <c r="AI364" s="82" t="s">
        <v>89</v>
      </c>
      <c r="AJ364" s="82" t="s">
        <v>65</v>
      </c>
      <c r="AK364" s="82" t="s">
        <v>65</v>
      </c>
      <c r="AL364" s="82" t="s">
        <v>65</v>
      </c>
      <c r="AM364" s="82" t="s">
        <v>64</v>
      </c>
      <c r="AN364" s="82" t="s">
        <v>65</v>
      </c>
      <c r="AO364" s="82"/>
      <c r="AP364" s="82"/>
      <c r="AQ364" s="82" t="s">
        <v>5354</v>
      </c>
      <c r="AR364" s="82" t="s">
        <v>5355</v>
      </c>
      <c r="AS364" s="82" t="s">
        <v>136</v>
      </c>
      <c r="AT364" s="82"/>
      <c r="AU364" s="82" t="s">
        <v>65</v>
      </c>
      <c r="AV364" s="82"/>
      <c r="AW364" s="82"/>
      <c r="AX364" s="82"/>
      <c r="AY364" s="82" t="s">
        <v>5356</v>
      </c>
      <c r="AZ364" s="84" t="s">
        <v>5357</v>
      </c>
    </row>
    <row r="365" spans="1:52" ht="85" customHeight="1">
      <c r="A365" s="81">
        <v>364</v>
      </c>
      <c r="B365" s="82" t="s">
        <v>5358</v>
      </c>
      <c r="C365" s="82" t="s">
        <v>1734</v>
      </c>
      <c r="D365" s="82" t="s">
        <v>5359</v>
      </c>
      <c r="E365" s="82" t="s">
        <v>1517</v>
      </c>
      <c r="F365" s="82" t="s">
        <v>236</v>
      </c>
      <c r="G365" s="82" t="s">
        <v>753</v>
      </c>
      <c r="H365" s="82" t="s">
        <v>222</v>
      </c>
      <c r="I365" s="113" t="s">
        <v>1263</v>
      </c>
      <c r="J365" s="113" t="s">
        <v>1497</v>
      </c>
      <c r="K365" s="82" t="s">
        <v>248</v>
      </c>
      <c r="L365" s="82" t="s">
        <v>5360</v>
      </c>
      <c r="M365" s="82" t="s">
        <v>5361</v>
      </c>
      <c r="N365" s="82"/>
      <c r="O365" s="82"/>
      <c r="P365" s="82"/>
      <c r="Q365" s="82"/>
      <c r="R365" s="82"/>
      <c r="S365" s="82"/>
      <c r="T365" s="82"/>
      <c r="U365" s="82"/>
      <c r="V365" s="82"/>
      <c r="W365" s="82"/>
      <c r="X365" s="82"/>
      <c r="Y365" s="82"/>
      <c r="Z365" s="82"/>
      <c r="AA365" s="82"/>
      <c r="AB365" s="82" t="s">
        <v>66</v>
      </c>
      <c r="AC365" s="82" t="s">
        <v>67</v>
      </c>
      <c r="AD365" s="82" t="s">
        <v>88</v>
      </c>
      <c r="AE365" s="82" t="s">
        <v>64</v>
      </c>
      <c r="AF365" s="82" t="s">
        <v>65</v>
      </c>
      <c r="AG365" s="82" t="s">
        <v>65</v>
      </c>
      <c r="AH365" s="82"/>
      <c r="AI365" s="82" t="s">
        <v>1580</v>
      </c>
      <c r="AJ365" s="82" t="s">
        <v>65</v>
      </c>
      <c r="AK365" s="82" t="s">
        <v>65</v>
      </c>
      <c r="AL365" s="82" t="s">
        <v>65</v>
      </c>
      <c r="AM365" s="82" t="s">
        <v>64</v>
      </c>
      <c r="AN365" s="82" t="s">
        <v>136</v>
      </c>
      <c r="AO365" s="82"/>
      <c r="AP365" s="82"/>
      <c r="AQ365" s="82" t="s">
        <v>5362</v>
      </c>
      <c r="AR365" s="82" t="s">
        <v>1263</v>
      </c>
      <c r="AS365" s="82" t="s">
        <v>64</v>
      </c>
      <c r="AT365" s="82"/>
      <c r="AU365" s="82" t="s">
        <v>65</v>
      </c>
      <c r="AV365" s="82"/>
      <c r="AW365" s="82"/>
      <c r="AX365" s="82"/>
      <c r="AY365" s="82" t="s">
        <v>5363</v>
      </c>
      <c r="AZ365" s="84" t="s">
        <v>5364</v>
      </c>
    </row>
    <row r="366" spans="1:52" ht="85" customHeight="1">
      <c r="A366" s="81">
        <v>365</v>
      </c>
      <c r="B366" s="82" t="s">
        <v>5365</v>
      </c>
      <c r="C366" s="82" t="s">
        <v>386</v>
      </c>
      <c r="D366" s="82" t="s">
        <v>5366</v>
      </c>
      <c r="E366" s="82" t="s">
        <v>1495</v>
      </c>
      <c r="F366" s="82" t="s">
        <v>55</v>
      </c>
      <c r="G366" s="82" t="s">
        <v>129</v>
      </c>
      <c r="H366" s="82" t="s">
        <v>238</v>
      </c>
      <c r="I366" s="113" t="s">
        <v>873</v>
      </c>
      <c r="J366" s="113" t="s">
        <v>1497</v>
      </c>
      <c r="K366" s="82" t="s">
        <v>320</v>
      </c>
      <c r="L366" s="82" t="s">
        <v>5367</v>
      </c>
      <c r="M366" s="82" t="s">
        <v>5368</v>
      </c>
      <c r="N366" s="82" t="s">
        <v>1789</v>
      </c>
      <c r="O366" s="82" t="s">
        <v>1747</v>
      </c>
      <c r="P366" s="82" t="s">
        <v>159</v>
      </c>
      <c r="Q366" s="82" t="s">
        <v>159</v>
      </c>
      <c r="R366" s="82" t="s">
        <v>194</v>
      </c>
      <c r="S366" s="82" t="s">
        <v>64</v>
      </c>
      <c r="T366" s="82" t="s">
        <v>64</v>
      </c>
      <c r="U366" s="82" t="s">
        <v>64</v>
      </c>
      <c r="V366" s="82" t="s">
        <v>65</v>
      </c>
      <c r="W366" s="82" t="s">
        <v>64</v>
      </c>
      <c r="X366" s="82" t="s">
        <v>65</v>
      </c>
      <c r="Y366" s="82" t="s">
        <v>64</v>
      </c>
      <c r="Z366" s="82" t="s">
        <v>65</v>
      </c>
      <c r="AA366" s="82" t="s">
        <v>65</v>
      </c>
      <c r="AB366" s="82" t="s">
        <v>66</v>
      </c>
      <c r="AC366" s="82" t="s">
        <v>67</v>
      </c>
      <c r="AD366" s="82" t="s">
        <v>88</v>
      </c>
      <c r="AE366" s="82" t="s">
        <v>64</v>
      </c>
      <c r="AF366" s="82" t="s">
        <v>64</v>
      </c>
      <c r="AG366" s="82" t="s">
        <v>64</v>
      </c>
      <c r="AH366" s="82" t="s">
        <v>65</v>
      </c>
      <c r="AI366" s="82" t="s">
        <v>89</v>
      </c>
      <c r="AJ366" s="82" t="s">
        <v>65</v>
      </c>
      <c r="AK366" s="82" t="s">
        <v>65</v>
      </c>
      <c r="AL366" s="82" t="s">
        <v>65</v>
      </c>
      <c r="AM366" s="82" t="s">
        <v>136</v>
      </c>
      <c r="AN366" s="82" t="s">
        <v>65</v>
      </c>
      <c r="AO366" s="82" t="s">
        <v>5369</v>
      </c>
      <c r="AP366" s="82" t="s">
        <v>5370</v>
      </c>
      <c r="AQ366" s="82" t="s">
        <v>5371</v>
      </c>
      <c r="AR366" s="82" t="s">
        <v>873</v>
      </c>
      <c r="AS366" s="82" t="s">
        <v>64</v>
      </c>
      <c r="AT366" s="82"/>
      <c r="AU366" s="82" t="s">
        <v>65</v>
      </c>
      <c r="AV366" s="82" t="s">
        <v>75</v>
      </c>
      <c r="AW366" s="82" t="s">
        <v>65</v>
      </c>
      <c r="AX366" s="82"/>
      <c r="AY366" s="82" t="s">
        <v>5372</v>
      </c>
      <c r="AZ366" s="84" t="s">
        <v>5373</v>
      </c>
    </row>
    <row r="367" spans="1:52" ht="85" customHeight="1">
      <c r="A367" s="81">
        <v>366</v>
      </c>
      <c r="B367" s="82" t="s">
        <v>5374</v>
      </c>
      <c r="C367" s="82" t="s">
        <v>1734</v>
      </c>
      <c r="D367" s="82" t="s">
        <v>5375</v>
      </c>
      <c r="E367" s="82" t="s">
        <v>1495</v>
      </c>
      <c r="F367" s="82" t="s">
        <v>236</v>
      </c>
      <c r="G367" s="82" t="s">
        <v>753</v>
      </c>
      <c r="H367" s="82" t="s">
        <v>222</v>
      </c>
      <c r="I367" s="113" t="s">
        <v>1263</v>
      </c>
      <c r="J367" s="113" t="s">
        <v>1497</v>
      </c>
      <c r="K367" s="82" t="s">
        <v>248</v>
      </c>
      <c r="L367" s="82" t="s">
        <v>5376</v>
      </c>
      <c r="M367" s="82" t="s">
        <v>5377</v>
      </c>
      <c r="N367" s="82"/>
      <c r="O367" s="82"/>
      <c r="P367" s="82"/>
      <c r="Q367" s="82"/>
      <c r="R367" s="82"/>
      <c r="S367" s="82"/>
      <c r="T367" s="82"/>
      <c r="U367" s="82"/>
      <c r="V367" s="82"/>
      <c r="W367" s="82"/>
      <c r="X367" s="82"/>
      <c r="Y367" s="82"/>
      <c r="Z367" s="82"/>
      <c r="AA367" s="82"/>
      <c r="AB367" s="82" t="s">
        <v>66</v>
      </c>
      <c r="AC367" s="82" t="s">
        <v>67</v>
      </c>
      <c r="AD367" s="82" t="s">
        <v>88</v>
      </c>
      <c r="AE367" s="82" t="s">
        <v>64</v>
      </c>
      <c r="AF367" s="82" t="s">
        <v>64</v>
      </c>
      <c r="AG367" s="82" t="s">
        <v>65</v>
      </c>
      <c r="AH367" s="82"/>
      <c r="AI367" s="82" t="s">
        <v>69</v>
      </c>
      <c r="AJ367" s="82" t="s">
        <v>65</v>
      </c>
      <c r="AK367" s="82" t="s">
        <v>65</v>
      </c>
      <c r="AL367" s="82" t="s">
        <v>65</v>
      </c>
      <c r="AM367" s="82" t="s">
        <v>64</v>
      </c>
      <c r="AN367" s="82" t="s">
        <v>65</v>
      </c>
      <c r="AO367" s="82"/>
      <c r="AP367" s="82"/>
      <c r="AQ367" s="82" t="s">
        <v>5378</v>
      </c>
      <c r="AR367" s="82" t="s">
        <v>1263</v>
      </c>
      <c r="AS367" s="82" t="s">
        <v>64</v>
      </c>
      <c r="AT367" s="82"/>
      <c r="AU367" s="82" t="s">
        <v>65</v>
      </c>
      <c r="AV367" s="82"/>
      <c r="AW367" s="82"/>
      <c r="AX367" s="82"/>
      <c r="AY367" s="82" t="s">
        <v>5379</v>
      </c>
      <c r="AZ367" s="84" t="s">
        <v>5380</v>
      </c>
    </row>
    <row r="368" spans="1:52" ht="85" customHeight="1">
      <c r="A368" s="81">
        <v>367</v>
      </c>
      <c r="B368" s="82" t="s">
        <v>5381</v>
      </c>
      <c r="C368" s="82" t="s">
        <v>822</v>
      </c>
      <c r="D368" s="82" t="s">
        <v>5382</v>
      </c>
      <c r="E368" s="82" t="s">
        <v>1559</v>
      </c>
      <c r="F368" s="82" t="s">
        <v>236</v>
      </c>
      <c r="G368" s="82" t="s">
        <v>753</v>
      </c>
      <c r="H368" s="82" t="s">
        <v>222</v>
      </c>
      <c r="I368" s="113" t="s">
        <v>1263</v>
      </c>
      <c r="J368" s="113" t="s">
        <v>1497</v>
      </c>
      <c r="K368" s="82" t="s">
        <v>248</v>
      </c>
      <c r="L368" s="82" t="s">
        <v>5383</v>
      </c>
      <c r="M368" s="82" t="s">
        <v>5384</v>
      </c>
      <c r="N368" s="82"/>
      <c r="O368" s="82"/>
      <c r="P368" s="82"/>
      <c r="Q368" s="82"/>
      <c r="R368" s="82"/>
      <c r="S368" s="82"/>
      <c r="T368" s="82"/>
      <c r="U368" s="82"/>
      <c r="V368" s="82"/>
      <c r="W368" s="82"/>
      <c r="X368" s="82"/>
      <c r="Y368" s="82"/>
      <c r="Z368" s="82"/>
      <c r="AA368" s="82"/>
      <c r="AB368" s="82" t="s">
        <v>66</v>
      </c>
      <c r="AC368" s="82" t="s">
        <v>67</v>
      </c>
      <c r="AD368" s="82" t="s">
        <v>88</v>
      </c>
      <c r="AE368" s="82" t="s">
        <v>64</v>
      </c>
      <c r="AF368" s="82" t="s">
        <v>64</v>
      </c>
      <c r="AG368" s="82" t="s">
        <v>65</v>
      </c>
      <c r="AH368" s="82"/>
      <c r="AI368" s="82" t="s">
        <v>69</v>
      </c>
      <c r="AJ368" s="82" t="s">
        <v>65</v>
      </c>
      <c r="AK368" s="82" t="s">
        <v>65</v>
      </c>
      <c r="AL368" s="82" t="s">
        <v>65</v>
      </c>
      <c r="AM368" s="82" t="s">
        <v>64</v>
      </c>
      <c r="AN368" s="82" t="s">
        <v>65</v>
      </c>
      <c r="AO368" s="82"/>
      <c r="AP368" s="82"/>
      <c r="AQ368" s="82" t="s">
        <v>5385</v>
      </c>
      <c r="AR368" s="82" t="s">
        <v>1285</v>
      </c>
      <c r="AS368" s="82" t="s">
        <v>136</v>
      </c>
      <c r="AT368" s="82"/>
      <c r="AU368" s="82" t="s">
        <v>64</v>
      </c>
      <c r="AV368" s="82"/>
      <c r="AW368" s="82"/>
      <c r="AX368" s="82"/>
      <c r="AY368" s="82" t="s">
        <v>5386</v>
      </c>
      <c r="AZ368" s="84" t="s">
        <v>1287</v>
      </c>
    </row>
    <row r="369" spans="1:52" ht="85" customHeight="1">
      <c r="A369" s="81">
        <v>368</v>
      </c>
      <c r="B369" s="82" t="s">
        <v>5387</v>
      </c>
      <c r="C369" s="82" t="s">
        <v>822</v>
      </c>
      <c r="D369" s="82" t="s">
        <v>5388</v>
      </c>
      <c r="E369" s="82" t="s">
        <v>1570</v>
      </c>
      <c r="F369" s="82" t="s">
        <v>236</v>
      </c>
      <c r="G369" s="82" t="s">
        <v>753</v>
      </c>
      <c r="H369" s="82" t="s">
        <v>222</v>
      </c>
      <c r="I369" s="113" t="s">
        <v>1263</v>
      </c>
      <c r="J369" s="113" t="s">
        <v>1497</v>
      </c>
      <c r="K369" s="82" t="s">
        <v>248</v>
      </c>
      <c r="L369" s="82" t="s">
        <v>5389</v>
      </c>
      <c r="M369" s="82" t="s">
        <v>5390</v>
      </c>
      <c r="N369" s="82"/>
      <c r="O369" s="82"/>
      <c r="P369" s="82"/>
      <c r="Q369" s="82"/>
      <c r="R369" s="82"/>
      <c r="S369" s="82"/>
      <c r="T369" s="82"/>
      <c r="U369" s="82"/>
      <c r="V369" s="82"/>
      <c r="W369" s="82"/>
      <c r="X369" s="82"/>
      <c r="Y369" s="82"/>
      <c r="Z369" s="82"/>
      <c r="AA369" s="82"/>
      <c r="AB369" s="82" t="s">
        <v>66</v>
      </c>
      <c r="AC369" s="82" t="s">
        <v>67</v>
      </c>
      <c r="AD369" s="82" t="s">
        <v>68</v>
      </c>
      <c r="AE369" s="82" t="s">
        <v>64</v>
      </c>
      <c r="AF369" s="82" t="s">
        <v>65</v>
      </c>
      <c r="AG369" s="82" t="s">
        <v>65</v>
      </c>
      <c r="AH369" s="82"/>
      <c r="AI369" s="82" t="s">
        <v>69</v>
      </c>
      <c r="AJ369" s="82" t="s">
        <v>136</v>
      </c>
      <c r="AK369" s="82" t="s">
        <v>136</v>
      </c>
      <c r="AL369" s="82" t="s">
        <v>65</v>
      </c>
      <c r="AM369" s="82" t="s">
        <v>64</v>
      </c>
      <c r="AN369" s="82" t="s">
        <v>136</v>
      </c>
      <c r="AO369" s="82"/>
      <c r="AP369" s="82"/>
      <c r="AQ369" s="82" t="s">
        <v>5391</v>
      </c>
      <c r="AR369" s="82" t="s">
        <v>5392</v>
      </c>
      <c r="AS369" s="82" t="s">
        <v>65</v>
      </c>
      <c r="AT369" s="82"/>
      <c r="AU369" s="82" t="s">
        <v>65</v>
      </c>
      <c r="AV369" s="82"/>
      <c r="AW369" s="82"/>
      <c r="AX369" s="82"/>
      <c r="AY369" s="82" t="s">
        <v>5393</v>
      </c>
      <c r="AZ369" s="84" t="s">
        <v>589</v>
      </c>
    </row>
    <row r="370" spans="1:52" ht="85" customHeight="1">
      <c r="A370" s="81">
        <v>369</v>
      </c>
      <c r="B370" s="82" t="s">
        <v>5394</v>
      </c>
      <c r="C370" s="82" t="s">
        <v>751</v>
      </c>
      <c r="D370" s="82" t="s">
        <v>5395</v>
      </c>
      <c r="E370" s="82" t="s">
        <v>1526</v>
      </c>
      <c r="F370" s="82" t="s">
        <v>236</v>
      </c>
      <c r="G370" s="82" t="s">
        <v>753</v>
      </c>
      <c r="H370" s="82" t="s">
        <v>222</v>
      </c>
      <c r="I370" s="113" t="s">
        <v>2297</v>
      </c>
      <c r="J370" s="113" t="s">
        <v>1497</v>
      </c>
      <c r="K370" s="82" t="s">
        <v>320</v>
      </c>
      <c r="L370" s="82" t="s">
        <v>5396</v>
      </c>
      <c r="M370" s="82" t="s">
        <v>5397</v>
      </c>
      <c r="N370" s="82"/>
      <c r="O370" s="82"/>
      <c r="P370" s="82"/>
      <c r="Q370" s="82"/>
      <c r="R370" s="82"/>
      <c r="S370" s="82"/>
      <c r="T370" s="82"/>
      <c r="U370" s="82"/>
      <c r="V370" s="82"/>
      <c r="W370" s="82"/>
      <c r="X370" s="82"/>
      <c r="Y370" s="82"/>
      <c r="Z370" s="82"/>
      <c r="AA370" s="82"/>
      <c r="AB370" s="82" t="s">
        <v>66</v>
      </c>
      <c r="AC370" s="82" t="s">
        <v>67</v>
      </c>
      <c r="AD370" s="82" t="s">
        <v>88</v>
      </c>
      <c r="AE370" s="82" t="s">
        <v>64</v>
      </c>
      <c r="AF370" s="82" t="s">
        <v>65</v>
      </c>
      <c r="AG370" s="82" t="s">
        <v>65</v>
      </c>
      <c r="AH370" s="82"/>
      <c r="AI370" s="82" t="s">
        <v>69</v>
      </c>
      <c r="AJ370" s="82" t="s">
        <v>65</v>
      </c>
      <c r="AK370" s="82" t="s">
        <v>65</v>
      </c>
      <c r="AL370" s="82" t="s">
        <v>65</v>
      </c>
      <c r="AM370" s="82" t="s">
        <v>136</v>
      </c>
      <c r="AN370" s="82" t="s">
        <v>65</v>
      </c>
      <c r="AO370" s="82"/>
      <c r="AP370" s="82"/>
      <c r="AQ370" s="82" t="s">
        <v>5398</v>
      </c>
      <c r="AR370" s="82" t="s">
        <v>5399</v>
      </c>
      <c r="AS370" s="82" t="s">
        <v>64</v>
      </c>
      <c r="AT370" s="82"/>
      <c r="AU370" s="82" t="s">
        <v>65</v>
      </c>
      <c r="AV370" s="82"/>
      <c r="AW370" s="82"/>
      <c r="AX370" s="82"/>
      <c r="AY370" s="82" t="s">
        <v>5400</v>
      </c>
      <c r="AZ370" s="84" t="s">
        <v>5401</v>
      </c>
    </row>
    <row r="371" spans="1:52" ht="85" customHeight="1">
      <c r="A371" s="81">
        <v>370</v>
      </c>
      <c r="B371" s="82" t="s">
        <v>5402</v>
      </c>
      <c r="C371" s="82" t="s">
        <v>751</v>
      </c>
      <c r="D371" s="82" t="s">
        <v>5403</v>
      </c>
      <c r="E371" s="82" t="s">
        <v>4976</v>
      </c>
      <c r="F371" s="82" t="s">
        <v>236</v>
      </c>
      <c r="G371" s="82" t="s">
        <v>753</v>
      </c>
      <c r="H371" s="82" t="s">
        <v>222</v>
      </c>
      <c r="I371" s="113" t="s">
        <v>2302</v>
      </c>
      <c r="J371" s="113" t="s">
        <v>1497</v>
      </c>
      <c r="K371" s="82" t="s">
        <v>320</v>
      </c>
      <c r="L371" s="82" t="s">
        <v>5404</v>
      </c>
      <c r="M371" s="82" t="s">
        <v>5405</v>
      </c>
      <c r="N371" s="82"/>
      <c r="O371" s="82"/>
      <c r="P371" s="82"/>
      <c r="Q371" s="82"/>
      <c r="R371" s="82"/>
      <c r="S371" s="82"/>
      <c r="T371" s="82"/>
      <c r="U371" s="82"/>
      <c r="V371" s="82"/>
      <c r="W371" s="82"/>
      <c r="X371" s="82"/>
      <c r="Y371" s="82"/>
      <c r="Z371" s="82"/>
      <c r="AA371" s="82"/>
      <c r="AB371" s="82" t="s">
        <v>66</v>
      </c>
      <c r="AC371" s="82" t="s">
        <v>67</v>
      </c>
      <c r="AD371" s="82" t="s">
        <v>88</v>
      </c>
      <c r="AE371" s="82" t="s">
        <v>64</v>
      </c>
      <c r="AF371" s="82" t="s">
        <v>64</v>
      </c>
      <c r="AG371" s="82" t="s">
        <v>65</v>
      </c>
      <c r="AH371" s="82"/>
      <c r="AI371" s="82" t="s">
        <v>69</v>
      </c>
      <c r="AJ371" s="82" t="s">
        <v>65</v>
      </c>
      <c r="AK371" s="82" t="s">
        <v>65</v>
      </c>
      <c r="AL371" s="82" t="s">
        <v>65</v>
      </c>
      <c r="AM371" s="82" t="s">
        <v>64</v>
      </c>
      <c r="AN371" s="82" t="s">
        <v>65</v>
      </c>
      <c r="AO371" s="82"/>
      <c r="AP371" s="82"/>
      <c r="AQ371" s="82" t="s">
        <v>5406</v>
      </c>
      <c r="AR371" s="82" t="s">
        <v>2837</v>
      </c>
      <c r="AS371" s="82" t="s">
        <v>65</v>
      </c>
      <c r="AT371" s="82"/>
      <c r="AU371" s="82" t="s">
        <v>65</v>
      </c>
      <c r="AV371" s="82"/>
      <c r="AW371" s="82"/>
      <c r="AX371" s="82"/>
      <c r="AY371" s="82" t="s">
        <v>5407</v>
      </c>
      <c r="AZ371" s="84"/>
    </row>
  </sheetData>
  <dataValidations count="63">
    <dataValidation type="list" allowBlank="1" showInputMessage="1" showErrorMessage="1" errorTitle="Invalid entry" error="Select: optimization, simulation, accounting, or hybrid." sqref="Q3:Q14 Q16:Q80" xr:uid="{00308F80-7BCD-4A87-824B-5FE5458AA2B0}">
      <formula1>"optimization,simulation,accounting,hybrid"</formula1>
    </dataValidation>
    <dataValidation type="list" allowBlank="1" showInputMessage="1" showErrorMessage="1" errorTitle="Invalid entry" error="Select yes, no, or partial for informal_economy." sqref="AK6:AM6 AK5:AN5 AK9:AL10 AK77:AN79 AJ2:AJ80 AJ107:AJ245" xr:uid="{55219AB6-A1B0-4F50-949D-378A2DD3BA11}">
      <formula1>"yes,no,partial"</formula1>
    </dataValidation>
    <dataValidation type="list" allowBlank="1" showInputMessage="1" showErrorMessage="1" errorTitle="Invalid entry" error="Select yes, no, or partial for biomass_charcoal." sqref="AK2:AL4 AK7:AL8 AK107:AL107 AK11:AL62 AG113:AH113 AM113 AK108:AK144 AL114:AN144 AK145:AN245" xr:uid="{3A0C4101-669B-4590-846E-CD50D0B13C9C}">
      <formula1>"yes,no,partial"</formula1>
    </dataValidation>
    <dataValidation type="list" allowBlank="1" showInputMessage="1" showErrorMessage="1" errorTitle="Invalid entry" error="Select yes, no, or partial for power_reliability." sqref="AM2:AM4 AM107 AM7:AM62" xr:uid="{C7C885AD-ECFA-4130-9C54-B88503C3376C}">
      <formula1>"yes,no,partial"</formula1>
    </dataValidation>
    <dataValidation type="list" allowBlank="1" showInputMessage="1" showErrorMessage="1" errorTitle="Invalid entry" error="Select yes, no, or partial for urbanization." sqref="AN2:AN4 AN107 AN6:AN62" xr:uid="{68A69502-8FAA-4610-AD12-9100513AD920}">
      <formula1>"yes,no,partial"</formula1>
    </dataValidation>
    <dataValidation type="list" allowBlank="1" showInputMessage="1" showErrorMessage="1" errorTitle="Invalid entry" error="Select a power pool or 'none'." sqref="K4" xr:uid="{28E6BEFC-B954-409C-AB7C-78E9E8C955DA}">
      <mc:AlternateContent xmlns:x12ac="http://schemas.microsoft.com/office/spreadsheetml/2011/1/ac" xmlns:mc="http://schemas.openxmlformats.org/markup-compatibility/2006">
        <mc:Choice Requires="x12ac">
          <x12ac:list>WAPP,EAPP,CAPP,SAPP,NAPP,COMELEC,"WAPP, SAPP",none</x12ac:list>
        </mc:Choice>
        <mc:Fallback>
          <formula1>"WAPP,EAPP,CAPP,SAPP,NAPP,COMELEC,WAPP, SAPP,none"</formula1>
        </mc:Fallback>
      </mc:AlternateContent>
    </dataValidation>
    <dataValidation type="list" allowBlank="1" showInputMessage="1" showErrorMessage="1" errorTitle="Invalid entry" error="Select a power pool or 'none'." sqref="K2:K3 K5:K10" xr:uid="{5C404FCF-FE85-4C80-8F43-13D08EAD1C32}">
      <mc:AlternateContent xmlns:x12ac="http://schemas.microsoft.com/office/spreadsheetml/2011/1/ac" xmlns:mc="http://schemas.openxmlformats.org/markup-compatibility/2006">
        <mc:Choice Requires="x12ac">
          <x12ac:list>WAPP,EAPP,CAPP,SAPP,NAPP,COMELEC,none,"WAPP,SAPP,EAPP,CAPP,COMELEC"</x12ac:list>
        </mc:Choice>
        <mc:Fallback>
          <formula1>"WAPP,EAPP,CAPP,SAPP,NAPP,COMELEC,none,WAPP,SAPP,EAPP,CAPP,COMELEC"</formula1>
        </mc:Fallback>
      </mc:AlternateContent>
    </dataValidation>
    <dataValidation type="list" allowBlank="1" showInputMessage="1" showErrorMessage="1" errorTitle="Invalid entry" error="Select a power pool or 'none'." sqref="K54:K62 K11:K52" xr:uid="{1966D9BB-C323-4BBF-A0F8-2965B6A8DCBB}">
      <formula1>"WAPP,EAPP,CAPP,SAPP,NAPP,COMELEC,none"</formula1>
    </dataValidation>
    <dataValidation type="list" allowBlank="1" showInputMessage="1" showErrorMessage="1" errorTitle="Invalid entry" error="Select yes or no for sdg_7." sqref="AF9:AG10 AE2:AE80 AF111:AH111 AL111:AN111 AL112:AL113 AN113 AF114:AG144 AE111:AE144 AE145:AG245" xr:uid="{2F5516AA-225F-4FD5-8426-93A001462FC8}">
      <formula1>"yes,no"</formula1>
    </dataValidation>
    <dataValidation type="list" allowBlank="1" showInputMessage="1" showErrorMessage="1" errorTitle="Invalid entry" error="Select yes or no for sdg_13." sqref="AF2:AF8 AF11:AF62" xr:uid="{E39770EF-F840-4A81-B016-E347B5BB7FFD}">
      <formula1>"yes,no"</formula1>
    </dataValidation>
    <dataValidation type="list" allowBlank="1" showInputMessage="1" showErrorMessage="1" errorTitle="Invalid entry" error="Select yes or no for ndc_mention." sqref="AG2:AG8 AH2:AH10 AG11:AH62" xr:uid="{E2C2E3A3-2D82-49D3-9F17-CCFC2C58E2F8}">
      <formula1>"yes,no"</formula1>
    </dataValidation>
    <dataValidation type="list" allowBlank="1" showInputMessage="1" showErrorMessage="1" errorTitle="Invalid entry" error="Select a power pool or 'none'." sqref="K53" xr:uid="{CA273330-B1AB-4DC5-87D5-B20D6034C62A}">
      <mc:AlternateContent xmlns:x12ac="http://schemas.microsoft.com/office/spreadsheetml/2011/1/ac" xmlns:mc="http://schemas.openxmlformats.org/markup-compatibility/2006">
        <mc:Choice Requires="x12ac">
          <x12ac:list>WAPP,EAPP,CAPP,SAPP,NAPP,COMELEC,none,"WAPP,CAPP,EAPP,SAPP"</x12ac:list>
        </mc:Choice>
        <mc:Fallback>
          <formula1>"WAPP,EAPP,CAPP,SAPP,NAPP,COMELEC,none,WAPP,CAPP,EAPP,SAPP"</formula1>
        </mc:Fallback>
      </mc:AlternateContent>
    </dataValidation>
    <dataValidation type="list" allowBlank="1" showInputMessage="1" showErrorMessage="1" errorTitle="Invalid entry" error="Select: optimization, simulation, accounting, or hybrid." sqref="Q2" xr:uid="{23A96435-0F08-4A86-B99E-AAAD1D783B83}">
      <formula1>"optimization,simulation,accounting,Econometric,Economic Equilibrium, Spreadsheet/Toolbox,Backcasting,Multi_Criteria,hybrid"</formula1>
    </dataValidation>
    <dataValidation type="list" allowBlank="1" showInputMessage="1" showErrorMessage="1" errorTitle="Invalid entry" error="Select: bottom-up, top-down, or hybrid." sqref="R2:R4 R6:R92 R94:R245" xr:uid="{0B6492A9-9782-45D3-A8D5-24121C73D603}">
      <formula1>"Linear_programming,mixed-integer_programming,dynamic_programming,stochastic,other"</formula1>
    </dataValidation>
    <dataValidation type="list" allowBlank="1" showInputMessage="1" showErrorMessage="1" errorTitle="Invalid entry" error="Select: optimization, simulation, accounting, or hybrid." sqref="R2:R4 R6:R92 R94:R245" xr:uid="{14863E2B-2038-44FF-8F4F-908B9BDC48CA}">
      <formula1>"linear,mixed-integer,dynamic,stochastic,other"</formula1>
    </dataValidation>
    <dataValidation type="list" allowBlank="1" showInputMessage="1" showErrorMessage="1" errorTitle="Invalid entry" error="Select: bottom-up, top-down, or hybrid." sqref="R5" xr:uid="{2A663396-9CE4-41E7-B029-061E034A88B7}">
      <formula1>"Linear_programming,mixed-integer_programming,dynamic_programming,stochastic,not_stated,other"</formula1>
    </dataValidation>
    <dataValidation type="list" allowBlank="1" showInputMessage="1" showErrorMessage="1" errorTitle="Invalid entry" error="Select: optimization, simulation, accounting, or hybrid." sqref="R5" xr:uid="{BD09BEBC-460E-4C8F-BB83-1D52B9C40635}">
      <formula1>"linear,mixed-integer,dynamic,stochastic,other,not_stated"</formula1>
    </dataValidation>
    <dataValidation type="list" allowBlank="1" showInputMessage="1" showErrorMessage="1" errorTitle="Invalid entry" error="Select: optimization, simulation, accounting, or hybrid." sqref="Q15" xr:uid="{6FA01D0A-22C2-445A-8EF3-428503D97AA1}">
      <formula1>"optimization,simulation,accounting,hybrid,multi-criteria"</formula1>
    </dataValidation>
    <dataValidation type="list" allowBlank="1" showInputMessage="1" showErrorMessage="1" errorTitle="Invalid entry" error="Select: electricity, full_energy, or power_heat." sqref="AB2:AB39" xr:uid="{F866C97B-7F01-44E2-95A7-C47130F8AA90}">
      <formula1>"electricity,full_energy,power_heat"</formula1>
    </dataValidation>
    <dataValidation type="list" allowBlank="1" showInputMessage="1" showErrorMessage="1" errorTitle="Invalid entry" error="Select yes or no for h2." sqref="Z66:AA66 Z69:AA69 Z71:AA79 Z2:AA64" xr:uid="{307AFB60-4C80-4E04-8271-0B0158373C1B}">
      <formula1>"yes,no"</formula1>
    </dataValidation>
    <dataValidation type="list" allowBlank="1" showInputMessage="1" showErrorMessage="1" errorTitle="Invalid entry" error="Select yes or no for hydro." sqref="T65:AA65 T64 T67:AA68 T70:AA70 T80:AA80 S2:S80" xr:uid="{278E167A-BACB-4DD3-B7B9-6600AAFB3440}">
      <formula1>"yes,no"</formula1>
    </dataValidation>
    <dataValidation type="list" allowBlank="1" showInputMessage="1" showErrorMessage="1" errorTitle="Invalid entry" error="Select yes or no for wind." sqref="U66 U69 U71:U79 U2:U64" xr:uid="{81C97875-DF54-4886-B4FB-D18A953536E2}">
      <formula1>"yes,no"</formula1>
    </dataValidation>
    <dataValidation type="list" allowBlank="1" showInputMessage="1" showErrorMessage="1" errorTitle="Invalid entry" error="Select yes or no for biomass." sqref="V66 V69 V71:V79 V2:V64" xr:uid="{04D12EE6-9B19-4CE4-A94C-8E888C1AC9B3}">
      <formula1>"yes,no"</formula1>
    </dataValidation>
    <dataValidation type="list" allowBlank="1" showInputMessage="1" showErrorMessage="1" errorTitle="Invalid entry" error="Select yes or no for nuclear." sqref="W66 W69 W71:W79 W2:W64" xr:uid="{E6C8DECE-709A-4CE2-B673-E6A69E0F933C}">
      <formula1>"yes,no"</formula1>
    </dataValidation>
    <dataValidation type="list" allowBlank="1" showInputMessage="1" showErrorMessage="1" errorTitle="Invalid entry" error="Select yes or no for geothermal." sqref="X66 X69 X71:X79 X2:X64" xr:uid="{34B03D38-4209-4E1B-B6AE-BD0EC8853211}">
      <formula1>"yes,no"</formula1>
    </dataValidation>
    <dataValidation type="list" allowBlank="1" showInputMessage="1" showErrorMessage="1" errorTitle="Invalid entry" error="Select yes or no for fossil." sqref="Y66 Y69 Y71:Y79 Y2:Y64" xr:uid="{D0AE1F58-8581-4684-8225-8FD74600DE61}">
      <formula1>"yes,no"</formula1>
    </dataValidation>
    <dataValidation type="list" allowBlank="1" showInputMessage="1" showErrorMessage="1" errorTitle="Invalid entry" error="Select yes or no for ndc_mention." sqref="AI2:AI80 AI108:AI245" xr:uid="{CA799CB8-4E5D-4DA7-A849-EAEA511B67AD}">
      <formula1>"powering_livelihoods,inclusive industrialisation,urban transitions,cross_cutting,none"</formula1>
    </dataValidation>
    <dataValidation type="list" allowBlank="1" showInputMessage="1" showErrorMessage="1" sqref="F2:F80 G246:G1048576 F105:F1048576" xr:uid="{9F6877D2-E232-49C7-BE75-40CB54A6B8AB}">
      <formula1>"all,full,light,narrative"</formula1>
    </dataValidation>
    <dataValidation type="list" allowBlank="1" showInputMessage="1" showErrorMessage="1" sqref="G81:G89 G105:G148" xr:uid="{C6908775-7BBD-4436-AFA7-5B504ECEC5F6}">
      <formula1>"long_term_planning,rural_electrification,microgrid,dispatch,nexus,economic,geospatial"</formula1>
      <formula2>0</formula2>
    </dataValidation>
    <dataValidation type="list" allowBlank="1" showInputMessage="1" showErrorMessage="1" errorTitle="Invalid entry" error="Select yes or no for hydro." sqref="T89:AA89 S81:S89 S111:W112 U120:U127 S113:S169 T113:W119 V120:AA120 V121:W129 T120:T129 V132:W135 U136:AA136 U137:X169 T132:T169 S170:X245 Z137:Z245" xr:uid="{D9D60998-3E1C-46E3-8D62-5EB1989B7754}">
      <formula1>"yes,no"</formula1>
      <formula2>0</formula2>
    </dataValidation>
    <dataValidation type="list" allowBlank="1" showInputMessage="1" showErrorMessage="1" errorTitle="Invalid entry" error="Select: continental, regional, national, or subnational." sqref="H81:H89" xr:uid="{92D1868D-1DCD-42AD-94CD-ED28ABC2F472}">
      <formula1>"continental,regional,national,subnational"</formula1>
      <formula2>0</formula2>
    </dataValidation>
    <dataValidation type="list" allowBlank="1" showInputMessage="1" showErrorMessage="1" errorTitle="Invalid entry" error="Select: electricity, full_energy, or power_heat." sqref="AB81:AB89" xr:uid="{7FC60718-B7AD-4A00-9E23-3B2156050520}">
      <formula1>"electricity,full_energy,power_heat,other"</formula1>
      <formula2>0</formula2>
    </dataValidation>
    <dataValidation type="list" allowBlank="1" showInputMessage="1" showErrorMessage="1" errorTitle="Invalid entry" error="Select: open, proprietary, or mixed." sqref="AD81:AD89" xr:uid="{B5BD6040-5082-40B0-A6F9-5BD23C636707}">
      <formula1>"routine,occasional,ad_hoc,unknown"</formula1>
      <formula2>0</formula2>
    </dataValidation>
    <dataValidation type="list" allowBlank="1" showInputMessage="1" showErrorMessage="1" errorTitle="Invalid entry" error="Select yes, no, or partial for local_ownership." sqref="AU81:AU89 AS81:AS89 AS113:AS245" xr:uid="{70C101AB-3434-409D-BB35-9ED608A4FA51}">
      <formula1>"yes,no,partial"</formula1>
      <formula2>0</formula2>
    </dataValidation>
    <dataValidation type="list" allowBlank="1" showInputMessage="1" showErrorMessage="1" errorTitle="Invalid entry" error="Select yes or no for ndc_mention." sqref="AI81:AI89" xr:uid="{CB35F126-8422-49E6-AA53-CAE7A43FCC08}">
      <formula1>"powering_livelihoods,inclusive industrialisation,urban transitions,cross_cutting,none"</formula1>
      <formula2>0</formula2>
    </dataValidation>
    <dataValidation allowBlank="1" showInputMessage="1" showErrorMessage="1" errorTitle="Invalid entry" error="Select yes, no, or partial for urbanization." sqref="AO81:AQ89" xr:uid="{32FE179D-BF55-4BB5-B081-4603D05B7F27}">
      <formula1>0</formula1>
      <formula2>0</formula2>
    </dataValidation>
    <dataValidation type="list" allowBlank="1" showInputMessage="1" showErrorMessage="1" errorTitle="Invalid entry" error="Select: open, proprietary, or mixed." sqref="AC81:AC89" xr:uid="{B0F8B204-4C7F-4E88-B59F-22B6C14DAAA7}">
      <formula1>"open,proprietary,mixed"</formula1>
      <formula2>0</formula2>
    </dataValidation>
    <dataValidation type="list" allowBlank="1" showInputMessage="1" showErrorMessage="1" errorTitle="Invalid entry" error="Select yes or no for fossil." sqref="Y81:Y88" xr:uid="{3B1934B9-3FC8-412E-A3C2-2F77CAC1AC84}">
      <formula1>"yes,no"</formula1>
      <formula2>0</formula2>
    </dataValidation>
    <dataValidation type="list" allowBlank="1" showInputMessage="1" showErrorMessage="1" errorTitle="Invalid entry" error="Select yes or no for geothermal." sqref="X81:X88 X132:X134 X111:AA119 X121:AA129 Y132:AA135 AA137:AA245 Y137:Y245" xr:uid="{8C434ECF-52CF-4B0F-BA09-3EEABB97AE47}">
      <formula1>"yes,no"</formula1>
      <formula2>0</formula2>
    </dataValidation>
    <dataValidation type="list" allowBlank="1" showInputMessage="1" showErrorMessage="1" errorTitle="Invalid entry" error="Select yes or no for nuclear." sqref="W81:W88" xr:uid="{FC79CF6B-14E2-4126-846D-BFD1E94BC2C4}">
      <formula1>"yes,no"</formula1>
      <formula2>0</formula2>
    </dataValidation>
    <dataValidation type="list" allowBlank="1" showInputMessage="1" showErrorMessage="1" errorTitle="Invalid entry" error="Select yes or no for biomass." sqref="V81:V88" xr:uid="{0A671579-CC70-4056-A840-D067A342874D}">
      <formula1>"yes,no"</formula1>
      <formula2>0</formula2>
    </dataValidation>
    <dataValidation type="list" allowBlank="1" showInputMessage="1" showErrorMessage="1" errorTitle="Invalid entry" error="Select yes or no for wind." sqref="U81:U88" xr:uid="{00299588-E0F0-4E68-85D9-5FA67DF99CEA}">
      <formula1>"yes,no"</formula1>
      <formula2>0</formula2>
    </dataValidation>
    <dataValidation type="list" allowBlank="1" showInputMessage="1" showErrorMessage="1" errorTitle="Invalid entry" error="Select: bottom-up, top-down, or hybrid." sqref="P81:P89" xr:uid="{BF72986A-E9A6-464F-B6E6-9437C04EC332}">
      <formula1>"bottom-up,top-down,hybrid"</formula1>
      <formula2>0</formula2>
    </dataValidation>
    <dataValidation type="list" allowBlank="1" showInputMessage="1" showErrorMessage="1" errorTitle="Invalid entry" error="Select yes or no for h2." sqref="Z81:AA88" xr:uid="{75F876D2-F993-4C09-A851-794F325A3B34}">
      <formula1>"yes,no"</formula1>
      <formula2>0</formula2>
    </dataValidation>
    <dataValidation type="list" allowBlank="1" showInputMessage="1" showErrorMessage="1" errorTitle="Invalid entry" error="Select: optimization, simulation, accounting, or hybrid." sqref="R93" xr:uid="{31FF74B3-FF01-4B22-936D-03E0ED7ED74E}">
      <formula1>"linear,mixed-integer,dynamic,stochastic,other"</formula1>
      <formula2>0</formula2>
    </dataValidation>
    <dataValidation type="list" allowBlank="1" showInputMessage="1" showErrorMessage="1" errorTitle="Invalid entry" error="Select yes or no for sdg_7." sqref="AE81:AE89" xr:uid="{4CC4FC37-1F4B-4BFB-8FC9-35AA2D7B3479}">
      <formula1>"yes,no"</formula1>
      <formula2>0</formula2>
    </dataValidation>
    <dataValidation type="list" allowBlank="1" showInputMessage="1" showErrorMessage="1" errorTitle="Invalid entry" error="Select yes, no, or partial for informal_economy." sqref="AJ81:AJ89" xr:uid="{EBAE78E9-3643-41AE-9FE5-DA5DD65532FF}">
      <formula1>"yes,no,partial"</formula1>
      <formula2>0</formula2>
    </dataValidation>
    <dataValidation type="list" allowBlank="1" showInputMessage="1" showErrorMessage="1" errorTitle="Invalid entry" error="Select: optimization, simulation, accounting, or hybrid." sqref="Q81:Q245" xr:uid="{1E94D298-D3E2-4F6C-89F5-7D085D3D7C38}">
      <formula1>"optimization,simulation,accounting,hybrid"</formula1>
      <formula2>0</formula2>
    </dataValidation>
    <dataValidation type="list" allowBlank="1" showInputMessage="1" showErrorMessage="1" sqref="G90:G93 F81:F93 F94:G104" xr:uid="{669798B9-8195-4AB9-B56F-3ADB2C121DC6}">
      <formula1>"all,full,light,narrative"</formula1>
      <formula2>0</formula2>
    </dataValidation>
    <dataValidation type="list" allowBlank="1" showInputMessage="1" showErrorMessage="1" sqref="E90:E104" xr:uid="{061DD16D-2832-427E-A230-547498FAC3A6}">
      <formula1>0</formula1>
      <formula2>0</formula2>
    </dataValidation>
    <dataValidation type="list" allowBlank="1" showInputMessage="1" showErrorMessage="1" errorTitle="Invalid entry" error="Select a year between 2010 and 2025." sqref="E2:E62" xr:uid="{285AA50A-DE4C-47E7-BE4B-0AABE8434ACE}">
      <formula1>"2010,2011,2012,2013,2014,2015,2016,2017,2018,2019,2020,2021,2022,2023,2024,2025"</formula1>
    </dataValidation>
    <dataValidation type="list" allowBlank="1" showInputMessage="1" showErrorMessage="1" errorTitle="Invalid entry" error="Select: bottom-up, top-down, or hybrid." sqref="P2:P80 P113:P245" xr:uid="{434D687A-5330-4936-A6ED-F934B413F855}">
      <formula1>"bottom-up,top-down,hybrid"</formula1>
    </dataValidation>
    <dataValidation type="list" allowBlank="1" showInputMessage="1" showErrorMessage="1" errorTitle="Invalid entry" error="Select yes or no for solar." sqref="T2:T62" xr:uid="{AA545B15-75FB-421E-ADAD-1B738625CE3B}">
      <formula1>"yes,no"</formula1>
    </dataValidation>
    <dataValidation type="list" allowBlank="1" showInputMessage="1" showErrorMessage="1" errorTitle="Invalid entry" error="Select: open, proprietary, or mixed." sqref="AC2:AC80 AC113:AC245" xr:uid="{7DCA1475-36C0-49DA-AE19-54BB0CE09CD4}">
      <formula1>"open,proprietary,mixed"</formula1>
    </dataValidation>
    <dataValidation allowBlank="1" showInputMessage="1" showErrorMessage="1" errorTitle="Invalid entry" error="Select yes, no, or partial for urbanization." sqref="AO2:AQ80" xr:uid="{C63269E9-971B-45FA-8D64-37ADA0E009E6}"/>
    <dataValidation type="list" allowBlank="1" showInputMessage="1" showErrorMessage="1" errorTitle="Invalid entry" error="Select yes, no, or partial for local_ownership." sqref="AU2:AU80 AS2:AS80" xr:uid="{F4F59E4A-2948-4638-A6D6-FA45670D2173}">
      <formula1>"yes,no,partial"</formula1>
    </dataValidation>
    <dataValidation type="list" allowBlank="1" showInputMessage="1" showErrorMessage="1" sqref="G2:G80" xr:uid="{09B59387-03C2-46B0-9148-843D396152AD}">
      <formula1>"long_term_planning,rural_electrification,microgrid,dispatch,nexus,economic,geospatial"</formula1>
    </dataValidation>
    <dataValidation type="list" allowBlank="1" showInputMessage="1" showErrorMessage="1" errorTitle="Invalid entry" error="Select: open, proprietary, or mixed." sqref="AD2:AD80 AD111:AD245" xr:uid="{B64B3898-15BD-4F5A-80C4-9BE703C32290}">
      <formula1>"routine,occasional,ad_hoc,unknown"</formula1>
    </dataValidation>
    <dataValidation type="list" allowBlank="1" showInputMessage="1" showErrorMessage="1" errorTitle="Invalid entry" error="Select: electricity, full_energy, or power_heat." sqref="AB40:AB80 AB111:AB245" xr:uid="{7123ADF4-0FC9-4849-8DBD-B91BEB42518F}">
      <formula1>"electricity,full_energy,power_heat,other"</formula1>
    </dataValidation>
    <dataValidation type="list" allowBlank="1" showInputMessage="1" showErrorMessage="1" errorTitle="Invalid entry" error="Select: continental, regional, national, or subnational." sqref="H2:H80" xr:uid="{6182A77C-9401-448B-94EF-1D0EE2805FF4}">
      <formula1>"continental,regional,national,subnational"</formula1>
    </dataValidation>
    <dataValidation type="list" allowBlank="1" showInputMessage="1" showErrorMessage="1" sqref="T63 T81:T88 T90:T91 T66 T69 T71:T79 T93:T110 Q246:Q1048576 T246:T1048576" xr:uid="{3A8E473A-A0F6-4D6C-8755-582C043786D8}">
      <formula1>$P$2:$P$371</formula1>
    </dataValidation>
    <dataValidation type="list" allowBlank="1" showInputMessage="1" showErrorMessage="1" sqref="G149:G245" xr:uid="{6DB73C13-FBA5-4299-8B00-0C4994A4A5E9}">
      <formula1>"long_term_planning,rural_electrification,microgrid,dispatch,nexus,economic,geospatial,other"</formula1>
    </dataValidation>
    <dataValidation type="list" allowBlank="1" showInputMessage="1" showErrorMessage="1" sqref="E246:E1048576" xr:uid="{9DD84D1A-63D9-4995-A0D8-FE1A82012B6F}">
      <formula1>"2010,2011,2012,2013"</formula1>
    </dataValidation>
  </dataValidations>
  <hyperlinks>
    <hyperlink ref="AY2" r:id="rId1" xr:uid="{4C1865E0-BE02-4792-A2F3-AB965C5EF027}"/>
    <hyperlink ref="AY8" r:id="rId2" xr:uid="{5EEDF025-E411-418A-B95A-5F51F5DA527E}"/>
    <hyperlink ref="AY11" r:id="rId3" xr:uid="{DBDB1203-5BCF-44CE-A551-D3A1F202632A}"/>
    <hyperlink ref="AY13" r:id="rId4" xr:uid="{611A7627-DCA1-405A-B19E-DE7B10F58F12}"/>
    <hyperlink ref="AY14" r:id="rId5" xr:uid="{E1D41B83-79A1-4E0B-BF23-C35951C3E14E}"/>
    <hyperlink ref="AY15" r:id="rId6" xr:uid="{F8833AA4-F3B9-4351-9024-3D81DA3CBD8D}"/>
    <hyperlink ref="AY16" r:id="rId7" xr:uid="{170C5E5F-4B3C-4F11-85CA-2BFA18B4CD82}"/>
    <hyperlink ref="AY17" r:id="rId8" xr:uid="{772B52D6-0109-4208-A5DB-932CCD49DAEF}"/>
    <hyperlink ref="AY18" r:id="rId9" xr:uid="{9C953ADB-8170-4CA4-AD60-86F95C972DE6}"/>
    <hyperlink ref="AY19" r:id="rId10" xr:uid="{5C476024-2B46-4370-8C3B-167304ADB986}"/>
    <hyperlink ref="AY20" r:id="rId11" xr:uid="{8574BEA9-20F7-4A9B-98F5-512707492155}"/>
    <hyperlink ref="AY21" r:id="rId12" xr:uid="{5D619EBB-EA02-48B0-A0B2-C9A7E0488C7E}"/>
    <hyperlink ref="AY22" r:id="rId13" xr:uid="{21A673D9-4F7F-4A90-857B-4A46346E56B8}"/>
    <hyperlink ref="AY23" r:id="rId14" xr:uid="{92C83A80-5CEE-4D75-8D3D-85D09122A366}"/>
    <hyperlink ref="AY24" r:id="rId15" xr:uid="{68F35B8A-26C2-4F4A-8EEE-6E8C01DA865A}"/>
    <hyperlink ref="AY25" r:id="rId16" xr:uid="{51E03E53-B923-4B9F-8DE9-004A2AB0BADF}"/>
    <hyperlink ref="AY26" r:id="rId17" xr:uid="{AE7A7B5F-3BCF-41BC-BBAC-0F53DDABCB2A}"/>
    <hyperlink ref="AY27" r:id="rId18" xr:uid="{54369B03-61D4-4AC9-9DC4-B972DB341FC8}"/>
    <hyperlink ref="AY28" r:id="rId19" xr:uid="{FF87ADE0-5B31-4A2E-AFA4-6CBC3F6C9C16}"/>
    <hyperlink ref="AY29" r:id="rId20" xr:uid="{F5C5691D-7517-4B4E-98BE-169F405A89FF}"/>
    <hyperlink ref="AY33" r:id="rId21" xr:uid="{21F08D49-FFD9-4DB1-8823-7E2C9348448D}"/>
    <hyperlink ref="AY41" r:id="rId22" xr:uid="{099603B1-F26E-4D9D-A6D0-992DE2EFC7F7}"/>
    <hyperlink ref="AY44" r:id="rId23" xr:uid="{543E1B3B-3C55-4260-AF1C-19D89E975150}"/>
    <hyperlink ref="AY52" r:id="rId24" xr:uid="{5F810248-F745-4D50-B4A5-CA81936BD8E6}"/>
    <hyperlink ref="AZ52" r:id="rId25" xr:uid="{19CF957D-561A-4B3A-8C5D-71F0FCB89753}"/>
    <hyperlink ref="AY54" r:id="rId26" xr:uid="{23A96C7E-AF80-4B18-939E-FC52B6D68625}"/>
    <hyperlink ref="AY58" r:id="rId27" xr:uid="{0D2A886C-2879-4242-87B0-25E7ADC3C077}"/>
    <hyperlink ref="AY3" r:id="rId28" xr:uid="{3A92912F-DE92-452E-8E17-BF0985DB15EA}"/>
    <hyperlink ref="AY4" r:id="rId29" xr:uid="{B258E632-2D6A-4E01-B701-FD64B44DF083}"/>
    <hyperlink ref="AY5" r:id="rId30" xr:uid="{8D7AFC7D-F359-4C8E-94BA-888644E306BC}"/>
    <hyperlink ref="AY6" r:id="rId31" xr:uid="{9F3D45EB-23C6-4DD7-BE56-F26747B48B51}"/>
    <hyperlink ref="AY7" r:id="rId32" xr:uid="{C9E117FE-EEA7-4E9F-BFE9-50737D1E1584}"/>
    <hyperlink ref="AY9" r:id="rId33" xr:uid="{7F85487C-7D3F-410D-BC43-E2CC289D93D5}"/>
    <hyperlink ref="AY10" r:id="rId34" xr:uid="{973720EE-138F-4335-BFF9-36F9106E3821}"/>
    <hyperlink ref="AY12" r:id="rId35" xr:uid="{72D8438D-BE94-4791-A55C-2B9FE6ED7808}"/>
    <hyperlink ref="AY30" r:id="rId36" xr:uid="{A1CAB826-323F-4BD4-9969-5D3BDB13E3B6}"/>
    <hyperlink ref="AY31" r:id="rId37" xr:uid="{2A472ABA-1D1F-4C22-8D79-817B69412479}"/>
    <hyperlink ref="AY32" r:id="rId38" xr:uid="{796EC063-4B1E-41B2-A42C-2C9CB8DFE169}"/>
    <hyperlink ref="AY35" r:id="rId39" xr:uid="{8EB07A29-83DF-4B70-BE23-0310A35B08DA}"/>
    <hyperlink ref="AY36" r:id="rId40" xr:uid="{CD618DDF-0CA0-4CEA-83E1-9810051B1747}"/>
    <hyperlink ref="AY37" r:id="rId41" xr:uid="{8E3A8824-295A-43D3-BD91-EA21DE46F0D3}"/>
    <hyperlink ref="AY38" r:id="rId42" xr:uid="{9E336D48-396A-4045-9DC2-B82BDF00E07B}"/>
    <hyperlink ref="AY39" r:id="rId43" xr:uid="{4EEDA3AC-69E3-48E8-A89D-02A0955DAEC3}"/>
    <hyperlink ref="AY40" r:id="rId44" xr:uid="{A9130D2F-174D-477C-9EEF-1980817D7416}"/>
    <hyperlink ref="AY42" r:id="rId45" xr:uid="{9D4EE56C-B7DF-416A-B08C-18189E43142A}"/>
    <hyperlink ref="AY43" r:id="rId46" xr:uid="{0B7153E9-FB93-4831-9D9D-9E94DF8DCAA5}"/>
    <hyperlink ref="AY45" r:id="rId47" xr:uid="{2AD0C606-E772-4D97-A858-97C777575510}"/>
    <hyperlink ref="AY46" r:id="rId48" xr:uid="{5664F720-1715-42BD-86C8-2A458AA08FB5}"/>
    <hyperlink ref="AY47" r:id="rId49" xr:uid="{F2134AE3-BFF5-4EC3-BC34-C5D0F71292FB}"/>
    <hyperlink ref="AY48" r:id="rId50" xr:uid="{43D33DB7-D0ED-49DA-8CFE-E8E3D0463967}"/>
    <hyperlink ref="AY49" r:id="rId51" xr:uid="{906F91E5-C90F-4655-9706-77641F21CB8B}"/>
    <hyperlink ref="AY50" r:id="rId52" xr:uid="{5541F6A0-A246-4620-B4F1-252F836DCC0D}"/>
    <hyperlink ref="AY53" r:id="rId53" xr:uid="{AAD9E986-D073-4C9C-9961-B70AFA442071}"/>
    <hyperlink ref="AY55" r:id="rId54" xr:uid="{CC4AC11E-C0A9-489E-AEF9-6BF45FF2FC27}"/>
    <hyperlink ref="AY56" r:id="rId55" location="d1e156" display="https://www.tandfonline.com/doi/full/10.1080/15567249.2024.2308843#d1e156" xr:uid="{06B271BB-C217-4CA6-A2FC-5CB972044E1D}"/>
    <hyperlink ref="AY57" r:id="rId56" xr:uid="{3737CD66-F4CE-40FB-9DA5-A4E803EC73FA}"/>
    <hyperlink ref="AY59" r:id="rId57" xr:uid="{72F84442-47FD-43E7-B156-AC3AFE0303BF}"/>
    <hyperlink ref="AY60" r:id="rId58" xr:uid="{B88B1965-28B0-4A0E-9D41-CCF55C9CAFE3}"/>
    <hyperlink ref="AY61" r:id="rId59" xr:uid="{719E0CBA-D30C-4C36-A36C-B5D7987147E7}"/>
    <hyperlink ref="AY62" r:id="rId60" xr:uid="{CA1E616E-61BE-412F-88A7-9345B90042B4}"/>
    <hyperlink ref="AY51" r:id="rId61" xr:uid="{9290C98E-FE57-4E6A-88D4-E2F9CEC35418}"/>
    <hyperlink ref="AY63" r:id="rId62" xr:uid="{157DD13B-18C3-4C87-A5C0-7DC68B7D9ADA}"/>
    <hyperlink ref="AY64" r:id="rId63" xr:uid="{01CDC92C-FBAB-41E2-BDF2-039710949F50}"/>
    <hyperlink ref="AZ64" r:id="rId64" xr:uid="{AF79F475-47E1-433A-BE48-374712EC2C40}"/>
    <hyperlink ref="AY65" r:id="rId65" xr:uid="{5B4692A8-E259-4C79-AAEF-D1129D86222A}"/>
    <hyperlink ref="AZ65" r:id="rId66" xr:uid="{9E6E144C-B5F4-499A-8ED8-7EC6C9B797B8}"/>
    <hyperlink ref="AZ66" r:id="rId67" xr:uid="{44E8A23C-1F0B-4A06-A70E-C10FC25C37EB}"/>
    <hyperlink ref="AY66" r:id="rId68" xr:uid="{94A2F107-46CA-4E79-B2A2-BB9DF9D6E333}"/>
    <hyperlink ref="AY67" r:id="rId69" xr:uid="{93ABA5DF-FAE4-460B-B040-3405616DCE52}"/>
    <hyperlink ref="AZ67" r:id="rId70" xr:uid="{4375312F-CF0D-4EFE-8F10-3D974CAFCCF7}"/>
    <hyperlink ref="AY68" r:id="rId71" xr:uid="{45B7F2F5-3931-41DC-BD6E-087100534A0C}"/>
    <hyperlink ref="AZ68" r:id="rId72" xr:uid="{2B473DB0-A582-4EEA-A737-92A17063C9FD}"/>
    <hyperlink ref="AY69" r:id="rId73" xr:uid="{27FFE6F7-6E53-4D85-8AD2-6E096478B34B}"/>
    <hyperlink ref="AZ69" r:id="rId74" xr:uid="{0006B9AB-1F47-4B58-B656-F7314A572D1F}"/>
    <hyperlink ref="AY70" r:id="rId75" xr:uid="{C6E7BF4D-7671-4553-98BF-AF4ABED5793A}"/>
    <hyperlink ref="AY71" r:id="rId76" xr:uid="{9F4CD092-7544-4470-B98C-6D48317ADC35}"/>
    <hyperlink ref="AZ71" r:id="rId77" xr:uid="{C6C98C23-DA1E-4595-88B0-C6AFC29C89C6}"/>
    <hyperlink ref="AY72" r:id="rId78" xr:uid="{C019E8FA-E1AE-4ED0-9E93-E2D76309C5C9}"/>
    <hyperlink ref="AY73" r:id="rId79" xr:uid="{2469B459-B4DB-459C-BD31-AB1BF1430455}"/>
    <hyperlink ref="AZ73" r:id="rId80" xr:uid="{F4294176-E72D-4C26-B713-656FC3BC95CB}"/>
    <hyperlink ref="AY74" r:id="rId81" xr:uid="{74FE6A5C-D85B-4272-93D5-8295E06BEE10}"/>
    <hyperlink ref="AZ74" r:id="rId82" xr:uid="{57371B64-EFC4-461E-ACA5-44E57B8271B8}"/>
    <hyperlink ref="AY75" r:id="rId83" xr:uid="{C553A36F-3ECF-4EFD-B1A6-ADAB655E74D6}"/>
    <hyperlink ref="AZ75" r:id="rId84" xr:uid="{61316593-D021-4376-9BC0-11312A0BB687}"/>
    <hyperlink ref="AY76" r:id="rId85" xr:uid="{3D89AC44-10C5-49D6-95EC-20B7638CE5E8}"/>
    <hyperlink ref="AZ76" r:id="rId86" xr:uid="{AF812151-C30F-4423-B74F-C14B61741186}"/>
    <hyperlink ref="AY77" r:id="rId87" xr:uid="{203170B7-F75B-48B5-A6E1-B15764517C44}"/>
    <hyperlink ref="AZ77" r:id="rId88" xr:uid="{02E9368D-80D9-4F80-837A-0B477DBFB47F}"/>
    <hyperlink ref="AY78" r:id="rId89" xr:uid="{5562C09F-7794-4E93-9DE0-40177AC0D59A}"/>
    <hyperlink ref="AZ78" r:id="rId90" xr:uid="{A7631A29-58C7-47CC-942D-445FB1DC794A}"/>
    <hyperlink ref="AY79" r:id="rId91" display="https://www.diva-portal.org/smash/record.jsf?faces-redirect=true&amp;aq2=%5B%5B%5D%5D&amp;af=%5B%5D&amp;searchType=SIMPLE&amp;sortOrder2=title_sort_asc&amp;query=&amp;language=no&amp;pid=diva2%3A1372692%22&amp;aq=%5B%5B%5D%5D&amp;sf=all&amp;aqe=%5B%5D&amp;sortOrder=author_sort_asc&amp;onlyFullText=false&amp;noOfRows=50&amp;dswid=1325" xr:uid="{E4F379A6-D986-4B87-AFC8-5EEDAF8E5FB2}"/>
    <hyperlink ref="AY80" r:id="rId92" xr:uid="{633003AB-48AD-4A6F-8258-51FA07FD29CC}"/>
    <hyperlink ref="AY89" r:id="rId93" xr:uid="{FB545815-C3F8-449E-8F57-9D147EE1A7F6}"/>
    <hyperlink ref="AZ89" r:id="rId94" xr:uid="{7903903E-274B-4638-9BAC-8FB10C94EDB7}"/>
    <hyperlink ref="AY87" r:id="rId95" xr:uid="{7A957C7F-423B-4580-8591-BF2FDD6BE28D}"/>
    <hyperlink ref="AY104" r:id="rId96" xr:uid="{72BA7F2C-C86E-4D4A-9C7C-6C27EC7147EC}"/>
    <hyperlink ref="AZ104" r:id="rId97" xr:uid="{0DC1BD0B-6055-4F8B-A5F3-0BBFD3A3F420}"/>
    <hyperlink ref="AY95" r:id="rId98" xr:uid="{23A5AE3D-4B08-458F-A1EA-F28423ECF655}"/>
    <hyperlink ref="AZ95" r:id="rId99" xr:uid="{4A4D33D0-6C4F-4221-925E-69104A5E5040}"/>
    <hyperlink ref="AY100" r:id="rId100" xr:uid="{03C9EBF9-76C0-45F9-B7FC-6634B2D346A4}"/>
    <hyperlink ref="AZ100" r:id="rId101" xr:uid="{5375319D-7797-4A2C-94BC-1187C8172C98}"/>
    <hyperlink ref="AY88" r:id="rId102" xr:uid="{AFA1F6D8-CCA7-44BC-8480-D74C4FD55FB5}"/>
    <hyperlink ref="AZ88" r:id="rId103" xr:uid="{27FB4291-113C-4CA1-8443-7A1E4D6016A8}"/>
    <hyperlink ref="AZ105" r:id="rId104" xr:uid="{2F9C63F9-EB84-4623-8CB0-2FE62D109460}"/>
    <hyperlink ref="AY98" r:id="rId105" xr:uid="{3DF8A15A-8DEF-48B4-BD86-61B7F7E68E56}"/>
    <hyperlink ref="AY90" r:id="rId106" xr:uid="{12DAA6D2-1D23-420C-98A1-371DD62FA28F}"/>
    <hyperlink ref="AZ90" r:id="rId107" xr:uid="{AF32EBC0-4649-4415-B971-2FC73710BA67}"/>
    <hyperlink ref="AY93" r:id="rId108" xr:uid="{BAAB2306-495E-4BC1-83FF-9DA13A7283E6}"/>
    <hyperlink ref="AZ93" r:id="rId109" xr:uid="{782DB990-48FC-46BE-9386-AC103EA4CFAC}"/>
    <hyperlink ref="AY84" r:id="rId110" xr:uid="{368E384A-0FE6-41FD-9765-AD3545810828}"/>
    <hyperlink ref="AZ84" r:id="rId111" xr:uid="{0341BBF2-92B5-435B-866B-0EF9B850AF8A}"/>
    <hyperlink ref="AY83" r:id="rId112" xr:uid="{C48AC15E-5004-4DC0-8129-7092C009D572}"/>
    <hyperlink ref="AZ83" r:id="rId113" xr:uid="{F4B90DE5-45A8-4060-9615-D0958A30B926}"/>
    <hyperlink ref="AY91" r:id="rId114" xr:uid="{4A1A0ABB-07C2-43BD-9A42-FC53242CFFAF}"/>
    <hyperlink ref="AZ91" r:id="rId115" xr:uid="{2A2CA55E-2930-44B4-8B60-3A4BBC3088F7}"/>
    <hyperlink ref="AY85" r:id="rId116" xr:uid="{DA6F2B08-2F03-40D0-A838-D5171C00ED3E}"/>
    <hyperlink ref="AZ85" r:id="rId117" xr:uid="{4ACCD0B9-8AAE-4A84-A7A7-992DD7E265E0}"/>
    <hyperlink ref="AY94" r:id="rId118" xr:uid="{624E93D7-7979-453E-87D9-0E824145D870}"/>
    <hyperlink ref="AZ94" r:id="rId119" xr:uid="{4B378E78-7871-4AC2-8E9D-3D906753FBA5}"/>
    <hyperlink ref="AY99" r:id="rId120" xr:uid="{4FE716A0-7F68-4249-876E-935DF39A0557}"/>
    <hyperlink ref="AZ99" r:id="rId121" xr:uid="{DD70DF8F-0DE8-430F-8DDD-FDDBDE354B50}"/>
    <hyperlink ref="AY86" r:id="rId122" xr:uid="{342B731B-1D0A-418A-8253-04FE71956E93}"/>
    <hyperlink ref="AZ86" r:id="rId123" xr:uid="{20C70F69-3263-4DA4-9EDF-1CD1DBF3115C}"/>
    <hyperlink ref="AY101" r:id="rId124" xr:uid="{E1834881-B88A-4DDF-BE44-9383D388CF00}"/>
    <hyperlink ref="AZ101" r:id="rId125" xr:uid="{CF222B49-B005-4586-AAD8-72EE1FF4D556}"/>
    <hyperlink ref="AY97" r:id="rId126" xr:uid="{F7BE11C5-B186-460D-AD5B-14651BB49E68}"/>
    <hyperlink ref="AZ97" r:id="rId127" xr:uid="{893B2129-382A-485C-9567-5FDB0B015CA1}"/>
    <hyperlink ref="AZ82" r:id="rId128" xr:uid="{CE2C7E2A-6854-48BF-9C2B-10E5DA270D3D}"/>
    <hyperlink ref="AY96" r:id="rId129" xr:uid="{F7C9FC3B-EC77-46AC-891D-561BB42F2D92}"/>
    <hyperlink ref="AZ96" r:id="rId130" xr:uid="{F7707565-D3FA-4EB1-A9E9-D7987E01A7BD}"/>
    <hyperlink ref="AY81" r:id="rId131" xr:uid="{02D45D0B-81AF-43CB-B95A-9632051D002A}"/>
    <hyperlink ref="AZ81" r:id="rId132" xr:uid="{2E56D33E-3654-4209-9812-23C55171D7E8}"/>
    <hyperlink ref="AY92" r:id="rId133" xr:uid="{261EBD40-C71F-4153-A65E-560DFD58C3B5}"/>
    <hyperlink ref="AZ92" r:id="rId134" xr:uid="{FAD8B380-A0E5-4A60-B6C3-D3565280A61C}"/>
    <hyperlink ref="AY103" r:id="rId135" xr:uid="{C8C057C7-F77F-4D81-AF14-8E46373EB32F}"/>
    <hyperlink ref="AZ103" r:id="rId136" xr:uid="{0BC3F642-E124-4605-93B9-35004DC69C33}"/>
    <hyperlink ref="AY102" r:id="rId137" xr:uid="{D14F9434-AE6F-41BC-8BC8-3452B10A3CE7}"/>
    <hyperlink ref="AZ102" r:id="rId138" xr:uid="{5A89FF2B-7692-454B-A249-1C3346AC68F3}"/>
    <hyperlink ref="AY106" r:id="rId139" xr:uid="{98D2C2D6-4195-4497-86D6-F14211F3996D}"/>
    <hyperlink ref="AZ106" r:id="rId140" xr:uid="{DE210C5E-BBFF-43B0-8284-B7020D255132}"/>
    <hyperlink ref="AY107" r:id="rId141" xr:uid="{D1C62866-D339-42EF-9901-DD133A4FB948}"/>
    <hyperlink ref="AZ107" r:id="rId142" xr:uid="{4411CD34-0AB2-4197-9D75-DFAF73632720}"/>
    <hyperlink ref="AY108" r:id="rId143" xr:uid="{32A9E219-9B05-4D3C-883C-03905B9E1A98}"/>
    <hyperlink ref="AZ108" r:id="rId144" xr:uid="{51833CDC-169E-49AB-ABB2-EEF9AA7F7FFC}"/>
    <hyperlink ref="AY109" r:id="rId145" xr:uid="{76A773D8-5DA8-484A-BAE3-9DAF0BC2B5D4}"/>
    <hyperlink ref="AZ109" r:id="rId146" xr:uid="{89CA2E07-3760-4E11-BDB8-4C3979BF18B2}"/>
    <hyperlink ref="AY110" r:id="rId147" xr:uid="{E0D5F4A3-BD98-483F-9252-FC2DA1FB953A}"/>
    <hyperlink ref="AZ110" r:id="rId148" xr:uid="{1914ACFD-A16A-47E9-9C32-2678B06BBC4C}"/>
    <hyperlink ref="AY111" r:id="rId149" xr:uid="{9CAFD120-AB95-400D-9432-7E9561B47597}"/>
    <hyperlink ref="AZ111" r:id="rId150" xr:uid="{9C994254-624B-45A0-8DFB-C0F71DE9B560}"/>
    <hyperlink ref="AY112" r:id="rId151" xr:uid="{E71FA38C-78F2-48CD-A202-327D77FD3BE6}"/>
    <hyperlink ref="AZ112" r:id="rId152" xr:uid="{61D5FFF4-E109-4E78-9AD9-ABD3C320A642}"/>
    <hyperlink ref="AY113" r:id="rId153" xr:uid="{109E4CB0-3A15-433D-9FB9-0C72824AE3B8}"/>
    <hyperlink ref="AZ113" r:id="rId154" xr:uid="{AA155727-E740-46ED-ADDA-57992668D83C}"/>
    <hyperlink ref="AY114" r:id="rId155" xr:uid="{AFE8705F-62DE-4625-9E4E-63AA8344D32B}"/>
    <hyperlink ref="AZ114" r:id="rId156" xr:uid="{294A374E-4245-4870-A71D-ABB72C43833F}"/>
    <hyperlink ref="AY115" r:id="rId157" xr:uid="{606B5D61-D88C-426D-AA93-B76E00001EFD}"/>
    <hyperlink ref="AZ115" r:id="rId158" xr:uid="{078EE185-7932-4B46-95BC-0EA08C6C934A}"/>
    <hyperlink ref="AY116" r:id="rId159" xr:uid="{94BC52DE-407E-4851-B2C1-0DA06A828BAE}"/>
    <hyperlink ref="AZ116" r:id="rId160" xr:uid="{77DF5CB1-D15D-46AD-902F-EED168E5BF3D}"/>
    <hyperlink ref="AY117" r:id="rId161" xr:uid="{DCB8903F-A73E-4F14-890D-6B86BCE58E5D}"/>
    <hyperlink ref="AZ117" r:id="rId162" xr:uid="{841A5CF8-FDF1-46B8-96E4-D1CA064D9C70}"/>
    <hyperlink ref="AY118" r:id="rId163" xr:uid="{5A506855-487B-4FC2-BE81-B2C60A874AE1}"/>
    <hyperlink ref="AZ118" r:id="rId164" xr:uid="{5BABFAB7-512C-4C76-B150-B41C780E25E2}"/>
    <hyperlink ref="AY119" r:id="rId165" xr:uid="{60CACCC0-92B9-4095-9322-F390BC82D445}"/>
    <hyperlink ref="AZ119" r:id="rId166" xr:uid="{A67C941C-B4D6-4802-B748-F1488CF5BC8C}"/>
    <hyperlink ref="AZ120" r:id="rId167" xr:uid="{9E16A0AA-1682-4E3B-B69D-8FF37C87A2F3}"/>
    <hyperlink ref="AY120" r:id="rId168" xr:uid="{ECD5440C-B8E0-4560-9966-F1EAAFC502D3}"/>
    <hyperlink ref="AY121" r:id="rId169" xr:uid="{5438E97D-4E77-48DD-8596-CA9AB20CDBE6}"/>
    <hyperlink ref="AZ121" r:id="rId170" xr:uid="{615C6684-F032-4FCB-914D-6132A43A26C3}"/>
    <hyperlink ref="AY122" r:id="rId171" xr:uid="{9BC2AD36-9323-44F9-98FF-1FD4B17D0CBA}"/>
    <hyperlink ref="AZ122" r:id="rId172" xr:uid="{D28F38AB-9E91-4FF8-8EAB-9E82DFE08F5B}"/>
    <hyperlink ref="AY123" r:id="rId173" xr:uid="{20EA4BF2-9B88-431C-B35A-7ABB1978E3C3}"/>
    <hyperlink ref="AZ123" r:id="rId174" xr:uid="{2F6FB1F6-D39A-4316-B4A2-053928903487}"/>
    <hyperlink ref="AY124" r:id="rId175" xr:uid="{9F07BB99-3CEF-4FB9-BAB8-7474DD1AD644}"/>
    <hyperlink ref="AZ124" r:id="rId176" xr:uid="{B92BBD3E-EF2F-4CF7-A32A-72941F34391E}"/>
    <hyperlink ref="AZ125" r:id="rId177" xr:uid="{5246E2FB-E89D-4351-87B2-6BBC8042BCBD}"/>
    <hyperlink ref="AY125" r:id="rId178" xr:uid="{AF8D6312-E8EA-4BFE-ACC7-3BCDF243BD6D}"/>
    <hyperlink ref="AY126" r:id="rId179" xr:uid="{EEDB2E31-D8F9-4845-B07B-BE1D80EAECA5}"/>
    <hyperlink ref="AY127" r:id="rId180" xr:uid="{01F01D58-6D23-47F1-B9D5-E4D0875B86B5}"/>
    <hyperlink ref="AZ127" r:id="rId181" xr:uid="{A7BBCC26-1756-4666-8E4B-60D516477053}"/>
    <hyperlink ref="AY128" r:id="rId182" xr:uid="{AF443F81-CA23-481B-B7C6-FEB726F2D6AC}"/>
    <hyperlink ref="AZ128" r:id="rId183" xr:uid="{C34B88C0-6CB3-406A-A72D-2A8287CA2F1A}"/>
    <hyperlink ref="AY129" r:id="rId184" xr:uid="{9616BA39-5CC2-4BE0-86E4-B9ED319FE925}"/>
    <hyperlink ref="AZ129" r:id="rId185" xr:uid="{47642A0C-DE31-4D75-8D2E-8B695D77B16C}"/>
    <hyperlink ref="AY130" r:id="rId186" xr:uid="{46E1D905-8CAC-447F-BC68-B7FF3193FB94}"/>
    <hyperlink ref="AZ58" r:id="rId187" xr:uid="{C41848CA-AC09-471E-B3BE-8347EC636890}"/>
    <hyperlink ref="AZ130" r:id="rId188" xr:uid="{C4E7442E-CA70-4F8E-A8D6-569FB6BB6070}"/>
    <hyperlink ref="AY131" r:id="rId189" xr:uid="{524B0DEF-A82A-4D1A-9FC0-4936830868FA}"/>
    <hyperlink ref="AZ131" r:id="rId190" xr:uid="{F333CA09-77EC-41C4-A418-210A9A6D0AAF}"/>
    <hyperlink ref="AY132" r:id="rId191" xr:uid="{0C4F554C-B522-4474-B362-0C7B771BAB9E}"/>
    <hyperlink ref="AZ132" r:id="rId192" xr:uid="{9B72E33D-11E4-40F9-936F-182092800D53}"/>
    <hyperlink ref="AY133" r:id="rId193" xr:uid="{71E81E88-7D69-4C48-9E8A-5EB4BB2F0661}"/>
    <hyperlink ref="AZ133" r:id="rId194" xr:uid="{743D9FE3-F7EA-45BC-B1AB-6733FA8E72A7}"/>
    <hyperlink ref="AY134" r:id="rId195" xr:uid="{CF48DCA7-4738-4F70-B816-8A02BA360815}"/>
    <hyperlink ref="AZ134" r:id="rId196" xr:uid="{B8273BA3-197A-40D7-9958-D5A1B5C8D285}"/>
    <hyperlink ref="AY135" r:id="rId197" xr:uid="{0BB5AAC7-366E-4A77-B800-7046F80DD9F6}"/>
    <hyperlink ref="AZ135" r:id="rId198" xr:uid="{70BBDA0C-A2CD-4801-93E5-85E7E6BA7DCA}"/>
    <hyperlink ref="AY136" r:id="rId199" xr:uid="{2AA44001-E3C0-4CC4-92F4-F126D2C22379}"/>
    <hyperlink ref="AZ136" r:id="rId200" xr:uid="{C00CC82C-18EA-4C27-AD45-266F06A397E5}"/>
    <hyperlink ref="AY137" r:id="rId201" xr:uid="{BD011F77-531B-4021-BF7B-78A81160D57D}"/>
    <hyperlink ref="AZ137" r:id="rId202" xr:uid="{D82954E4-6D72-4A2F-B1A4-BC168B4A203F}"/>
    <hyperlink ref="AY138" r:id="rId203" xr:uid="{E760F874-68EF-4D4D-9247-B8ADAAED8F73}"/>
    <hyperlink ref="AZ138" r:id="rId204" xr:uid="{59ED5661-FDF8-4798-8ABD-686EB5278324}"/>
    <hyperlink ref="AY139" r:id="rId205" xr:uid="{6296F6FA-3923-437E-B09D-CCE2F1BA2D1B}"/>
    <hyperlink ref="AZ139" r:id="rId206" xr:uid="{7CDED117-6906-45F7-AB23-E1F3F6559ADB}"/>
    <hyperlink ref="AY140" r:id="rId207" xr:uid="{94AEDEA9-EC34-44BC-A04A-2A267EE3C6CB}"/>
    <hyperlink ref="AZ140" r:id="rId208" xr:uid="{2BDCDBE3-B4A6-4F3B-8B8A-5D82EBADC84E}"/>
    <hyperlink ref="AY141" r:id="rId209" xr:uid="{33132DBF-2299-4693-8100-22B9B6FAACB8}"/>
    <hyperlink ref="AZ141" r:id="rId210" xr:uid="{85DD5BC6-2E42-4D3B-BD02-C5361C425C25}"/>
    <hyperlink ref="AY142" r:id="rId211" xr:uid="{51604FEF-D854-469B-96CD-4779B8D887C7}"/>
    <hyperlink ref="AZ142" r:id="rId212" xr:uid="{E0D9639E-59C0-4C72-8FE2-70A8240C2160}"/>
    <hyperlink ref="AZ143" r:id="rId213" xr:uid="{812995A1-1007-4514-BE1D-D83EBF6DB471}"/>
    <hyperlink ref="AY143" r:id="rId214" xr:uid="{9078FD39-DE7F-4874-96F4-AA323088BAA6}"/>
    <hyperlink ref="AY144" r:id="rId215" xr:uid="{771E95D6-4816-4900-BC8B-77D940603A42}"/>
    <hyperlink ref="AZ144" r:id="rId216" xr:uid="{B445B0C5-974E-4B60-8D23-6DCFD7DC521D}"/>
    <hyperlink ref="AY145" r:id="rId217" xr:uid="{ABEB27AD-6DB0-4848-B40F-3765BCAEBE78}"/>
    <hyperlink ref="AZ145" r:id="rId218" xr:uid="{A5B7ECBF-E024-4EE5-AE75-0AB708E01502}"/>
    <hyperlink ref="AY146" r:id="rId219" xr:uid="{78A1B9C5-1357-4C31-A9A7-E5594610CF7A}"/>
    <hyperlink ref="AZ146" r:id="rId220" xr:uid="{D12FEB82-52E2-4DA9-8E49-E7B2DC372D15}"/>
    <hyperlink ref="AY147" r:id="rId221" xr:uid="{1C997D95-FE73-4EB1-B1F0-3BAD64F267D1}"/>
    <hyperlink ref="AZ147" r:id="rId222" xr:uid="{264302EB-3EF0-4E6E-806E-AE514EA4D671}"/>
    <hyperlink ref="AY148" r:id="rId223" xr:uid="{696A0B10-554E-441F-84F8-9DB5C7FFE2E3}"/>
    <hyperlink ref="AZ148" r:id="rId224" xr:uid="{D6121CB7-6AF3-45B6-9BC8-F6D8786EC13C}"/>
    <hyperlink ref="AY149" r:id="rId225" xr:uid="{D8DED2D3-5FEB-4D63-BEDB-A63637CDB0DC}"/>
    <hyperlink ref="AZ149" r:id="rId226" xr:uid="{01851F23-7C06-4E32-9B46-48BAA13B5EA1}"/>
    <hyperlink ref="AY150" r:id="rId227" xr:uid="{2706FD9D-2B8D-4FAA-ADE6-F517E906BD05}"/>
    <hyperlink ref="AZ150" r:id="rId228" xr:uid="{B99C48B2-2E55-4FCC-A3B0-7910222B8AA0}"/>
    <hyperlink ref="AY151" r:id="rId229" xr:uid="{280E798A-2FC7-4BE9-BCF8-71C17B909990}"/>
    <hyperlink ref="AZ151" r:id="rId230" xr:uid="{6B5417DE-5E4D-4355-91F2-44806AE177EB}"/>
    <hyperlink ref="AY152" r:id="rId231" xr:uid="{05A8EE67-673E-4B1F-9079-953CA5F565CA}"/>
    <hyperlink ref="AZ152" r:id="rId232" xr:uid="{2CB1B385-D0DD-48BD-B5E5-52732E7BC749}"/>
    <hyperlink ref="AY236" r:id="rId233" xr:uid="{D021F3F4-4860-4C13-A511-CA46F535ED71}"/>
    <hyperlink ref="AY290" r:id="rId234" xr:uid="{B5184349-78FE-C643-8128-D198154AA6DC}"/>
  </hyperlinks>
  <pageMargins left="0.7" right="0.7" top="0.75" bottom="0.75" header="0.3" footer="0.3"/>
  <pageSetup paperSize="9" orientation="portrait" r:id="rId235"/>
  <tableParts count="1">
    <tablePart r:id="rId23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347B-8B36-4DAD-A783-9541638E8405}">
  <sheetPr codeName="Feuil3">
    <tabColor rgb="FF00B050"/>
  </sheetPr>
  <dimension ref="A1:C457"/>
  <sheetViews>
    <sheetView topLeftCell="A440" workbookViewId="0">
      <selection activeCell="I466" sqref="I466"/>
    </sheetView>
  </sheetViews>
  <sheetFormatPr baseColWidth="10" defaultColWidth="9" defaultRowHeight="15"/>
  <cols>
    <col min="1" max="1" width="9.6640625" customWidth="1"/>
    <col min="2" max="2" width="43.33203125" customWidth="1"/>
    <col min="3" max="3" width="39" customWidth="1"/>
  </cols>
  <sheetData>
    <row r="1" spans="1:3">
      <c r="A1" t="s">
        <v>0</v>
      </c>
      <c r="B1" t="s">
        <v>2208</v>
      </c>
      <c r="C1" t="s">
        <v>2209</v>
      </c>
    </row>
    <row r="2" spans="1:3">
      <c r="A2">
        <v>1</v>
      </c>
      <c r="B2" t="s">
        <v>794</v>
      </c>
      <c r="C2" t="s">
        <v>2210</v>
      </c>
    </row>
    <row r="3" spans="1:3">
      <c r="A3">
        <v>1</v>
      </c>
      <c r="B3" t="s">
        <v>2211</v>
      </c>
      <c r="C3" t="s">
        <v>2212</v>
      </c>
    </row>
    <row r="4" spans="1:3">
      <c r="A4">
        <v>2</v>
      </c>
      <c r="B4" t="s">
        <v>2213</v>
      </c>
      <c r="C4" t="s">
        <v>2214</v>
      </c>
    </row>
    <row r="5" spans="1:3">
      <c r="A5">
        <v>3</v>
      </c>
      <c r="B5" t="s">
        <v>2215</v>
      </c>
      <c r="C5" t="s">
        <v>2214</v>
      </c>
    </row>
    <row r="6" spans="1:3">
      <c r="A6">
        <v>4</v>
      </c>
      <c r="B6" t="s">
        <v>2216</v>
      </c>
      <c r="C6" t="s">
        <v>2214</v>
      </c>
    </row>
    <row r="7" spans="1:3">
      <c r="A7">
        <v>4</v>
      </c>
      <c r="B7" t="s">
        <v>2217</v>
      </c>
      <c r="C7" t="s">
        <v>2218</v>
      </c>
    </row>
    <row r="8" spans="1:3">
      <c r="A8">
        <v>4</v>
      </c>
      <c r="B8" t="s">
        <v>2219</v>
      </c>
      <c r="C8" t="s">
        <v>2212</v>
      </c>
    </row>
    <row r="9" spans="1:3">
      <c r="A9">
        <v>5</v>
      </c>
      <c r="B9" t="s">
        <v>269</v>
      </c>
      <c r="C9" t="s">
        <v>2210</v>
      </c>
    </row>
    <row r="10" spans="1:3">
      <c r="A10">
        <v>6</v>
      </c>
      <c r="B10" t="s">
        <v>269</v>
      </c>
      <c r="C10" t="s">
        <v>2220</v>
      </c>
    </row>
    <row r="11" spans="1:3">
      <c r="A11">
        <v>7</v>
      </c>
      <c r="B11" t="s">
        <v>374</v>
      </c>
      <c r="C11" t="s">
        <v>2210</v>
      </c>
    </row>
    <row r="12" spans="1:3">
      <c r="A12">
        <v>7</v>
      </c>
      <c r="B12" t="s">
        <v>2221</v>
      </c>
      <c r="C12" t="s">
        <v>2218</v>
      </c>
    </row>
    <row r="13" spans="1:3">
      <c r="A13">
        <v>8</v>
      </c>
      <c r="B13" t="s">
        <v>374</v>
      </c>
      <c r="C13" t="s">
        <v>2210</v>
      </c>
    </row>
    <row r="14" spans="1:3">
      <c r="A14">
        <v>9</v>
      </c>
      <c r="B14" t="s">
        <v>374</v>
      </c>
      <c r="C14" t="s">
        <v>2210</v>
      </c>
    </row>
    <row r="15" spans="1:3">
      <c r="A15">
        <v>10</v>
      </c>
      <c r="B15" t="s">
        <v>386</v>
      </c>
      <c r="C15" t="s">
        <v>2218</v>
      </c>
    </row>
    <row r="16" spans="1:3">
      <c r="A16">
        <v>11</v>
      </c>
      <c r="B16" t="s">
        <v>2222</v>
      </c>
      <c r="C16" t="s">
        <v>2223</v>
      </c>
    </row>
    <row r="17" spans="1:3">
      <c r="A17">
        <v>11</v>
      </c>
      <c r="B17" t="s">
        <v>2224</v>
      </c>
      <c r="C17" t="s">
        <v>2225</v>
      </c>
    </row>
    <row r="18" spans="1:3">
      <c r="A18">
        <v>12</v>
      </c>
      <c r="B18" t="s">
        <v>794</v>
      </c>
      <c r="C18" t="s">
        <v>2226</v>
      </c>
    </row>
    <row r="19" spans="1:3">
      <c r="A19">
        <v>13</v>
      </c>
      <c r="B19" t="s">
        <v>1153</v>
      </c>
      <c r="C19" t="s">
        <v>2212</v>
      </c>
    </row>
    <row r="20" spans="1:3">
      <c r="A20">
        <v>14</v>
      </c>
      <c r="B20" t="s">
        <v>386</v>
      </c>
      <c r="C20" t="s">
        <v>2218</v>
      </c>
    </row>
    <row r="21" spans="1:3">
      <c r="A21">
        <v>15</v>
      </c>
      <c r="B21" t="s">
        <v>294</v>
      </c>
      <c r="C21" t="s">
        <v>2212</v>
      </c>
    </row>
    <row r="22" spans="1:3">
      <c r="A22">
        <v>16</v>
      </c>
      <c r="B22" t="s">
        <v>269</v>
      </c>
      <c r="C22" t="s">
        <v>2210</v>
      </c>
    </row>
    <row r="23" spans="1:3">
      <c r="A23">
        <v>17</v>
      </c>
      <c r="B23" t="s">
        <v>2227</v>
      </c>
      <c r="C23" t="s">
        <v>2218</v>
      </c>
    </row>
    <row r="24" spans="1:3">
      <c r="A24">
        <v>17</v>
      </c>
      <c r="B24" t="s">
        <v>374</v>
      </c>
      <c r="C24" t="s">
        <v>2214</v>
      </c>
    </row>
    <row r="25" spans="1:3">
      <c r="A25">
        <v>18</v>
      </c>
      <c r="B25" t="s">
        <v>294</v>
      </c>
      <c r="C25" t="s">
        <v>2212</v>
      </c>
    </row>
    <row r="26" spans="1:3">
      <c r="A26">
        <v>19</v>
      </c>
      <c r="B26" t="s">
        <v>794</v>
      </c>
      <c r="C26" t="s">
        <v>2210</v>
      </c>
    </row>
    <row r="27" spans="1:3">
      <c r="A27">
        <v>20</v>
      </c>
      <c r="B27" t="s">
        <v>269</v>
      </c>
      <c r="C27" t="s">
        <v>2210</v>
      </c>
    </row>
    <row r="28" spans="1:3">
      <c r="A28">
        <v>21</v>
      </c>
      <c r="B28" t="s">
        <v>269</v>
      </c>
      <c r="C28" t="s">
        <v>2210</v>
      </c>
    </row>
    <row r="29" spans="1:3">
      <c r="A29">
        <v>22</v>
      </c>
      <c r="B29" t="s">
        <v>794</v>
      </c>
      <c r="C29" t="s">
        <v>2226</v>
      </c>
    </row>
    <row r="30" spans="1:3">
      <c r="A30">
        <v>23</v>
      </c>
      <c r="B30" t="s">
        <v>269</v>
      </c>
      <c r="C30" t="s">
        <v>2210</v>
      </c>
    </row>
    <row r="31" spans="1:3">
      <c r="A31">
        <v>23</v>
      </c>
      <c r="B31" t="s">
        <v>386</v>
      </c>
      <c r="C31" t="s">
        <v>2218</v>
      </c>
    </row>
    <row r="32" spans="1:3">
      <c r="A32">
        <v>24</v>
      </c>
      <c r="B32" t="s">
        <v>1795</v>
      </c>
      <c r="C32" t="s">
        <v>2210</v>
      </c>
    </row>
    <row r="33" spans="1:3">
      <c r="A33">
        <v>24</v>
      </c>
      <c r="B33" t="s">
        <v>386</v>
      </c>
      <c r="C33" t="s">
        <v>2218</v>
      </c>
    </row>
    <row r="34" spans="1:3">
      <c r="A34">
        <v>25</v>
      </c>
      <c r="B34" t="s">
        <v>374</v>
      </c>
      <c r="C34" t="s">
        <v>2210</v>
      </c>
    </row>
    <row r="35" spans="1:3">
      <c r="A35">
        <v>26</v>
      </c>
      <c r="B35" t="s">
        <v>386</v>
      </c>
      <c r="C35" t="s">
        <v>2228</v>
      </c>
    </row>
    <row r="36" spans="1:3">
      <c r="A36">
        <v>27</v>
      </c>
      <c r="B36" t="s">
        <v>374</v>
      </c>
      <c r="C36" t="s">
        <v>2210</v>
      </c>
    </row>
    <row r="37" spans="1:3">
      <c r="A37">
        <v>27</v>
      </c>
      <c r="B37" t="s">
        <v>386</v>
      </c>
      <c r="C37" t="s">
        <v>2218</v>
      </c>
    </row>
    <row r="38" spans="1:3">
      <c r="A38">
        <v>28</v>
      </c>
      <c r="B38" t="s">
        <v>269</v>
      </c>
      <c r="C38" t="s">
        <v>2210</v>
      </c>
    </row>
    <row r="39" spans="1:3">
      <c r="A39">
        <v>28</v>
      </c>
      <c r="B39" t="s">
        <v>386</v>
      </c>
      <c r="C39" t="s">
        <v>2226</v>
      </c>
    </row>
    <row r="40" spans="1:3">
      <c r="A40">
        <v>29</v>
      </c>
      <c r="B40" t="s">
        <v>794</v>
      </c>
      <c r="C40" t="s">
        <v>2210</v>
      </c>
    </row>
    <row r="41" spans="1:3">
      <c r="A41">
        <v>30</v>
      </c>
      <c r="B41" t="s">
        <v>386</v>
      </c>
      <c r="C41" t="s">
        <v>2218</v>
      </c>
    </row>
    <row r="42" spans="1:3">
      <c r="A42">
        <v>30</v>
      </c>
      <c r="B42" t="s">
        <v>2229</v>
      </c>
      <c r="C42" t="s">
        <v>2210</v>
      </c>
    </row>
    <row r="43" spans="1:3">
      <c r="A43">
        <v>31</v>
      </c>
      <c r="B43" t="s">
        <v>386</v>
      </c>
      <c r="C43" t="s">
        <v>2210</v>
      </c>
    </row>
    <row r="44" spans="1:3">
      <c r="A44">
        <v>32</v>
      </c>
      <c r="B44" t="s">
        <v>2230</v>
      </c>
      <c r="C44" t="s">
        <v>2210</v>
      </c>
    </row>
    <row r="45" spans="1:3">
      <c r="A45">
        <v>33</v>
      </c>
      <c r="B45" t="s">
        <v>269</v>
      </c>
      <c r="C45" t="s">
        <v>2210</v>
      </c>
    </row>
    <row r="46" spans="1:3">
      <c r="A46">
        <v>33</v>
      </c>
      <c r="B46" t="s">
        <v>2231</v>
      </c>
      <c r="C46" t="s">
        <v>2232</v>
      </c>
    </row>
    <row r="47" spans="1:3">
      <c r="A47">
        <v>34</v>
      </c>
      <c r="B47" t="s">
        <v>294</v>
      </c>
      <c r="C47" t="s">
        <v>2212</v>
      </c>
    </row>
    <row r="48" spans="1:3">
      <c r="A48">
        <v>34</v>
      </c>
      <c r="B48" t="s">
        <v>269</v>
      </c>
      <c r="C48" t="s">
        <v>2210</v>
      </c>
    </row>
    <row r="49" spans="1:3">
      <c r="A49">
        <v>35</v>
      </c>
      <c r="B49" t="s">
        <v>2233</v>
      </c>
      <c r="C49" t="s">
        <v>2210</v>
      </c>
    </row>
    <row r="50" spans="1:3">
      <c r="A50">
        <v>36</v>
      </c>
      <c r="B50" t="s">
        <v>386</v>
      </c>
      <c r="C50" t="s">
        <v>2218</v>
      </c>
    </row>
    <row r="51" spans="1:3">
      <c r="A51">
        <v>36</v>
      </c>
      <c r="B51" t="s">
        <v>2234</v>
      </c>
      <c r="C51" t="s">
        <v>2212</v>
      </c>
    </row>
    <row r="52" spans="1:3">
      <c r="A52">
        <v>37</v>
      </c>
      <c r="B52" t="s">
        <v>386</v>
      </c>
      <c r="C52" t="s">
        <v>2235</v>
      </c>
    </row>
    <row r="53" spans="1:3">
      <c r="A53">
        <v>37</v>
      </c>
      <c r="B53" t="s">
        <v>2236</v>
      </c>
      <c r="C53" t="s">
        <v>194</v>
      </c>
    </row>
    <row r="54" spans="1:3">
      <c r="A54">
        <v>37</v>
      </c>
      <c r="B54" t="s">
        <v>2237</v>
      </c>
      <c r="C54" t="s">
        <v>194</v>
      </c>
    </row>
    <row r="55" spans="1:3">
      <c r="A55">
        <v>37</v>
      </c>
      <c r="B55" t="s">
        <v>2238</v>
      </c>
      <c r="C55" t="s">
        <v>194</v>
      </c>
    </row>
    <row r="56" spans="1:3">
      <c r="A56">
        <v>38</v>
      </c>
      <c r="B56" t="s">
        <v>269</v>
      </c>
      <c r="C56" t="s">
        <v>2210</v>
      </c>
    </row>
    <row r="57" spans="1:3">
      <c r="A57">
        <v>38</v>
      </c>
      <c r="B57" t="s">
        <v>2239</v>
      </c>
      <c r="C57" t="s">
        <v>2218</v>
      </c>
    </row>
    <row r="58" spans="1:3">
      <c r="A58">
        <v>39</v>
      </c>
      <c r="B58" t="s">
        <v>1153</v>
      </c>
      <c r="C58" t="s">
        <v>2212</v>
      </c>
    </row>
    <row r="59" spans="1:3">
      <c r="A59">
        <v>39</v>
      </c>
      <c r="B59" t="s">
        <v>2240</v>
      </c>
      <c r="C59" t="s">
        <v>2241</v>
      </c>
    </row>
    <row r="60" spans="1:3">
      <c r="A60">
        <v>40</v>
      </c>
      <c r="B60" t="s">
        <v>531</v>
      </c>
      <c r="C60" t="s">
        <v>2210</v>
      </c>
    </row>
    <row r="61" spans="1:3">
      <c r="A61">
        <v>41</v>
      </c>
      <c r="B61" t="s">
        <v>386</v>
      </c>
      <c r="C61" t="s">
        <v>2228</v>
      </c>
    </row>
    <row r="62" spans="1:3">
      <c r="A62">
        <v>42</v>
      </c>
      <c r="B62" t="s">
        <v>386</v>
      </c>
      <c r="C62" t="s">
        <v>2228</v>
      </c>
    </row>
    <row r="63" spans="1:3">
      <c r="A63">
        <v>43</v>
      </c>
      <c r="B63" t="s">
        <v>374</v>
      </c>
      <c r="C63" t="s">
        <v>2210</v>
      </c>
    </row>
    <row r="64" spans="1:3">
      <c r="A64">
        <v>43</v>
      </c>
      <c r="B64" t="s">
        <v>2242</v>
      </c>
      <c r="C64" t="s">
        <v>440</v>
      </c>
    </row>
    <row r="65" spans="1:3">
      <c r="A65">
        <v>44</v>
      </c>
      <c r="B65" t="s">
        <v>2243</v>
      </c>
      <c r="C65" t="s">
        <v>2244</v>
      </c>
    </row>
    <row r="66" spans="1:3">
      <c r="A66">
        <v>45</v>
      </c>
      <c r="B66" t="s">
        <v>386</v>
      </c>
      <c r="C66" t="s">
        <v>2228</v>
      </c>
    </row>
    <row r="67" spans="1:3">
      <c r="A67">
        <v>46</v>
      </c>
      <c r="B67" t="s">
        <v>294</v>
      </c>
      <c r="C67" t="s">
        <v>2212</v>
      </c>
    </row>
    <row r="68" spans="1:3">
      <c r="A68">
        <v>46</v>
      </c>
      <c r="B68" t="s">
        <v>2234</v>
      </c>
      <c r="C68" t="s">
        <v>237</v>
      </c>
    </row>
    <row r="69" spans="1:3">
      <c r="A69">
        <v>47</v>
      </c>
      <c r="B69" t="s">
        <v>751</v>
      </c>
      <c r="C69" t="s">
        <v>2245</v>
      </c>
    </row>
    <row r="70" spans="1:3">
      <c r="A70">
        <v>48</v>
      </c>
      <c r="B70" t="s">
        <v>794</v>
      </c>
      <c r="C70" t="s">
        <v>2210</v>
      </c>
    </row>
    <row r="71" spans="1:3">
      <c r="A71">
        <v>48</v>
      </c>
      <c r="B71" t="s">
        <v>2246</v>
      </c>
      <c r="C71" t="s">
        <v>2247</v>
      </c>
    </row>
    <row r="72" spans="1:3">
      <c r="A72">
        <v>49</v>
      </c>
      <c r="B72" t="s">
        <v>2248</v>
      </c>
      <c r="C72" t="s">
        <v>2247</v>
      </c>
    </row>
    <row r="73" spans="1:3">
      <c r="A73">
        <v>50</v>
      </c>
      <c r="B73" t="s">
        <v>386</v>
      </c>
      <c r="C73" t="s">
        <v>2218</v>
      </c>
    </row>
    <row r="74" spans="1:3">
      <c r="A74">
        <v>51</v>
      </c>
      <c r="B74" t="s">
        <v>640</v>
      </c>
      <c r="C74" t="s">
        <v>2210</v>
      </c>
    </row>
    <row r="75" spans="1:3">
      <c r="A75">
        <v>52</v>
      </c>
      <c r="B75" t="s">
        <v>294</v>
      </c>
      <c r="C75" t="s">
        <v>2212</v>
      </c>
    </row>
    <row r="76" spans="1:3">
      <c r="A76">
        <v>53</v>
      </c>
      <c r="B76" t="s">
        <v>269</v>
      </c>
      <c r="C76" t="s">
        <v>2210</v>
      </c>
    </row>
    <row r="77" spans="1:3">
      <c r="A77">
        <v>53</v>
      </c>
      <c r="B77" t="s">
        <v>294</v>
      </c>
      <c r="C77" t="s">
        <v>2212</v>
      </c>
    </row>
    <row r="78" spans="1:3">
      <c r="A78">
        <v>54</v>
      </c>
      <c r="B78" t="s">
        <v>269</v>
      </c>
      <c r="C78" t="s">
        <v>2210</v>
      </c>
    </row>
    <row r="79" spans="1:3">
      <c r="A79">
        <v>55</v>
      </c>
      <c r="B79" t="s">
        <v>751</v>
      </c>
      <c r="C79" t="s">
        <v>2245</v>
      </c>
    </row>
    <row r="80" spans="1:3">
      <c r="A80">
        <v>56</v>
      </c>
      <c r="B80" t="s">
        <v>269</v>
      </c>
      <c r="C80" t="s">
        <v>2210</v>
      </c>
    </row>
    <row r="81" spans="1:3">
      <c r="A81">
        <v>57</v>
      </c>
      <c r="B81" t="s">
        <v>269</v>
      </c>
      <c r="C81" t="s">
        <v>2210</v>
      </c>
    </row>
    <row r="82" spans="1:3">
      <c r="A82">
        <v>58</v>
      </c>
      <c r="B82" t="s">
        <v>531</v>
      </c>
      <c r="C82" t="s">
        <v>2249</v>
      </c>
    </row>
    <row r="83" spans="1:3">
      <c r="A83">
        <v>59</v>
      </c>
      <c r="B83" t="s">
        <v>721</v>
      </c>
      <c r="C83" t="s">
        <v>2210</v>
      </c>
    </row>
    <row r="84" spans="1:3">
      <c r="A84">
        <v>60</v>
      </c>
      <c r="B84" t="s">
        <v>2216</v>
      </c>
      <c r="C84" t="s">
        <v>2210</v>
      </c>
    </row>
    <row r="85" spans="1:3">
      <c r="A85">
        <v>60</v>
      </c>
      <c r="B85" t="s">
        <v>294</v>
      </c>
      <c r="C85" t="s">
        <v>2212</v>
      </c>
    </row>
    <row r="86" spans="1:3">
      <c r="A86">
        <v>61</v>
      </c>
      <c r="B86" t="s">
        <v>269</v>
      </c>
      <c r="C86" t="s">
        <v>2210</v>
      </c>
    </row>
    <row r="87" spans="1:3">
      <c r="A87">
        <v>61</v>
      </c>
      <c r="B87" t="s">
        <v>2231</v>
      </c>
      <c r="C87" t="s">
        <v>2232</v>
      </c>
    </row>
    <row r="88" spans="1:3">
      <c r="A88">
        <v>62</v>
      </c>
      <c r="B88" t="s">
        <v>751</v>
      </c>
      <c r="C88" t="s">
        <v>2245</v>
      </c>
    </row>
    <row r="89" spans="1:3">
      <c r="A89">
        <v>62</v>
      </c>
      <c r="B89" t="s">
        <v>877</v>
      </c>
      <c r="C89" t="s">
        <v>440</v>
      </c>
    </row>
    <row r="90" spans="1:3">
      <c r="A90">
        <v>63</v>
      </c>
      <c r="B90" t="s">
        <v>760</v>
      </c>
      <c r="C90" t="s">
        <v>2245</v>
      </c>
    </row>
    <row r="91" spans="1:3">
      <c r="A91">
        <v>63</v>
      </c>
      <c r="B91" t="s">
        <v>1153</v>
      </c>
      <c r="C91" t="s">
        <v>2212</v>
      </c>
    </row>
    <row r="92" spans="1:3">
      <c r="A92">
        <v>64</v>
      </c>
      <c r="B92" t="s">
        <v>294</v>
      </c>
      <c r="C92" t="s">
        <v>2212</v>
      </c>
    </row>
    <row r="93" spans="1:3">
      <c r="A93">
        <v>64</v>
      </c>
      <c r="B93" t="s">
        <v>269</v>
      </c>
      <c r="C93" t="s">
        <v>2210</v>
      </c>
    </row>
    <row r="94" spans="1:3">
      <c r="A94">
        <v>65</v>
      </c>
      <c r="B94" t="s">
        <v>777</v>
      </c>
      <c r="C94" t="s">
        <v>2218</v>
      </c>
    </row>
    <row r="95" spans="1:3">
      <c r="A95">
        <v>66</v>
      </c>
      <c r="B95" t="s">
        <v>269</v>
      </c>
      <c r="C95" t="s">
        <v>2210</v>
      </c>
    </row>
    <row r="96" spans="1:3">
      <c r="A96">
        <v>66</v>
      </c>
      <c r="B96" t="s">
        <v>2231</v>
      </c>
      <c r="C96" t="s">
        <v>2250</v>
      </c>
    </row>
    <row r="97" spans="1:3">
      <c r="A97">
        <v>66</v>
      </c>
      <c r="B97" t="s">
        <v>2251</v>
      </c>
      <c r="C97" t="s">
        <v>2250</v>
      </c>
    </row>
    <row r="98" spans="1:3">
      <c r="A98">
        <v>67</v>
      </c>
      <c r="B98" t="s">
        <v>794</v>
      </c>
      <c r="C98" t="s">
        <v>2210</v>
      </c>
    </row>
    <row r="99" spans="1:3">
      <c r="A99">
        <v>68</v>
      </c>
      <c r="B99" t="s">
        <v>2234</v>
      </c>
      <c r="C99" t="s">
        <v>2212</v>
      </c>
    </row>
    <row r="100" spans="1:3">
      <c r="A100">
        <v>68</v>
      </c>
      <c r="B100" t="s">
        <v>2252</v>
      </c>
      <c r="C100" t="s">
        <v>2218</v>
      </c>
    </row>
    <row r="101" spans="1:3">
      <c r="A101">
        <v>69</v>
      </c>
      <c r="B101" t="s">
        <v>269</v>
      </c>
      <c r="C101" t="s">
        <v>2210</v>
      </c>
    </row>
    <row r="102" spans="1:3">
      <c r="A102">
        <v>69</v>
      </c>
      <c r="B102" t="s">
        <v>294</v>
      </c>
      <c r="C102" t="s">
        <v>2212</v>
      </c>
    </row>
    <row r="103" spans="1:3">
      <c r="A103">
        <v>70</v>
      </c>
      <c r="B103" t="s">
        <v>751</v>
      </c>
      <c r="C103" t="s">
        <v>2245</v>
      </c>
    </row>
    <row r="104" spans="1:3">
      <c r="A104">
        <v>71</v>
      </c>
      <c r="B104" t="s">
        <v>830</v>
      </c>
      <c r="C104" t="s">
        <v>2245</v>
      </c>
    </row>
    <row r="105" spans="1:3">
      <c r="A105">
        <v>72</v>
      </c>
      <c r="B105" t="s">
        <v>751</v>
      </c>
      <c r="C105" t="s">
        <v>2245</v>
      </c>
    </row>
    <row r="106" spans="1:3">
      <c r="A106">
        <v>72</v>
      </c>
      <c r="B106" t="s">
        <v>2253</v>
      </c>
      <c r="C106" t="s">
        <v>2247</v>
      </c>
    </row>
    <row r="107" spans="1:3">
      <c r="A107">
        <v>73</v>
      </c>
      <c r="B107" t="s">
        <v>844</v>
      </c>
      <c r="C107" t="s">
        <v>2247</v>
      </c>
    </row>
    <row r="108" spans="1:3">
      <c r="A108">
        <v>74</v>
      </c>
      <c r="B108" t="s">
        <v>751</v>
      </c>
      <c r="C108" t="s">
        <v>2245</v>
      </c>
    </row>
    <row r="109" spans="1:3">
      <c r="A109">
        <v>75</v>
      </c>
      <c r="B109" t="s">
        <v>2216</v>
      </c>
      <c r="C109" t="s">
        <v>2210</v>
      </c>
    </row>
    <row r="110" spans="1:3">
      <c r="A110">
        <v>76</v>
      </c>
      <c r="B110" t="s">
        <v>751</v>
      </c>
      <c r="C110" t="s">
        <v>2245</v>
      </c>
    </row>
    <row r="111" spans="1:3">
      <c r="A111">
        <v>77</v>
      </c>
      <c r="B111" t="s">
        <v>877</v>
      </c>
      <c r="C111" t="s">
        <v>2232</v>
      </c>
    </row>
    <row r="112" spans="1:3">
      <c r="A112">
        <v>78</v>
      </c>
      <c r="B112" t="s">
        <v>751</v>
      </c>
      <c r="C112" t="s">
        <v>2254</v>
      </c>
    </row>
    <row r="113" spans="1:3">
      <c r="A113">
        <v>79</v>
      </c>
      <c r="B113" t="s">
        <v>269</v>
      </c>
      <c r="C113" t="s">
        <v>2210</v>
      </c>
    </row>
    <row r="114" spans="1:3">
      <c r="A114">
        <v>79</v>
      </c>
      <c r="B114" t="s">
        <v>294</v>
      </c>
      <c r="C114" t="s">
        <v>2212</v>
      </c>
    </row>
    <row r="115" spans="1:3">
      <c r="A115">
        <v>80</v>
      </c>
      <c r="B115" t="s">
        <v>751</v>
      </c>
      <c r="C115" t="s">
        <v>2245</v>
      </c>
    </row>
    <row r="116" spans="1:3">
      <c r="A116">
        <v>81</v>
      </c>
      <c r="B116" t="s">
        <v>751</v>
      </c>
      <c r="C116" t="s">
        <v>2255</v>
      </c>
    </row>
    <row r="117" spans="1:3">
      <c r="A117">
        <v>82</v>
      </c>
      <c r="B117" t="s">
        <v>751</v>
      </c>
      <c r="C117" t="s">
        <v>2245</v>
      </c>
    </row>
    <row r="118" spans="1:3">
      <c r="A118">
        <v>83</v>
      </c>
      <c r="B118" t="s">
        <v>1153</v>
      </c>
      <c r="C118" t="s">
        <v>2212</v>
      </c>
    </row>
    <row r="119" spans="1:3">
      <c r="A119">
        <v>83</v>
      </c>
      <c r="B119" t="s">
        <v>751</v>
      </c>
      <c r="C119" t="s">
        <v>2245</v>
      </c>
    </row>
    <row r="120" spans="1:3">
      <c r="A120">
        <v>84</v>
      </c>
      <c r="B120" t="s">
        <v>751</v>
      </c>
      <c r="C120" t="s">
        <v>2245</v>
      </c>
    </row>
    <row r="121" spans="1:3">
      <c r="A121">
        <v>85</v>
      </c>
      <c r="B121" t="s">
        <v>751</v>
      </c>
      <c r="C121" t="s">
        <v>2245</v>
      </c>
    </row>
    <row r="122" spans="1:3">
      <c r="A122">
        <v>86</v>
      </c>
      <c r="B122" t="s">
        <v>269</v>
      </c>
      <c r="C122" t="s">
        <v>2210</v>
      </c>
    </row>
    <row r="123" spans="1:3">
      <c r="A123">
        <v>87</v>
      </c>
      <c r="B123" t="s">
        <v>1153</v>
      </c>
      <c r="C123" t="s">
        <v>2212</v>
      </c>
    </row>
    <row r="124" spans="1:3">
      <c r="A124">
        <v>88</v>
      </c>
      <c r="B124" t="s">
        <v>721</v>
      </c>
      <c r="C124" t="s">
        <v>2256</v>
      </c>
    </row>
    <row r="125" spans="1:3">
      <c r="A125">
        <v>89</v>
      </c>
      <c r="B125" t="s">
        <v>1153</v>
      </c>
      <c r="C125" t="s">
        <v>2212</v>
      </c>
    </row>
    <row r="126" spans="1:3">
      <c r="A126">
        <v>90</v>
      </c>
      <c r="B126" t="s">
        <v>760</v>
      </c>
      <c r="C126" t="s">
        <v>440</v>
      </c>
    </row>
    <row r="127" spans="1:3">
      <c r="A127">
        <v>90</v>
      </c>
      <c r="B127" t="s">
        <v>1153</v>
      </c>
      <c r="C127" t="s">
        <v>237</v>
      </c>
    </row>
    <row r="128" spans="1:3">
      <c r="A128">
        <v>91</v>
      </c>
      <c r="B128" t="s">
        <v>760</v>
      </c>
      <c r="C128" t="s">
        <v>440</v>
      </c>
    </row>
    <row r="129" spans="1:3">
      <c r="A129">
        <v>91</v>
      </c>
      <c r="B129" t="s">
        <v>721</v>
      </c>
      <c r="C129" t="s">
        <v>2210</v>
      </c>
    </row>
    <row r="130" spans="1:3">
      <c r="A130">
        <v>92</v>
      </c>
      <c r="B130" t="s">
        <v>1153</v>
      </c>
      <c r="C130" t="s">
        <v>2212</v>
      </c>
    </row>
    <row r="131" spans="1:3">
      <c r="A131">
        <v>93</v>
      </c>
      <c r="B131" t="s">
        <v>794</v>
      </c>
      <c r="C131" t="s">
        <v>2210</v>
      </c>
    </row>
    <row r="132" spans="1:3">
      <c r="A132">
        <v>94</v>
      </c>
      <c r="B132" t="s">
        <v>751</v>
      </c>
      <c r="C132" t="s">
        <v>2245</v>
      </c>
    </row>
    <row r="133" spans="1:3">
      <c r="A133">
        <v>95</v>
      </c>
      <c r="B133" t="s">
        <v>877</v>
      </c>
      <c r="C133" t="s">
        <v>2212</v>
      </c>
    </row>
    <row r="134" spans="1:3">
      <c r="A134">
        <v>95</v>
      </c>
      <c r="B134" t="s">
        <v>1185</v>
      </c>
      <c r="C134" t="s">
        <v>2212</v>
      </c>
    </row>
    <row r="135" spans="1:3">
      <c r="A135">
        <v>96</v>
      </c>
      <c r="B135" t="s">
        <v>751</v>
      </c>
      <c r="C135" t="s">
        <v>2245</v>
      </c>
    </row>
    <row r="136" spans="1:3">
      <c r="A136">
        <v>97</v>
      </c>
      <c r="B136" t="s">
        <v>1153</v>
      </c>
      <c r="C136" t="s">
        <v>2212</v>
      </c>
    </row>
    <row r="137" spans="1:3">
      <c r="A137">
        <v>98</v>
      </c>
      <c r="B137" t="s">
        <v>269</v>
      </c>
      <c r="C137" t="s">
        <v>2210</v>
      </c>
    </row>
    <row r="138" spans="1:3">
      <c r="A138">
        <v>99</v>
      </c>
      <c r="B138" t="s">
        <v>1153</v>
      </c>
      <c r="C138" t="s">
        <v>2212</v>
      </c>
    </row>
    <row r="139" spans="1:3">
      <c r="A139">
        <v>100</v>
      </c>
      <c r="B139" t="s">
        <v>751</v>
      </c>
      <c r="C139" t="s">
        <v>2255</v>
      </c>
    </row>
    <row r="140" spans="1:3">
      <c r="A140">
        <v>101</v>
      </c>
      <c r="B140" t="s">
        <v>751</v>
      </c>
      <c r="C140" t="s">
        <v>2245</v>
      </c>
    </row>
    <row r="141" spans="1:3">
      <c r="A141">
        <v>102</v>
      </c>
      <c r="B141" t="s">
        <v>1153</v>
      </c>
      <c r="C141" t="s">
        <v>2212</v>
      </c>
    </row>
    <row r="142" spans="1:3">
      <c r="A142">
        <v>103</v>
      </c>
      <c r="B142" t="s">
        <v>751</v>
      </c>
      <c r="C142" t="s">
        <v>2245</v>
      </c>
    </row>
    <row r="143" spans="1:3">
      <c r="A143">
        <v>104</v>
      </c>
      <c r="B143" t="s">
        <v>2234</v>
      </c>
      <c r="C143" t="s">
        <v>237</v>
      </c>
    </row>
    <row r="144" spans="1:3">
      <c r="A144">
        <v>105</v>
      </c>
      <c r="B144" t="s">
        <v>751</v>
      </c>
      <c r="C144" t="s">
        <v>2245</v>
      </c>
    </row>
    <row r="145" spans="1:3">
      <c r="A145">
        <v>106</v>
      </c>
      <c r="B145" t="s">
        <v>294</v>
      </c>
      <c r="C145" t="s">
        <v>2212</v>
      </c>
    </row>
    <row r="146" spans="1:3">
      <c r="A146">
        <v>107</v>
      </c>
      <c r="B146" t="s">
        <v>751</v>
      </c>
      <c r="C146" t="s">
        <v>2245</v>
      </c>
    </row>
    <row r="147" spans="1:3">
      <c r="A147">
        <v>108</v>
      </c>
      <c r="B147" t="s">
        <v>751</v>
      </c>
      <c r="C147" t="s">
        <v>2245</v>
      </c>
    </row>
    <row r="148" spans="1:3">
      <c r="A148">
        <v>109</v>
      </c>
      <c r="B148" t="s">
        <v>760</v>
      </c>
      <c r="C148" t="s">
        <v>2232</v>
      </c>
    </row>
    <row r="149" spans="1:3">
      <c r="A149">
        <v>110</v>
      </c>
      <c r="B149" t="s">
        <v>386</v>
      </c>
      <c r="C149" t="s">
        <v>2218</v>
      </c>
    </row>
    <row r="150" spans="1:3">
      <c r="A150">
        <v>111</v>
      </c>
      <c r="B150" t="s">
        <v>1153</v>
      </c>
      <c r="C150" t="s">
        <v>2212</v>
      </c>
    </row>
    <row r="151" spans="1:3">
      <c r="A151">
        <v>112</v>
      </c>
      <c r="B151" t="s">
        <v>269</v>
      </c>
      <c r="C151" t="s">
        <v>2210</v>
      </c>
    </row>
    <row r="152" spans="1:3">
      <c r="A152">
        <v>112</v>
      </c>
      <c r="B152" t="s">
        <v>294</v>
      </c>
      <c r="C152" t="s">
        <v>2212</v>
      </c>
    </row>
    <row r="153" spans="1:3">
      <c r="A153">
        <v>113</v>
      </c>
      <c r="B153" t="s">
        <v>751</v>
      </c>
      <c r="C153" t="s">
        <v>2245</v>
      </c>
    </row>
    <row r="154" spans="1:3">
      <c r="A154">
        <v>114</v>
      </c>
      <c r="B154" t="s">
        <v>751</v>
      </c>
      <c r="C154" t="s">
        <v>2245</v>
      </c>
    </row>
    <row r="155" spans="1:3">
      <c r="A155">
        <v>115</v>
      </c>
      <c r="B155" t="s">
        <v>1185</v>
      </c>
      <c r="C155" t="s">
        <v>2232</v>
      </c>
    </row>
    <row r="156" spans="1:3">
      <c r="A156">
        <v>115</v>
      </c>
      <c r="B156" t="s">
        <v>2257</v>
      </c>
      <c r="C156" t="s">
        <v>2212</v>
      </c>
    </row>
    <row r="157" spans="1:3">
      <c r="A157">
        <v>116</v>
      </c>
      <c r="B157" t="s">
        <v>1628</v>
      </c>
      <c r="C157" t="s">
        <v>2247</v>
      </c>
    </row>
    <row r="158" spans="1:3">
      <c r="A158">
        <v>117</v>
      </c>
      <c r="B158" t="s">
        <v>2258</v>
      </c>
      <c r="C158" t="s">
        <v>2245</v>
      </c>
    </row>
    <row r="159" spans="1:3">
      <c r="A159">
        <v>118</v>
      </c>
      <c r="B159" t="s">
        <v>386</v>
      </c>
      <c r="C159" t="s">
        <v>2218</v>
      </c>
    </row>
    <row r="160" spans="1:3">
      <c r="A160">
        <v>119</v>
      </c>
      <c r="B160" t="s">
        <v>269</v>
      </c>
      <c r="C160" t="s">
        <v>2210</v>
      </c>
    </row>
    <row r="161" spans="1:3">
      <c r="A161">
        <v>120</v>
      </c>
      <c r="B161" t="s">
        <v>751</v>
      </c>
      <c r="C161" t="s">
        <v>2245</v>
      </c>
    </row>
    <row r="162" spans="1:3">
      <c r="A162">
        <v>121</v>
      </c>
      <c r="B162" t="s">
        <v>751</v>
      </c>
      <c r="C162" t="s">
        <v>2245</v>
      </c>
    </row>
    <row r="163" spans="1:3">
      <c r="A163">
        <v>122</v>
      </c>
      <c r="B163" t="s">
        <v>751</v>
      </c>
      <c r="C163" t="s">
        <v>2245</v>
      </c>
    </row>
    <row r="164" spans="1:3">
      <c r="A164">
        <v>123</v>
      </c>
      <c r="B164" t="s">
        <v>751</v>
      </c>
      <c r="C164" t="s">
        <v>2245</v>
      </c>
    </row>
    <row r="165" spans="1:3">
      <c r="A165">
        <v>124</v>
      </c>
      <c r="B165" t="s">
        <v>751</v>
      </c>
      <c r="C165" t="s">
        <v>2245</v>
      </c>
    </row>
    <row r="166" spans="1:3">
      <c r="A166">
        <v>125</v>
      </c>
      <c r="B166" t="s">
        <v>760</v>
      </c>
      <c r="C166" t="s">
        <v>2232</v>
      </c>
    </row>
    <row r="167" spans="1:3">
      <c r="A167">
        <v>126</v>
      </c>
      <c r="B167" t="s">
        <v>751</v>
      </c>
      <c r="C167" t="s">
        <v>2245</v>
      </c>
    </row>
    <row r="168" spans="1:3">
      <c r="A168">
        <v>127</v>
      </c>
      <c r="B168" t="s">
        <v>751</v>
      </c>
      <c r="C168" t="s">
        <v>2245</v>
      </c>
    </row>
    <row r="169" spans="1:3">
      <c r="A169">
        <v>127</v>
      </c>
      <c r="B169" t="s">
        <v>2259</v>
      </c>
      <c r="C169" t="s">
        <v>206</v>
      </c>
    </row>
    <row r="170" spans="1:3">
      <c r="A170">
        <v>128</v>
      </c>
      <c r="B170" t="s">
        <v>751</v>
      </c>
      <c r="C170" t="s">
        <v>2245</v>
      </c>
    </row>
    <row r="171" spans="1:3">
      <c r="A171">
        <v>129</v>
      </c>
      <c r="B171" t="s">
        <v>269</v>
      </c>
      <c r="C171" t="s">
        <v>2210</v>
      </c>
    </row>
    <row r="172" spans="1:3">
      <c r="A172">
        <v>130</v>
      </c>
      <c r="B172" t="s">
        <v>386</v>
      </c>
      <c r="C172" t="s">
        <v>2226</v>
      </c>
    </row>
    <row r="173" spans="1:3">
      <c r="A173">
        <v>131</v>
      </c>
      <c r="B173" t="s">
        <v>751</v>
      </c>
      <c r="C173" t="s">
        <v>2245</v>
      </c>
    </row>
    <row r="174" spans="1:3">
      <c r="A174">
        <v>132</v>
      </c>
      <c r="B174" t="s">
        <v>1185</v>
      </c>
      <c r="C174" t="s">
        <v>440</v>
      </c>
    </row>
    <row r="175" spans="1:3">
      <c r="A175">
        <v>133</v>
      </c>
      <c r="B175" t="s">
        <v>751</v>
      </c>
      <c r="C175" t="s">
        <v>2245</v>
      </c>
    </row>
    <row r="176" spans="1:3">
      <c r="A176">
        <v>134</v>
      </c>
      <c r="B176" t="s">
        <v>751</v>
      </c>
      <c r="C176" t="s">
        <v>2245</v>
      </c>
    </row>
    <row r="177" spans="1:3">
      <c r="A177">
        <v>135</v>
      </c>
      <c r="B177" t="s">
        <v>386</v>
      </c>
      <c r="C177" t="s">
        <v>2228</v>
      </c>
    </row>
    <row r="178" spans="1:3">
      <c r="A178">
        <v>136</v>
      </c>
      <c r="B178" t="s">
        <v>751</v>
      </c>
      <c r="C178" t="s">
        <v>2245</v>
      </c>
    </row>
    <row r="179" spans="1:3">
      <c r="A179">
        <v>137</v>
      </c>
      <c r="B179" t="s">
        <v>751</v>
      </c>
      <c r="C179" t="s">
        <v>2245</v>
      </c>
    </row>
    <row r="180" spans="1:3">
      <c r="A180">
        <v>137</v>
      </c>
      <c r="B180" t="s">
        <v>2260</v>
      </c>
      <c r="C180" t="s">
        <v>2232</v>
      </c>
    </row>
    <row r="181" spans="1:3">
      <c r="A181">
        <v>137</v>
      </c>
      <c r="B181" t="s">
        <v>877</v>
      </c>
      <c r="C181" t="s">
        <v>2232</v>
      </c>
    </row>
    <row r="182" spans="1:3">
      <c r="A182">
        <v>138</v>
      </c>
      <c r="B182" t="s">
        <v>2261</v>
      </c>
      <c r="C182" t="s">
        <v>2250</v>
      </c>
    </row>
    <row r="183" spans="1:3">
      <c r="A183">
        <v>139</v>
      </c>
      <c r="B183" t="s">
        <v>751</v>
      </c>
      <c r="C183" t="s">
        <v>2245</v>
      </c>
    </row>
    <row r="184" spans="1:3">
      <c r="A184">
        <v>139</v>
      </c>
      <c r="B184" t="s">
        <v>1153</v>
      </c>
      <c r="C184" t="s">
        <v>2212</v>
      </c>
    </row>
    <row r="185" spans="1:3">
      <c r="A185">
        <v>140</v>
      </c>
      <c r="B185" t="s">
        <v>269</v>
      </c>
      <c r="C185" t="s">
        <v>2210</v>
      </c>
    </row>
    <row r="186" spans="1:3">
      <c r="A186">
        <v>140</v>
      </c>
      <c r="B186" t="s">
        <v>2262</v>
      </c>
      <c r="C186" t="s">
        <v>206</v>
      </c>
    </row>
    <row r="187" spans="1:3">
      <c r="A187">
        <v>140</v>
      </c>
      <c r="B187" t="s">
        <v>2263</v>
      </c>
      <c r="C187" t="s">
        <v>194</v>
      </c>
    </row>
    <row r="188" spans="1:3">
      <c r="A188">
        <v>141</v>
      </c>
      <c r="B188" t="s">
        <v>386</v>
      </c>
      <c r="C188" t="s">
        <v>2226</v>
      </c>
    </row>
    <row r="189" spans="1:3">
      <c r="A189">
        <v>142</v>
      </c>
      <c r="B189" t="s">
        <v>2264</v>
      </c>
      <c r="C189" t="s">
        <v>2247</v>
      </c>
    </row>
    <row r="190" spans="1:3">
      <c r="A190">
        <v>143</v>
      </c>
      <c r="B190" t="s">
        <v>269</v>
      </c>
      <c r="C190" t="s">
        <v>2210</v>
      </c>
    </row>
    <row r="191" spans="1:3">
      <c r="A191">
        <v>143</v>
      </c>
      <c r="B191" t="s">
        <v>386</v>
      </c>
      <c r="C191" t="s">
        <v>2218</v>
      </c>
    </row>
    <row r="192" spans="1:3">
      <c r="A192">
        <v>144</v>
      </c>
      <c r="B192" t="s">
        <v>794</v>
      </c>
      <c r="C192" t="s">
        <v>2210</v>
      </c>
    </row>
    <row r="193" spans="1:3">
      <c r="A193">
        <v>145</v>
      </c>
      <c r="B193" t="s">
        <v>751</v>
      </c>
      <c r="C193" t="s">
        <v>2245</v>
      </c>
    </row>
    <row r="194" spans="1:3">
      <c r="A194">
        <v>145</v>
      </c>
      <c r="B194" t="s">
        <v>1185</v>
      </c>
      <c r="C194" t="s">
        <v>2232</v>
      </c>
    </row>
    <row r="195" spans="1:3">
      <c r="A195">
        <v>146</v>
      </c>
      <c r="B195" t="s">
        <v>386</v>
      </c>
      <c r="C195" t="s">
        <v>2226</v>
      </c>
    </row>
    <row r="196" spans="1:3">
      <c r="A196">
        <v>147</v>
      </c>
      <c r="B196" t="s">
        <v>269</v>
      </c>
      <c r="C196" t="s">
        <v>2210</v>
      </c>
    </row>
    <row r="197" spans="1:3">
      <c r="A197">
        <v>148</v>
      </c>
      <c r="B197" t="s">
        <v>1460</v>
      </c>
      <c r="C197" t="s">
        <v>2250</v>
      </c>
    </row>
    <row r="198" spans="1:3">
      <c r="A198">
        <v>149</v>
      </c>
      <c r="B198" t="s">
        <v>1468</v>
      </c>
      <c r="C198" t="s">
        <v>193</v>
      </c>
    </row>
    <row r="199" spans="1:3">
      <c r="A199">
        <v>150</v>
      </c>
      <c r="B199" t="s">
        <v>751</v>
      </c>
      <c r="C199" t="s">
        <v>2245</v>
      </c>
    </row>
    <row r="200" spans="1:3">
      <c r="A200">
        <v>151</v>
      </c>
      <c r="B200" t="s">
        <v>386</v>
      </c>
      <c r="C200" t="s">
        <v>2218</v>
      </c>
    </row>
    <row r="201" spans="1:3">
      <c r="A201">
        <v>152</v>
      </c>
      <c r="B201" t="s">
        <v>1493</v>
      </c>
      <c r="C201" t="s">
        <v>2212</v>
      </c>
    </row>
    <row r="202" spans="1:3">
      <c r="A202">
        <v>152</v>
      </c>
      <c r="B202" t="s">
        <v>777</v>
      </c>
      <c r="C202" t="s">
        <v>2218</v>
      </c>
    </row>
    <row r="203" spans="1:3">
      <c r="A203">
        <v>152</v>
      </c>
      <c r="B203" t="s">
        <v>2265</v>
      </c>
      <c r="C203" t="s">
        <v>206</v>
      </c>
    </row>
    <row r="204" spans="1:3">
      <c r="A204">
        <v>153</v>
      </c>
      <c r="B204" t="s">
        <v>751</v>
      </c>
      <c r="C204" t="s">
        <v>2245</v>
      </c>
    </row>
    <row r="205" spans="1:3">
      <c r="A205">
        <v>154</v>
      </c>
      <c r="B205" t="s">
        <v>751</v>
      </c>
      <c r="C205" t="s">
        <v>2245</v>
      </c>
    </row>
    <row r="206" spans="1:3">
      <c r="A206">
        <v>155</v>
      </c>
      <c r="B206" t="s">
        <v>751</v>
      </c>
      <c r="C206" t="s">
        <v>2245</v>
      </c>
    </row>
    <row r="207" spans="1:3">
      <c r="A207">
        <v>156</v>
      </c>
      <c r="B207" t="s">
        <v>751</v>
      </c>
      <c r="C207" t="s">
        <v>2245</v>
      </c>
    </row>
    <row r="208" spans="1:3">
      <c r="A208">
        <v>157</v>
      </c>
      <c r="B208" t="s">
        <v>294</v>
      </c>
      <c r="C208" t="s">
        <v>2212</v>
      </c>
    </row>
    <row r="209" spans="1:3">
      <c r="A209">
        <v>157</v>
      </c>
      <c r="B209" t="s">
        <v>386</v>
      </c>
      <c r="C209" t="s">
        <v>2218</v>
      </c>
    </row>
    <row r="210" spans="1:3">
      <c r="A210">
        <v>158</v>
      </c>
      <c r="B210" t="s">
        <v>751</v>
      </c>
      <c r="C210" t="s">
        <v>2245</v>
      </c>
    </row>
    <row r="211" spans="1:3">
      <c r="A211">
        <v>159</v>
      </c>
      <c r="B211" t="s">
        <v>751</v>
      </c>
      <c r="C211" t="s">
        <v>2245</v>
      </c>
    </row>
    <row r="212" spans="1:3">
      <c r="A212">
        <v>160</v>
      </c>
      <c r="B212" t="s">
        <v>294</v>
      </c>
      <c r="C212" t="s">
        <v>2212</v>
      </c>
    </row>
    <row r="213" spans="1:3">
      <c r="A213">
        <v>161</v>
      </c>
      <c r="B213" t="s">
        <v>2266</v>
      </c>
      <c r="C213" t="s">
        <v>2250</v>
      </c>
    </row>
    <row r="214" spans="1:3">
      <c r="A214">
        <v>161</v>
      </c>
      <c r="B214" t="s">
        <v>751</v>
      </c>
      <c r="C214" t="s">
        <v>2232</v>
      </c>
    </row>
    <row r="215" spans="1:3">
      <c r="A215">
        <v>162</v>
      </c>
      <c r="B215" t="s">
        <v>1185</v>
      </c>
      <c r="C215" t="s">
        <v>2212</v>
      </c>
    </row>
    <row r="216" spans="1:3">
      <c r="A216">
        <v>163</v>
      </c>
      <c r="B216" t="s">
        <v>751</v>
      </c>
      <c r="C216" t="s">
        <v>2245</v>
      </c>
    </row>
    <row r="217" spans="1:3">
      <c r="A217">
        <v>164</v>
      </c>
      <c r="B217" t="s">
        <v>751</v>
      </c>
      <c r="C217" t="s">
        <v>2245</v>
      </c>
    </row>
    <row r="218" spans="1:3">
      <c r="A218">
        <v>165</v>
      </c>
      <c r="B218" t="s">
        <v>760</v>
      </c>
      <c r="C218" t="s">
        <v>2250</v>
      </c>
    </row>
    <row r="219" spans="1:3">
      <c r="A219">
        <v>165</v>
      </c>
      <c r="B219" t="s">
        <v>386</v>
      </c>
      <c r="C219" t="s">
        <v>2218</v>
      </c>
    </row>
    <row r="220" spans="1:3">
      <c r="A220">
        <v>166</v>
      </c>
      <c r="B220" t="s">
        <v>2267</v>
      </c>
      <c r="C220" t="s">
        <v>2212</v>
      </c>
    </row>
    <row r="221" spans="1:3">
      <c r="A221">
        <v>166</v>
      </c>
      <c r="B221" t="s">
        <v>2268</v>
      </c>
      <c r="C221" t="s">
        <v>2212</v>
      </c>
    </row>
    <row r="222" spans="1:3">
      <c r="A222">
        <v>166</v>
      </c>
      <c r="B222" t="s">
        <v>2269</v>
      </c>
      <c r="C222" t="s">
        <v>2212</v>
      </c>
    </row>
    <row r="223" spans="1:3">
      <c r="A223">
        <v>167</v>
      </c>
      <c r="B223" t="s">
        <v>1628</v>
      </c>
      <c r="C223" t="s">
        <v>2247</v>
      </c>
    </row>
    <row r="224" spans="1:3">
      <c r="A224">
        <v>168</v>
      </c>
      <c r="B224" t="s">
        <v>386</v>
      </c>
      <c r="C224" t="s">
        <v>2210</v>
      </c>
    </row>
    <row r="225" spans="1:3">
      <c r="A225">
        <v>169</v>
      </c>
      <c r="B225" t="s">
        <v>751</v>
      </c>
      <c r="C225" t="s">
        <v>2245</v>
      </c>
    </row>
    <row r="226" spans="1:3">
      <c r="A226">
        <v>170</v>
      </c>
      <c r="B226" t="s">
        <v>751</v>
      </c>
      <c r="C226" t="s">
        <v>2245</v>
      </c>
    </row>
    <row r="227" spans="1:3">
      <c r="A227">
        <v>171</v>
      </c>
      <c r="B227" t="s">
        <v>751</v>
      </c>
      <c r="C227" t="s">
        <v>2245</v>
      </c>
    </row>
    <row r="228" spans="1:3">
      <c r="A228">
        <v>172</v>
      </c>
      <c r="B228" t="s">
        <v>751</v>
      </c>
      <c r="C228" t="s">
        <v>753</v>
      </c>
    </row>
    <row r="229" spans="1:3">
      <c r="A229">
        <v>173</v>
      </c>
      <c r="B229" t="s">
        <v>386</v>
      </c>
      <c r="C229" t="s">
        <v>2218</v>
      </c>
    </row>
    <row r="230" spans="1:3">
      <c r="A230">
        <v>174</v>
      </c>
      <c r="B230" t="s">
        <v>751</v>
      </c>
      <c r="C230" t="s">
        <v>2245</v>
      </c>
    </row>
    <row r="231" spans="1:3">
      <c r="A231">
        <v>175</v>
      </c>
      <c r="B231" t="s">
        <v>751</v>
      </c>
      <c r="C231" t="s">
        <v>2245</v>
      </c>
    </row>
    <row r="232" spans="1:3">
      <c r="A232">
        <v>176</v>
      </c>
      <c r="B232" t="s">
        <v>751</v>
      </c>
      <c r="C232" t="s">
        <v>2245</v>
      </c>
    </row>
    <row r="233" spans="1:3">
      <c r="A233">
        <v>177</v>
      </c>
      <c r="B233" t="s">
        <v>1709</v>
      </c>
      <c r="C233" t="s">
        <v>2212</v>
      </c>
    </row>
    <row r="234" spans="1:3">
      <c r="A234">
        <v>177</v>
      </c>
      <c r="B234" t="s">
        <v>1185</v>
      </c>
      <c r="C234" t="s">
        <v>2232</v>
      </c>
    </row>
    <row r="235" spans="1:3">
      <c r="A235">
        <v>178</v>
      </c>
      <c r="B235" t="s">
        <v>1185</v>
      </c>
      <c r="C235" t="s">
        <v>2232</v>
      </c>
    </row>
    <row r="236" spans="1:3">
      <c r="A236">
        <v>179</v>
      </c>
      <c r="B236" t="s">
        <v>751</v>
      </c>
      <c r="C236" t="s">
        <v>2245</v>
      </c>
    </row>
    <row r="237" spans="1:3">
      <c r="A237">
        <v>180</v>
      </c>
      <c r="B237" t="s">
        <v>1734</v>
      </c>
      <c r="C237" t="s">
        <v>2232</v>
      </c>
    </row>
    <row r="238" spans="1:3">
      <c r="A238">
        <v>181</v>
      </c>
      <c r="B238" t="s">
        <v>2270</v>
      </c>
      <c r="C238" t="s">
        <v>2210</v>
      </c>
    </row>
    <row r="239" spans="1:3">
      <c r="A239">
        <v>182</v>
      </c>
      <c r="B239" t="s">
        <v>1756</v>
      </c>
      <c r="C239" t="s">
        <v>2210</v>
      </c>
    </row>
    <row r="240" spans="1:3">
      <c r="A240">
        <v>183</v>
      </c>
      <c r="B240" t="s">
        <v>269</v>
      </c>
      <c r="C240" t="s">
        <v>2210</v>
      </c>
    </row>
    <row r="241" spans="1:3">
      <c r="A241">
        <v>183</v>
      </c>
      <c r="B241" t="s">
        <v>294</v>
      </c>
      <c r="C241" t="s">
        <v>2212</v>
      </c>
    </row>
    <row r="242" spans="1:3">
      <c r="A242">
        <v>184</v>
      </c>
      <c r="B242" t="s">
        <v>269</v>
      </c>
      <c r="C242" t="s">
        <v>2210</v>
      </c>
    </row>
    <row r="243" spans="1:3">
      <c r="A243">
        <v>185</v>
      </c>
      <c r="B243" t="s">
        <v>386</v>
      </c>
      <c r="C243" t="s">
        <v>2218</v>
      </c>
    </row>
    <row r="244" spans="1:3">
      <c r="A244">
        <v>185</v>
      </c>
      <c r="B244" t="s">
        <v>269</v>
      </c>
      <c r="C244" t="s">
        <v>2210</v>
      </c>
    </row>
    <row r="245" spans="1:3">
      <c r="A245">
        <v>186</v>
      </c>
      <c r="B245" t="s">
        <v>1795</v>
      </c>
      <c r="C245" t="s">
        <v>2210</v>
      </c>
    </row>
    <row r="246" spans="1:3">
      <c r="A246">
        <v>186</v>
      </c>
      <c r="B246" t="s">
        <v>386</v>
      </c>
      <c r="C246" t="s">
        <v>2218</v>
      </c>
    </row>
    <row r="247" spans="1:3">
      <c r="A247">
        <v>187</v>
      </c>
      <c r="B247" t="s">
        <v>751</v>
      </c>
      <c r="C247" t="s">
        <v>2245</v>
      </c>
    </row>
    <row r="248" spans="1:3">
      <c r="A248">
        <v>188</v>
      </c>
      <c r="B248" t="s">
        <v>794</v>
      </c>
      <c r="C248" t="s">
        <v>2210</v>
      </c>
    </row>
    <row r="249" spans="1:3">
      <c r="A249">
        <v>189</v>
      </c>
      <c r="B249" t="s">
        <v>751</v>
      </c>
      <c r="C249" t="s">
        <v>2245</v>
      </c>
    </row>
    <row r="250" spans="1:3">
      <c r="A250">
        <v>190</v>
      </c>
      <c r="B250" t="s">
        <v>751</v>
      </c>
      <c r="C250" t="s">
        <v>2245</v>
      </c>
    </row>
    <row r="251" spans="1:3">
      <c r="A251">
        <v>191</v>
      </c>
      <c r="B251" t="s">
        <v>386</v>
      </c>
      <c r="C251" t="s">
        <v>2218</v>
      </c>
    </row>
    <row r="252" spans="1:3">
      <c r="A252">
        <v>192</v>
      </c>
      <c r="B252" t="s">
        <v>751</v>
      </c>
      <c r="C252" t="s">
        <v>2245</v>
      </c>
    </row>
    <row r="253" spans="1:3">
      <c r="A253">
        <v>193</v>
      </c>
      <c r="B253" t="s">
        <v>1859</v>
      </c>
      <c r="C253" t="s">
        <v>2212</v>
      </c>
    </row>
    <row r="254" spans="1:3">
      <c r="A254">
        <v>194</v>
      </c>
      <c r="B254" t="s">
        <v>1868</v>
      </c>
      <c r="C254" t="s">
        <v>206</v>
      </c>
    </row>
    <row r="255" spans="1:3">
      <c r="A255">
        <v>194</v>
      </c>
      <c r="B255" t="s">
        <v>1185</v>
      </c>
      <c r="C255" t="s">
        <v>2232</v>
      </c>
    </row>
    <row r="256" spans="1:3">
      <c r="A256">
        <v>195</v>
      </c>
      <c r="B256" t="s">
        <v>751</v>
      </c>
      <c r="C256" t="s">
        <v>2245</v>
      </c>
    </row>
    <row r="257" spans="1:3">
      <c r="A257">
        <v>196</v>
      </c>
      <c r="B257" t="s">
        <v>721</v>
      </c>
      <c r="C257" t="s">
        <v>2210</v>
      </c>
    </row>
    <row r="258" spans="1:3">
      <c r="A258">
        <v>197</v>
      </c>
      <c r="B258" t="s">
        <v>2271</v>
      </c>
      <c r="C258" t="s">
        <v>2232</v>
      </c>
    </row>
    <row r="259" spans="1:3">
      <c r="A259">
        <v>197</v>
      </c>
      <c r="B259" t="s">
        <v>760</v>
      </c>
      <c r="C259" t="s">
        <v>2232</v>
      </c>
    </row>
    <row r="260" spans="1:3">
      <c r="A260">
        <v>198</v>
      </c>
      <c r="B260" t="s">
        <v>1709</v>
      </c>
      <c r="C260" t="s">
        <v>2212</v>
      </c>
    </row>
    <row r="261" spans="1:3">
      <c r="A261">
        <v>199</v>
      </c>
      <c r="B261" t="s">
        <v>1911</v>
      </c>
      <c r="C261" t="s">
        <v>2232</v>
      </c>
    </row>
    <row r="262" spans="1:3">
      <c r="A262">
        <v>200</v>
      </c>
      <c r="B262" t="s">
        <v>2215</v>
      </c>
      <c r="C262" t="s">
        <v>206</v>
      </c>
    </row>
    <row r="263" spans="1:3">
      <c r="A263">
        <v>201</v>
      </c>
      <c r="B263" t="s">
        <v>751</v>
      </c>
      <c r="C263" t="s">
        <v>2232</v>
      </c>
    </row>
    <row r="264" spans="1:3">
      <c r="A264">
        <v>202</v>
      </c>
      <c r="B264" t="s">
        <v>794</v>
      </c>
      <c r="C264" t="s">
        <v>2210</v>
      </c>
    </row>
    <row r="265" spans="1:3">
      <c r="A265">
        <v>203</v>
      </c>
      <c r="B265" t="s">
        <v>1734</v>
      </c>
      <c r="C265" t="s">
        <v>2232</v>
      </c>
    </row>
    <row r="266" spans="1:3">
      <c r="A266">
        <v>204</v>
      </c>
      <c r="B266" t="s">
        <v>751</v>
      </c>
      <c r="C266" t="s">
        <v>2245</v>
      </c>
    </row>
    <row r="267" spans="1:3">
      <c r="A267">
        <v>205</v>
      </c>
      <c r="B267" t="s">
        <v>1185</v>
      </c>
      <c r="C267" t="s">
        <v>2232</v>
      </c>
    </row>
    <row r="268" spans="1:3">
      <c r="A268">
        <v>205</v>
      </c>
      <c r="B268" t="s">
        <v>2272</v>
      </c>
      <c r="C268" t="s">
        <v>194</v>
      </c>
    </row>
    <row r="269" spans="1:3">
      <c r="A269">
        <v>206</v>
      </c>
      <c r="B269" t="s">
        <v>386</v>
      </c>
      <c r="C269" t="s">
        <v>2218</v>
      </c>
    </row>
    <row r="270" spans="1:3">
      <c r="A270">
        <v>207</v>
      </c>
      <c r="B270" t="s">
        <v>2273</v>
      </c>
      <c r="C270" t="s">
        <v>2247</v>
      </c>
    </row>
    <row r="271" spans="1:3">
      <c r="A271">
        <v>207</v>
      </c>
      <c r="B271" t="s">
        <v>794</v>
      </c>
      <c r="C271" t="s">
        <v>2210</v>
      </c>
    </row>
    <row r="272" spans="1:3">
      <c r="A272">
        <v>208</v>
      </c>
      <c r="B272" t="s">
        <v>751</v>
      </c>
      <c r="C272" t="s">
        <v>2245</v>
      </c>
    </row>
    <row r="273" spans="1:3">
      <c r="A273">
        <v>209</v>
      </c>
      <c r="B273" t="s">
        <v>751</v>
      </c>
      <c r="C273" t="s">
        <v>2212</v>
      </c>
    </row>
    <row r="274" spans="1:3">
      <c r="A274">
        <v>210</v>
      </c>
      <c r="B274" t="s">
        <v>751</v>
      </c>
      <c r="C274" t="s">
        <v>2245</v>
      </c>
    </row>
    <row r="275" spans="1:3">
      <c r="A275">
        <v>211</v>
      </c>
      <c r="B275" t="s">
        <v>751</v>
      </c>
      <c r="C275" t="s">
        <v>2245</v>
      </c>
    </row>
    <row r="276" spans="1:3">
      <c r="A276">
        <v>212</v>
      </c>
      <c r="B276" t="s">
        <v>751</v>
      </c>
      <c r="C276" t="s">
        <v>2245</v>
      </c>
    </row>
    <row r="277" spans="1:3">
      <c r="A277">
        <v>213</v>
      </c>
      <c r="B277" t="s">
        <v>751</v>
      </c>
      <c r="C277" t="s">
        <v>2245</v>
      </c>
    </row>
    <row r="278" spans="1:3">
      <c r="A278">
        <v>214</v>
      </c>
      <c r="B278" t="s">
        <v>386</v>
      </c>
      <c r="C278" t="s">
        <v>2210</v>
      </c>
    </row>
    <row r="279" spans="1:3">
      <c r="A279">
        <v>215</v>
      </c>
      <c r="B279" t="s">
        <v>751</v>
      </c>
      <c r="C279" t="s">
        <v>2232</v>
      </c>
    </row>
    <row r="280" spans="1:3">
      <c r="A280">
        <v>216</v>
      </c>
      <c r="B280" t="s">
        <v>751</v>
      </c>
      <c r="C280" t="s">
        <v>2210</v>
      </c>
    </row>
    <row r="281" spans="1:3">
      <c r="A281">
        <v>216</v>
      </c>
      <c r="B281" t="s">
        <v>2274</v>
      </c>
      <c r="C281" t="s">
        <v>2250</v>
      </c>
    </row>
    <row r="282" spans="1:3">
      <c r="A282">
        <v>217</v>
      </c>
      <c r="B282" t="s">
        <v>751</v>
      </c>
      <c r="C282" t="s">
        <v>2245</v>
      </c>
    </row>
    <row r="283" spans="1:3">
      <c r="A283">
        <v>218</v>
      </c>
      <c r="B283" t="s">
        <v>2065</v>
      </c>
      <c r="C283" t="s">
        <v>2247</v>
      </c>
    </row>
    <row r="284" spans="1:3">
      <c r="A284">
        <v>219</v>
      </c>
      <c r="B284" t="s">
        <v>844</v>
      </c>
      <c r="C284" t="s">
        <v>2247</v>
      </c>
    </row>
    <row r="285" spans="1:3">
      <c r="A285">
        <v>220</v>
      </c>
      <c r="B285" t="s">
        <v>1628</v>
      </c>
      <c r="C285" t="s">
        <v>2247</v>
      </c>
    </row>
    <row r="286" spans="1:3">
      <c r="A286">
        <v>221</v>
      </c>
      <c r="B286" t="s">
        <v>1628</v>
      </c>
      <c r="C286" t="s">
        <v>2247</v>
      </c>
    </row>
    <row r="287" spans="1:3">
      <c r="A287">
        <v>222</v>
      </c>
      <c r="B287" t="s">
        <v>1153</v>
      </c>
      <c r="C287" t="s">
        <v>2212</v>
      </c>
    </row>
    <row r="288" spans="1:3">
      <c r="A288">
        <v>223</v>
      </c>
      <c r="B288" t="s">
        <v>374</v>
      </c>
      <c r="C288" t="s">
        <v>2210</v>
      </c>
    </row>
    <row r="289" spans="1:3">
      <c r="A289">
        <v>224</v>
      </c>
      <c r="B289" t="s">
        <v>760</v>
      </c>
      <c r="C289" t="s">
        <v>2232</v>
      </c>
    </row>
    <row r="290" spans="1:3">
      <c r="A290">
        <v>225</v>
      </c>
      <c r="B290" t="s">
        <v>2125</v>
      </c>
      <c r="C290" t="s">
        <v>2232</v>
      </c>
    </row>
    <row r="291" spans="1:3">
      <c r="A291">
        <v>226</v>
      </c>
      <c r="B291" t="s">
        <v>794</v>
      </c>
      <c r="C291" t="s">
        <v>2210</v>
      </c>
    </row>
    <row r="292" spans="1:3">
      <c r="A292">
        <v>227</v>
      </c>
      <c r="B292" t="s">
        <v>751</v>
      </c>
      <c r="C292" t="s">
        <v>2245</v>
      </c>
    </row>
    <row r="293" spans="1:3">
      <c r="A293">
        <v>228</v>
      </c>
      <c r="B293" t="s">
        <v>751</v>
      </c>
      <c r="C293" t="s">
        <v>2210</v>
      </c>
    </row>
    <row r="294" spans="1:3">
      <c r="A294">
        <v>229</v>
      </c>
      <c r="B294" t="s">
        <v>751</v>
      </c>
      <c r="C294" t="s">
        <v>2245</v>
      </c>
    </row>
    <row r="295" spans="1:3">
      <c r="A295">
        <v>230</v>
      </c>
      <c r="B295" t="s">
        <v>751</v>
      </c>
      <c r="C295" t="s">
        <v>2245</v>
      </c>
    </row>
    <row r="296" spans="1:3">
      <c r="A296">
        <v>230</v>
      </c>
      <c r="B296" t="s">
        <v>1460</v>
      </c>
      <c r="C296" t="s">
        <v>2250</v>
      </c>
    </row>
    <row r="297" spans="1:3">
      <c r="A297">
        <v>231</v>
      </c>
      <c r="B297" t="s">
        <v>386</v>
      </c>
      <c r="C297" t="s">
        <v>2210</v>
      </c>
    </row>
    <row r="298" spans="1:3">
      <c r="A298">
        <v>232</v>
      </c>
      <c r="B298" t="s">
        <v>386</v>
      </c>
      <c r="C298" t="s">
        <v>2218</v>
      </c>
    </row>
    <row r="299" spans="1:3">
      <c r="A299">
        <v>233</v>
      </c>
      <c r="B299" t="s">
        <v>386</v>
      </c>
      <c r="C299" t="s">
        <v>2218</v>
      </c>
    </row>
    <row r="300" spans="1:3">
      <c r="A300">
        <v>234</v>
      </c>
      <c r="B300" t="s">
        <v>721</v>
      </c>
      <c r="C300" t="s">
        <v>2232</v>
      </c>
    </row>
    <row r="301" spans="1:3">
      <c r="A301">
        <v>235</v>
      </c>
      <c r="B301" t="s">
        <v>386</v>
      </c>
      <c r="C301" t="s">
        <v>2218</v>
      </c>
    </row>
    <row r="302" spans="1:3">
      <c r="A302">
        <v>236</v>
      </c>
      <c r="B302" t="s">
        <v>1185</v>
      </c>
      <c r="C302" t="s">
        <v>2245</v>
      </c>
    </row>
    <row r="303" spans="1:3">
      <c r="A303">
        <v>237</v>
      </c>
      <c r="B303" t="s">
        <v>4350</v>
      </c>
      <c r="C303" t="s">
        <v>193</v>
      </c>
    </row>
    <row r="304" spans="1:3">
      <c r="A304">
        <v>238</v>
      </c>
      <c r="B304" t="s">
        <v>4351</v>
      </c>
      <c r="C304" t="s">
        <v>2210</v>
      </c>
    </row>
    <row r="305" spans="1:3">
      <c r="A305">
        <v>239</v>
      </c>
      <c r="B305" t="s">
        <v>751</v>
      </c>
      <c r="C305" t="s">
        <v>2245</v>
      </c>
    </row>
    <row r="306" spans="1:3">
      <c r="A306">
        <v>240</v>
      </c>
      <c r="B306" t="s">
        <v>1153</v>
      </c>
      <c r="C306" t="s">
        <v>2218</v>
      </c>
    </row>
    <row r="307" spans="1:3">
      <c r="A307">
        <v>241</v>
      </c>
      <c r="B307" t="s">
        <v>4352</v>
      </c>
      <c r="C307" t="s">
        <v>2247</v>
      </c>
    </row>
    <row r="308" spans="1:3">
      <c r="A308">
        <v>242</v>
      </c>
      <c r="B308" t="s">
        <v>751</v>
      </c>
      <c r="C308" t="s">
        <v>4416</v>
      </c>
    </row>
    <row r="309" spans="1:3">
      <c r="A309">
        <v>243</v>
      </c>
      <c r="B309" t="s">
        <v>4353</v>
      </c>
      <c r="C309" t="s">
        <v>2212</v>
      </c>
    </row>
    <row r="310" spans="1:3">
      <c r="A310">
        <v>244</v>
      </c>
      <c r="B310" t="s">
        <v>2268</v>
      </c>
      <c r="C310" t="s">
        <v>2212</v>
      </c>
    </row>
    <row r="311" spans="1:3">
      <c r="A311">
        <v>245</v>
      </c>
      <c r="B311" t="s">
        <v>2227</v>
      </c>
      <c r="C311" t="s">
        <v>2218</v>
      </c>
    </row>
    <row r="312" spans="1:3">
      <c r="A312">
        <v>246</v>
      </c>
      <c r="B312" t="s">
        <v>751</v>
      </c>
      <c r="C312" t="s">
        <v>2210</v>
      </c>
    </row>
    <row r="313" spans="1:3">
      <c r="A313">
        <v>246</v>
      </c>
      <c r="B313" t="s">
        <v>2274</v>
      </c>
      <c r="C313" t="s">
        <v>2250</v>
      </c>
    </row>
    <row r="314" spans="1:3">
      <c r="A314">
        <v>247</v>
      </c>
      <c r="B314" t="s">
        <v>269</v>
      </c>
      <c r="C314" t="s">
        <v>2210</v>
      </c>
    </row>
    <row r="315" spans="1:3">
      <c r="A315">
        <v>248</v>
      </c>
      <c r="B315" t="s">
        <v>751</v>
      </c>
      <c r="C315" t="s">
        <v>2210</v>
      </c>
    </row>
    <row r="316" spans="1:3">
      <c r="A316">
        <v>248</v>
      </c>
      <c r="B316" t="s">
        <v>2274</v>
      </c>
      <c r="C316" t="s">
        <v>2247</v>
      </c>
    </row>
    <row r="317" spans="1:3">
      <c r="A317">
        <v>249</v>
      </c>
      <c r="B317" t="s">
        <v>751</v>
      </c>
      <c r="C317" t="s">
        <v>2232</v>
      </c>
    </row>
    <row r="318" spans="1:3">
      <c r="A318">
        <v>250</v>
      </c>
      <c r="B318" t="s">
        <v>751</v>
      </c>
      <c r="C318" t="s">
        <v>2210</v>
      </c>
    </row>
    <row r="319" spans="1:3">
      <c r="A319">
        <v>251</v>
      </c>
      <c r="B319" t="s">
        <v>760</v>
      </c>
      <c r="C319" t="s">
        <v>2232</v>
      </c>
    </row>
    <row r="320" spans="1:3">
      <c r="A320">
        <v>251</v>
      </c>
      <c r="B320" t="s">
        <v>1153</v>
      </c>
      <c r="C320" t="s">
        <v>2212</v>
      </c>
    </row>
    <row r="321" spans="1:3">
      <c r="A321">
        <v>252</v>
      </c>
      <c r="B321" t="s">
        <v>751</v>
      </c>
      <c r="C321" t="s">
        <v>2210</v>
      </c>
    </row>
    <row r="322" spans="1:3">
      <c r="A322">
        <v>253</v>
      </c>
      <c r="B322" t="s">
        <v>751</v>
      </c>
      <c r="C322" t="s">
        <v>2232</v>
      </c>
    </row>
    <row r="323" spans="1:3">
      <c r="A323">
        <v>254</v>
      </c>
      <c r="B323" t="s">
        <v>751</v>
      </c>
      <c r="C323" t="s">
        <v>2245</v>
      </c>
    </row>
    <row r="324" spans="1:3">
      <c r="A324">
        <v>255</v>
      </c>
      <c r="B324" t="s">
        <v>751</v>
      </c>
      <c r="C324" t="s">
        <v>2210</v>
      </c>
    </row>
    <row r="325" spans="1:3">
      <c r="A325">
        <v>256</v>
      </c>
      <c r="B325" t="s">
        <v>269</v>
      </c>
      <c r="C325" t="s">
        <v>2210</v>
      </c>
    </row>
    <row r="326" spans="1:3">
      <c r="A326">
        <v>257</v>
      </c>
      <c r="B326" t="s">
        <v>751</v>
      </c>
      <c r="C326" t="s">
        <v>2245</v>
      </c>
    </row>
    <row r="327" spans="1:3">
      <c r="A327">
        <v>258</v>
      </c>
      <c r="B327" t="s">
        <v>751</v>
      </c>
      <c r="C327" t="s">
        <v>2232</v>
      </c>
    </row>
    <row r="328" spans="1:3">
      <c r="A328">
        <v>259</v>
      </c>
      <c r="B328" t="s">
        <v>760</v>
      </c>
      <c r="C328" t="s">
        <v>2232</v>
      </c>
    </row>
    <row r="329" spans="1:3">
      <c r="A329">
        <v>260</v>
      </c>
      <c r="B329" t="s">
        <v>751</v>
      </c>
      <c r="C329" t="s">
        <v>2232</v>
      </c>
    </row>
    <row r="330" spans="1:3">
      <c r="A330">
        <v>260</v>
      </c>
      <c r="B330" t="s">
        <v>1185</v>
      </c>
      <c r="C330" t="s">
        <v>194</v>
      </c>
    </row>
    <row r="331" spans="1:3">
      <c r="A331">
        <v>261</v>
      </c>
      <c r="B331" t="s">
        <v>751</v>
      </c>
      <c r="C331" t="s">
        <v>2245</v>
      </c>
    </row>
    <row r="332" spans="1:3">
      <c r="A332">
        <v>262</v>
      </c>
      <c r="B332" t="s">
        <v>1185</v>
      </c>
      <c r="C332" t="s">
        <v>2232</v>
      </c>
    </row>
    <row r="333" spans="1:3">
      <c r="A333">
        <v>263</v>
      </c>
      <c r="B333" t="s">
        <v>1734</v>
      </c>
      <c r="C333" t="s">
        <v>2232</v>
      </c>
    </row>
    <row r="334" spans="1:3">
      <c r="A334">
        <v>264</v>
      </c>
      <c r="B334" t="s">
        <v>1460</v>
      </c>
      <c r="C334" t="s">
        <v>2250</v>
      </c>
    </row>
    <row r="335" spans="1:3">
      <c r="A335">
        <v>265</v>
      </c>
      <c r="B335" t="s">
        <v>294</v>
      </c>
      <c r="C335" t="s">
        <v>2212</v>
      </c>
    </row>
    <row r="336" spans="1:3">
      <c r="A336">
        <v>266</v>
      </c>
      <c r="B336" t="s">
        <v>294</v>
      </c>
      <c r="C336" t="s">
        <v>2212</v>
      </c>
    </row>
    <row r="337" spans="1:3">
      <c r="A337">
        <v>267</v>
      </c>
      <c r="B337" t="s">
        <v>531</v>
      </c>
      <c r="C337" t="s">
        <v>2210</v>
      </c>
    </row>
    <row r="338" spans="1:3">
      <c r="A338">
        <v>268</v>
      </c>
      <c r="B338" t="s">
        <v>386</v>
      </c>
      <c r="C338" t="s">
        <v>2218</v>
      </c>
    </row>
    <row r="339" spans="1:3">
      <c r="A339">
        <v>269</v>
      </c>
      <c r="B339" t="s">
        <v>751</v>
      </c>
      <c r="C339" t="s">
        <v>2245</v>
      </c>
    </row>
    <row r="340" spans="1:3">
      <c r="A340">
        <v>270</v>
      </c>
      <c r="B340" t="s">
        <v>751</v>
      </c>
      <c r="C340" t="s">
        <v>2245</v>
      </c>
    </row>
    <row r="341" spans="1:3">
      <c r="A341">
        <v>271</v>
      </c>
      <c r="B341" t="s">
        <v>2270</v>
      </c>
      <c r="C341" t="s">
        <v>2210</v>
      </c>
    </row>
    <row r="342" spans="1:3">
      <c r="A342">
        <v>272</v>
      </c>
      <c r="B342" t="s">
        <v>751</v>
      </c>
      <c r="C342" t="s">
        <v>2210</v>
      </c>
    </row>
    <row r="343" spans="1:3">
      <c r="A343">
        <v>273</v>
      </c>
      <c r="B343" t="s">
        <v>751</v>
      </c>
      <c r="C343" t="s">
        <v>2245</v>
      </c>
    </row>
    <row r="344" spans="1:3">
      <c r="A344">
        <v>274</v>
      </c>
      <c r="B344" t="s">
        <v>751</v>
      </c>
      <c r="C344" t="s">
        <v>2245</v>
      </c>
    </row>
    <row r="345" spans="1:3">
      <c r="A345">
        <v>275</v>
      </c>
      <c r="B345" t="s">
        <v>4417</v>
      </c>
      <c r="C345" t="s">
        <v>2210</v>
      </c>
    </row>
    <row r="346" spans="1:3">
      <c r="A346">
        <v>275</v>
      </c>
      <c r="B346" t="s">
        <v>751</v>
      </c>
      <c r="C346" t="s">
        <v>2245</v>
      </c>
    </row>
    <row r="347" spans="1:3">
      <c r="A347">
        <v>276</v>
      </c>
      <c r="B347" t="s">
        <v>751</v>
      </c>
      <c r="C347" t="s">
        <v>2210</v>
      </c>
    </row>
    <row r="348" spans="1:3">
      <c r="A348">
        <v>277</v>
      </c>
      <c r="B348" t="s">
        <v>751</v>
      </c>
      <c r="C348" t="s">
        <v>2245</v>
      </c>
    </row>
    <row r="349" spans="1:3">
      <c r="A349">
        <v>278</v>
      </c>
      <c r="B349" t="s">
        <v>751</v>
      </c>
      <c r="C349" t="s">
        <v>2210</v>
      </c>
    </row>
    <row r="350" spans="1:3">
      <c r="A350">
        <v>279</v>
      </c>
      <c r="B350" t="s">
        <v>751</v>
      </c>
      <c r="C350" t="s">
        <v>2210</v>
      </c>
    </row>
    <row r="351" spans="1:3">
      <c r="A351">
        <v>280</v>
      </c>
      <c r="B351" t="s">
        <v>751</v>
      </c>
      <c r="C351" t="s">
        <v>2245</v>
      </c>
    </row>
    <row r="352" spans="1:3">
      <c r="A352">
        <v>281</v>
      </c>
      <c r="B352" t="s">
        <v>751</v>
      </c>
      <c r="C352" t="s">
        <v>2245</v>
      </c>
    </row>
    <row r="353" spans="1:3">
      <c r="A353">
        <v>282</v>
      </c>
      <c r="B353" t="s">
        <v>751</v>
      </c>
      <c r="C353" t="s">
        <v>2245</v>
      </c>
    </row>
    <row r="354" spans="1:3">
      <c r="A354">
        <v>283</v>
      </c>
      <c r="B354" t="s">
        <v>751</v>
      </c>
      <c r="C354" t="s">
        <v>2245</v>
      </c>
    </row>
    <row r="355" spans="1:3">
      <c r="A355">
        <v>284</v>
      </c>
      <c r="B355" t="s">
        <v>751</v>
      </c>
      <c r="C355" t="s">
        <v>2245</v>
      </c>
    </row>
    <row r="356" spans="1:3">
      <c r="A356">
        <v>285</v>
      </c>
      <c r="B356" t="s">
        <v>751</v>
      </c>
      <c r="C356" t="s">
        <v>2245</v>
      </c>
    </row>
    <row r="357" spans="1:3">
      <c r="A357">
        <v>286</v>
      </c>
      <c r="B357" t="s">
        <v>794</v>
      </c>
      <c r="C357" t="s">
        <v>2210</v>
      </c>
    </row>
    <row r="358" spans="1:3">
      <c r="A358">
        <v>287</v>
      </c>
      <c r="B358" t="s">
        <v>751</v>
      </c>
      <c r="C358" t="s">
        <v>2245</v>
      </c>
    </row>
    <row r="359" spans="1:3">
      <c r="A359">
        <v>288</v>
      </c>
      <c r="B359" t="s">
        <v>751</v>
      </c>
      <c r="C359" t="s">
        <v>2245</v>
      </c>
    </row>
    <row r="360" spans="1:3">
      <c r="A360">
        <v>289</v>
      </c>
      <c r="B360" t="s">
        <v>4788</v>
      </c>
      <c r="C360" t="s">
        <v>206</v>
      </c>
    </row>
    <row r="361" spans="1:3">
      <c r="A361">
        <v>289</v>
      </c>
      <c r="B361" t="s">
        <v>751</v>
      </c>
      <c r="C361" t="s">
        <v>2218</v>
      </c>
    </row>
    <row r="362" spans="1:3">
      <c r="A362">
        <v>289</v>
      </c>
      <c r="B362" t="s">
        <v>4789</v>
      </c>
      <c r="C362" t="s">
        <v>2218</v>
      </c>
    </row>
    <row r="363" spans="1:3">
      <c r="A363">
        <v>290</v>
      </c>
      <c r="B363" t="s">
        <v>4790</v>
      </c>
      <c r="C363" t="s">
        <v>2218</v>
      </c>
    </row>
    <row r="364" spans="1:3">
      <c r="A364">
        <v>290</v>
      </c>
      <c r="B364" t="s">
        <v>822</v>
      </c>
      <c r="C364" t="s">
        <v>2245</v>
      </c>
    </row>
    <row r="365" spans="1:3">
      <c r="A365">
        <v>291</v>
      </c>
      <c r="B365" t="s">
        <v>794</v>
      </c>
      <c r="C365" t="s">
        <v>2210</v>
      </c>
    </row>
    <row r="366" spans="1:3">
      <c r="A366">
        <v>292</v>
      </c>
      <c r="B366" t="s">
        <v>760</v>
      </c>
      <c r="C366" t="s">
        <v>2245</v>
      </c>
    </row>
    <row r="367" spans="1:3">
      <c r="A367">
        <v>293</v>
      </c>
      <c r="B367" t="s">
        <v>760</v>
      </c>
      <c r="C367" t="s">
        <v>2245</v>
      </c>
    </row>
    <row r="368" spans="1:3">
      <c r="A368">
        <v>294</v>
      </c>
      <c r="B368" t="s">
        <v>4794</v>
      </c>
      <c r="C368" t="s">
        <v>2250</v>
      </c>
    </row>
    <row r="369" spans="1:3">
      <c r="A369">
        <v>295</v>
      </c>
      <c r="B369" t="s">
        <v>1153</v>
      </c>
      <c r="C369" t="s">
        <v>2212</v>
      </c>
    </row>
    <row r="370" spans="1:3">
      <c r="A370">
        <v>295</v>
      </c>
      <c r="B370" t="s">
        <v>4791</v>
      </c>
      <c r="C370" t="s">
        <v>2218</v>
      </c>
    </row>
    <row r="371" spans="1:3">
      <c r="A371">
        <v>295</v>
      </c>
      <c r="B371" t="s">
        <v>4790</v>
      </c>
      <c r="C371" t="s">
        <v>2218</v>
      </c>
    </row>
    <row r="372" spans="1:3">
      <c r="A372">
        <v>296</v>
      </c>
      <c r="B372" t="s">
        <v>751</v>
      </c>
      <c r="C372" t="s">
        <v>2245</v>
      </c>
    </row>
    <row r="373" spans="1:3">
      <c r="A373">
        <v>297</v>
      </c>
      <c r="B373" t="s">
        <v>751</v>
      </c>
      <c r="C373" t="s">
        <v>2245</v>
      </c>
    </row>
    <row r="374" spans="1:3">
      <c r="A374">
        <v>298</v>
      </c>
      <c r="B374" t="s">
        <v>1628</v>
      </c>
      <c r="C374" t="s">
        <v>2247</v>
      </c>
    </row>
    <row r="375" spans="1:3">
      <c r="A375">
        <v>299</v>
      </c>
      <c r="B375" t="s">
        <v>751</v>
      </c>
      <c r="C375" t="s">
        <v>2245</v>
      </c>
    </row>
    <row r="376" spans="1:3">
      <c r="A376">
        <v>300</v>
      </c>
      <c r="B376" t="s">
        <v>386</v>
      </c>
      <c r="C376" t="s">
        <v>2210</v>
      </c>
    </row>
    <row r="377" spans="1:3">
      <c r="A377">
        <v>301</v>
      </c>
      <c r="B377" t="s">
        <v>751</v>
      </c>
      <c r="C377" t="s">
        <v>2245</v>
      </c>
    </row>
    <row r="378" spans="1:3">
      <c r="A378">
        <v>302</v>
      </c>
      <c r="B378" t="s">
        <v>374</v>
      </c>
      <c r="C378" t="s">
        <v>2210</v>
      </c>
    </row>
    <row r="379" spans="1:3">
      <c r="A379">
        <v>303</v>
      </c>
      <c r="B379" t="s">
        <v>760</v>
      </c>
      <c r="C379" t="s">
        <v>2245</v>
      </c>
    </row>
    <row r="380" spans="1:3">
      <c r="A380">
        <v>304</v>
      </c>
      <c r="B380" t="s">
        <v>1460</v>
      </c>
      <c r="C380" t="s">
        <v>2245</v>
      </c>
    </row>
    <row r="381" spans="1:3">
      <c r="A381">
        <v>305</v>
      </c>
      <c r="B381" t="s">
        <v>751</v>
      </c>
      <c r="C381" t="s">
        <v>2245</v>
      </c>
    </row>
    <row r="382" spans="1:3">
      <c r="A382">
        <v>306</v>
      </c>
      <c r="B382" t="s">
        <v>751</v>
      </c>
      <c r="C382" t="s">
        <v>2245</v>
      </c>
    </row>
    <row r="383" spans="1:3">
      <c r="A383">
        <v>307</v>
      </c>
      <c r="B383" t="s">
        <v>751</v>
      </c>
      <c r="C383" t="s">
        <v>2245</v>
      </c>
    </row>
    <row r="384" spans="1:3">
      <c r="A384">
        <v>307</v>
      </c>
      <c r="B384" t="s">
        <v>2268</v>
      </c>
      <c r="C384" t="s">
        <v>2212</v>
      </c>
    </row>
    <row r="385" spans="1:3">
      <c r="A385">
        <v>308</v>
      </c>
      <c r="B385" t="s">
        <v>751</v>
      </c>
      <c r="C385" t="s">
        <v>2245</v>
      </c>
    </row>
    <row r="386" spans="1:3">
      <c r="A386">
        <v>309</v>
      </c>
      <c r="B386" t="s">
        <v>751</v>
      </c>
      <c r="C386" t="s">
        <v>2245</v>
      </c>
    </row>
    <row r="387" spans="1:3">
      <c r="A387">
        <v>310</v>
      </c>
      <c r="B387" t="s">
        <v>751</v>
      </c>
      <c r="C387" t="s">
        <v>2245</v>
      </c>
    </row>
    <row r="388" spans="1:3">
      <c r="A388">
        <v>311</v>
      </c>
      <c r="B388" t="s">
        <v>751</v>
      </c>
      <c r="C388" t="s">
        <v>2245</v>
      </c>
    </row>
    <row r="389" spans="1:3">
      <c r="A389">
        <v>312</v>
      </c>
      <c r="B389" t="s">
        <v>1153</v>
      </c>
      <c r="C389" t="s">
        <v>2212</v>
      </c>
    </row>
    <row r="390" spans="1:3">
      <c r="A390">
        <v>313</v>
      </c>
      <c r="B390" t="s">
        <v>751</v>
      </c>
      <c r="C390" t="s">
        <v>2245</v>
      </c>
    </row>
    <row r="391" spans="1:3">
      <c r="A391">
        <v>314</v>
      </c>
      <c r="B391" t="s">
        <v>751</v>
      </c>
      <c r="C391" t="s">
        <v>2245</v>
      </c>
    </row>
    <row r="392" spans="1:3">
      <c r="A392">
        <v>315</v>
      </c>
      <c r="B392" t="s">
        <v>751</v>
      </c>
      <c r="C392" t="s">
        <v>2245</v>
      </c>
    </row>
    <row r="393" spans="1:3">
      <c r="A393">
        <v>316</v>
      </c>
      <c r="B393" t="s">
        <v>386</v>
      </c>
      <c r="C393" t="s">
        <v>2210</v>
      </c>
    </row>
    <row r="394" spans="1:3">
      <c r="A394">
        <v>316</v>
      </c>
      <c r="B394" t="s">
        <v>269</v>
      </c>
      <c r="C394" t="s">
        <v>2210</v>
      </c>
    </row>
    <row r="395" spans="1:3">
      <c r="A395">
        <v>317</v>
      </c>
      <c r="B395" t="s">
        <v>1734</v>
      </c>
      <c r="C395" t="s">
        <v>2245</v>
      </c>
    </row>
    <row r="396" spans="1:3">
      <c r="A396">
        <v>318</v>
      </c>
      <c r="B396" t="s">
        <v>269</v>
      </c>
      <c r="C396" t="s">
        <v>2210</v>
      </c>
    </row>
    <row r="397" spans="1:3">
      <c r="A397">
        <v>318</v>
      </c>
      <c r="B397" t="s">
        <v>294</v>
      </c>
      <c r="C397" t="s">
        <v>2212</v>
      </c>
    </row>
    <row r="398" spans="1:3">
      <c r="A398">
        <v>319</v>
      </c>
      <c r="B398" t="s">
        <v>751</v>
      </c>
      <c r="C398" t="s">
        <v>2245</v>
      </c>
    </row>
    <row r="399" spans="1:3">
      <c r="A399">
        <v>320</v>
      </c>
      <c r="B399" t="s">
        <v>1185</v>
      </c>
      <c r="C399" t="s">
        <v>2245</v>
      </c>
    </row>
    <row r="400" spans="1:3">
      <c r="A400">
        <v>321</v>
      </c>
      <c r="B400" t="s">
        <v>751</v>
      </c>
      <c r="C400" t="s">
        <v>2245</v>
      </c>
    </row>
    <row r="401" spans="1:3">
      <c r="A401">
        <v>322</v>
      </c>
      <c r="B401" t="s">
        <v>751</v>
      </c>
      <c r="C401" t="s">
        <v>2245</v>
      </c>
    </row>
    <row r="402" spans="1:3">
      <c r="A402">
        <v>323</v>
      </c>
      <c r="B402" t="s">
        <v>751</v>
      </c>
      <c r="C402" t="s">
        <v>2245</v>
      </c>
    </row>
    <row r="403" spans="1:3">
      <c r="A403">
        <v>324</v>
      </c>
      <c r="B403" t="s">
        <v>760</v>
      </c>
      <c r="C403" t="s">
        <v>2232</v>
      </c>
    </row>
    <row r="404" spans="1:3">
      <c r="A404">
        <v>325</v>
      </c>
      <c r="B404" t="s">
        <v>751</v>
      </c>
      <c r="C404" t="s">
        <v>2245</v>
      </c>
    </row>
    <row r="405" spans="1:3">
      <c r="A405">
        <v>326</v>
      </c>
      <c r="B405" t="s">
        <v>751</v>
      </c>
      <c r="C405" t="s">
        <v>2245</v>
      </c>
    </row>
    <row r="406" spans="1:3">
      <c r="A406">
        <v>326</v>
      </c>
      <c r="B406" t="s">
        <v>1734</v>
      </c>
      <c r="C406" t="s">
        <v>2245</v>
      </c>
    </row>
    <row r="407" spans="1:3">
      <c r="A407">
        <v>326</v>
      </c>
      <c r="B407" t="s">
        <v>1153</v>
      </c>
      <c r="C407" t="s">
        <v>2212</v>
      </c>
    </row>
    <row r="408" spans="1:3">
      <c r="A408">
        <v>326</v>
      </c>
      <c r="B408" t="s">
        <v>760</v>
      </c>
      <c r="C408" t="s">
        <v>2250</v>
      </c>
    </row>
    <row r="409" spans="1:3">
      <c r="A409">
        <v>326</v>
      </c>
      <c r="B409" t="s">
        <v>2274</v>
      </c>
      <c r="C409" t="s">
        <v>2250</v>
      </c>
    </row>
    <row r="410" spans="1:3">
      <c r="A410">
        <v>327</v>
      </c>
      <c r="B410" t="s">
        <v>751</v>
      </c>
      <c r="C410" t="s">
        <v>2245</v>
      </c>
    </row>
    <row r="411" spans="1:3">
      <c r="A411">
        <v>328</v>
      </c>
      <c r="B411" t="s">
        <v>751</v>
      </c>
      <c r="C411" t="s">
        <v>2245</v>
      </c>
    </row>
    <row r="412" spans="1:3">
      <c r="A412">
        <v>329</v>
      </c>
      <c r="B412" t="s">
        <v>751</v>
      </c>
      <c r="C412" t="s">
        <v>2245</v>
      </c>
    </row>
    <row r="413" spans="1:3">
      <c r="A413">
        <v>330</v>
      </c>
      <c r="B413" t="s">
        <v>751</v>
      </c>
      <c r="C413" t="s">
        <v>2245</v>
      </c>
    </row>
    <row r="414" spans="1:3">
      <c r="A414">
        <v>331</v>
      </c>
      <c r="B414" t="s">
        <v>269</v>
      </c>
      <c r="C414" t="s">
        <v>2210</v>
      </c>
    </row>
    <row r="415" spans="1:3">
      <c r="A415">
        <v>332</v>
      </c>
      <c r="B415" t="s">
        <v>751</v>
      </c>
      <c r="C415" t="s">
        <v>2245</v>
      </c>
    </row>
    <row r="416" spans="1:3">
      <c r="A416">
        <v>333</v>
      </c>
      <c r="B416" t="s">
        <v>4792</v>
      </c>
      <c r="C416" t="s">
        <v>2212</v>
      </c>
    </row>
    <row r="417" spans="1:3">
      <c r="A417">
        <v>334</v>
      </c>
      <c r="B417" t="s">
        <v>751</v>
      </c>
      <c r="C417" t="s">
        <v>2245</v>
      </c>
    </row>
    <row r="418" spans="1:3">
      <c r="A418">
        <v>335</v>
      </c>
      <c r="B418" t="s">
        <v>751</v>
      </c>
      <c r="C418" t="s">
        <v>2245</v>
      </c>
    </row>
    <row r="419" spans="1:3">
      <c r="A419">
        <v>336</v>
      </c>
      <c r="B419" t="s">
        <v>751</v>
      </c>
      <c r="C419" t="s">
        <v>2245</v>
      </c>
    </row>
    <row r="420" spans="1:3">
      <c r="A420">
        <v>337</v>
      </c>
      <c r="B420" t="s">
        <v>751</v>
      </c>
      <c r="C420" t="s">
        <v>2245</v>
      </c>
    </row>
    <row r="421" spans="1:3">
      <c r="A421">
        <v>337</v>
      </c>
      <c r="B421" t="s">
        <v>2274</v>
      </c>
      <c r="C421" t="s">
        <v>2247</v>
      </c>
    </row>
    <row r="422" spans="1:3">
      <c r="A422">
        <v>338</v>
      </c>
      <c r="B422" t="s">
        <v>751</v>
      </c>
      <c r="C422" t="s">
        <v>2245</v>
      </c>
    </row>
    <row r="423" spans="1:3">
      <c r="A423">
        <v>339</v>
      </c>
      <c r="B423" t="s">
        <v>386</v>
      </c>
      <c r="C423" t="s">
        <v>2218</v>
      </c>
    </row>
    <row r="424" spans="1:3">
      <c r="A424">
        <v>340</v>
      </c>
      <c r="B424" t="s">
        <v>4793</v>
      </c>
      <c r="C424" t="s">
        <v>2245</v>
      </c>
    </row>
    <row r="425" spans="1:3">
      <c r="A425">
        <v>341</v>
      </c>
      <c r="B425" t="s">
        <v>751</v>
      </c>
      <c r="C425" t="s">
        <v>2245</v>
      </c>
    </row>
    <row r="426" spans="1:3">
      <c r="A426">
        <v>342</v>
      </c>
      <c r="B426" t="s">
        <v>751</v>
      </c>
      <c r="C426" t="s">
        <v>2245</v>
      </c>
    </row>
    <row r="427" spans="1:3">
      <c r="A427">
        <v>342</v>
      </c>
      <c r="B427" t="s">
        <v>1734</v>
      </c>
      <c r="C427" t="s">
        <v>2245</v>
      </c>
    </row>
    <row r="428" spans="1:3">
      <c r="A428">
        <v>343</v>
      </c>
      <c r="B428" t="s">
        <v>751</v>
      </c>
      <c r="C428" t="s">
        <v>2245</v>
      </c>
    </row>
    <row r="429" spans="1:3">
      <c r="A429">
        <v>344</v>
      </c>
      <c r="B429" t="s">
        <v>751</v>
      </c>
      <c r="C429" t="s">
        <v>2245</v>
      </c>
    </row>
    <row r="430" spans="1:3">
      <c r="A430">
        <v>345</v>
      </c>
      <c r="B430" t="s">
        <v>751</v>
      </c>
      <c r="C430" t="s">
        <v>2245</v>
      </c>
    </row>
    <row r="431" spans="1:3">
      <c r="A431">
        <v>346</v>
      </c>
      <c r="B431" t="s">
        <v>751</v>
      </c>
      <c r="C431" t="s">
        <v>2245</v>
      </c>
    </row>
    <row r="432" spans="1:3">
      <c r="A432">
        <v>347</v>
      </c>
      <c r="B432" t="s">
        <v>751</v>
      </c>
      <c r="C432" t="s">
        <v>2245</v>
      </c>
    </row>
    <row r="433" spans="1:3">
      <c r="A433">
        <v>348</v>
      </c>
      <c r="B433" t="s">
        <v>1185</v>
      </c>
      <c r="C433" t="s">
        <v>2245</v>
      </c>
    </row>
    <row r="434" spans="1:3">
      <c r="A434">
        <v>349</v>
      </c>
      <c r="B434" t="s">
        <v>751</v>
      </c>
      <c r="C434" t="s">
        <v>2245</v>
      </c>
    </row>
    <row r="435" spans="1:3">
      <c r="A435">
        <v>350</v>
      </c>
      <c r="B435" t="s">
        <v>751</v>
      </c>
      <c r="C435" t="s">
        <v>2245</v>
      </c>
    </row>
    <row r="436" spans="1:3">
      <c r="A436">
        <v>350</v>
      </c>
      <c r="B436" t="s">
        <v>2274</v>
      </c>
      <c r="C436" t="s">
        <v>2247</v>
      </c>
    </row>
    <row r="437" spans="1:3">
      <c r="A437">
        <v>351</v>
      </c>
      <c r="B437" t="s">
        <v>751</v>
      </c>
      <c r="C437" t="s">
        <v>2245</v>
      </c>
    </row>
    <row r="438" spans="1:3">
      <c r="A438">
        <v>352</v>
      </c>
      <c r="B438" t="s">
        <v>751</v>
      </c>
      <c r="C438" t="s">
        <v>2245</v>
      </c>
    </row>
    <row r="439" spans="1:3">
      <c r="A439">
        <v>353</v>
      </c>
      <c r="B439" t="s">
        <v>751</v>
      </c>
      <c r="C439" t="s">
        <v>2245</v>
      </c>
    </row>
    <row r="440" spans="1:3">
      <c r="A440">
        <v>354</v>
      </c>
      <c r="B440" t="s">
        <v>751</v>
      </c>
      <c r="C440" t="s">
        <v>2245</v>
      </c>
    </row>
    <row r="441" spans="1:3">
      <c r="A441">
        <v>355</v>
      </c>
      <c r="B441" t="s">
        <v>751</v>
      </c>
      <c r="C441" t="s">
        <v>2245</v>
      </c>
    </row>
    <row r="442" spans="1:3">
      <c r="A442">
        <v>356</v>
      </c>
      <c r="B442" t="s">
        <v>751</v>
      </c>
      <c r="C442" t="s">
        <v>2245</v>
      </c>
    </row>
    <row r="443" spans="1:3">
      <c r="A443">
        <v>357</v>
      </c>
      <c r="B443" t="s">
        <v>751</v>
      </c>
      <c r="C443" t="s">
        <v>2245</v>
      </c>
    </row>
    <row r="444" spans="1:3">
      <c r="A444">
        <v>357</v>
      </c>
      <c r="B444" t="s">
        <v>2253</v>
      </c>
      <c r="C444" t="s">
        <v>2250</v>
      </c>
    </row>
    <row r="445" spans="1:3">
      <c r="A445">
        <v>358</v>
      </c>
      <c r="B445" t="s">
        <v>1734</v>
      </c>
      <c r="C445" t="s">
        <v>2245</v>
      </c>
    </row>
    <row r="446" spans="1:3">
      <c r="A446">
        <v>359</v>
      </c>
      <c r="B446" t="s">
        <v>2234</v>
      </c>
      <c r="C446" t="s">
        <v>2212</v>
      </c>
    </row>
    <row r="447" spans="1:3">
      <c r="A447">
        <v>360</v>
      </c>
      <c r="B447" t="s">
        <v>751</v>
      </c>
      <c r="C447" t="s">
        <v>2245</v>
      </c>
    </row>
    <row r="448" spans="1:3">
      <c r="A448">
        <v>361</v>
      </c>
      <c r="B448" t="s">
        <v>751</v>
      </c>
      <c r="C448" t="s">
        <v>2245</v>
      </c>
    </row>
    <row r="449" spans="1:3">
      <c r="A449">
        <v>362</v>
      </c>
      <c r="B449" t="s">
        <v>1734</v>
      </c>
      <c r="C449" t="s">
        <v>2245</v>
      </c>
    </row>
    <row r="450" spans="1:3">
      <c r="A450">
        <v>363</v>
      </c>
      <c r="B450" t="s">
        <v>751</v>
      </c>
      <c r="C450" t="s">
        <v>2245</v>
      </c>
    </row>
    <row r="451" spans="1:3">
      <c r="A451">
        <v>364</v>
      </c>
      <c r="B451" t="s">
        <v>1734</v>
      </c>
      <c r="C451" t="s">
        <v>2245</v>
      </c>
    </row>
    <row r="452" spans="1:3">
      <c r="A452">
        <v>365</v>
      </c>
      <c r="B452" t="s">
        <v>386</v>
      </c>
      <c r="C452" t="s">
        <v>2210</v>
      </c>
    </row>
    <row r="453" spans="1:3">
      <c r="A453">
        <v>366</v>
      </c>
      <c r="B453" t="s">
        <v>1734</v>
      </c>
      <c r="C453" t="s">
        <v>2245</v>
      </c>
    </row>
    <row r="454" spans="1:3">
      <c r="A454">
        <v>367</v>
      </c>
      <c r="B454" t="s">
        <v>751</v>
      </c>
      <c r="C454" t="s">
        <v>2245</v>
      </c>
    </row>
    <row r="455" spans="1:3">
      <c r="A455">
        <v>368</v>
      </c>
      <c r="B455" t="s">
        <v>751</v>
      </c>
      <c r="C455" t="s">
        <v>2245</v>
      </c>
    </row>
    <row r="456" spans="1:3">
      <c r="A456">
        <v>369</v>
      </c>
      <c r="B456" t="s">
        <v>751</v>
      </c>
      <c r="C456" t="s">
        <v>2245</v>
      </c>
    </row>
    <row r="457" spans="1:3">
      <c r="A457">
        <v>370</v>
      </c>
      <c r="B457" t="s">
        <v>751</v>
      </c>
      <c r="C457" t="s">
        <v>2245</v>
      </c>
    </row>
  </sheetData>
  <dataValidations count="8">
    <dataValidation type="list" allowBlank="1" showInputMessage="1" showErrorMessage="1" sqref="C2:C3" xr:uid="{B2722D7E-0D33-4370-A738-55036F1EAFA6}">
      <formula1>"capacity_expansion,production_cost,geospatial_electrification,reliability,nexus,demand_forecast,system_dynamics,hybrid_optimization"</formula1>
    </dataValidation>
    <dataValidation type="list" allowBlank="1" showInputMessage="1" showErrorMessage="1" sqref="C4:C9 C11:C15 C33:C51" xr:uid="{5356633E-CE6F-4D7C-B6D5-2286695F86E3}">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x12ac:list>
        </mc:Choice>
        <mc:Fallback>
          <formula1>"capacity_expansion,production_cost,geospatial_electrification,reliability,nexus,demand_forecast,system_dynamics,hybrid_optimization,capacity_expansion,production_cost"</formula1>
        </mc:Fallback>
      </mc:AlternateContent>
    </dataValidation>
    <dataValidation type="list" allowBlank="1" showInputMessage="1" showErrorMessage="1" sqref="C10" xr:uid="{AF61FCDE-D2A3-48C2-A0F9-87F7123975C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capacity_expansion,production_cost,geospatial_electrification,reliability,nexus,demand_forecast,system_dynamics,hybrid_optimization,"capacity_expansion,production_cost","capacity expansion, nexus"</x12ac:list>
        </mc:Choice>
        <mc:Fallback>
          <formula1>"capacity_expansion,production_cost,geospatial_electrification,reliability,nexus,demand_forecast,system_dynamics,hybrid_optimization,capacity_expansion,production_cost,capacity expansion, nexus"</formula1>
        </mc:Fallback>
      </mc:AlternateContent>
    </dataValidation>
    <dataValidation type="list" allowBlank="1" showInputMessage="1" showErrorMessage="1" sqref="C16:C32" xr:uid="{F257664E-DCA0-4B4A-BAD6-1200E25831C5}">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capacity_expansion,production_cost,geospatial_electrification,reliability,nexus,demand_forecast,system_dynamics,hybrid_optimization,"capacity_expansion,production_cost",unit_commitment,hydrological,"production_cost,unit_commitment"</x12ac:list>
        </mc:Choice>
        <mc:Fallback>
          <formula1>"capacity_expansion,production_cost,geospatial_electrification,reliability,nexus,demand_forecast,system_dynamics,hybrid_optimization,capacity_expansion,production_cost,unit_commitment,hydrological,production_cost,unit_commitment"</formula1>
        </mc:Fallback>
      </mc:AlternateContent>
    </dataValidation>
    <dataValidation type="list" allowBlank="1" showInputMessage="1" showErrorMessage="1" sqref="C52:C63" xr:uid="{6D5BAAFE-110E-4648-AB6F-E025A951A84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capacity_expansion,production_cost,geospatial_electrification,reliability,nexus,demand_forecast,system_dynamics,hybrid_optimization,"capacity_expansion,production_cost",other</x12ac:list>
        </mc:Choice>
        <mc:Fallback>
          <formula1>"capacity_expansion,production_cost,geospatial_electrification,reliability,nexus,demand_forecast,system_dynamics,hybrid_optimization,capacity_expansion,production_cost,other"</formula1>
        </mc:Fallback>
      </mc:AlternateContent>
    </dataValidation>
    <dataValidation type="list" allowBlank="1" showInputMessage="1" showErrorMessage="1" sqref="C64:C67" xr:uid="{F2B896F5-441C-4F51-87AD-664CC359FF5A}">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capacity_expansion,production_cost,geospatial_electrification,reliability,nexus,demand_forecast,system_dynamics,hybrid_optimization,"capacity_expansion,production_cost",simulation,other</x12ac:list>
        </mc:Choice>
        <mc:Fallback>
          <formula1>"capacity_expansion,production_cost,geospatial_electrification,reliability,nexus,demand_forecast,system_dynamics,hybrid_optimization,capacity_expansion,production_cost,simulation,other"</formula1>
        </mc:Fallback>
      </mc:AlternateContent>
    </dataValidation>
    <dataValidation type="list" allowBlank="1" showInputMessage="1" showErrorMessage="1" sqref="C68:C197" xr:uid="{1F6C0913-9CEC-4549-8EF8-89519AF1B64B}">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capacity_expansion,production_cost,geospatial_electrification,reliability,nexus,demand_forecast,system_dynamics,hybrid_optimization,"capacity_expansion,production_cost",simulation,geospatial,other</x12ac:list>
        </mc:Choice>
        <mc:Fallback>
          <formula1>"capacity_expansion,production_cost,geospatial_electrification,reliability,nexus,demand_forecast,system_dynamics,hybrid_optimization,capacity_expansion,production_cost,simulation,geospatial,other"</formula1>
        </mc:Fallback>
      </mc:AlternateContent>
    </dataValidation>
    <dataValidation type="list" allowBlank="1" showInputMessage="1" showErrorMessage="1" sqref="C198:C919" xr:uid="{9431F367-ADBA-4F92-865C-D8AE5321EE49}">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capacity_expansion,production_cost,geospatial_electrification,reliability,nexus,demand_forecast,system_dynamics,hybrid_optimization,"capacity_expansion,production_cost",simulation,geospatial,accounting,other</x12ac:list>
        </mc:Choice>
        <mc:Fallback>
          <formula1>"capacity_expansion,production_cost,geospatial_electrification,reliability,nexus,demand_forecast,system_dynamics,hybrid_optimization,capacity_expansion,production_cost,simulation,geospatial,accounting,other"</formula1>
        </mc:Fallback>
      </mc:AlternateContent>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12018-B49F-4534-A70F-30C4F15D8899}">
  <sheetPr codeName="Feuil4">
    <tabColor rgb="FF00B050"/>
  </sheetPr>
  <dimension ref="A1:D1165"/>
  <sheetViews>
    <sheetView topLeftCell="A1132" workbookViewId="0">
      <selection activeCell="M1156" sqref="M1156"/>
    </sheetView>
  </sheetViews>
  <sheetFormatPr baseColWidth="10" defaultColWidth="9" defaultRowHeight="15"/>
  <cols>
    <col min="1" max="1" width="10.83203125" style="18" bestFit="1" customWidth="1"/>
    <col min="2" max="2" width="11.33203125" style="58" bestFit="1" customWidth="1"/>
    <col min="3" max="3" width="36.33203125" customWidth="1"/>
    <col min="4" max="4" width="25.33203125" style="58" customWidth="1"/>
  </cols>
  <sheetData>
    <row r="1" spans="1:4">
      <c r="A1" s="18" t="s">
        <v>0</v>
      </c>
      <c r="B1" s="58" t="s">
        <v>2275</v>
      </c>
      <c r="C1" s="58" t="s">
        <v>2276</v>
      </c>
      <c r="D1" s="18" t="s">
        <v>2277</v>
      </c>
    </row>
    <row r="2" spans="1:4">
      <c r="A2" s="18">
        <v>1</v>
      </c>
      <c r="B2" s="63" t="s">
        <v>811</v>
      </c>
      <c r="C2" s="62" t="str">
        <f>VLOOKUP(Table4[[#This Row],[iso_code]],iso_code!B:C,2,FALSE)</f>
        <v>DZA</v>
      </c>
      <c r="D2" s="18" t="str">
        <f>VLOOKUP(Table4[[#This Row],[iso_code]],iso_code!G:H,2,FALSE)</f>
        <v>Algeria</v>
      </c>
    </row>
    <row r="3" spans="1:4">
      <c r="A3" s="18">
        <v>1</v>
      </c>
      <c r="B3" s="63" t="s">
        <v>2278</v>
      </c>
      <c r="C3" s="62" t="str">
        <f>VLOOKUP(Table4[[#This Row],[iso_code]],iso_code!B:C,2,FALSE)</f>
        <v>AGO</v>
      </c>
      <c r="D3" s="18" t="str">
        <f>VLOOKUP(Table4[[#This Row],[iso_code]],iso_code!G:H,2,FALSE)</f>
        <v>Angola</v>
      </c>
    </row>
    <row r="4" spans="1:4">
      <c r="A4" s="18">
        <v>1</v>
      </c>
      <c r="B4" s="63" t="s">
        <v>2279</v>
      </c>
      <c r="C4" s="62" t="str">
        <f>VLOOKUP(Table4[[#This Row],[iso_code]],iso_code!B:C,2,FALSE)</f>
        <v>BEN</v>
      </c>
      <c r="D4" s="18" t="str">
        <f>VLOOKUP(Table4[[#This Row],[iso_code]],iso_code!G:H,2,FALSE)</f>
        <v>Benin</v>
      </c>
    </row>
    <row r="5" spans="1:4">
      <c r="A5" s="18">
        <v>1</v>
      </c>
      <c r="B5" s="63" t="s">
        <v>1877</v>
      </c>
      <c r="C5" s="62" t="str">
        <f>VLOOKUP(Table4[[#This Row],[iso_code]],iso_code!B:C,2,FALSE)</f>
        <v>BWA</v>
      </c>
      <c r="D5" s="18" t="str">
        <f>VLOOKUP(Table4[[#This Row],[iso_code]],iso_code!G:H,2,FALSE)</f>
        <v>Botswana</v>
      </c>
    </row>
    <row r="6" spans="1:4">
      <c r="A6" s="18">
        <v>1</v>
      </c>
      <c r="B6" s="63" t="s">
        <v>2280</v>
      </c>
      <c r="C6" s="62" t="str">
        <f>VLOOKUP(Table4[[#This Row],[iso_code]],iso_code!B:C,2,FALSE)</f>
        <v>BFA</v>
      </c>
      <c r="D6" s="18" t="str">
        <f>VLOOKUP(Table4[[#This Row],[iso_code]],iso_code!G:H,2,FALSE)</f>
        <v>Burkina Faso</v>
      </c>
    </row>
    <row r="7" spans="1:4">
      <c r="A7" s="18">
        <v>1</v>
      </c>
      <c r="B7" s="63" t="s">
        <v>2281</v>
      </c>
      <c r="C7" s="62" t="str">
        <f>VLOOKUP(Table4[[#This Row],[iso_code]],iso_code!B:C,2,FALSE)</f>
        <v>BDI</v>
      </c>
      <c r="D7" s="18" t="str">
        <f>VLOOKUP(Table4[[#This Row],[iso_code]],iso_code!G:H,2,FALSE)</f>
        <v>Burundi</v>
      </c>
    </row>
    <row r="8" spans="1:4">
      <c r="A8" s="18">
        <v>1</v>
      </c>
      <c r="B8" s="63" t="s">
        <v>290</v>
      </c>
      <c r="C8" s="62" t="str">
        <f>VLOOKUP(Table4[[#This Row],[iso_code]],iso_code!B:C,2,FALSE)</f>
        <v>CMR</v>
      </c>
      <c r="D8" s="18" t="str">
        <f>VLOOKUP(Table4[[#This Row],[iso_code]],iso_code!G:H,2,FALSE)</f>
        <v>Cameroon</v>
      </c>
    </row>
    <row r="9" spans="1:4">
      <c r="A9" s="18">
        <v>1</v>
      </c>
      <c r="B9" s="63" t="s">
        <v>1711</v>
      </c>
      <c r="C9" s="62" t="str">
        <f>VLOOKUP(Table4[[#This Row],[iso_code]],iso_code!B:C,2,FALSE)</f>
        <v>CAF</v>
      </c>
      <c r="D9" s="18" t="str">
        <f>VLOOKUP(Table4[[#This Row],[iso_code]],iso_code!G:H,2,FALSE)</f>
        <v>Central African Republic (the)</v>
      </c>
    </row>
    <row r="10" spans="1:4">
      <c r="A10" s="18">
        <v>1</v>
      </c>
      <c r="B10" s="63" t="s">
        <v>2282</v>
      </c>
      <c r="C10" s="62" t="str">
        <f>VLOOKUP(Table4[[#This Row],[iso_code]],iso_code!B:C,2,FALSE)</f>
        <v>TCD</v>
      </c>
      <c r="D10" s="18" t="str">
        <f>VLOOKUP(Table4[[#This Row],[iso_code]],iso_code!G:H,2,FALSE)</f>
        <v>Chad</v>
      </c>
    </row>
    <row r="11" spans="1:4">
      <c r="A11" s="18">
        <v>1</v>
      </c>
      <c r="B11" s="63" t="s">
        <v>2283</v>
      </c>
      <c r="C11" s="62" t="str">
        <f>VLOOKUP(Table4[[#This Row],[iso_code]],iso_code!B:C,2,FALSE)</f>
        <v>COM</v>
      </c>
      <c r="D11" s="18" t="str">
        <f>VLOOKUP(Table4[[#This Row],[iso_code]],iso_code!G:H,2,FALSE)</f>
        <v>Comoros (the)</v>
      </c>
    </row>
    <row r="12" spans="1:4">
      <c r="A12" s="18">
        <v>1</v>
      </c>
      <c r="B12" s="63" t="s">
        <v>2284</v>
      </c>
      <c r="C12" s="62" t="str">
        <f>VLOOKUP(Table4[[#This Row],[iso_code]],iso_code!B:C,2,FALSE)</f>
        <v>COG</v>
      </c>
      <c r="D12" s="18" t="str">
        <f>VLOOKUP(Table4[[#This Row],[iso_code]],iso_code!G:H,2,FALSE)</f>
        <v>Congo (the)</v>
      </c>
    </row>
    <row r="13" spans="1:4">
      <c r="A13" s="18">
        <v>1</v>
      </c>
      <c r="B13" s="63" t="s">
        <v>2075</v>
      </c>
      <c r="C13" s="62" t="str">
        <f>VLOOKUP(Table4[[#This Row],[iso_code]],iso_code!B:C,2,FALSE)</f>
        <v>COD</v>
      </c>
      <c r="D13" s="18" t="str">
        <f>VLOOKUP(Table4[[#This Row],[iso_code]],iso_code!G:H,2,FALSE)</f>
        <v>Congo (the Democratic Republic of the)</v>
      </c>
    </row>
    <row r="14" spans="1:4">
      <c r="A14" s="18">
        <v>1</v>
      </c>
      <c r="B14" s="63" t="s">
        <v>2285</v>
      </c>
      <c r="C14" s="62" t="str">
        <f>VLOOKUP(Table4[[#This Row],[iso_code]],iso_code!B:C,2,FALSE)</f>
        <v>DJI</v>
      </c>
      <c r="D14" s="18" t="str">
        <f>VLOOKUP(Table4[[#This Row],[iso_code]],iso_code!G:H,2,FALSE)</f>
        <v>Djibouti</v>
      </c>
    </row>
    <row r="15" spans="1:4">
      <c r="A15" s="18">
        <v>1</v>
      </c>
      <c r="B15" s="63" t="s">
        <v>873</v>
      </c>
      <c r="C15" s="62" t="str">
        <f>VLOOKUP(Table4[[#This Row],[iso_code]],iso_code!B:C,2,FALSE)</f>
        <v>EGY</v>
      </c>
      <c r="D15" s="18" t="str">
        <f>VLOOKUP(Table4[[#This Row],[iso_code]],iso_code!G:H,2,FALSE)</f>
        <v>Egypt</v>
      </c>
    </row>
    <row r="16" spans="1:4">
      <c r="A16" s="18">
        <v>1</v>
      </c>
      <c r="B16" s="63" t="s">
        <v>2286</v>
      </c>
      <c r="C16" s="62" t="str">
        <f>VLOOKUP(Table4[[#This Row],[iso_code]],iso_code!B:C,2,FALSE)</f>
        <v>GNQ</v>
      </c>
      <c r="D16" s="18" t="str">
        <f>VLOOKUP(Table4[[#This Row],[iso_code]],iso_code!G:H,2,FALSE)</f>
        <v>Equatorial Guinea</v>
      </c>
    </row>
    <row r="17" spans="1:4">
      <c r="A17" s="18">
        <v>1</v>
      </c>
      <c r="B17" s="63" t="s">
        <v>2287</v>
      </c>
      <c r="C17" s="62" t="str">
        <f>VLOOKUP(Table4[[#This Row],[iso_code]],iso_code!B:C,2,FALSE)</f>
        <v>ERI</v>
      </c>
      <c r="D17" s="18" t="str">
        <f>VLOOKUP(Table4[[#This Row],[iso_code]],iso_code!G:H,2,FALSE)</f>
        <v>Eritrea</v>
      </c>
    </row>
    <row r="18" spans="1:4">
      <c r="A18" s="18">
        <v>1</v>
      </c>
      <c r="B18" s="63" t="s">
        <v>199</v>
      </c>
      <c r="C18" s="62" t="str">
        <f>VLOOKUP(Table4[[#This Row],[iso_code]],iso_code!B:C,2,FALSE)</f>
        <v>ETH</v>
      </c>
      <c r="D18" s="18" t="str">
        <f>VLOOKUP(Table4[[#This Row],[iso_code]],iso_code!G:H,2,FALSE)</f>
        <v>Ethiopia</v>
      </c>
    </row>
    <row r="19" spans="1:4">
      <c r="A19" s="18">
        <v>1</v>
      </c>
      <c r="B19" s="63" t="s">
        <v>2288</v>
      </c>
      <c r="C19" s="62" t="str">
        <f>VLOOKUP(Table4[[#This Row],[iso_code]],iso_code!B:C,2,FALSE)</f>
        <v>GAB</v>
      </c>
      <c r="D19" s="18" t="str">
        <f>VLOOKUP(Table4[[#This Row],[iso_code]],iso_code!G:H,2,FALSE)</f>
        <v>Gabon</v>
      </c>
    </row>
    <row r="20" spans="1:4">
      <c r="A20" s="18">
        <v>1</v>
      </c>
      <c r="B20" s="63" t="s">
        <v>2289</v>
      </c>
      <c r="C20" s="62" t="str">
        <f>VLOOKUP(Table4[[#This Row],[iso_code]],iso_code!B:C,2,FALSE)</f>
        <v>GMB</v>
      </c>
      <c r="D20" s="18" t="str">
        <f>VLOOKUP(Table4[[#This Row],[iso_code]],iso_code!G:H,2,FALSE)</f>
        <v>Gambia (the)</v>
      </c>
    </row>
    <row r="21" spans="1:4">
      <c r="A21" s="18">
        <v>1</v>
      </c>
      <c r="B21" s="63" t="s">
        <v>255</v>
      </c>
      <c r="C21" s="62" t="str">
        <f>VLOOKUP(Table4[[#This Row],[iso_code]],iso_code!B:C,2,FALSE)</f>
        <v>GHA</v>
      </c>
      <c r="D21" s="18" t="str">
        <f>VLOOKUP(Table4[[#This Row],[iso_code]],iso_code!G:H,2,FALSE)</f>
        <v>Ghana</v>
      </c>
    </row>
    <row r="22" spans="1:4">
      <c r="A22" s="18">
        <v>1</v>
      </c>
      <c r="B22" s="63" t="s">
        <v>2290</v>
      </c>
      <c r="C22" s="62" t="str">
        <f>VLOOKUP(Table4[[#This Row],[iso_code]],iso_code!B:C,2,FALSE)</f>
        <v>GIN</v>
      </c>
      <c r="D22" s="18" t="str">
        <f>VLOOKUP(Table4[[#This Row],[iso_code]],iso_code!G:H,2,FALSE)</f>
        <v>Guinea</v>
      </c>
    </row>
    <row r="23" spans="1:4">
      <c r="A23" s="18">
        <v>1</v>
      </c>
      <c r="B23" s="63" t="s">
        <v>2291</v>
      </c>
      <c r="C23" s="62" t="str">
        <f>VLOOKUP(Table4[[#This Row],[iso_code]],iso_code!B:C,2,FALSE)</f>
        <v>GNB</v>
      </c>
      <c r="D23" s="18" t="str">
        <f>VLOOKUP(Table4[[#This Row],[iso_code]],iso_code!G:H,2,FALSE)</f>
        <v>Guinea-Bissau</v>
      </c>
    </row>
    <row r="24" spans="1:4">
      <c r="A24" s="18">
        <v>1</v>
      </c>
      <c r="B24" s="63" t="s">
        <v>2292</v>
      </c>
      <c r="C24" s="62" t="str">
        <f>VLOOKUP(Table4[[#This Row],[iso_code]],iso_code!B:C,2,FALSE)</f>
        <v>CIV</v>
      </c>
      <c r="D24" s="18" t="str">
        <f>VLOOKUP(Table4[[#This Row],[iso_code]],iso_code!G:H,2,FALSE)</f>
        <v>Côte d'Ivoire</v>
      </c>
    </row>
    <row r="25" spans="1:4">
      <c r="A25" s="18">
        <v>1</v>
      </c>
      <c r="B25" s="63" t="s">
        <v>433</v>
      </c>
      <c r="C25" s="62" t="str">
        <f>VLOOKUP(Table4[[#This Row],[iso_code]],iso_code!B:C,2,FALSE)</f>
        <v>KEN</v>
      </c>
      <c r="D25" s="18" t="str">
        <f>VLOOKUP(Table4[[#This Row],[iso_code]],iso_code!G:H,2,FALSE)</f>
        <v>Kenya</v>
      </c>
    </row>
    <row r="26" spans="1:4">
      <c r="A26" s="18">
        <v>1</v>
      </c>
      <c r="B26" s="63" t="s">
        <v>2293</v>
      </c>
      <c r="C26" s="62" t="str">
        <f>VLOOKUP(Table4[[#This Row],[iso_code]],iso_code!B:C,2,FALSE)</f>
        <v>LSO</v>
      </c>
      <c r="D26" s="18" t="str">
        <f>VLOOKUP(Table4[[#This Row],[iso_code]],iso_code!G:H,2,FALSE)</f>
        <v>Lesotho</v>
      </c>
    </row>
    <row r="27" spans="1:4">
      <c r="A27" s="18">
        <v>1</v>
      </c>
      <c r="B27" s="63" t="s">
        <v>2294</v>
      </c>
      <c r="C27" s="62" t="str">
        <f>VLOOKUP(Table4[[#This Row],[iso_code]],iso_code!B:C,2,FALSE)</f>
        <v>LBR</v>
      </c>
      <c r="D27" s="18" t="str">
        <f>VLOOKUP(Table4[[#This Row],[iso_code]],iso_code!G:H,2,FALSE)</f>
        <v>Liberia</v>
      </c>
    </row>
    <row r="28" spans="1:4">
      <c r="A28" s="18">
        <v>1</v>
      </c>
      <c r="B28" s="63" t="s">
        <v>2043</v>
      </c>
      <c r="C28" s="62" t="str">
        <f>VLOOKUP(Table4[[#This Row],[iso_code]],iso_code!B:C,2,FALSE)</f>
        <v>LBY</v>
      </c>
      <c r="D28" s="18" t="str">
        <f>VLOOKUP(Table4[[#This Row],[iso_code]],iso_code!G:H,2,FALSE)</f>
        <v>Libya</v>
      </c>
    </row>
    <row r="29" spans="1:4">
      <c r="A29" s="18">
        <v>1</v>
      </c>
      <c r="B29" s="63" t="s">
        <v>2295</v>
      </c>
      <c r="C29" s="62" t="str">
        <f>VLOOKUP(Table4[[#This Row],[iso_code]],iso_code!B:C,2,FALSE)</f>
        <v>MDG</v>
      </c>
      <c r="D29" s="18" t="str">
        <f>VLOOKUP(Table4[[#This Row],[iso_code]],iso_code!G:H,2,FALSE)</f>
        <v>Madagascar</v>
      </c>
    </row>
    <row r="30" spans="1:4">
      <c r="A30" s="18">
        <v>1</v>
      </c>
      <c r="B30" s="63" t="s">
        <v>1190</v>
      </c>
      <c r="C30" s="62" t="str">
        <f>VLOOKUP(Table4[[#This Row],[iso_code]],iso_code!B:C,2,FALSE)</f>
        <v>MWI</v>
      </c>
      <c r="D30" s="18" t="str">
        <f>VLOOKUP(Table4[[#This Row],[iso_code]],iso_code!G:H,2,FALSE)</f>
        <v>Malawi</v>
      </c>
    </row>
    <row r="31" spans="1:4">
      <c r="A31" s="18">
        <v>1</v>
      </c>
      <c r="B31" s="63" t="s">
        <v>2296</v>
      </c>
      <c r="C31" s="62" t="str">
        <f>VLOOKUP(Table4[[#This Row],[iso_code]],iso_code!B:C,2,FALSE)</f>
        <v>MLI</v>
      </c>
      <c r="D31" s="18" t="str">
        <f>VLOOKUP(Table4[[#This Row],[iso_code]],iso_code!G:H,2,FALSE)</f>
        <v>Mali</v>
      </c>
    </row>
    <row r="32" spans="1:4">
      <c r="A32" s="18">
        <v>1</v>
      </c>
      <c r="B32" s="63" t="s">
        <v>2161</v>
      </c>
      <c r="C32" s="62" t="str">
        <f>VLOOKUP(Table4[[#This Row],[iso_code]],iso_code!B:C,2,FALSE)</f>
        <v>MRT</v>
      </c>
      <c r="D32" s="18" t="str">
        <f>VLOOKUP(Table4[[#This Row],[iso_code]],iso_code!G:H,2,FALSE)</f>
        <v>Mauritania</v>
      </c>
    </row>
    <row r="33" spans="1:4">
      <c r="A33" s="18">
        <v>1</v>
      </c>
      <c r="B33" s="63" t="s">
        <v>995</v>
      </c>
      <c r="C33" s="62" t="str">
        <f>VLOOKUP(Table4[[#This Row],[iso_code]],iso_code!B:C,2,FALSE)</f>
        <v>MUS</v>
      </c>
      <c r="D33" s="18" t="str">
        <f>VLOOKUP(Table4[[#This Row],[iso_code]],iso_code!G:H,2,FALSE)</f>
        <v>Mauritius</v>
      </c>
    </row>
    <row r="34" spans="1:4">
      <c r="A34" s="18">
        <v>1</v>
      </c>
      <c r="B34" s="63" t="s">
        <v>518</v>
      </c>
      <c r="C34" s="62" t="str">
        <f>VLOOKUP(Table4[[#This Row],[iso_code]],iso_code!B:C,2,FALSE)</f>
        <v>MAR</v>
      </c>
      <c r="D34" s="18" t="str">
        <f>VLOOKUP(Table4[[#This Row],[iso_code]],iso_code!G:H,2,FALSE)</f>
        <v>Morocco</v>
      </c>
    </row>
    <row r="35" spans="1:4">
      <c r="A35" s="18">
        <v>1</v>
      </c>
      <c r="B35" s="63" t="s">
        <v>1496</v>
      </c>
      <c r="C35" s="62" t="str">
        <f>VLOOKUP(Table4[[#This Row],[iso_code]],iso_code!B:C,2,FALSE)</f>
        <v>MOZ</v>
      </c>
      <c r="D35" s="18" t="str">
        <f>VLOOKUP(Table4[[#This Row],[iso_code]],iso_code!G:H,2,FALSE)</f>
        <v>Mozambique</v>
      </c>
    </row>
    <row r="36" spans="1:4">
      <c r="A36" s="18">
        <v>1</v>
      </c>
      <c r="B36" s="63" t="s">
        <v>2121</v>
      </c>
      <c r="C36" s="62" t="str">
        <f>VLOOKUP(Table4[[#This Row],[iso_code]],iso_code!B:C,2,FALSE)</f>
        <v>NAM</v>
      </c>
      <c r="D36" s="18" t="str">
        <f>VLOOKUP(Table4[[#This Row],[iso_code]],iso_code!G:H,2,FALSE)</f>
        <v>Namibia</v>
      </c>
    </row>
    <row r="37" spans="1:4">
      <c r="A37" s="18">
        <v>1</v>
      </c>
      <c r="B37" s="63" t="s">
        <v>1030</v>
      </c>
      <c r="C37" s="62" t="str">
        <f>VLOOKUP(Table4[[#This Row],[iso_code]],iso_code!B:C,2,FALSE)</f>
        <v>NER</v>
      </c>
      <c r="D37" s="18" t="str">
        <f>VLOOKUP(Table4[[#This Row],[iso_code]],iso_code!G:H,2,FALSE)</f>
        <v>Niger (the)</v>
      </c>
    </row>
    <row r="38" spans="1:4">
      <c r="A38" s="18">
        <v>1</v>
      </c>
      <c r="B38" s="63" t="s">
        <v>1263</v>
      </c>
      <c r="C38" s="62" t="str">
        <f>VLOOKUP(Table4[[#This Row],[iso_code]],iso_code!B:C,2,FALSE)</f>
        <v>NGA</v>
      </c>
      <c r="D38" s="18" t="str">
        <f>VLOOKUP(Table4[[#This Row],[iso_code]],iso_code!G:H,2,FALSE)</f>
        <v>Nigeria</v>
      </c>
    </row>
    <row r="39" spans="1:4">
      <c r="A39" s="18">
        <v>1</v>
      </c>
      <c r="B39" s="63" t="s">
        <v>2297</v>
      </c>
      <c r="C39" s="62" t="str">
        <f>VLOOKUP(Table4[[#This Row],[iso_code]],iso_code!B:C,2,FALSE)</f>
        <v>RWA</v>
      </c>
      <c r="D39" s="18" t="str">
        <f>VLOOKUP(Table4[[#This Row],[iso_code]],iso_code!G:H,2,FALSE)</f>
        <v>Rwanda</v>
      </c>
    </row>
    <row r="40" spans="1:4">
      <c r="A40" s="18">
        <v>1</v>
      </c>
      <c r="B40" s="63" t="s">
        <v>2298</v>
      </c>
      <c r="C40" s="62" t="str">
        <f>VLOOKUP(Table4[[#This Row],[iso_code]],iso_code!B:C,2,FALSE)</f>
        <v>STP</v>
      </c>
      <c r="D40" s="18" t="str">
        <f>VLOOKUP(Table4[[#This Row],[iso_code]],iso_code!G:H,2,FALSE)</f>
        <v>Sao Tome and Principe</v>
      </c>
    </row>
    <row r="41" spans="1:4">
      <c r="A41" s="18">
        <v>1</v>
      </c>
      <c r="B41" s="63" t="s">
        <v>1736</v>
      </c>
      <c r="C41" s="62" t="str">
        <f>VLOOKUP(Table4[[#This Row],[iso_code]],iso_code!B:C,2,FALSE)</f>
        <v>SEN</v>
      </c>
      <c r="D41" s="18" t="str">
        <f>VLOOKUP(Table4[[#This Row],[iso_code]],iso_code!G:H,2,FALSE)</f>
        <v>Senegal</v>
      </c>
    </row>
    <row r="42" spans="1:4">
      <c r="A42" s="18">
        <v>1</v>
      </c>
      <c r="B42" s="63" t="s">
        <v>2299</v>
      </c>
      <c r="C42" s="62" t="str">
        <f>VLOOKUP(Table4[[#This Row],[iso_code]],iso_code!B:C,2,FALSE)</f>
        <v>SYC</v>
      </c>
      <c r="D42" s="18" t="str">
        <f>VLOOKUP(Table4[[#This Row],[iso_code]],iso_code!G:H,2,FALSE)</f>
        <v>Seychelles</v>
      </c>
    </row>
    <row r="43" spans="1:4">
      <c r="A43" s="18">
        <v>1</v>
      </c>
      <c r="B43" s="63" t="s">
        <v>2145</v>
      </c>
      <c r="C43" s="62" t="str">
        <f>VLOOKUP(Table4[[#This Row],[iso_code]],iso_code!B:C,2,FALSE)</f>
        <v>SLE</v>
      </c>
      <c r="D43" s="18" t="str">
        <f>VLOOKUP(Table4[[#This Row],[iso_code]],iso_code!G:H,2,FALSE)</f>
        <v>Sierra Leone</v>
      </c>
    </row>
    <row r="44" spans="1:4">
      <c r="A44" s="18">
        <v>1</v>
      </c>
      <c r="B44" s="63" t="s">
        <v>2300</v>
      </c>
      <c r="C44" s="62" t="str">
        <f>VLOOKUP(Table4[[#This Row],[iso_code]],iso_code!B:C,2,FALSE)</f>
        <v>SOM</v>
      </c>
      <c r="D44" s="18" t="str">
        <f>VLOOKUP(Table4[[#This Row],[iso_code]],iso_code!G:H,2,FALSE)</f>
        <v>Somalia</v>
      </c>
    </row>
    <row r="45" spans="1:4">
      <c r="A45" s="18">
        <v>1</v>
      </c>
      <c r="B45" s="63" t="s">
        <v>617</v>
      </c>
      <c r="C45" s="62" t="str">
        <f>VLOOKUP(Table4[[#This Row],[iso_code]],iso_code!B:C,2,FALSE)</f>
        <v>ZAF</v>
      </c>
      <c r="D45" s="18" t="str">
        <f>VLOOKUP(Table4[[#This Row],[iso_code]],iso_code!G:H,2,FALSE)</f>
        <v>South Africa</v>
      </c>
    </row>
    <row r="46" spans="1:4">
      <c r="A46" s="18">
        <v>1</v>
      </c>
      <c r="B46" s="63" t="s">
        <v>2301</v>
      </c>
      <c r="C46" s="62" t="str">
        <f>VLOOKUP(Table4[[#This Row],[iso_code]],iso_code!B:C,2,FALSE)</f>
        <v>SSD</v>
      </c>
      <c r="D46" s="18" t="str">
        <f>VLOOKUP(Table4[[#This Row],[iso_code]],iso_code!G:H,2,FALSE)</f>
        <v>South Sudan</v>
      </c>
    </row>
    <row r="47" spans="1:4">
      <c r="A47" s="18">
        <v>1</v>
      </c>
      <c r="B47" s="63" t="s">
        <v>2302</v>
      </c>
      <c r="C47" s="62" t="str">
        <f>VLOOKUP(Table4[[#This Row],[iso_code]],iso_code!B:C,2,FALSE)</f>
        <v>SDN</v>
      </c>
      <c r="D47" s="18" t="str">
        <f>VLOOKUP(Table4[[#This Row],[iso_code]],iso_code!G:H,2,FALSE)</f>
        <v>Sudan (the)</v>
      </c>
    </row>
    <row r="48" spans="1:4">
      <c r="A48" s="18">
        <v>1</v>
      </c>
      <c r="B48" s="63" t="s">
        <v>2303</v>
      </c>
      <c r="C48" s="62" t="str">
        <f>VLOOKUP(Table4[[#This Row],[iso_code]],iso_code!B:C,2,FALSE)</f>
        <v>SWZ</v>
      </c>
      <c r="D48" s="18" t="str">
        <f>VLOOKUP(Table4[[#This Row],[iso_code]],iso_code!G:H,2,FALSE)</f>
        <v>Eswatini</v>
      </c>
    </row>
    <row r="49" spans="1:4">
      <c r="A49" s="18">
        <v>1</v>
      </c>
      <c r="B49" s="63" t="s">
        <v>883</v>
      </c>
      <c r="C49" s="62" t="str">
        <f>VLOOKUP(Table4[[#This Row],[iso_code]],iso_code!B:C,2,FALSE)</f>
        <v>TZA</v>
      </c>
      <c r="D49" s="18" t="str">
        <f>VLOOKUP(Table4[[#This Row],[iso_code]],iso_code!G:H,2,FALSE)</f>
        <v>Tanzania, United Republic of</v>
      </c>
    </row>
    <row r="50" spans="1:4">
      <c r="A50" s="18">
        <v>1</v>
      </c>
      <c r="B50" s="63" t="s">
        <v>2067</v>
      </c>
      <c r="C50" s="62" t="str">
        <f>VLOOKUP(Table4[[#This Row],[iso_code]],iso_code!B:C,2,FALSE)</f>
        <v>TGO</v>
      </c>
      <c r="D50" s="18" t="str">
        <f>VLOOKUP(Table4[[#This Row],[iso_code]],iso_code!G:H,2,FALSE)</f>
        <v>Togo</v>
      </c>
    </row>
    <row r="51" spans="1:4">
      <c r="A51" s="18">
        <v>1</v>
      </c>
      <c r="B51" s="63" t="s">
        <v>977</v>
      </c>
      <c r="C51" s="62" t="str">
        <f>VLOOKUP(Table4[[#This Row],[iso_code]],iso_code!B:C,2,FALSE)</f>
        <v>TUN</v>
      </c>
      <c r="D51" s="18" t="str">
        <f>VLOOKUP(Table4[[#This Row],[iso_code]],iso_code!G:H,2,FALSE)</f>
        <v>Tunisia</v>
      </c>
    </row>
    <row r="52" spans="1:4">
      <c r="A52" s="18">
        <v>1</v>
      </c>
      <c r="B52" s="63" t="s">
        <v>1508</v>
      </c>
      <c r="C52" s="62" t="str">
        <f>VLOOKUP(Table4[[#This Row],[iso_code]],iso_code!B:C,2,FALSE)</f>
        <v>UGA</v>
      </c>
      <c r="D52" s="18" t="str">
        <f>VLOOKUP(Table4[[#This Row],[iso_code]],iso_code!G:H,2,FALSE)</f>
        <v>Uganda</v>
      </c>
    </row>
    <row r="53" spans="1:4">
      <c r="A53" s="18">
        <v>1</v>
      </c>
      <c r="B53" s="63" t="s">
        <v>757</v>
      </c>
      <c r="C53" s="62" t="str">
        <f>VLOOKUP(Table4[[#This Row],[iso_code]],iso_code!B:C,2,FALSE)</f>
        <v>ZMB</v>
      </c>
      <c r="D53" s="18" t="str">
        <f>VLOOKUP(Table4[[#This Row],[iso_code]],iso_code!G:H,2,FALSE)</f>
        <v>Zambia</v>
      </c>
    </row>
    <row r="54" spans="1:4">
      <c r="A54" s="18">
        <v>1</v>
      </c>
      <c r="B54" s="63" t="s">
        <v>2304</v>
      </c>
      <c r="C54" s="62" t="str">
        <f>VLOOKUP(Table4[[#This Row],[iso_code]],iso_code!B:C,2,FALSE)</f>
        <v>ZWE</v>
      </c>
      <c r="D54" s="18" t="str">
        <f>VLOOKUP(Table4[[#This Row],[iso_code]],iso_code!G:H,2,FALSE)</f>
        <v>Zimbabwe</v>
      </c>
    </row>
    <row r="55" spans="1:4">
      <c r="A55" s="18">
        <v>2</v>
      </c>
      <c r="B55" s="58" t="s">
        <v>811</v>
      </c>
      <c r="C55" s="62" t="str">
        <f>VLOOKUP(Table4[[#This Row],[iso_code]],iso_code!B:C,2,FALSE)</f>
        <v>DZA</v>
      </c>
      <c r="D55" s="18" t="str">
        <f>VLOOKUP(Table4[[#This Row],[iso_code]],iso_code!G:H,2,FALSE)</f>
        <v>Algeria</v>
      </c>
    </row>
    <row r="56" spans="1:4">
      <c r="A56" s="18">
        <v>2</v>
      </c>
      <c r="B56" s="58" t="s">
        <v>2278</v>
      </c>
      <c r="C56" s="62" t="str">
        <f>VLOOKUP(Table4[[#This Row],[iso_code]],iso_code!B:C,2,FALSE)</f>
        <v>AGO</v>
      </c>
      <c r="D56" s="18" t="str">
        <f>VLOOKUP(Table4[[#This Row],[iso_code]],iso_code!G:H,2,FALSE)</f>
        <v>Angola</v>
      </c>
    </row>
    <row r="57" spans="1:4">
      <c r="A57" s="18">
        <v>2</v>
      </c>
      <c r="B57" s="58" t="s">
        <v>2279</v>
      </c>
      <c r="C57" s="62" t="str">
        <f>VLOOKUP(Table4[[#This Row],[iso_code]],iso_code!B:C,2,FALSE)</f>
        <v>BEN</v>
      </c>
      <c r="D57" s="18" t="str">
        <f>VLOOKUP(Table4[[#This Row],[iso_code]],iso_code!G:H,2,FALSE)</f>
        <v>Benin</v>
      </c>
    </row>
    <row r="58" spans="1:4">
      <c r="A58" s="18">
        <v>2</v>
      </c>
      <c r="B58" s="58" t="s">
        <v>1877</v>
      </c>
      <c r="C58" s="62" t="str">
        <f>VLOOKUP(Table4[[#This Row],[iso_code]],iso_code!B:C,2,FALSE)</f>
        <v>BWA</v>
      </c>
      <c r="D58" s="18" t="str">
        <f>VLOOKUP(Table4[[#This Row],[iso_code]],iso_code!G:H,2,FALSE)</f>
        <v>Botswana</v>
      </c>
    </row>
    <row r="59" spans="1:4">
      <c r="A59" s="18">
        <v>2</v>
      </c>
      <c r="B59" s="58" t="s">
        <v>2280</v>
      </c>
      <c r="C59" s="62" t="str">
        <f>VLOOKUP(Table4[[#This Row],[iso_code]],iso_code!B:C,2,FALSE)</f>
        <v>BFA</v>
      </c>
      <c r="D59" s="18" t="str">
        <f>VLOOKUP(Table4[[#This Row],[iso_code]],iso_code!G:H,2,FALSE)</f>
        <v>Burkina Faso</v>
      </c>
    </row>
    <row r="60" spans="1:4">
      <c r="A60" s="18">
        <v>2</v>
      </c>
      <c r="B60" s="58" t="s">
        <v>2281</v>
      </c>
      <c r="C60" s="62" t="str">
        <f>VLOOKUP(Table4[[#This Row],[iso_code]],iso_code!B:C,2,FALSE)</f>
        <v>BDI</v>
      </c>
      <c r="D60" s="18" t="str">
        <f>VLOOKUP(Table4[[#This Row],[iso_code]],iso_code!G:H,2,FALSE)</f>
        <v>Burundi</v>
      </c>
    </row>
    <row r="61" spans="1:4">
      <c r="A61" s="18">
        <v>2</v>
      </c>
      <c r="B61" s="58" t="s">
        <v>1678</v>
      </c>
      <c r="C61" s="62" t="str">
        <f>VLOOKUP(Table4[[#This Row],[iso_code]],iso_code!B:C,2,FALSE)</f>
        <v>CPV</v>
      </c>
      <c r="D61" s="18" t="str">
        <f>VLOOKUP(Table4[[#This Row],[iso_code]],iso_code!G:H,2,FALSE)</f>
        <v>Cabo Verde</v>
      </c>
    </row>
    <row r="62" spans="1:4">
      <c r="A62" s="18">
        <v>2</v>
      </c>
      <c r="B62" s="58" t="s">
        <v>290</v>
      </c>
      <c r="C62" s="62" t="str">
        <f>VLOOKUP(Table4[[#This Row],[iso_code]],iso_code!B:C,2,FALSE)</f>
        <v>CMR</v>
      </c>
      <c r="D62" s="18" t="str">
        <f>VLOOKUP(Table4[[#This Row],[iso_code]],iso_code!G:H,2,FALSE)</f>
        <v>Cameroon</v>
      </c>
    </row>
    <row r="63" spans="1:4">
      <c r="A63" s="18">
        <v>2</v>
      </c>
      <c r="B63" s="58" t="s">
        <v>1711</v>
      </c>
      <c r="C63" s="62" t="str">
        <f>VLOOKUP(Table4[[#This Row],[iso_code]],iso_code!B:C,2,FALSE)</f>
        <v>CAF</v>
      </c>
      <c r="D63" s="18" t="str">
        <f>VLOOKUP(Table4[[#This Row],[iso_code]],iso_code!G:H,2,FALSE)</f>
        <v>Central African Republic (the)</v>
      </c>
    </row>
    <row r="64" spans="1:4">
      <c r="A64" s="18">
        <v>2</v>
      </c>
      <c r="B64" s="58" t="s">
        <v>2282</v>
      </c>
      <c r="C64" s="62" t="str">
        <f>VLOOKUP(Table4[[#This Row],[iso_code]],iso_code!B:C,2,FALSE)</f>
        <v>TCD</v>
      </c>
      <c r="D64" s="18" t="str">
        <f>VLOOKUP(Table4[[#This Row],[iso_code]],iso_code!G:H,2,FALSE)</f>
        <v>Chad</v>
      </c>
    </row>
    <row r="65" spans="1:4">
      <c r="A65" s="18">
        <v>2</v>
      </c>
      <c r="B65" s="58" t="s">
        <v>2283</v>
      </c>
      <c r="C65" s="62" t="str">
        <f>VLOOKUP(Table4[[#This Row],[iso_code]],iso_code!B:C,2,FALSE)</f>
        <v>COM</v>
      </c>
      <c r="D65" s="18" t="str">
        <f>VLOOKUP(Table4[[#This Row],[iso_code]],iso_code!G:H,2,FALSE)</f>
        <v>Comoros (the)</v>
      </c>
    </row>
    <row r="66" spans="1:4">
      <c r="A66" s="18">
        <v>2</v>
      </c>
      <c r="B66" s="58" t="s">
        <v>2075</v>
      </c>
      <c r="C66" s="62" t="str">
        <f>VLOOKUP(Table4[[#This Row],[iso_code]],iso_code!B:C,2,FALSE)</f>
        <v>COD</v>
      </c>
      <c r="D66" s="18" t="str">
        <f>VLOOKUP(Table4[[#This Row],[iso_code]],iso_code!G:H,2,FALSE)</f>
        <v>Congo (the Democratic Republic of the)</v>
      </c>
    </row>
    <row r="67" spans="1:4">
      <c r="A67" s="18">
        <v>2</v>
      </c>
      <c r="B67" s="58" t="s">
        <v>2284</v>
      </c>
      <c r="C67" s="62" t="str">
        <f>VLOOKUP(Table4[[#This Row],[iso_code]],iso_code!B:C,2,FALSE)</f>
        <v>COG</v>
      </c>
      <c r="D67" s="18" t="str">
        <f>VLOOKUP(Table4[[#This Row],[iso_code]],iso_code!G:H,2,FALSE)</f>
        <v>Congo (the)</v>
      </c>
    </row>
    <row r="68" spans="1:4">
      <c r="A68" s="18">
        <v>2</v>
      </c>
      <c r="B68" s="58" t="s">
        <v>2285</v>
      </c>
      <c r="C68" s="62" t="str">
        <f>VLOOKUP(Table4[[#This Row],[iso_code]],iso_code!B:C,2,FALSE)</f>
        <v>DJI</v>
      </c>
      <c r="D68" s="18" t="str">
        <f>VLOOKUP(Table4[[#This Row],[iso_code]],iso_code!G:H,2,FALSE)</f>
        <v>Djibouti</v>
      </c>
    </row>
    <row r="69" spans="1:4">
      <c r="A69" s="18">
        <v>2</v>
      </c>
      <c r="B69" s="58" t="s">
        <v>873</v>
      </c>
      <c r="C69" s="62" t="str">
        <f>VLOOKUP(Table4[[#This Row],[iso_code]],iso_code!B:C,2,FALSE)</f>
        <v>EGY</v>
      </c>
      <c r="D69" s="18" t="str">
        <f>VLOOKUP(Table4[[#This Row],[iso_code]],iso_code!G:H,2,FALSE)</f>
        <v>Egypt</v>
      </c>
    </row>
    <row r="70" spans="1:4">
      <c r="A70" s="18">
        <v>2</v>
      </c>
      <c r="B70" s="58" t="s">
        <v>2286</v>
      </c>
      <c r="C70" s="62" t="str">
        <f>VLOOKUP(Table4[[#This Row],[iso_code]],iso_code!B:C,2,FALSE)</f>
        <v>GNQ</v>
      </c>
      <c r="D70" s="18" t="str">
        <f>VLOOKUP(Table4[[#This Row],[iso_code]],iso_code!G:H,2,FALSE)</f>
        <v>Equatorial Guinea</v>
      </c>
    </row>
    <row r="71" spans="1:4">
      <c r="A71" s="18">
        <v>2</v>
      </c>
      <c r="B71" s="58" t="s">
        <v>2287</v>
      </c>
      <c r="C71" s="62" t="str">
        <f>VLOOKUP(Table4[[#This Row],[iso_code]],iso_code!B:C,2,FALSE)</f>
        <v>ERI</v>
      </c>
      <c r="D71" s="18" t="str">
        <f>VLOOKUP(Table4[[#This Row],[iso_code]],iso_code!G:H,2,FALSE)</f>
        <v>Eritrea</v>
      </c>
    </row>
    <row r="72" spans="1:4">
      <c r="A72" s="18">
        <v>2</v>
      </c>
      <c r="B72" s="58" t="s">
        <v>2303</v>
      </c>
      <c r="C72" s="62" t="str">
        <f>VLOOKUP(Table4[[#This Row],[iso_code]],iso_code!B:C,2,FALSE)</f>
        <v>SWZ</v>
      </c>
      <c r="D72" s="18" t="str">
        <f>VLOOKUP(Table4[[#This Row],[iso_code]],iso_code!G:H,2,FALSE)</f>
        <v>Eswatini</v>
      </c>
    </row>
    <row r="73" spans="1:4">
      <c r="A73" s="18">
        <v>2</v>
      </c>
      <c r="B73" s="58" t="s">
        <v>199</v>
      </c>
      <c r="C73" s="62" t="str">
        <f>VLOOKUP(Table4[[#This Row],[iso_code]],iso_code!B:C,2,FALSE)</f>
        <v>ETH</v>
      </c>
      <c r="D73" s="18" t="str">
        <f>VLOOKUP(Table4[[#This Row],[iso_code]],iso_code!G:H,2,FALSE)</f>
        <v>Ethiopia</v>
      </c>
    </row>
    <row r="74" spans="1:4">
      <c r="A74" s="18">
        <v>2</v>
      </c>
      <c r="B74" s="58" t="s">
        <v>2288</v>
      </c>
      <c r="C74" s="62" t="str">
        <f>VLOOKUP(Table4[[#This Row],[iso_code]],iso_code!B:C,2,FALSE)</f>
        <v>GAB</v>
      </c>
      <c r="D74" s="18" t="str">
        <f>VLOOKUP(Table4[[#This Row],[iso_code]],iso_code!G:H,2,FALSE)</f>
        <v>Gabon</v>
      </c>
    </row>
    <row r="75" spans="1:4">
      <c r="A75" s="18">
        <v>2</v>
      </c>
      <c r="B75" s="58" t="s">
        <v>2289</v>
      </c>
      <c r="C75" s="62" t="str">
        <f>VLOOKUP(Table4[[#This Row],[iso_code]],iso_code!B:C,2,FALSE)</f>
        <v>GMB</v>
      </c>
      <c r="D75" s="18" t="str">
        <f>VLOOKUP(Table4[[#This Row],[iso_code]],iso_code!G:H,2,FALSE)</f>
        <v>Gambia (the)</v>
      </c>
    </row>
    <row r="76" spans="1:4">
      <c r="A76" s="18">
        <v>2</v>
      </c>
      <c r="B76" s="58" t="s">
        <v>255</v>
      </c>
      <c r="C76" s="62" t="str">
        <f>VLOOKUP(Table4[[#This Row],[iso_code]],iso_code!B:C,2,FALSE)</f>
        <v>GHA</v>
      </c>
      <c r="D76" s="18" t="str">
        <f>VLOOKUP(Table4[[#This Row],[iso_code]],iso_code!G:H,2,FALSE)</f>
        <v>Ghana</v>
      </c>
    </row>
    <row r="77" spans="1:4">
      <c r="A77" s="18">
        <v>2</v>
      </c>
      <c r="B77" s="58" t="s">
        <v>2290</v>
      </c>
      <c r="C77" s="62" t="str">
        <f>VLOOKUP(Table4[[#This Row],[iso_code]],iso_code!B:C,2,FALSE)</f>
        <v>GIN</v>
      </c>
      <c r="D77" s="18" t="str">
        <f>VLOOKUP(Table4[[#This Row],[iso_code]],iso_code!G:H,2,FALSE)</f>
        <v>Guinea</v>
      </c>
    </row>
    <row r="78" spans="1:4">
      <c r="A78" s="18">
        <v>2</v>
      </c>
      <c r="B78" s="58" t="s">
        <v>2291</v>
      </c>
      <c r="C78" s="62" t="str">
        <f>VLOOKUP(Table4[[#This Row],[iso_code]],iso_code!B:C,2,FALSE)</f>
        <v>GNB</v>
      </c>
      <c r="D78" s="18" t="str">
        <f>VLOOKUP(Table4[[#This Row],[iso_code]],iso_code!G:H,2,FALSE)</f>
        <v>Guinea-Bissau</v>
      </c>
    </row>
    <row r="79" spans="1:4">
      <c r="A79" s="18">
        <v>2</v>
      </c>
      <c r="B79" s="58" t="s">
        <v>2292</v>
      </c>
      <c r="C79" s="62" t="str">
        <f>VLOOKUP(Table4[[#This Row],[iso_code]],iso_code!B:C,2,FALSE)</f>
        <v>CIV</v>
      </c>
      <c r="D79" s="18" t="str">
        <f>VLOOKUP(Table4[[#This Row],[iso_code]],iso_code!G:H,2,FALSE)</f>
        <v>Côte d'Ivoire</v>
      </c>
    </row>
    <row r="80" spans="1:4">
      <c r="A80" s="18">
        <v>2</v>
      </c>
      <c r="B80" s="58" t="s">
        <v>433</v>
      </c>
      <c r="C80" s="62" t="str">
        <f>VLOOKUP(Table4[[#This Row],[iso_code]],iso_code!B:C,2,FALSE)</f>
        <v>KEN</v>
      </c>
      <c r="D80" s="18" t="str">
        <f>VLOOKUP(Table4[[#This Row],[iso_code]],iso_code!G:H,2,FALSE)</f>
        <v>Kenya</v>
      </c>
    </row>
    <row r="81" spans="1:4">
      <c r="A81" s="18">
        <v>2</v>
      </c>
      <c r="B81" s="58" t="s">
        <v>2293</v>
      </c>
      <c r="C81" s="62" t="str">
        <f>VLOOKUP(Table4[[#This Row],[iso_code]],iso_code!B:C,2,FALSE)</f>
        <v>LSO</v>
      </c>
      <c r="D81" s="18" t="str">
        <f>VLOOKUP(Table4[[#This Row],[iso_code]],iso_code!G:H,2,FALSE)</f>
        <v>Lesotho</v>
      </c>
    </row>
    <row r="82" spans="1:4">
      <c r="A82" s="18">
        <v>2</v>
      </c>
      <c r="B82" s="58" t="s">
        <v>2294</v>
      </c>
      <c r="C82" s="62" t="str">
        <f>VLOOKUP(Table4[[#This Row],[iso_code]],iso_code!B:C,2,FALSE)</f>
        <v>LBR</v>
      </c>
      <c r="D82" s="18" t="str">
        <f>VLOOKUP(Table4[[#This Row],[iso_code]],iso_code!G:H,2,FALSE)</f>
        <v>Liberia</v>
      </c>
    </row>
    <row r="83" spans="1:4">
      <c r="A83" s="18">
        <v>2</v>
      </c>
      <c r="B83" s="58" t="s">
        <v>2043</v>
      </c>
      <c r="C83" s="62" t="str">
        <f>VLOOKUP(Table4[[#This Row],[iso_code]],iso_code!B:C,2,FALSE)</f>
        <v>LBY</v>
      </c>
      <c r="D83" s="18" t="str">
        <f>VLOOKUP(Table4[[#This Row],[iso_code]],iso_code!G:H,2,FALSE)</f>
        <v>Libya</v>
      </c>
    </row>
    <row r="84" spans="1:4">
      <c r="A84" s="18">
        <v>2</v>
      </c>
      <c r="B84" s="58" t="s">
        <v>2295</v>
      </c>
      <c r="C84" s="62" t="str">
        <f>VLOOKUP(Table4[[#This Row],[iso_code]],iso_code!B:C,2,FALSE)</f>
        <v>MDG</v>
      </c>
      <c r="D84" s="18" t="str">
        <f>VLOOKUP(Table4[[#This Row],[iso_code]],iso_code!G:H,2,FALSE)</f>
        <v>Madagascar</v>
      </c>
    </row>
    <row r="85" spans="1:4">
      <c r="A85" s="18">
        <v>2</v>
      </c>
      <c r="B85" s="58" t="s">
        <v>1190</v>
      </c>
      <c r="C85" s="62" t="str">
        <f>VLOOKUP(Table4[[#This Row],[iso_code]],iso_code!B:C,2,FALSE)</f>
        <v>MWI</v>
      </c>
      <c r="D85" s="18" t="str">
        <f>VLOOKUP(Table4[[#This Row],[iso_code]],iso_code!G:H,2,FALSE)</f>
        <v>Malawi</v>
      </c>
    </row>
    <row r="86" spans="1:4">
      <c r="A86" s="18">
        <v>2</v>
      </c>
      <c r="B86" s="58" t="s">
        <v>2296</v>
      </c>
      <c r="C86" s="62" t="str">
        <f>VLOOKUP(Table4[[#This Row],[iso_code]],iso_code!B:C,2,FALSE)</f>
        <v>MLI</v>
      </c>
      <c r="D86" s="18" t="str">
        <f>VLOOKUP(Table4[[#This Row],[iso_code]],iso_code!G:H,2,FALSE)</f>
        <v>Mali</v>
      </c>
    </row>
    <row r="87" spans="1:4">
      <c r="A87" s="18">
        <v>2</v>
      </c>
      <c r="B87" s="58" t="s">
        <v>2161</v>
      </c>
      <c r="C87" s="62" t="str">
        <f>VLOOKUP(Table4[[#This Row],[iso_code]],iso_code!B:C,2,FALSE)</f>
        <v>MRT</v>
      </c>
      <c r="D87" s="18" t="str">
        <f>VLOOKUP(Table4[[#This Row],[iso_code]],iso_code!G:H,2,FALSE)</f>
        <v>Mauritania</v>
      </c>
    </row>
    <row r="88" spans="1:4">
      <c r="A88" s="18">
        <v>2</v>
      </c>
      <c r="B88" s="58" t="s">
        <v>995</v>
      </c>
      <c r="C88" s="62" t="str">
        <f>VLOOKUP(Table4[[#This Row],[iso_code]],iso_code!B:C,2,FALSE)</f>
        <v>MUS</v>
      </c>
      <c r="D88" s="18" t="str">
        <f>VLOOKUP(Table4[[#This Row],[iso_code]],iso_code!G:H,2,FALSE)</f>
        <v>Mauritius</v>
      </c>
    </row>
    <row r="89" spans="1:4">
      <c r="A89" s="18">
        <v>2</v>
      </c>
      <c r="B89" s="58" t="s">
        <v>518</v>
      </c>
      <c r="C89" s="62" t="str">
        <f>VLOOKUP(Table4[[#This Row],[iso_code]],iso_code!B:C,2,FALSE)</f>
        <v>MAR</v>
      </c>
      <c r="D89" s="18" t="str">
        <f>VLOOKUP(Table4[[#This Row],[iso_code]],iso_code!G:H,2,FALSE)</f>
        <v>Morocco</v>
      </c>
    </row>
    <row r="90" spans="1:4">
      <c r="A90" s="18">
        <v>2</v>
      </c>
      <c r="B90" s="58" t="s">
        <v>1496</v>
      </c>
      <c r="C90" s="62" t="str">
        <f>VLOOKUP(Table4[[#This Row],[iso_code]],iso_code!B:C,2,FALSE)</f>
        <v>MOZ</v>
      </c>
      <c r="D90" s="18" t="str">
        <f>VLOOKUP(Table4[[#This Row],[iso_code]],iso_code!G:H,2,FALSE)</f>
        <v>Mozambique</v>
      </c>
    </row>
    <row r="91" spans="1:4">
      <c r="A91" s="18">
        <v>2</v>
      </c>
      <c r="B91" s="58" t="s">
        <v>2121</v>
      </c>
      <c r="C91" s="62" t="str">
        <f>VLOOKUP(Table4[[#This Row],[iso_code]],iso_code!B:C,2,FALSE)</f>
        <v>NAM</v>
      </c>
      <c r="D91" s="18" t="str">
        <f>VLOOKUP(Table4[[#This Row],[iso_code]],iso_code!G:H,2,FALSE)</f>
        <v>Namibia</v>
      </c>
    </row>
    <row r="92" spans="1:4">
      <c r="A92" s="18">
        <v>2</v>
      </c>
      <c r="B92" s="58" t="s">
        <v>1030</v>
      </c>
      <c r="C92" s="62" t="str">
        <f>VLOOKUP(Table4[[#This Row],[iso_code]],iso_code!B:C,2,FALSE)</f>
        <v>NER</v>
      </c>
      <c r="D92" s="18" t="str">
        <f>VLOOKUP(Table4[[#This Row],[iso_code]],iso_code!G:H,2,FALSE)</f>
        <v>Niger (the)</v>
      </c>
    </row>
    <row r="93" spans="1:4">
      <c r="A93" s="18">
        <v>2</v>
      </c>
      <c r="B93" s="58" t="s">
        <v>1263</v>
      </c>
      <c r="C93" s="62" t="str">
        <f>VLOOKUP(Table4[[#This Row],[iso_code]],iso_code!B:C,2,FALSE)</f>
        <v>NGA</v>
      </c>
      <c r="D93" s="18" t="str">
        <f>VLOOKUP(Table4[[#This Row],[iso_code]],iso_code!G:H,2,FALSE)</f>
        <v>Nigeria</v>
      </c>
    </row>
    <row r="94" spans="1:4">
      <c r="A94" s="18">
        <v>2</v>
      </c>
      <c r="B94" s="58" t="s">
        <v>2297</v>
      </c>
      <c r="C94" s="62" t="str">
        <f>VLOOKUP(Table4[[#This Row],[iso_code]],iso_code!B:C,2,FALSE)</f>
        <v>RWA</v>
      </c>
      <c r="D94" s="18" t="str">
        <f>VLOOKUP(Table4[[#This Row],[iso_code]],iso_code!G:H,2,FALSE)</f>
        <v>Rwanda</v>
      </c>
    </row>
    <row r="95" spans="1:4">
      <c r="A95" s="18">
        <v>2</v>
      </c>
      <c r="B95" s="58" t="s">
        <v>2298</v>
      </c>
      <c r="C95" s="62" t="str">
        <f>VLOOKUP(Table4[[#This Row],[iso_code]],iso_code!B:C,2,FALSE)</f>
        <v>STP</v>
      </c>
      <c r="D95" s="18" t="str">
        <f>VLOOKUP(Table4[[#This Row],[iso_code]],iso_code!G:H,2,FALSE)</f>
        <v>Sao Tome and Principe</v>
      </c>
    </row>
    <row r="96" spans="1:4">
      <c r="A96" s="18">
        <v>2</v>
      </c>
      <c r="B96" s="58" t="s">
        <v>1736</v>
      </c>
      <c r="C96" s="62" t="str">
        <f>VLOOKUP(Table4[[#This Row],[iso_code]],iso_code!B:C,2,FALSE)</f>
        <v>SEN</v>
      </c>
      <c r="D96" s="18" t="str">
        <f>VLOOKUP(Table4[[#This Row],[iso_code]],iso_code!G:H,2,FALSE)</f>
        <v>Senegal</v>
      </c>
    </row>
    <row r="97" spans="1:4">
      <c r="A97" s="18">
        <v>2</v>
      </c>
      <c r="B97" s="58" t="s">
        <v>2299</v>
      </c>
      <c r="C97" s="62" t="str">
        <f>VLOOKUP(Table4[[#This Row],[iso_code]],iso_code!B:C,2,FALSE)</f>
        <v>SYC</v>
      </c>
      <c r="D97" s="18" t="str">
        <f>VLOOKUP(Table4[[#This Row],[iso_code]],iso_code!G:H,2,FALSE)</f>
        <v>Seychelles</v>
      </c>
    </row>
    <row r="98" spans="1:4">
      <c r="A98" s="18">
        <v>2</v>
      </c>
      <c r="B98" s="58" t="s">
        <v>2145</v>
      </c>
      <c r="C98" s="62" t="str">
        <f>VLOOKUP(Table4[[#This Row],[iso_code]],iso_code!B:C,2,FALSE)</f>
        <v>SLE</v>
      </c>
      <c r="D98" s="18" t="str">
        <f>VLOOKUP(Table4[[#This Row],[iso_code]],iso_code!G:H,2,FALSE)</f>
        <v>Sierra Leone</v>
      </c>
    </row>
    <row r="99" spans="1:4">
      <c r="A99" s="18">
        <v>2</v>
      </c>
      <c r="B99" s="58" t="s">
        <v>2300</v>
      </c>
      <c r="C99" s="62" t="str">
        <f>VLOOKUP(Table4[[#This Row],[iso_code]],iso_code!B:C,2,FALSE)</f>
        <v>SOM</v>
      </c>
      <c r="D99" s="18" t="str">
        <f>VLOOKUP(Table4[[#This Row],[iso_code]],iso_code!G:H,2,FALSE)</f>
        <v>Somalia</v>
      </c>
    </row>
    <row r="100" spans="1:4">
      <c r="A100" s="18">
        <v>2</v>
      </c>
      <c r="B100" s="58" t="s">
        <v>617</v>
      </c>
      <c r="C100" s="62" t="str">
        <f>VLOOKUP(Table4[[#This Row],[iso_code]],iso_code!B:C,2,FALSE)</f>
        <v>ZAF</v>
      </c>
      <c r="D100" s="18" t="str">
        <f>VLOOKUP(Table4[[#This Row],[iso_code]],iso_code!G:H,2,FALSE)</f>
        <v>South Africa</v>
      </c>
    </row>
    <row r="101" spans="1:4">
      <c r="A101" s="18">
        <v>2</v>
      </c>
      <c r="B101" s="58" t="s">
        <v>2301</v>
      </c>
      <c r="C101" s="62" t="str">
        <f>VLOOKUP(Table4[[#This Row],[iso_code]],iso_code!B:C,2,FALSE)</f>
        <v>SSD</v>
      </c>
      <c r="D101" s="18" t="str">
        <f>VLOOKUP(Table4[[#This Row],[iso_code]],iso_code!G:H,2,FALSE)</f>
        <v>South Sudan</v>
      </c>
    </row>
    <row r="102" spans="1:4">
      <c r="A102" s="18">
        <v>2</v>
      </c>
      <c r="B102" s="58" t="s">
        <v>2302</v>
      </c>
      <c r="C102" s="62" t="str">
        <f>VLOOKUP(Table4[[#This Row],[iso_code]],iso_code!B:C,2,FALSE)</f>
        <v>SDN</v>
      </c>
      <c r="D102" s="18" t="str">
        <f>VLOOKUP(Table4[[#This Row],[iso_code]],iso_code!G:H,2,FALSE)</f>
        <v>Sudan (the)</v>
      </c>
    </row>
    <row r="103" spans="1:4">
      <c r="A103" s="18">
        <v>2</v>
      </c>
      <c r="B103" s="58" t="s">
        <v>883</v>
      </c>
      <c r="C103" s="62" t="str">
        <f>VLOOKUP(Table4[[#This Row],[iso_code]],iso_code!B:C,2,FALSE)</f>
        <v>TZA</v>
      </c>
      <c r="D103" s="18" t="str">
        <f>VLOOKUP(Table4[[#This Row],[iso_code]],iso_code!G:H,2,FALSE)</f>
        <v>Tanzania, United Republic of</v>
      </c>
    </row>
    <row r="104" spans="1:4">
      <c r="A104" s="18">
        <v>2</v>
      </c>
      <c r="B104" s="58" t="s">
        <v>2067</v>
      </c>
      <c r="C104" s="62" t="str">
        <f>VLOOKUP(Table4[[#This Row],[iso_code]],iso_code!B:C,2,FALSE)</f>
        <v>TGO</v>
      </c>
      <c r="D104" s="18" t="str">
        <f>VLOOKUP(Table4[[#This Row],[iso_code]],iso_code!G:H,2,FALSE)</f>
        <v>Togo</v>
      </c>
    </row>
    <row r="105" spans="1:4">
      <c r="A105" s="18">
        <v>2</v>
      </c>
      <c r="B105" s="18" t="s">
        <v>977</v>
      </c>
      <c r="C105" s="62" t="str">
        <f>VLOOKUP(Table4[[#This Row],[iso_code]],iso_code!B:C,2,FALSE)</f>
        <v>TUN</v>
      </c>
      <c r="D105" s="18" t="str">
        <f>VLOOKUP(Table4[[#This Row],[iso_code]],iso_code!G:H,2,FALSE)</f>
        <v>Tunisia</v>
      </c>
    </row>
    <row r="106" spans="1:4">
      <c r="A106" s="18">
        <v>2</v>
      </c>
      <c r="B106" s="18" t="s">
        <v>1508</v>
      </c>
      <c r="C106" s="62" t="str">
        <f>VLOOKUP(Table4[[#This Row],[iso_code]],iso_code!B:C,2,FALSE)</f>
        <v>UGA</v>
      </c>
      <c r="D106" s="18" t="str">
        <f>VLOOKUP(Table4[[#This Row],[iso_code]],iso_code!G:H,2,FALSE)</f>
        <v>Uganda</v>
      </c>
    </row>
    <row r="107" spans="1:4">
      <c r="A107" s="18">
        <v>2</v>
      </c>
      <c r="B107" s="18" t="s">
        <v>757</v>
      </c>
      <c r="C107" s="62" t="str">
        <f>VLOOKUP(Table4[[#This Row],[iso_code]],iso_code!B:C,2,FALSE)</f>
        <v>ZMB</v>
      </c>
      <c r="D107" s="18" t="str">
        <f>VLOOKUP(Table4[[#This Row],[iso_code]],iso_code!G:H,2,FALSE)</f>
        <v>Zambia</v>
      </c>
    </row>
    <row r="108" spans="1:4">
      <c r="A108" s="18">
        <v>2</v>
      </c>
      <c r="B108" s="18" t="s">
        <v>2304</v>
      </c>
      <c r="C108" s="62" t="str">
        <f>VLOOKUP(Table4[[#This Row],[iso_code]],iso_code!B:C,2,FALSE)</f>
        <v>ZWE</v>
      </c>
      <c r="D108" s="18" t="str">
        <f>VLOOKUP(Table4[[#This Row],[iso_code]],iso_code!G:H,2,FALSE)</f>
        <v>Zimbabwe</v>
      </c>
    </row>
    <row r="109" spans="1:4">
      <c r="A109" s="18">
        <v>3</v>
      </c>
      <c r="B109" s="58" t="s">
        <v>811</v>
      </c>
      <c r="C109" s="62" t="str">
        <f>VLOOKUP(Table4[[#This Row],[iso_code]],iso_code!B:C,2,FALSE)</f>
        <v>DZA</v>
      </c>
      <c r="D109" s="18" t="str">
        <f>VLOOKUP(Table4[[#This Row],[iso_code]],iso_code!G:H,2,FALSE)</f>
        <v>Algeria</v>
      </c>
    </row>
    <row r="110" spans="1:4">
      <c r="A110" s="18">
        <v>3</v>
      </c>
      <c r="B110" s="58" t="s">
        <v>2278</v>
      </c>
      <c r="C110" s="62" t="str">
        <f>VLOOKUP(Table4[[#This Row],[iso_code]],iso_code!B:C,2,FALSE)</f>
        <v>AGO</v>
      </c>
      <c r="D110" s="18" t="str">
        <f>VLOOKUP(Table4[[#This Row],[iso_code]],iso_code!G:H,2,FALSE)</f>
        <v>Angola</v>
      </c>
    </row>
    <row r="111" spans="1:4">
      <c r="A111" s="18">
        <v>3</v>
      </c>
      <c r="B111" s="58" t="s">
        <v>2279</v>
      </c>
      <c r="C111" s="62" t="str">
        <f>VLOOKUP(Table4[[#This Row],[iso_code]],iso_code!B:C,2,FALSE)</f>
        <v>BEN</v>
      </c>
      <c r="D111" s="18" t="str">
        <f>VLOOKUP(Table4[[#This Row],[iso_code]],iso_code!G:H,2,FALSE)</f>
        <v>Benin</v>
      </c>
    </row>
    <row r="112" spans="1:4">
      <c r="A112" s="18">
        <v>3</v>
      </c>
      <c r="B112" s="58" t="s">
        <v>1877</v>
      </c>
      <c r="C112" s="62" t="str">
        <f>VLOOKUP(Table4[[#This Row],[iso_code]],iso_code!B:C,2,FALSE)</f>
        <v>BWA</v>
      </c>
      <c r="D112" s="18" t="str">
        <f>VLOOKUP(Table4[[#This Row],[iso_code]],iso_code!G:H,2,FALSE)</f>
        <v>Botswana</v>
      </c>
    </row>
    <row r="113" spans="1:4">
      <c r="A113" s="18">
        <v>3</v>
      </c>
      <c r="B113" s="58" t="s">
        <v>2280</v>
      </c>
      <c r="C113" s="62" t="str">
        <f>VLOOKUP(Table4[[#This Row],[iso_code]],iso_code!B:C,2,FALSE)</f>
        <v>BFA</v>
      </c>
      <c r="D113" s="18" t="str">
        <f>VLOOKUP(Table4[[#This Row],[iso_code]],iso_code!G:H,2,FALSE)</f>
        <v>Burkina Faso</v>
      </c>
    </row>
    <row r="114" spans="1:4">
      <c r="A114" s="18">
        <v>3</v>
      </c>
      <c r="B114" s="58" t="s">
        <v>2281</v>
      </c>
      <c r="C114" s="62" t="str">
        <f>VLOOKUP(Table4[[#This Row],[iso_code]],iso_code!B:C,2,FALSE)</f>
        <v>BDI</v>
      </c>
      <c r="D114" s="18" t="str">
        <f>VLOOKUP(Table4[[#This Row],[iso_code]],iso_code!G:H,2,FALSE)</f>
        <v>Burundi</v>
      </c>
    </row>
    <row r="115" spans="1:4">
      <c r="A115" s="18">
        <v>3</v>
      </c>
      <c r="B115" s="58" t="s">
        <v>290</v>
      </c>
      <c r="C115" s="62" t="str">
        <f>VLOOKUP(Table4[[#This Row],[iso_code]],iso_code!B:C,2,FALSE)</f>
        <v>CMR</v>
      </c>
      <c r="D115" s="18" t="str">
        <f>VLOOKUP(Table4[[#This Row],[iso_code]],iso_code!G:H,2,FALSE)</f>
        <v>Cameroon</v>
      </c>
    </row>
    <row r="116" spans="1:4">
      <c r="A116" s="18">
        <v>3</v>
      </c>
      <c r="B116" s="58" t="s">
        <v>1711</v>
      </c>
      <c r="C116" s="62" t="str">
        <f>VLOOKUP(Table4[[#This Row],[iso_code]],iso_code!B:C,2,FALSE)</f>
        <v>CAF</v>
      </c>
      <c r="D116" s="18" t="str">
        <f>VLOOKUP(Table4[[#This Row],[iso_code]],iso_code!G:H,2,FALSE)</f>
        <v>Central African Republic (the)</v>
      </c>
    </row>
    <row r="117" spans="1:4">
      <c r="A117" s="18">
        <v>3</v>
      </c>
      <c r="B117" s="58" t="s">
        <v>2282</v>
      </c>
      <c r="C117" s="62" t="str">
        <f>VLOOKUP(Table4[[#This Row],[iso_code]],iso_code!B:C,2,FALSE)</f>
        <v>TCD</v>
      </c>
      <c r="D117" s="18" t="str">
        <f>VLOOKUP(Table4[[#This Row],[iso_code]],iso_code!G:H,2,FALSE)</f>
        <v>Chad</v>
      </c>
    </row>
    <row r="118" spans="1:4">
      <c r="A118" s="18">
        <v>3</v>
      </c>
      <c r="B118" s="58" t="s">
        <v>2075</v>
      </c>
      <c r="C118" s="62" t="str">
        <f>VLOOKUP(Table4[[#This Row],[iso_code]],iso_code!B:C,2,FALSE)</f>
        <v>COD</v>
      </c>
      <c r="D118" s="18" t="str">
        <f>VLOOKUP(Table4[[#This Row],[iso_code]],iso_code!G:H,2,FALSE)</f>
        <v>Congo (the Democratic Republic of the)</v>
      </c>
    </row>
    <row r="119" spans="1:4">
      <c r="A119" s="18">
        <v>3</v>
      </c>
      <c r="B119" s="58" t="s">
        <v>2284</v>
      </c>
      <c r="C119" s="62" t="str">
        <f>VLOOKUP(Table4[[#This Row],[iso_code]],iso_code!B:C,2,FALSE)</f>
        <v>COG</v>
      </c>
      <c r="D119" s="18" t="str">
        <f>VLOOKUP(Table4[[#This Row],[iso_code]],iso_code!G:H,2,FALSE)</f>
        <v>Congo (the)</v>
      </c>
    </row>
    <row r="120" spans="1:4">
      <c r="A120" s="18">
        <v>3</v>
      </c>
      <c r="B120" s="58" t="s">
        <v>2285</v>
      </c>
      <c r="C120" s="62" t="str">
        <f>VLOOKUP(Table4[[#This Row],[iso_code]],iso_code!B:C,2,FALSE)</f>
        <v>DJI</v>
      </c>
      <c r="D120" s="18" t="str">
        <f>VLOOKUP(Table4[[#This Row],[iso_code]],iso_code!G:H,2,FALSE)</f>
        <v>Djibouti</v>
      </c>
    </row>
    <row r="121" spans="1:4">
      <c r="A121" s="18">
        <v>3</v>
      </c>
      <c r="B121" s="58" t="s">
        <v>873</v>
      </c>
      <c r="C121" s="62" t="str">
        <f>VLOOKUP(Table4[[#This Row],[iso_code]],iso_code!B:C,2,FALSE)</f>
        <v>EGY</v>
      </c>
      <c r="D121" s="18" t="str">
        <f>VLOOKUP(Table4[[#This Row],[iso_code]],iso_code!G:H,2,FALSE)</f>
        <v>Egypt</v>
      </c>
    </row>
    <row r="122" spans="1:4">
      <c r="A122" s="18">
        <v>3</v>
      </c>
      <c r="B122" s="58" t="s">
        <v>2286</v>
      </c>
      <c r="C122" s="62" t="str">
        <f>VLOOKUP(Table4[[#This Row],[iso_code]],iso_code!B:C,2,FALSE)</f>
        <v>GNQ</v>
      </c>
      <c r="D122" s="18" t="str">
        <f>VLOOKUP(Table4[[#This Row],[iso_code]],iso_code!G:H,2,FALSE)</f>
        <v>Equatorial Guinea</v>
      </c>
    </row>
    <row r="123" spans="1:4">
      <c r="A123" s="18">
        <v>3</v>
      </c>
      <c r="B123" s="58" t="s">
        <v>2287</v>
      </c>
      <c r="C123" s="62" t="str">
        <f>VLOOKUP(Table4[[#This Row],[iso_code]],iso_code!B:C,2,FALSE)</f>
        <v>ERI</v>
      </c>
      <c r="D123" s="18" t="str">
        <f>VLOOKUP(Table4[[#This Row],[iso_code]],iso_code!G:H,2,FALSE)</f>
        <v>Eritrea</v>
      </c>
    </row>
    <row r="124" spans="1:4">
      <c r="A124" s="18">
        <v>3</v>
      </c>
      <c r="B124" s="58" t="s">
        <v>2303</v>
      </c>
      <c r="C124" s="62" t="str">
        <f>VLOOKUP(Table4[[#This Row],[iso_code]],iso_code!B:C,2,FALSE)</f>
        <v>SWZ</v>
      </c>
      <c r="D124" s="18" t="str">
        <f>VLOOKUP(Table4[[#This Row],[iso_code]],iso_code!G:H,2,FALSE)</f>
        <v>Eswatini</v>
      </c>
    </row>
    <row r="125" spans="1:4">
      <c r="A125" s="18">
        <v>3</v>
      </c>
      <c r="B125" s="58" t="s">
        <v>199</v>
      </c>
      <c r="C125" s="62" t="str">
        <f>VLOOKUP(Table4[[#This Row],[iso_code]],iso_code!B:C,2,FALSE)</f>
        <v>ETH</v>
      </c>
      <c r="D125" s="18" t="str">
        <f>VLOOKUP(Table4[[#This Row],[iso_code]],iso_code!G:H,2,FALSE)</f>
        <v>Ethiopia</v>
      </c>
    </row>
    <row r="126" spans="1:4">
      <c r="A126" s="18">
        <v>3</v>
      </c>
      <c r="B126" s="58" t="s">
        <v>2288</v>
      </c>
      <c r="C126" s="62" t="str">
        <f>VLOOKUP(Table4[[#This Row],[iso_code]],iso_code!B:C,2,FALSE)</f>
        <v>GAB</v>
      </c>
      <c r="D126" s="18" t="str">
        <f>VLOOKUP(Table4[[#This Row],[iso_code]],iso_code!G:H,2,FALSE)</f>
        <v>Gabon</v>
      </c>
    </row>
    <row r="127" spans="1:4">
      <c r="A127" s="18">
        <v>3</v>
      </c>
      <c r="B127" s="58" t="s">
        <v>2289</v>
      </c>
      <c r="C127" s="62" t="str">
        <f>VLOOKUP(Table4[[#This Row],[iso_code]],iso_code!B:C,2,FALSE)</f>
        <v>GMB</v>
      </c>
      <c r="D127" s="18" t="str">
        <f>VLOOKUP(Table4[[#This Row],[iso_code]],iso_code!G:H,2,FALSE)</f>
        <v>Gambia (the)</v>
      </c>
    </row>
    <row r="128" spans="1:4">
      <c r="A128" s="18">
        <v>3</v>
      </c>
      <c r="B128" s="58" t="s">
        <v>255</v>
      </c>
      <c r="C128" s="62" t="str">
        <f>VLOOKUP(Table4[[#This Row],[iso_code]],iso_code!B:C,2,FALSE)</f>
        <v>GHA</v>
      </c>
      <c r="D128" s="18" t="str">
        <f>VLOOKUP(Table4[[#This Row],[iso_code]],iso_code!G:H,2,FALSE)</f>
        <v>Ghana</v>
      </c>
    </row>
    <row r="129" spans="1:4">
      <c r="A129" s="18">
        <v>3</v>
      </c>
      <c r="B129" s="58" t="s">
        <v>2290</v>
      </c>
      <c r="C129" s="62" t="str">
        <f>VLOOKUP(Table4[[#This Row],[iso_code]],iso_code!B:C,2,FALSE)</f>
        <v>GIN</v>
      </c>
      <c r="D129" s="18" t="str">
        <f>VLOOKUP(Table4[[#This Row],[iso_code]],iso_code!G:H,2,FALSE)</f>
        <v>Guinea</v>
      </c>
    </row>
    <row r="130" spans="1:4">
      <c r="A130" s="18">
        <v>3</v>
      </c>
      <c r="B130" s="58" t="s">
        <v>2291</v>
      </c>
      <c r="C130" s="62" t="str">
        <f>VLOOKUP(Table4[[#This Row],[iso_code]],iso_code!B:C,2,FALSE)</f>
        <v>GNB</v>
      </c>
      <c r="D130" s="18" t="str">
        <f>VLOOKUP(Table4[[#This Row],[iso_code]],iso_code!G:H,2,FALSE)</f>
        <v>Guinea-Bissau</v>
      </c>
    </row>
    <row r="131" spans="1:4">
      <c r="A131" s="18">
        <v>3</v>
      </c>
      <c r="B131" s="58" t="s">
        <v>2292</v>
      </c>
      <c r="C131" s="62" t="str">
        <f>VLOOKUP(Table4[[#This Row],[iso_code]],iso_code!B:C,2,FALSE)</f>
        <v>CIV</v>
      </c>
      <c r="D131" s="18" t="str">
        <f>VLOOKUP(Table4[[#This Row],[iso_code]],iso_code!G:H,2,FALSE)</f>
        <v>Côte d'Ivoire</v>
      </c>
    </row>
    <row r="132" spans="1:4">
      <c r="A132" s="18">
        <v>3</v>
      </c>
      <c r="B132" s="58" t="s">
        <v>433</v>
      </c>
      <c r="C132" s="62" t="str">
        <f>VLOOKUP(Table4[[#This Row],[iso_code]],iso_code!B:C,2,FALSE)</f>
        <v>KEN</v>
      </c>
      <c r="D132" s="18" t="str">
        <f>VLOOKUP(Table4[[#This Row],[iso_code]],iso_code!G:H,2,FALSE)</f>
        <v>Kenya</v>
      </c>
    </row>
    <row r="133" spans="1:4">
      <c r="A133" s="18">
        <v>3</v>
      </c>
      <c r="B133" s="58" t="s">
        <v>2293</v>
      </c>
      <c r="C133" s="62" t="str">
        <f>VLOOKUP(Table4[[#This Row],[iso_code]],iso_code!B:C,2,FALSE)</f>
        <v>LSO</v>
      </c>
      <c r="D133" s="18" t="str">
        <f>VLOOKUP(Table4[[#This Row],[iso_code]],iso_code!G:H,2,FALSE)</f>
        <v>Lesotho</v>
      </c>
    </row>
    <row r="134" spans="1:4">
      <c r="A134" s="18">
        <v>3</v>
      </c>
      <c r="B134" s="58" t="s">
        <v>2294</v>
      </c>
      <c r="C134" s="62" t="str">
        <f>VLOOKUP(Table4[[#This Row],[iso_code]],iso_code!B:C,2,FALSE)</f>
        <v>LBR</v>
      </c>
      <c r="D134" s="18" t="str">
        <f>VLOOKUP(Table4[[#This Row],[iso_code]],iso_code!G:H,2,FALSE)</f>
        <v>Liberia</v>
      </c>
    </row>
    <row r="135" spans="1:4">
      <c r="A135" s="18">
        <v>3</v>
      </c>
      <c r="B135" s="58" t="s">
        <v>2043</v>
      </c>
      <c r="C135" s="62" t="str">
        <f>VLOOKUP(Table4[[#This Row],[iso_code]],iso_code!B:C,2,FALSE)</f>
        <v>LBY</v>
      </c>
      <c r="D135" s="18" t="str">
        <f>VLOOKUP(Table4[[#This Row],[iso_code]],iso_code!G:H,2,FALSE)</f>
        <v>Libya</v>
      </c>
    </row>
    <row r="136" spans="1:4">
      <c r="A136" s="18">
        <v>3</v>
      </c>
      <c r="B136" s="58" t="s">
        <v>1190</v>
      </c>
      <c r="C136" s="62" t="str">
        <f>VLOOKUP(Table4[[#This Row],[iso_code]],iso_code!B:C,2,FALSE)</f>
        <v>MWI</v>
      </c>
      <c r="D136" s="18" t="str">
        <f>VLOOKUP(Table4[[#This Row],[iso_code]],iso_code!G:H,2,FALSE)</f>
        <v>Malawi</v>
      </c>
    </row>
    <row r="137" spans="1:4">
      <c r="A137" s="18">
        <v>3</v>
      </c>
      <c r="B137" s="58" t="s">
        <v>2296</v>
      </c>
      <c r="C137" s="62" t="str">
        <f>VLOOKUP(Table4[[#This Row],[iso_code]],iso_code!B:C,2,FALSE)</f>
        <v>MLI</v>
      </c>
      <c r="D137" s="18" t="str">
        <f>VLOOKUP(Table4[[#This Row],[iso_code]],iso_code!G:H,2,FALSE)</f>
        <v>Mali</v>
      </c>
    </row>
    <row r="138" spans="1:4">
      <c r="A138" s="18">
        <v>3</v>
      </c>
      <c r="B138" s="58" t="s">
        <v>2161</v>
      </c>
      <c r="C138" s="62" t="str">
        <f>VLOOKUP(Table4[[#This Row],[iso_code]],iso_code!B:C,2,FALSE)</f>
        <v>MRT</v>
      </c>
      <c r="D138" s="18" t="str">
        <f>VLOOKUP(Table4[[#This Row],[iso_code]],iso_code!G:H,2,FALSE)</f>
        <v>Mauritania</v>
      </c>
    </row>
    <row r="139" spans="1:4">
      <c r="A139" s="18">
        <v>3</v>
      </c>
      <c r="B139" s="58" t="s">
        <v>518</v>
      </c>
      <c r="C139" s="62" t="str">
        <f>VLOOKUP(Table4[[#This Row],[iso_code]],iso_code!B:C,2,FALSE)</f>
        <v>MAR</v>
      </c>
      <c r="D139" s="18" t="str">
        <f>VLOOKUP(Table4[[#This Row],[iso_code]],iso_code!G:H,2,FALSE)</f>
        <v>Morocco</v>
      </c>
    </row>
    <row r="140" spans="1:4">
      <c r="A140" s="18">
        <v>3</v>
      </c>
      <c r="B140" s="58" t="s">
        <v>1496</v>
      </c>
      <c r="C140" s="62" t="str">
        <f>VLOOKUP(Table4[[#This Row],[iso_code]],iso_code!B:C,2,FALSE)</f>
        <v>MOZ</v>
      </c>
      <c r="D140" s="18" t="str">
        <f>VLOOKUP(Table4[[#This Row],[iso_code]],iso_code!G:H,2,FALSE)</f>
        <v>Mozambique</v>
      </c>
    </row>
    <row r="141" spans="1:4">
      <c r="A141" s="18">
        <v>3</v>
      </c>
      <c r="B141" s="58" t="s">
        <v>2121</v>
      </c>
      <c r="C141" s="62" t="str">
        <f>VLOOKUP(Table4[[#This Row],[iso_code]],iso_code!B:C,2,FALSE)</f>
        <v>NAM</v>
      </c>
      <c r="D141" s="18" t="str">
        <f>VLOOKUP(Table4[[#This Row],[iso_code]],iso_code!G:H,2,FALSE)</f>
        <v>Namibia</v>
      </c>
    </row>
    <row r="142" spans="1:4">
      <c r="A142" s="18">
        <v>3</v>
      </c>
      <c r="B142" s="58" t="s">
        <v>1030</v>
      </c>
      <c r="C142" s="62" t="str">
        <f>VLOOKUP(Table4[[#This Row],[iso_code]],iso_code!B:C,2,FALSE)</f>
        <v>NER</v>
      </c>
      <c r="D142" s="18" t="str">
        <f>VLOOKUP(Table4[[#This Row],[iso_code]],iso_code!G:H,2,FALSE)</f>
        <v>Niger (the)</v>
      </c>
    </row>
    <row r="143" spans="1:4">
      <c r="A143" s="18">
        <v>3</v>
      </c>
      <c r="B143" s="58" t="s">
        <v>1263</v>
      </c>
      <c r="C143" s="62" t="str">
        <f>VLOOKUP(Table4[[#This Row],[iso_code]],iso_code!B:C,2,FALSE)</f>
        <v>NGA</v>
      </c>
      <c r="D143" s="18" t="str">
        <f>VLOOKUP(Table4[[#This Row],[iso_code]],iso_code!G:H,2,FALSE)</f>
        <v>Nigeria</v>
      </c>
    </row>
    <row r="144" spans="1:4">
      <c r="A144" s="18">
        <v>3</v>
      </c>
      <c r="B144" s="58" t="s">
        <v>2297</v>
      </c>
      <c r="C144" s="62" t="str">
        <f>VLOOKUP(Table4[[#This Row],[iso_code]],iso_code!B:C,2,FALSE)</f>
        <v>RWA</v>
      </c>
      <c r="D144" s="18" t="str">
        <f>VLOOKUP(Table4[[#This Row],[iso_code]],iso_code!G:H,2,FALSE)</f>
        <v>Rwanda</v>
      </c>
    </row>
    <row r="145" spans="1:4">
      <c r="A145" s="18">
        <v>3</v>
      </c>
      <c r="B145" s="58" t="s">
        <v>1736</v>
      </c>
      <c r="C145" s="62" t="str">
        <f>VLOOKUP(Table4[[#This Row],[iso_code]],iso_code!B:C,2,FALSE)</f>
        <v>SEN</v>
      </c>
      <c r="D145" s="18" t="str">
        <f>VLOOKUP(Table4[[#This Row],[iso_code]],iso_code!G:H,2,FALSE)</f>
        <v>Senegal</v>
      </c>
    </row>
    <row r="146" spans="1:4">
      <c r="A146" s="18">
        <v>3</v>
      </c>
      <c r="B146" s="58" t="s">
        <v>2145</v>
      </c>
      <c r="C146" s="62" t="str">
        <f>VLOOKUP(Table4[[#This Row],[iso_code]],iso_code!B:C,2,FALSE)</f>
        <v>SLE</v>
      </c>
      <c r="D146" s="18" t="str">
        <f>VLOOKUP(Table4[[#This Row],[iso_code]],iso_code!G:H,2,FALSE)</f>
        <v>Sierra Leone</v>
      </c>
    </row>
    <row r="147" spans="1:4">
      <c r="A147" s="18">
        <v>3</v>
      </c>
      <c r="B147" s="58" t="s">
        <v>2300</v>
      </c>
      <c r="C147" s="62" t="str">
        <f>VLOOKUP(Table4[[#This Row],[iso_code]],iso_code!B:C,2,FALSE)</f>
        <v>SOM</v>
      </c>
      <c r="D147" s="18" t="str">
        <f>VLOOKUP(Table4[[#This Row],[iso_code]],iso_code!G:H,2,FALSE)</f>
        <v>Somalia</v>
      </c>
    </row>
    <row r="148" spans="1:4">
      <c r="A148" s="18">
        <v>3</v>
      </c>
      <c r="B148" s="58" t="s">
        <v>617</v>
      </c>
      <c r="C148" s="62" t="str">
        <f>VLOOKUP(Table4[[#This Row],[iso_code]],iso_code!B:C,2,FALSE)</f>
        <v>ZAF</v>
      </c>
      <c r="D148" s="18" t="str">
        <f>VLOOKUP(Table4[[#This Row],[iso_code]],iso_code!G:H,2,FALSE)</f>
        <v>South Africa</v>
      </c>
    </row>
    <row r="149" spans="1:4">
      <c r="A149" s="18">
        <v>3</v>
      </c>
      <c r="B149" s="58" t="s">
        <v>2301</v>
      </c>
      <c r="C149" s="62" t="str">
        <f>VLOOKUP(Table4[[#This Row],[iso_code]],iso_code!B:C,2,FALSE)</f>
        <v>SSD</v>
      </c>
      <c r="D149" s="18" t="str">
        <f>VLOOKUP(Table4[[#This Row],[iso_code]],iso_code!G:H,2,FALSE)</f>
        <v>South Sudan</v>
      </c>
    </row>
    <row r="150" spans="1:4">
      <c r="A150" s="18">
        <v>3</v>
      </c>
      <c r="B150" s="58" t="s">
        <v>2302</v>
      </c>
      <c r="C150" s="62" t="str">
        <f>VLOOKUP(Table4[[#This Row],[iso_code]],iso_code!B:C,2,FALSE)</f>
        <v>SDN</v>
      </c>
      <c r="D150" s="18" t="str">
        <f>VLOOKUP(Table4[[#This Row],[iso_code]],iso_code!G:H,2,FALSE)</f>
        <v>Sudan (the)</v>
      </c>
    </row>
    <row r="151" spans="1:4">
      <c r="A151" s="18">
        <v>3</v>
      </c>
      <c r="B151" s="58" t="s">
        <v>883</v>
      </c>
      <c r="C151" s="62" t="str">
        <f>VLOOKUP(Table4[[#This Row],[iso_code]],iso_code!B:C,2,FALSE)</f>
        <v>TZA</v>
      </c>
      <c r="D151" s="18" t="str">
        <f>VLOOKUP(Table4[[#This Row],[iso_code]],iso_code!G:H,2,FALSE)</f>
        <v>Tanzania, United Republic of</v>
      </c>
    </row>
    <row r="152" spans="1:4">
      <c r="A152" s="18">
        <v>3</v>
      </c>
      <c r="B152" s="58" t="s">
        <v>2067</v>
      </c>
      <c r="C152" s="62" t="str">
        <f>VLOOKUP(Table4[[#This Row],[iso_code]],iso_code!B:C,2,FALSE)</f>
        <v>TGO</v>
      </c>
      <c r="D152" s="18" t="str">
        <f>VLOOKUP(Table4[[#This Row],[iso_code]],iso_code!G:H,2,FALSE)</f>
        <v>Togo</v>
      </c>
    </row>
    <row r="153" spans="1:4">
      <c r="A153" s="18">
        <v>3</v>
      </c>
      <c r="B153" s="18" t="s">
        <v>977</v>
      </c>
      <c r="C153" s="62" t="str">
        <f>VLOOKUP(Table4[[#This Row],[iso_code]],iso_code!B:C,2,FALSE)</f>
        <v>TUN</v>
      </c>
      <c r="D153" s="18" t="str">
        <f>VLOOKUP(Table4[[#This Row],[iso_code]],iso_code!G:H,2,FALSE)</f>
        <v>Tunisia</v>
      </c>
    </row>
    <row r="154" spans="1:4">
      <c r="A154" s="18">
        <v>3</v>
      </c>
      <c r="B154" s="18" t="s">
        <v>1508</v>
      </c>
      <c r="C154" s="62" t="str">
        <f>VLOOKUP(Table4[[#This Row],[iso_code]],iso_code!B:C,2,FALSE)</f>
        <v>UGA</v>
      </c>
      <c r="D154" s="18" t="str">
        <f>VLOOKUP(Table4[[#This Row],[iso_code]],iso_code!G:H,2,FALSE)</f>
        <v>Uganda</v>
      </c>
    </row>
    <row r="155" spans="1:4">
      <c r="A155" s="18">
        <v>3</v>
      </c>
      <c r="B155" s="18" t="s">
        <v>757</v>
      </c>
      <c r="C155" s="62" t="str">
        <f>VLOOKUP(Table4[[#This Row],[iso_code]],iso_code!B:C,2,FALSE)</f>
        <v>ZMB</v>
      </c>
      <c r="D155" s="18" t="str">
        <f>VLOOKUP(Table4[[#This Row],[iso_code]],iso_code!G:H,2,FALSE)</f>
        <v>Zambia</v>
      </c>
    </row>
    <row r="156" spans="1:4">
      <c r="A156" s="18">
        <v>3</v>
      </c>
      <c r="B156" s="18" t="s">
        <v>2304</v>
      </c>
      <c r="C156" s="62" t="str">
        <f>VLOOKUP(Table4[[#This Row],[iso_code]],iso_code!B:C,2,FALSE)</f>
        <v>ZWE</v>
      </c>
      <c r="D156" s="18" t="str">
        <f>VLOOKUP(Table4[[#This Row],[iso_code]],iso_code!G:H,2,FALSE)</f>
        <v>Zimbabwe</v>
      </c>
    </row>
    <row r="157" spans="1:4">
      <c r="A157" s="18">
        <v>4</v>
      </c>
      <c r="B157" s="58" t="s">
        <v>811</v>
      </c>
      <c r="C157" s="62" t="str">
        <f>VLOOKUP(Table4[[#This Row],[iso_code]],iso_code!B:C,2,FALSE)</f>
        <v>DZA</v>
      </c>
      <c r="D157" s="18" t="str">
        <f>VLOOKUP(Table4[[#This Row],[iso_code]],iso_code!G:H,2,FALSE)</f>
        <v>Algeria</v>
      </c>
    </row>
    <row r="158" spans="1:4">
      <c r="A158" s="18">
        <v>4</v>
      </c>
      <c r="B158" s="58" t="s">
        <v>2278</v>
      </c>
      <c r="C158" s="62" t="str">
        <f>VLOOKUP(Table4[[#This Row],[iso_code]],iso_code!B:C,2,FALSE)</f>
        <v>AGO</v>
      </c>
      <c r="D158" s="18" t="str">
        <f>VLOOKUP(Table4[[#This Row],[iso_code]],iso_code!G:H,2,FALSE)</f>
        <v>Angola</v>
      </c>
    </row>
    <row r="159" spans="1:4">
      <c r="A159" s="18">
        <v>4</v>
      </c>
      <c r="B159" s="58" t="s">
        <v>2279</v>
      </c>
      <c r="C159" s="62" t="str">
        <f>VLOOKUP(Table4[[#This Row],[iso_code]],iso_code!B:C,2,FALSE)</f>
        <v>BEN</v>
      </c>
      <c r="D159" s="18" t="str">
        <f>VLOOKUP(Table4[[#This Row],[iso_code]],iso_code!G:H,2,FALSE)</f>
        <v>Benin</v>
      </c>
    </row>
    <row r="160" spans="1:4">
      <c r="A160" s="18">
        <v>4</v>
      </c>
      <c r="B160" s="58" t="s">
        <v>1877</v>
      </c>
      <c r="C160" s="62" t="str">
        <f>VLOOKUP(Table4[[#This Row],[iso_code]],iso_code!B:C,2,FALSE)</f>
        <v>BWA</v>
      </c>
      <c r="D160" s="18" t="str">
        <f>VLOOKUP(Table4[[#This Row],[iso_code]],iso_code!G:H,2,FALSE)</f>
        <v>Botswana</v>
      </c>
    </row>
    <row r="161" spans="1:4">
      <c r="A161" s="18">
        <v>4</v>
      </c>
      <c r="B161" s="58" t="s">
        <v>2280</v>
      </c>
      <c r="C161" s="62" t="str">
        <f>VLOOKUP(Table4[[#This Row],[iso_code]],iso_code!B:C,2,FALSE)</f>
        <v>BFA</v>
      </c>
      <c r="D161" s="18" t="str">
        <f>VLOOKUP(Table4[[#This Row],[iso_code]],iso_code!G:H,2,FALSE)</f>
        <v>Burkina Faso</v>
      </c>
    </row>
    <row r="162" spans="1:4">
      <c r="A162" s="18">
        <v>4</v>
      </c>
      <c r="B162" s="58" t="s">
        <v>2281</v>
      </c>
      <c r="C162" s="62" t="str">
        <f>VLOOKUP(Table4[[#This Row],[iso_code]],iso_code!B:C,2,FALSE)</f>
        <v>BDI</v>
      </c>
      <c r="D162" s="18" t="str">
        <f>VLOOKUP(Table4[[#This Row],[iso_code]],iso_code!G:H,2,FALSE)</f>
        <v>Burundi</v>
      </c>
    </row>
    <row r="163" spans="1:4">
      <c r="A163" s="18">
        <v>4</v>
      </c>
      <c r="B163" s="58" t="s">
        <v>1678</v>
      </c>
      <c r="C163" s="62" t="str">
        <f>VLOOKUP(Table4[[#This Row],[iso_code]],iso_code!B:C,2,FALSE)</f>
        <v>CPV</v>
      </c>
      <c r="D163" s="18" t="str">
        <f>VLOOKUP(Table4[[#This Row],[iso_code]],iso_code!G:H,2,FALSE)</f>
        <v>Cabo Verde</v>
      </c>
    </row>
    <row r="164" spans="1:4">
      <c r="A164" s="18">
        <v>4</v>
      </c>
      <c r="B164" s="58" t="s">
        <v>290</v>
      </c>
      <c r="C164" s="62" t="str">
        <f>VLOOKUP(Table4[[#This Row],[iso_code]],iso_code!B:C,2,FALSE)</f>
        <v>CMR</v>
      </c>
      <c r="D164" s="18" t="str">
        <f>VLOOKUP(Table4[[#This Row],[iso_code]],iso_code!G:H,2,FALSE)</f>
        <v>Cameroon</v>
      </c>
    </row>
    <row r="165" spans="1:4">
      <c r="A165" s="18">
        <v>4</v>
      </c>
      <c r="B165" s="58" t="s">
        <v>1711</v>
      </c>
      <c r="C165" s="62" t="str">
        <f>VLOOKUP(Table4[[#This Row],[iso_code]],iso_code!B:C,2,FALSE)</f>
        <v>CAF</v>
      </c>
      <c r="D165" s="18" t="str">
        <f>VLOOKUP(Table4[[#This Row],[iso_code]],iso_code!G:H,2,FALSE)</f>
        <v>Central African Republic (the)</v>
      </c>
    </row>
    <row r="166" spans="1:4">
      <c r="A166" s="18">
        <v>4</v>
      </c>
      <c r="B166" s="58" t="s">
        <v>2282</v>
      </c>
      <c r="C166" s="62" t="str">
        <f>VLOOKUP(Table4[[#This Row],[iso_code]],iso_code!B:C,2,FALSE)</f>
        <v>TCD</v>
      </c>
      <c r="D166" s="18" t="str">
        <f>VLOOKUP(Table4[[#This Row],[iso_code]],iso_code!G:H,2,FALSE)</f>
        <v>Chad</v>
      </c>
    </row>
    <row r="167" spans="1:4">
      <c r="A167" s="18">
        <v>4</v>
      </c>
      <c r="B167" s="58" t="s">
        <v>2283</v>
      </c>
      <c r="C167" s="62" t="str">
        <f>VLOOKUP(Table4[[#This Row],[iso_code]],iso_code!B:C,2,FALSE)</f>
        <v>COM</v>
      </c>
      <c r="D167" s="18" t="str">
        <f>VLOOKUP(Table4[[#This Row],[iso_code]],iso_code!G:H,2,FALSE)</f>
        <v>Comoros (the)</v>
      </c>
    </row>
    <row r="168" spans="1:4">
      <c r="A168" s="18">
        <v>4</v>
      </c>
      <c r="B168" s="58" t="s">
        <v>2075</v>
      </c>
      <c r="C168" s="62" t="str">
        <f>VLOOKUP(Table4[[#This Row],[iso_code]],iso_code!B:C,2,FALSE)</f>
        <v>COD</v>
      </c>
      <c r="D168" s="18" t="str">
        <f>VLOOKUP(Table4[[#This Row],[iso_code]],iso_code!G:H,2,FALSE)</f>
        <v>Congo (the Democratic Republic of the)</v>
      </c>
    </row>
    <row r="169" spans="1:4">
      <c r="A169" s="18">
        <v>4</v>
      </c>
      <c r="B169" s="58" t="s">
        <v>2284</v>
      </c>
      <c r="C169" s="62" t="str">
        <f>VLOOKUP(Table4[[#This Row],[iso_code]],iso_code!B:C,2,FALSE)</f>
        <v>COG</v>
      </c>
      <c r="D169" s="18" t="str">
        <f>VLOOKUP(Table4[[#This Row],[iso_code]],iso_code!G:H,2,FALSE)</f>
        <v>Congo (the)</v>
      </c>
    </row>
    <row r="170" spans="1:4">
      <c r="A170" s="18">
        <v>4</v>
      </c>
      <c r="B170" s="58" t="s">
        <v>2285</v>
      </c>
      <c r="C170" s="62" t="str">
        <f>VLOOKUP(Table4[[#This Row],[iso_code]],iso_code!B:C,2,FALSE)</f>
        <v>DJI</v>
      </c>
      <c r="D170" s="18" t="str">
        <f>VLOOKUP(Table4[[#This Row],[iso_code]],iso_code!G:H,2,FALSE)</f>
        <v>Djibouti</v>
      </c>
    </row>
    <row r="171" spans="1:4">
      <c r="A171" s="18">
        <v>4</v>
      </c>
      <c r="B171" s="58" t="s">
        <v>873</v>
      </c>
      <c r="C171" s="62" t="str">
        <f>VLOOKUP(Table4[[#This Row],[iso_code]],iso_code!B:C,2,FALSE)</f>
        <v>EGY</v>
      </c>
      <c r="D171" s="18" t="str">
        <f>VLOOKUP(Table4[[#This Row],[iso_code]],iso_code!G:H,2,FALSE)</f>
        <v>Egypt</v>
      </c>
    </row>
    <row r="172" spans="1:4">
      <c r="A172" s="18">
        <v>4</v>
      </c>
      <c r="B172" s="58" t="s">
        <v>2286</v>
      </c>
      <c r="C172" s="62" t="str">
        <f>VLOOKUP(Table4[[#This Row],[iso_code]],iso_code!B:C,2,FALSE)</f>
        <v>GNQ</v>
      </c>
      <c r="D172" s="18" t="str">
        <f>VLOOKUP(Table4[[#This Row],[iso_code]],iso_code!G:H,2,FALSE)</f>
        <v>Equatorial Guinea</v>
      </c>
    </row>
    <row r="173" spans="1:4">
      <c r="A173" s="18">
        <v>4</v>
      </c>
      <c r="B173" s="58" t="s">
        <v>2287</v>
      </c>
      <c r="C173" s="62" t="str">
        <f>VLOOKUP(Table4[[#This Row],[iso_code]],iso_code!B:C,2,FALSE)</f>
        <v>ERI</v>
      </c>
      <c r="D173" s="18" t="str">
        <f>VLOOKUP(Table4[[#This Row],[iso_code]],iso_code!G:H,2,FALSE)</f>
        <v>Eritrea</v>
      </c>
    </row>
    <row r="174" spans="1:4">
      <c r="A174" s="18">
        <v>4</v>
      </c>
      <c r="B174" s="58" t="s">
        <v>2303</v>
      </c>
      <c r="C174" s="62" t="str">
        <f>VLOOKUP(Table4[[#This Row],[iso_code]],iso_code!B:C,2,FALSE)</f>
        <v>SWZ</v>
      </c>
      <c r="D174" s="18" t="str">
        <f>VLOOKUP(Table4[[#This Row],[iso_code]],iso_code!G:H,2,FALSE)</f>
        <v>Eswatini</v>
      </c>
    </row>
    <row r="175" spans="1:4">
      <c r="A175" s="18">
        <v>4</v>
      </c>
      <c r="B175" s="58" t="s">
        <v>199</v>
      </c>
      <c r="C175" s="62" t="str">
        <f>VLOOKUP(Table4[[#This Row],[iso_code]],iso_code!B:C,2,FALSE)</f>
        <v>ETH</v>
      </c>
      <c r="D175" s="18" t="str">
        <f>VLOOKUP(Table4[[#This Row],[iso_code]],iso_code!G:H,2,FALSE)</f>
        <v>Ethiopia</v>
      </c>
    </row>
    <row r="176" spans="1:4">
      <c r="A176" s="18">
        <v>4</v>
      </c>
      <c r="B176" s="58" t="s">
        <v>2288</v>
      </c>
      <c r="C176" s="62" t="str">
        <f>VLOOKUP(Table4[[#This Row],[iso_code]],iso_code!B:C,2,FALSE)</f>
        <v>GAB</v>
      </c>
      <c r="D176" s="18" t="str">
        <f>VLOOKUP(Table4[[#This Row],[iso_code]],iso_code!G:H,2,FALSE)</f>
        <v>Gabon</v>
      </c>
    </row>
    <row r="177" spans="1:4">
      <c r="A177" s="18">
        <v>4</v>
      </c>
      <c r="B177" s="58" t="s">
        <v>2289</v>
      </c>
      <c r="C177" s="62" t="str">
        <f>VLOOKUP(Table4[[#This Row],[iso_code]],iso_code!B:C,2,FALSE)</f>
        <v>GMB</v>
      </c>
      <c r="D177" s="18" t="str">
        <f>VLOOKUP(Table4[[#This Row],[iso_code]],iso_code!G:H,2,FALSE)</f>
        <v>Gambia (the)</v>
      </c>
    </row>
    <row r="178" spans="1:4">
      <c r="A178" s="18">
        <v>4</v>
      </c>
      <c r="B178" s="58" t="s">
        <v>255</v>
      </c>
      <c r="C178" s="62" t="str">
        <f>VLOOKUP(Table4[[#This Row],[iso_code]],iso_code!B:C,2,FALSE)</f>
        <v>GHA</v>
      </c>
      <c r="D178" s="18" t="str">
        <f>VLOOKUP(Table4[[#This Row],[iso_code]],iso_code!G:H,2,FALSE)</f>
        <v>Ghana</v>
      </c>
    </row>
    <row r="179" spans="1:4">
      <c r="A179" s="18">
        <v>4</v>
      </c>
      <c r="B179" s="58" t="s">
        <v>2290</v>
      </c>
      <c r="C179" s="62" t="str">
        <f>VLOOKUP(Table4[[#This Row],[iso_code]],iso_code!B:C,2,FALSE)</f>
        <v>GIN</v>
      </c>
      <c r="D179" s="18" t="str">
        <f>VLOOKUP(Table4[[#This Row],[iso_code]],iso_code!G:H,2,FALSE)</f>
        <v>Guinea</v>
      </c>
    </row>
    <row r="180" spans="1:4">
      <c r="A180" s="18">
        <v>4</v>
      </c>
      <c r="B180" s="58" t="s">
        <v>2291</v>
      </c>
      <c r="C180" s="62" t="str">
        <f>VLOOKUP(Table4[[#This Row],[iso_code]],iso_code!B:C,2,FALSE)</f>
        <v>GNB</v>
      </c>
      <c r="D180" s="18" t="str">
        <f>VLOOKUP(Table4[[#This Row],[iso_code]],iso_code!G:H,2,FALSE)</f>
        <v>Guinea-Bissau</v>
      </c>
    </row>
    <row r="181" spans="1:4">
      <c r="A181" s="18">
        <v>4</v>
      </c>
      <c r="B181" s="58" t="s">
        <v>2292</v>
      </c>
      <c r="C181" s="62" t="str">
        <f>VLOOKUP(Table4[[#This Row],[iso_code]],iso_code!B:C,2,FALSE)</f>
        <v>CIV</v>
      </c>
      <c r="D181" s="18" t="str">
        <f>VLOOKUP(Table4[[#This Row],[iso_code]],iso_code!G:H,2,FALSE)</f>
        <v>Côte d'Ivoire</v>
      </c>
    </row>
    <row r="182" spans="1:4">
      <c r="A182" s="18">
        <v>4</v>
      </c>
      <c r="B182" s="58" t="s">
        <v>433</v>
      </c>
      <c r="C182" s="62" t="str">
        <f>VLOOKUP(Table4[[#This Row],[iso_code]],iso_code!B:C,2,FALSE)</f>
        <v>KEN</v>
      </c>
      <c r="D182" s="18" t="str">
        <f>VLOOKUP(Table4[[#This Row],[iso_code]],iso_code!G:H,2,FALSE)</f>
        <v>Kenya</v>
      </c>
    </row>
    <row r="183" spans="1:4">
      <c r="A183" s="18">
        <v>4</v>
      </c>
      <c r="B183" s="58" t="s">
        <v>2293</v>
      </c>
      <c r="C183" s="62" t="str">
        <f>VLOOKUP(Table4[[#This Row],[iso_code]],iso_code!B:C,2,FALSE)</f>
        <v>LSO</v>
      </c>
      <c r="D183" s="18" t="str">
        <f>VLOOKUP(Table4[[#This Row],[iso_code]],iso_code!G:H,2,FALSE)</f>
        <v>Lesotho</v>
      </c>
    </row>
    <row r="184" spans="1:4">
      <c r="A184" s="18">
        <v>4</v>
      </c>
      <c r="B184" s="58" t="s">
        <v>2294</v>
      </c>
      <c r="C184" s="62" t="str">
        <f>VLOOKUP(Table4[[#This Row],[iso_code]],iso_code!B:C,2,FALSE)</f>
        <v>LBR</v>
      </c>
      <c r="D184" s="18" t="str">
        <f>VLOOKUP(Table4[[#This Row],[iso_code]],iso_code!G:H,2,FALSE)</f>
        <v>Liberia</v>
      </c>
    </row>
    <row r="185" spans="1:4">
      <c r="A185" s="18">
        <v>4</v>
      </c>
      <c r="B185" s="58" t="s">
        <v>2043</v>
      </c>
      <c r="C185" s="62" t="str">
        <f>VLOOKUP(Table4[[#This Row],[iso_code]],iso_code!B:C,2,FALSE)</f>
        <v>LBY</v>
      </c>
      <c r="D185" s="18" t="str">
        <f>VLOOKUP(Table4[[#This Row],[iso_code]],iso_code!G:H,2,FALSE)</f>
        <v>Libya</v>
      </c>
    </row>
    <row r="186" spans="1:4">
      <c r="A186" s="18">
        <v>4</v>
      </c>
      <c r="B186" s="58" t="s">
        <v>2295</v>
      </c>
      <c r="C186" s="62" t="str">
        <f>VLOOKUP(Table4[[#This Row],[iso_code]],iso_code!B:C,2,FALSE)</f>
        <v>MDG</v>
      </c>
      <c r="D186" s="18" t="str">
        <f>VLOOKUP(Table4[[#This Row],[iso_code]],iso_code!G:H,2,FALSE)</f>
        <v>Madagascar</v>
      </c>
    </row>
    <row r="187" spans="1:4">
      <c r="A187" s="18">
        <v>4</v>
      </c>
      <c r="B187" s="58" t="s">
        <v>1190</v>
      </c>
      <c r="C187" s="62" t="str">
        <f>VLOOKUP(Table4[[#This Row],[iso_code]],iso_code!B:C,2,FALSE)</f>
        <v>MWI</v>
      </c>
      <c r="D187" s="18" t="str">
        <f>VLOOKUP(Table4[[#This Row],[iso_code]],iso_code!G:H,2,FALSE)</f>
        <v>Malawi</v>
      </c>
    </row>
    <row r="188" spans="1:4">
      <c r="A188" s="18">
        <v>4</v>
      </c>
      <c r="B188" s="58" t="s">
        <v>2296</v>
      </c>
      <c r="C188" s="62" t="str">
        <f>VLOOKUP(Table4[[#This Row],[iso_code]],iso_code!B:C,2,FALSE)</f>
        <v>MLI</v>
      </c>
      <c r="D188" s="18" t="str">
        <f>VLOOKUP(Table4[[#This Row],[iso_code]],iso_code!G:H,2,FALSE)</f>
        <v>Mali</v>
      </c>
    </row>
    <row r="189" spans="1:4">
      <c r="A189" s="18">
        <v>4</v>
      </c>
      <c r="B189" s="58" t="s">
        <v>2161</v>
      </c>
      <c r="C189" s="62" t="str">
        <f>VLOOKUP(Table4[[#This Row],[iso_code]],iso_code!B:C,2,FALSE)</f>
        <v>MRT</v>
      </c>
      <c r="D189" s="18" t="str">
        <f>VLOOKUP(Table4[[#This Row],[iso_code]],iso_code!G:H,2,FALSE)</f>
        <v>Mauritania</v>
      </c>
    </row>
    <row r="190" spans="1:4">
      <c r="A190" s="18">
        <v>4</v>
      </c>
      <c r="B190" s="58" t="s">
        <v>995</v>
      </c>
      <c r="C190" s="62" t="str">
        <f>VLOOKUP(Table4[[#This Row],[iso_code]],iso_code!B:C,2,FALSE)</f>
        <v>MUS</v>
      </c>
      <c r="D190" s="18" t="str">
        <f>VLOOKUP(Table4[[#This Row],[iso_code]],iso_code!G:H,2,FALSE)</f>
        <v>Mauritius</v>
      </c>
    </row>
    <row r="191" spans="1:4">
      <c r="A191" s="18">
        <v>4</v>
      </c>
      <c r="B191" s="58" t="s">
        <v>518</v>
      </c>
      <c r="C191" s="62" t="str">
        <f>VLOOKUP(Table4[[#This Row],[iso_code]],iso_code!B:C,2,FALSE)</f>
        <v>MAR</v>
      </c>
      <c r="D191" s="18" t="str">
        <f>VLOOKUP(Table4[[#This Row],[iso_code]],iso_code!G:H,2,FALSE)</f>
        <v>Morocco</v>
      </c>
    </row>
    <row r="192" spans="1:4">
      <c r="A192" s="18">
        <v>4</v>
      </c>
      <c r="B192" s="58" t="s">
        <v>1496</v>
      </c>
      <c r="C192" s="62" t="str">
        <f>VLOOKUP(Table4[[#This Row],[iso_code]],iso_code!B:C,2,FALSE)</f>
        <v>MOZ</v>
      </c>
      <c r="D192" s="18" t="str">
        <f>VLOOKUP(Table4[[#This Row],[iso_code]],iso_code!G:H,2,FALSE)</f>
        <v>Mozambique</v>
      </c>
    </row>
    <row r="193" spans="1:4">
      <c r="A193" s="18">
        <v>4</v>
      </c>
      <c r="B193" s="58" t="s">
        <v>2121</v>
      </c>
      <c r="C193" s="62" t="str">
        <f>VLOOKUP(Table4[[#This Row],[iso_code]],iso_code!B:C,2,FALSE)</f>
        <v>NAM</v>
      </c>
      <c r="D193" s="18" t="str">
        <f>VLOOKUP(Table4[[#This Row],[iso_code]],iso_code!G:H,2,FALSE)</f>
        <v>Namibia</v>
      </c>
    </row>
    <row r="194" spans="1:4">
      <c r="A194" s="18">
        <v>4</v>
      </c>
      <c r="B194" s="58" t="s">
        <v>1030</v>
      </c>
      <c r="C194" s="62" t="str">
        <f>VLOOKUP(Table4[[#This Row],[iso_code]],iso_code!B:C,2,FALSE)</f>
        <v>NER</v>
      </c>
      <c r="D194" s="18" t="str">
        <f>VLOOKUP(Table4[[#This Row],[iso_code]],iso_code!G:H,2,FALSE)</f>
        <v>Niger (the)</v>
      </c>
    </row>
    <row r="195" spans="1:4">
      <c r="A195" s="18">
        <v>4</v>
      </c>
      <c r="B195" s="58" t="s">
        <v>1263</v>
      </c>
      <c r="C195" s="62" t="str">
        <f>VLOOKUP(Table4[[#This Row],[iso_code]],iso_code!B:C,2,FALSE)</f>
        <v>NGA</v>
      </c>
      <c r="D195" s="18" t="str">
        <f>VLOOKUP(Table4[[#This Row],[iso_code]],iso_code!G:H,2,FALSE)</f>
        <v>Nigeria</v>
      </c>
    </row>
    <row r="196" spans="1:4">
      <c r="A196" s="18">
        <v>4</v>
      </c>
      <c r="B196" s="58" t="s">
        <v>2297</v>
      </c>
      <c r="C196" s="62" t="str">
        <f>VLOOKUP(Table4[[#This Row],[iso_code]],iso_code!B:C,2,FALSE)</f>
        <v>RWA</v>
      </c>
      <c r="D196" s="18" t="str">
        <f>VLOOKUP(Table4[[#This Row],[iso_code]],iso_code!G:H,2,FALSE)</f>
        <v>Rwanda</v>
      </c>
    </row>
    <row r="197" spans="1:4">
      <c r="A197" s="18">
        <v>4</v>
      </c>
      <c r="B197" s="58" t="s">
        <v>2298</v>
      </c>
      <c r="C197" s="62" t="str">
        <f>VLOOKUP(Table4[[#This Row],[iso_code]],iso_code!B:C,2,FALSE)</f>
        <v>STP</v>
      </c>
      <c r="D197" s="18" t="str">
        <f>VLOOKUP(Table4[[#This Row],[iso_code]],iso_code!G:H,2,FALSE)</f>
        <v>Sao Tome and Principe</v>
      </c>
    </row>
    <row r="198" spans="1:4">
      <c r="A198" s="18">
        <v>4</v>
      </c>
      <c r="B198" s="58" t="s">
        <v>1736</v>
      </c>
      <c r="C198" s="62" t="str">
        <f>VLOOKUP(Table4[[#This Row],[iso_code]],iso_code!B:C,2,FALSE)</f>
        <v>SEN</v>
      </c>
      <c r="D198" s="18" t="str">
        <f>VLOOKUP(Table4[[#This Row],[iso_code]],iso_code!G:H,2,FALSE)</f>
        <v>Senegal</v>
      </c>
    </row>
    <row r="199" spans="1:4">
      <c r="A199" s="18">
        <v>4</v>
      </c>
      <c r="B199" s="58" t="s">
        <v>2299</v>
      </c>
      <c r="C199" s="62" t="str">
        <f>VLOOKUP(Table4[[#This Row],[iso_code]],iso_code!B:C,2,FALSE)</f>
        <v>SYC</v>
      </c>
      <c r="D199" s="18" t="str">
        <f>VLOOKUP(Table4[[#This Row],[iso_code]],iso_code!G:H,2,FALSE)</f>
        <v>Seychelles</v>
      </c>
    </row>
    <row r="200" spans="1:4">
      <c r="A200" s="18">
        <v>4</v>
      </c>
      <c r="B200" s="58" t="s">
        <v>2145</v>
      </c>
      <c r="C200" s="62" t="str">
        <f>VLOOKUP(Table4[[#This Row],[iso_code]],iso_code!B:C,2,FALSE)</f>
        <v>SLE</v>
      </c>
      <c r="D200" s="18" t="str">
        <f>VLOOKUP(Table4[[#This Row],[iso_code]],iso_code!G:H,2,FALSE)</f>
        <v>Sierra Leone</v>
      </c>
    </row>
    <row r="201" spans="1:4">
      <c r="A201" s="18">
        <v>4</v>
      </c>
      <c r="B201" s="58" t="s">
        <v>2300</v>
      </c>
      <c r="C201" s="62" t="str">
        <f>VLOOKUP(Table4[[#This Row],[iso_code]],iso_code!B:C,2,FALSE)</f>
        <v>SOM</v>
      </c>
      <c r="D201" s="18" t="str">
        <f>VLOOKUP(Table4[[#This Row],[iso_code]],iso_code!G:H,2,FALSE)</f>
        <v>Somalia</v>
      </c>
    </row>
    <row r="202" spans="1:4">
      <c r="A202" s="18">
        <v>4</v>
      </c>
      <c r="B202" s="58" t="s">
        <v>617</v>
      </c>
      <c r="C202" s="62" t="str">
        <f>VLOOKUP(Table4[[#This Row],[iso_code]],iso_code!B:C,2,FALSE)</f>
        <v>ZAF</v>
      </c>
      <c r="D202" s="18" t="str">
        <f>VLOOKUP(Table4[[#This Row],[iso_code]],iso_code!G:H,2,FALSE)</f>
        <v>South Africa</v>
      </c>
    </row>
    <row r="203" spans="1:4">
      <c r="A203" s="18">
        <v>4</v>
      </c>
      <c r="B203" s="58" t="s">
        <v>2301</v>
      </c>
      <c r="C203" s="62" t="str">
        <f>VLOOKUP(Table4[[#This Row],[iso_code]],iso_code!B:C,2,FALSE)</f>
        <v>SSD</v>
      </c>
      <c r="D203" s="18" t="str">
        <f>VLOOKUP(Table4[[#This Row],[iso_code]],iso_code!G:H,2,FALSE)</f>
        <v>South Sudan</v>
      </c>
    </row>
    <row r="204" spans="1:4">
      <c r="A204" s="18">
        <v>4</v>
      </c>
      <c r="B204" s="58" t="s">
        <v>2302</v>
      </c>
      <c r="C204" s="62" t="str">
        <f>VLOOKUP(Table4[[#This Row],[iso_code]],iso_code!B:C,2,FALSE)</f>
        <v>SDN</v>
      </c>
      <c r="D204" s="18" t="str">
        <f>VLOOKUP(Table4[[#This Row],[iso_code]],iso_code!G:H,2,FALSE)</f>
        <v>Sudan (the)</v>
      </c>
    </row>
    <row r="205" spans="1:4">
      <c r="A205" s="18">
        <v>4</v>
      </c>
      <c r="B205" s="58" t="s">
        <v>883</v>
      </c>
      <c r="C205" s="62" t="str">
        <f>VLOOKUP(Table4[[#This Row],[iso_code]],iso_code!B:C,2,FALSE)</f>
        <v>TZA</v>
      </c>
      <c r="D205" s="18" t="str">
        <f>VLOOKUP(Table4[[#This Row],[iso_code]],iso_code!G:H,2,FALSE)</f>
        <v>Tanzania, United Republic of</v>
      </c>
    </row>
    <row r="206" spans="1:4">
      <c r="A206" s="18">
        <v>4</v>
      </c>
      <c r="B206" s="58" t="s">
        <v>2067</v>
      </c>
      <c r="C206" s="62" t="str">
        <f>VLOOKUP(Table4[[#This Row],[iso_code]],iso_code!B:C,2,FALSE)</f>
        <v>TGO</v>
      </c>
      <c r="D206" s="18" t="str">
        <f>VLOOKUP(Table4[[#This Row],[iso_code]],iso_code!G:H,2,FALSE)</f>
        <v>Togo</v>
      </c>
    </row>
    <row r="207" spans="1:4">
      <c r="A207" s="18">
        <v>4</v>
      </c>
      <c r="B207" s="18" t="s">
        <v>977</v>
      </c>
      <c r="C207" s="62" t="str">
        <f>VLOOKUP(Table4[[#This Row],[iso_code]],iso_code!B:C,2,FALSE)</f>
        <v>TUN</v>
      </c>
      <c r="D207" s="18" t="str">
        <f>VLOOKUP(Table4[[#This Row],[iso_code]],iso_code!G:H,2,FALSE)</f>
        <v>Tunisia</v>
      </c>
    </row>
    <row r="208" spans="1:4">
      <c r="A208" s="18">
        <v>4</v>
      </c>
      <c r="B208" s="18" t="s">
        <v>1508</v>
      </c>
      <c r="C208" s="62" t="str">
        <f>VLOOKUP(Table4[[#This Row],[iso_code]],iso_code!B:C,2,FALSE)</f>
        <v>UGA</v>
      </c>
      <c r="D208" s="18" t="str">
        <f>VLOOKUP(Table4[[#This Row],[iso_code]],iso_code!G:H,2,FALSE)</f>
        <v>Uganda</v>
      </c>
    </row>
    <row r="209" spans="1:4">
      <c r="A209" s="18">
        <v>4</v>
      </c>
      <c r="B209" s="18" t="s">
        <v>757</v>
      </c>
      <c r="C209" s="62" t="str">
        <f>VLOOKUP(Table4[[#This Row],[iso_code]],iso_code!B:C,2,FALSE)</f>
        <v>ZMB</v>
      </c>
      <c r="D209" s="18" t="str">
        <f>VLOOKUP(Table4[[#This Row],[iso_code]],iso_code!G:H,2,FALSE)</f>
        <v>Zambia</v>
      </c>
    </row>
    <row r="210" spans="1:4">
      <c r="A210" s="18">
        <v>4</v>
      </c>
      <c r="B210" s="18" t="s">
        <v>2304</v>
      </c>
      <c r="C210" s="62" t="str">
        <f>VLOOKUP(Table4[[#This Row],[iso_code]],iso_code!B:C,2,FALSE)</f>
        <v>ZWE</v>
      </c>
      <c r="D210" s="18" t="str">
        <f>VLOOKUP(Table4[[#This Row],[iso_code]],iso_code!G:H,2,FALSE)</f>
        <v>Zimbabwe</v>
      </c>
    </row>
    <row r="211" spans="1:4">
      <c r="A211" s="18">
        <v>5</v>
      </c>
      <c r="B211" s="63" t="s">
        <v>2278</v>
      </c>
      <c r="C211" s="62" t="str">
        <f>VLOOKUP(Table4[[#This Row],[iso_code]],iso_code!B:C,2,FALSE)</f>
        <v>AGO</v>
      </c>
      <c r="D211" s="18" t="str">
        <f>VLOOKUP(Table4[[#This Row],[iso_code]],iso_code!G:H,2,FALSE)</f>
        <v>Angola</v>
      </c>
    </row>
    <row r="212" spans="1:4">
      <c r="A212" s="18">
        <v>5</v>
      </c>
      <c r="B212" s="63" t="s">
        <v>2280</v>
      </c>
      <c r="C212" s="62" t="str">
        <f>VLOOKUP(Table4[[#This Row],[iso_code]],iso_code!B:C,2,FALSE)</f>
        <v>BFA</v>
      </c>
      <c r="D212" s="18" t="str">
        <f>VLOOKUP(Table4[[#This Row],[iso_code]],iso_code!G:H,2,FALSE)</f>
        <v>Burkina Faso</v>
      </c>
    </row>
    <row r="213" spans="1:4">
      <c r="A213" s="18">
        <v>5</v>
      </c>
      <c r="B213" s="63" t="s">
        <v>2281</v>
      </c>
      <c r="C213" s="62" t="str">
        <f>VLOOKUP(Table4[[#This Row],[iso_code]],iso_code!B:C,2,FALSE)</f>
        <v>BDI</v>
      </c>
      <c r="D213" s="18" t="str">
        <f>VLOOKUP(Table4[[#This Row],[iso_code]],iso_code!G:H,2,FALSE)</f>
        <v>Burundi</v>
      </c>
    </row>
    <row r="214" spans="1:4">
      <c r="A214" s="18">
        <v>5</v>
      </c>
      <c r="B214" s="63" t="s">
        <v>2279</v>
      </c>
      <c r="C214" s="62" t="str">
        <f>VLOOKUP(Table4[[#This Row],[iso_code]],iso_code!B:C,2,FALSE)</f>
        <v>BEN</v>
      </c>
      <c r="D214" s="18" t="str">
        <f>VLOOKUP(Table4[[#This Row],[iso_code]],iso_code!G:H,2,FALSE)</f>
        <v>Benin</v>
      </c>
    </row>
    <row r="215" spans="1:4">
      <c r="A215" s="18">
        <v>5</v>
      </c>
      <c r="B215" s="63" t="s">
        <v>1877</v>
      </c>
      <c r="C215" s="62" t="str">
        <f>VLOOKUP(Table4[[#This Row],[iso_code]],iso_code!B:C,2,FALSE)</f>
        <v>BWA</v>
      </c>
      <c r="D215" s="18" t="str">
        <f>VLOOKUP(Table4[[#This Row],[iso_code]],iso_code!G:H,2,FALSE)</f>
        <v>Botswana</v>
      </c>
    </row>
    <row r="216" spans="1:4">
      <c r="A216" s="18">
        <v>5</v>
      </c>
      <c r="B216" s="63" t="s">
        <v>2075</v>
      </c>
      <c r="C216" s="62" t="str">
        <f>VLOOKUP(Table4[[#This Row],[iso_code]],iso_code!B:C,2,FALSE)</f>
        <v>COD</v>
      </c>
      <c r="D216" s="18" t="str">
        <f>VLOOKUP(Table4[[#This Row],[iso_code]],iso_code!G:H,2,FALSE)</f>
        <v>Congo (the Democratic Republic of the)</v>
      </c>
    </row>
    <row r="217" spans="1:4">
      <c r="A217" s="18">
        <v>5</v>
      </c>
      <c r="B217" s="63" t="s">
        <v>1711</v>
      </c>
      <c r="C217" s="62" t="str">
        <f>VLOOKUP(Table4[[#This Row],[iso_code]],iso_code!B:C,2,FALSE)</f>
        <v>CAF</v>
      </c>
      <c r="D217" s="18" t="str">
        <f>VLOOKUP(Table4[[#This Row],[iso_code]],iso_code!G:H,2,FALSE)</f>
        <v>Central African Republic (the)</v>
      </c>
    </row>
    <row r="218" spans="1:4">
      <c r="A218" s="18">
        <v>5</v>
      </c>
      <c r="B218" s="63" t="s">
        <v>2284</v>
      </c>
      <c r="C218" s="62" t="str">
        <f>VLOOKUP(Table4[[#This Row],[iso_code]],iso_code!B:C,2,FALSE)</f>
        <v>COG</v>
      </c>
      <c r="D218" s="18" t="str">
        <f>VLOOKUP(Table4[[#This Row],[iso_code]],iso_code!G:H,2,FALSE)</f>
        <v>Congo (the)</v>
      </c>
    </row>
    <row r="219" spans="1:4">
      <c r="A219" s="18">
        <v>5</v>
      </c>
      <c r="B219" s="63" t="s">
        <v>2292</v>
      </c>
      <c r="C219" s="62" t="str">
        <f>VLOOKUP(Table4[[#This Row],[iso_code]],iso_code!B:C,2,FALSE)</f>
        <v>CIV</v>
      </c>
      <c r="D219" s="18" t="str">
        <f>VLOOKUP(Table4[[#This Row],[iso_code]],iso_code!G:H,2,FALSE)</f>
        <v>Côte d'Ivoire</v>
      </c>
    </row>
    <row r="220" spans="1:4">
      <c r="A220" s="18">
        <v>5</v>
      </c>
      <c r="B220" s="63" t="s">
        <v>290</v>
      </c>
      <c r="C220" s="62" t="str">
        <f>VLOOKUP(Table4[[#This Row],[iso_code]],iso_code!B:C,2,FALSE)</f>
        <v>CMR</v>
      </c>
      <c r="D220" s="18" t="str">
        <f>VLOOKUP(Table4[[#This Row],[iso_code]],iso_code!G:H,2,FALSE)</f>
        <v>Cameroon</v>
      </c>
    </row>
    <row r="221" spans="1:4">
      <c r="A221" s="18">
        <v>5</v>
      </c>
      <c r="B221" s="63" t="s">
        <v>2285</v>
      </c>
      <c r="C221" s="62" t="str">
        <f>VLOOKUP(Table4[[#This Row],[iso_code]],iso_code!B:C,2,FALSE)</f>
        <v>DJI</v>
      </c>
      <c r="D221" s="18" t="str">
        <f>VLOOKUP(Table4[[#This Row],[iso_code]],iso_code!G:H,2,FALSE)</f>
        <v>Djibouti</v>
      </c>
    </row>
    <row r="222" spans="1:4">
      <c r="A222" s="18">
        <v>5</v>
      </c>
      <c r="B222" s="63" t="s">
        <v>811</v>
      </c>
      <c r="C222" s="62" t="str">
        <f>VLOOKUP(Table4[[#This Row],[iso_code]],iso_code!B:C,2,FALSE)</f>
        <v>DZA</v>
      </c>
      <c r="D222" s="18" t="str">
        <f>VLOOKUP(Table4[[#This Row],[iso_code]],iso_code!G:H,2,FALSE)</f>
        <v>Algeria</v>
      </c>
    </row>
    <row r="223" spans="1:4">
      <c r="A223" s="18">
        <v>5</v>
      </c>
      <c r="B223" s="63" t="s">
        <v>873</v>
      </c>
      <c r="C223" s="62" t="str">
        <f>VLOOKUP(Table4[[#This Row],[iso_code]],iso_code!B:C,2,FALSE)</f>
        <v>EGY</v>
      </c>
      <c r="D223" s="18" t="str">
        <f>VLOOKUP(Table4[[#This Row],[iso_code]],iso_code!G:H,2,FALSE)</f>
        <v>Egypt</v>
      </c>
    </row>
    <row r="224" spans="1:4">
      <c r="A224" s="18">
        <v>5</v>
      </c>
      <c r="B224" s="63" t="s">
        <v>2287</v>
      </c>
      <c r="C224" s="62" t="str">
        <f>VLOOKUP(Table4[[#This Row],[iso_code]],iso_code!B:C,2,FALSE)</f>
        <v>ERI</v>
      </c>
      <c r="D224" s="18" t="str">
        <f>VLOOKUP(Table4[[#This Row],[iso_code]],iso_code!G:H,2,FALSE)</f>
        <v>Eritrea</v>
      </c>
    </row>
    <row r="225" spans="1:4">
      <c r="A225" s="18">
        <v>5</v>
      </c>
      <c r="B225" s="63" t="s">
        <v>199</v>
      </c>
      <c r="C225" s="62" t="str">
        <f>VLOOKUP(Table4[[#This Row],[iso_code]],iso_code!B:C,2,FALSE)</f>
        <v>ETH</v>
      </c>
      <c r="D225" s="18" t="str">
        <f>VLOOKUP(Table4[[#This Row],[iso_code]],iso_code!G:H,2,FALSE)</f>
        <v>Ethiopia</v>
      </c>
    </row>
    <row r="226" spans="1:4">
      <c r="A226" s="18">
        <v>5</v>
      </c>
      <c r="B226" s="63" t="s">
        <v>2288</v>
      </c>
      <c r="C226" s="62" t="str">
        <f>VLOOKUP(Table4[[#This Row],[iso_code]],iso_code!B:C,2,FALSE)</f>
        <v>GAB</v>
      </c>
      <c r="D226" s="18" t="str">
        <f>VLOOKUP(Table4[[#This Row],[iso_code]],iso_code!G:H,2,FALSE)</f>
        <v>Gabon</v>
      </c>
    </row>
    <row r="227" spans="1:4">
      <c r="A227" s="18">
        <v>5</v>
      </c>
      <c r="B227" s="63" t="s">
        <v>255</v>
      </c>
      <c r="C227" s="62" t="str">
        <f>VLOOKUP(Table4[[#This Row],[iso_code]],iso_code!B:C,2,FALSE)</f>
        <v>GHA</v>
      </c>
      <c r="D227" s="18" t="str">
        <f>VLOOKUP(Table4[[#This Row],[iso_code]],iso_code!G:H,2,FALSE)</f>
        <v>Ghana</v>
      </c>
    </row>
    <row r="228" spans="1:4">
      <c r="A228" s="18">
        <v>5</v>
      </c>
      <c r="B228" s="63" t="s">
        <v>2289</v>
      </c>
      <c r="C228" s="62" t="str">
        <f>VLOOKUP(Table4[[#This Row],[iso_code]],iso_code!B:C,2,FALSE)</f>
        <v>GMB</v>
      </c>
      <c r="D228" s="18" t="str">
        <f>VLOOKUP(Table4[[#This Row],[iso_code]],iso_code!G:H,2,FALSE)</f>
        <v>Gambia (the)</v>
      </c>
    </row>
    <row r="229" spans="1:4">
      <c r="A229" s="18">
        <v>5</v>
      </c>
      <c r="B229" s="63" t="s">
        <v>2290</v>
      </c>
      <c r="C229" s="62" t="str">
        <f>VLOOKUP(Table4[[#This Row],[iso_code]],iso_code!B:C,2,FALSE)</f>
        <v>GIN</v>
      </c>
      <c r="D229" s="18" t="str">
        <f>VLOOKUP(Table4[[#This Row],[iso_code]],iso_code!G:H,2,FALSE)</f>
        <v>Guinea</v>
      </c>
    </row>
    <row r="230" spans="1:4">
      <c r="A230" s="18">
        <v>5</v>
      </c>
      <c r="B230" s="63" t="s">
        <v>2286</v>
      </c>
      <c r="C230" s="62" t="str">
        <f>VLOOKUP(Table4[[#This Row],[iso_code]],iso_code!B:C,2,FALSE)</f>
        <v>GNQ</v>
      </c>
      <c r="D230" s="18" t="str">
        <f>VLOOKUP(Table4[[#This Row],[iso_code]],iso_code!G:H,2,FALSE)</f>
        <v>Equatorial Guinea</v>
      </c>
    </row>
    <row r="231" spans="1:4">
      <c r="A231" s="18">
        <v>5</v>
      </c>
      <c r="B231" s="63" t="s">
        <v>2291</v>
      </c>
      <c r="C231" s="62" t="str">
        <f>VLOOKUP(Table4[[#This Row],[iso_code]],iso_code!B:C,2,FALSE)</f>
        <v>GNB</v>
      </c>
      <c r="D231" s="18" t="str">
        <f>VLOOKUP(Table4[[#This Row],[iso_code]],iso_code!G:H,2,FALSE)</f>
        <v>Guinea-Bissau</v>
      </c>
    </row>
    <row r="232" spans="1:4">
      <c r="A232" s="18">
        <v>5</v>
      </c>
      <c r="B232" s="63" t="s">
        <v>433</v>
      </c>
      <c r="C232" s="62" t="str">
        <f>VLOOKUP(Table4[[#This Row],[iso_code]],iso_code!B:C,2,FALSE)</f>
        <v>KEN</v>
      </c>
      <c r="D232" s="18" t="str">
        <f>VLOOKUP(Table4[[#This Row],[iso_code]],iso_code!G:H,2,FALSE)</f>
        <v>Kenya</v>
      </c>
    </row>
    <row r="233" spans="1:4">
      <c r="A233" s="18">
        <v>5</v>
      </c>
      <c r="B233" s="63" t="s">
        <v>2294</v>
      </c>
      <c r="C233" s="62" t="str">
        <f>VLOOKUP(Table4[[#This Row],[iso_code]],iso_code!B:C,2,FALSE)</f>
        <v>LBR</v>
      </c>
      <c r="D233" s="18" t="str">
        <f>VLOOKUP(Table4[[#This Row],[iso_code]],iso_code!G:H,2,FALSE)</f>
        <v>Liberia</v>
      </c>
    </row>
    <row r="234" spans="1:4">
      <c r="A234" s="18">
        <v>5</v>
      </c>
      <c r="B234" s="63" t="s">
        <v>2293</v>
      </c>
      <c r="C234" s="62" t="str">
        <f>VLOOKUP(Table4[[#This Row],[iso_code]],iso_code!B:C,2,FALSE)</f>
        <v>LSO</v>
      </c>
      <c r="D234" s="18" t="str">
        <f>VLOOKUP(Table4[[#This Row],[iso_code]],iso_code!G:H,2,FALSE)</f>
        <v>Lesotho</v>
      </c>
    </row>
    <row r="235" spans="1:4">
      <c r="A235" s="18">
        <v>5</v>
      </c>
      <c r="B235" s="63" t="s">
        <v>2043</v>
      </c>
      <c r="C235" s="62" t="str">
        <f>VLOOKUP(Table4[[#This Row],[iso_code]],iso_code!B:C,2,FALSE)</f>
        <v>LBY</v>
      </c>
      <c r="D235" s="18" t="str">
        <f>VLOOKUP(Table4[[#This Row],[iso_code]],iso_code!G:H,2,FALSE)</f>
        <v>Libya</v>
      </c>
    </row>
    <row r="236" spans="1:4">
      <c r="A236" s="18">
        <v>5</v>
      </c>
      <c r="B236" s="63" t="s">
        <v>518</v>
      </c>
      <c r="C236" s="62" t="str">
        <f>VLOOKUP(Table4[[#This Row],[iso_code]],iso_code!B:C,2,FALSE)</f>
        <v>MAR</v>
      </c>
      <c r="D236" s="18" t="str">
        <f>VLOOKUP(Table4[[#This Row],[iso_code]],iso_code!G:H,2,FALSE)</f>
        <v>Morocco</v>
      </c>
    </row>
    <row r="237" spans="1:4">
      <c r="A237" s="18">
        <v>5</v>
      </c>
      <c r="B237" s="63" t="s">
        <v>2296</v>
      </c>
      <c r="C237" s="62" t="str">
        <f>VLOOKUP(Table4[[#This Row],[iso_code]],iso_code!B:C,2,FALSE)</f>
        <v>MLI</v>
      </c>
      <c r="D237" s="18" t="str">
        <f>VLOOKUP(Table4[[#This Row],[iso_code]],iso_code!G:H,2,FALSE)</f>
        <v>Mali</v>
      </c>
    </row>
    <row r="238" spans="1:4">
      <c r="A238" s="18">
        <v>5</v>
      </c>
      <c r="B238" s="63" t="s">
        <v>2161</v>
      </c>
      <c r="C238" s="62" t="str">
        <f>VLOOKUP(Table4[[#This Row],[iso_code]],iso_code!B:C,2,FALSE)</f>
        <v>MRT</v>
      </c>
      <c r="D238" s="18" t="str">
        <f>VLOOKUP(Table4[[#This Row],[iso_code]],iso_code!G:H,2,FALSE)</f>
        <v>Mauritania</v>
      </c>
    </row>
    <row r="239" spans="1:4">
      <c r="A239" s="18">
        <v>5</v>
      </c>
      <c r="B239" s="63" t="s">
        <v>1190</v>
      </c>
      <c r="C239" s="62" t="str">
        <f>VLOOKUP(Table4[[#This Row],[iso_code]],iso_code!B:C,2,FALSE)</f>
        <v>MWI</v>
      </c>
      <c r="D239" s="18" t="str">
        <f>VLOOKUP(Table4[[#This Row],[iso_code]],iso_code!G:H,2,FALSE)</f>
        <v>Malawi</v>
      </c>
    </row>
    <row r="240" spans="1:4">
      <c r="A240" s="18">
        <v>5</v>
      </c>
      <c r="B240" s="63" t="s">
        <v>1496</v>
      </c>
      <c r="C240" s="62" t="str">
        <f>VLOOKUP(Table4[[#This Row],[iso_code]],iso_code!B:C,2,FALSE)</f>
        <v>MOZ</v>
      </c>
      <c r="D240" s="18" t="str">
        <f>VLOOKUP(Table4[[#This Row],[iso_code]],iso_code!G:H,2,FALSE)</f>
        <v>Mozambique</v>
      </c>
    </row>
    <row r="241" spans="1:4">
      <c r="A241" s="18">
        <v>5</v>
      </c>
      <c r="B241" s="63" t="s">
        <v>2121</v>
      </c>
      <c r="C241" s="62" t="str">
        <f>VLOOKUP(Table4[[#This Row],[iso_code]],iso_code!B:C,2,FALSE)</f>
        <v>NAM</v>
      </c>
      <c r="D241" s="18" t="str">
        <f>VLOOKUP(Table4[[#This Row],[iso_code]],iso_code!G:H,2,FALSE)</f>
        <v>Namibia</v>
      </c>
    </row>
    <row r="242" spans="1:4">
      <c r="A242" s="18">
        <v>5</v>
      </c>
      <c r="B242" s="63" t="s">
        <v>1030</v>
      </c>
      <c r="C242" s="62" t="str">
        <f>VLOOKUP(Table4[[#This Row],[iso_code]],iso_code!B:C,2,FALSE)</f>
        <v>NER</v>
      </c>
      <c r="D242" s="18" t="str">
        <f>VLOOKUP(Table4[[#This Row],[iso_code]],iso_code!G:H,2,FALSE)</f>
        <v>Niger (the)</v>
      </c>
    </row>
    <row r="243" spans="1:4">
      <c r="A243" s="18">
        <v>5</v>
      </c>
      <c r="B243" s="63" t="s">
        <v>1263</v>
      </c>
      <c r="C243" s="62" t="str">
        <f>VLOOKUP(Table4[[#This Row],[iso_code]],iso_code!B:C,2,FALSE)</f>
        <v>NGA</v>
      </c>
      <c r="D243" s="18" t="str">
        <f>VLOOKUP(Table4[[#This Row],[iso_code]],iso_code!G:H,2,FALSE)</f>
        <v>Nigeria</v>
      </c>
    </row>
    <row r="244" spans="1:4">
      <c r="A244" s="18">
        <v>5</v>
      </c>
      <c r="B244" s="63" t="s">
        <v>2297</v>
      </c>
      <c r="C244" s="62" t="str">
        <f>VLOOKUP(Table4[[#This Row],[iso_code]],iso_code!B:C,2,FALSE)</f>
        <v>RWA</v>
      </c>
      <c r="D244" s="18" t="str">
        <f>VLOOKUP(Table4[[#This Row],[iso_code]],iso_code!G:H,2,FALSE)</f>
        <v>Rwanda</v>
      </c>
    </row>
    <row r="245" spans="1:4">
      <c r="A245" s="18">
        <v>5</v>
      </c>
      <c r="B245" s="63" t="s">
        <v>2302</v>
      </c>
      <c r="C245" s="62" t="str">
        <f>VLOOKUP(Table4[[#This Row],[iso_code]],iso_code!B:C,2,FALSE)</f>
        <v>SDN</v>
      </c>
      <c r="D245" s="18" t="str">
        <f>VLOOKUP(Table4[[#This Row],[iso_code]],iso_code!G:H,2,FALSE)</f>
        <v>Sudan (the)</v>
      </c>
    </row>
    <row r="246" spans="1:4">
      <c r="A246" s="18">
        <v>5</v>
      </c>
      <c r="B246" s="63" t="s">
        <v>2145</v>
      </c>
      <c r="C246" s="62" t="str">
        <f>VLOOKUP(Table4[[#This Row],[iso_code]],iso_code!B:C,2,FALSE)</f>
        <v>SLE</v>
      </c>
      <c r="D246" s="18" t="str">
        <f>VLOOKUP(Table4[[#This Row],[iso_code]],iso_code!G:H,2,FALSE)</f>
        <v>Sierra Leone</v>
      </c>
    </row>
    <row r="247" spans="1:4">
      <c r="A247" s="18">
        <v>5</v>
      </c>
      <c r="B247" s="63" t="s">
        <v>1736</v>
      </c>
      <c r="C247" s="62" t="str">
        <f>VLOOKUP(Table4[[#This Row],[iso_code]],iso_code!B:C,2,FALSE)</f>
        <v>SEN</v>
      </c>
      <c r="D247" s="18" t="str">
        <f>VLOOKUP(Table4[[#This Row],[iso_code]],iso_code!G:H,2,FALSE)</f>
        <v>Senegal</v>
      </c>
    </row>
    <row r="248" spans="1:4">
      <c r="A248" s="18">
        <v>5</v>
      </c>
      <c r="B248" s="63" t="s">
        <v>2300</v>
      </c>
      <c r="C248" s="62" t="str">
        <f>VLOOKUP(Table4[[#This Row],[iso_code]],iso_code!B:C,2,FALSE)</f>
        <v>SOM</v>
      </c>
      <c r="D248" s="18" t="str">
        <f>VLOOKUP(Table4[[#This Row],[iso_code]],iso_code!G:H,2,FALSE)</f>
        <v>Somalia</v>
      </c>
    </row>
    <row r="249" spans="1:4">
      <c r="A249" s="18">
        <v>5</v>
      </c>
      <c r="B249" s="63" t="s">
        <v>2303</v>
      </c>
      <c r="C249" s="62" t="str">
        <f>VLOOKUP(Table4[[#This Row],[iso_code]],iso_code!B:C,2,FALSE)</f>
        <v>SWZ</v>
      </c>
      <c r="D249" s="18" t="str">
        <f>VLOOKUP(Table4[[#This Row],[iso_code]],iso_code!G:H,2,FALSE)</f>
        <v>Eswatini</v>
      </c>
    </row>
    <row r="250" spans="1:4">
      <c r="A250" s="18">
        <v>5</v>
      </c>
      <c r="B250" s="63" t="s">
        <v>2282</v>
      </c>
      <c r="C250" s="62" t="str">
        <f>VLOOKUP(Table4[[#This Row],[iso_code]],iso_code!B:C,2,FALSE)</f>
        <v>TCD</v>
      </c>
      <c r="D250" s="18" t="str">
        <f>VLOOKUP(Table4[[#This Row],[iso_code]],iso_code!G:H,2,FALSE)</f>
        <v>Chad</v>
      </c>
    </row>
    <row r="251" spans="1:4">
      <c r="A251" s="18">
        <v>5</v>
      </c>
      <c r="B251" s="63" t="s">
        <v>2067</v>
      </c>
      <c r="C251" s="62" t="str">
        <f>VLOOKUP(Table4[[#This Row],[iso_code]],iso_code!B:C,2,FALSE)</f>
        <v>TGO</v>
      </c>
      <c r="D251" s="18" t="str">
        <f>VLOOKUP(Table4[[#This Row],[iso_code]],iso_code!G:H,2,FALSE)</f>
        <v>Togo</v>
      </c>
    </row>
    <row r="252" spans="1:4">
      <c r="A252" s="18">
        <v>5</v>
      </c>
      <c r="B252" s="63" t="s">
        <v>977</v>
      </c>
      <c r="C252" s="62" t="str">
        <f>VLOOKUP(Table4[[#This Row],[iso_code]],iso_code!B:C,2,FALSE)</f>
        <v>TUN</v>
      </c>
      <c r="D252" s="18" t="str">
        <f>VLOOKUP(Table4[[#This Row],[iso_code]],iso_code!G:H,2,FALSE)</f>
        <v>Tunisia</v>
      </c>
    </row>
    <row r="253" spans="1:4">
      <c r="A253" s="18">
        <v>5</v>
      </c>
      <c r="B253" s="63" t="s">
        <v>883</v>
      </c>
      <c r="C253" s="62" t="str">
        <f>VLOOKUP(Table4[[#This Row],[iso_code]],iso_code!B:C,2,FALSE)</f>
        <v>TZA</v>
      </c>
      <c r="D253" s="18" t="str">
        <f>VLOOKUP(Table4[[#This Row],[iso_code]],iso_code!G:H,2,FALSE)</f>
        <v>Tanzania, United Republic of</v>
      </c>
    </row>
    <row r="254" spans="1:4">
      <c r="A254" s="18">
        <v>5</v>
      </c>
      <c r="B254" s="63" t="s">
        <v>1508</v>
      </c>
      <c r="C254" s="62" t="str">
        <f>VLOOKUP(Table4[[#This Row],[iso_code]],iso_code!B:C,2,FALSE)</f>
        <v>UGA</v>
      </c>
      <c r="D254" s="18" t="str">
        <f>VLOOKUP(Table4[[#This Row],[iso_code]],iso_code!G:H,2,FALSE)</f>
        <v>Uganda</v>
      </c>
    </row>
    <row r="255" spans="1:4">
      <c r="A255" s="18">
        <v>5</v>
      </c>
      <c r="B255" s="63" t="s">
        <v>617</v>
      </c>
      <c r="C255" s="62" t="str">
        <f>VLOOKUP(Table4[[#This Row],[iso_code]],iso_code!B:C,2,FALSE)</f>
        <v>ZAF</v>
      </c>
      <c r="D255" s="18" t="str">
        <f>VLOOKUP(Table4[[#This Row],[iso_code]],iso_code!G:H,2,FALSE)</f>
        <v>South Africa</v>
      </c>
    </row>
    <row r="256" spans="1:4">
      <c r="A256" s="18">
        <v>5</v>
      </c>
      <c r="B256" s="63" t="s">
        <v>757</v>
      </c>
      <c r="C256" s="62" t="str">
        <f>VLOOKUP(Table4[[#This Row],[iso_code]],iso_code!B:C,2,FALSE)</f>
        <v>ZMB</v>
      </c>
      <c r="D256" s="18" t="str">
        <f>VLOOKUP(Table4[[#This Row],[iso_code]],iso_code!G:H,2,FALSE)</f>
        <v>Zambia</v>
      </c>
    </row>
    <row r="257" spans="1:4">
      <c r="A257" s="18">
        <v>5</v>
      </c>
      <c r="B257" s="63" t="s">
        <v>2304</v>
      </c>
      <c r="C257" s="62" t="str">
        <f>VLOOKUP(Table4[[#This Row],[iso_code]],iso_code!B:C,2,FALSE)</f>
        <v>ZWE</v>
      </c>
      <c r="D257" s="18" t="str">
        <f>VLOOKUP(Table4[[#This Row],[iso_code]],iso_code!G:H,2,FALSE)</f>
        <v>Zimbabwe</v>
      </c>
    </row>
    <row r="258" spans="1:4">
      <c r="A258" s="18">
        <v>6</v>
      </c>
      <c r="B258" s="58" t="s">
        <v>811</v>
      </c>
      <c r="C258" s="62" t="str">
        <f>VLOOKUP(Table4[[#This Row],[iso_code]],iso_code!B:C,2,FALSE)</f>
        <v>DZA</v>
      </c>
      <c r="D258" s="18" t="str">
        <f>VLOOKUP(Table4[[#This Row],[iso_code]],iso_code!G:H,2,FALSE)</f>
        <v>Algeria</v>
      </c>
    </row>
    <row r="259" spans="1:4">
      <c r="A259" s="18">
        <v>6</v>
      </c>
      <c r="B259" s="58" t="s">
        <v>2278</v>
      </c>
      <c r="C259" s="62" t="str">
        <f>VLOOKUP(Table4[[#This Row],[iso_code]],iso_code!B:C,2,FALSE)</f>
        <v>AGO</v>
      </c>
      <c r="D259" s="18" t="str">
        <f>VLOOKUP(Table4[[#This Row],[iso_code]],iso_code!G:H,2,FALSE)</f>
        <v>Angola</v>
      </c>
    </row>
    <row r="260" spans="1:4">
      <c r="A260" s="18">
        <v>6</v>
      </c>
      <c r="B260" s="58" t="s">
        <v>2279</v>
      </c>
      <c r="C260" s="62" t="str">
        <f>VLOOKUP(Table4[[#This Row],[iso_code]],iso_code!B:C,2,FALSE)</f>
        <v>BEN</v>
      </c>
      <c r="D260" s="18" t="str">
        <f>VLOOKUP(Table4[[#This Row],[iso_code]],iso_code!G:H,2,FALSE)</f>
        <v>Benin</v>
      </c>
    </row>
    <row r="261" spans="1:4">
      <c r="A261" s="18">
        <v>6</v>
      </c>
      <c r="B261" s="58" t="s">
        <v>1877</v>
      </c>
      <c r="C261" s="62" t="str">
        <f>VLOOKUP(Table4[[#This Row],[iso_code]],iso_code!B:C,2,FALSE)</f>
        <v>BWA</v>
      </c>
      <c r="D261" s="18" t="str">
        <f>VLOOKUP(Table4[[#This Row],[iso_code]],iso_code!G:H,2,FALSE)</f>
        <v>Botswana</v>
      </c>
    </row>
    <row r="262" spans="1:4">
      <c r="A262" s="18">
        <v>6</v>
      </c>
      <c r="B262" s="58" t="s">
        <v>2280</v>
      </c>
      <c r="C262" s="62" t="str">
        <f>VLOOKUP(Table4[[#This Row],[iso_code]],iso_code!B:C,2,FALSE)</f>
        <v>BFA</v>
      </c>
      <c r="D262" s="18" t="str">
        <f>VLOOKUP(Table4[[#This Row],[iso_code]],iso_code!G:H,2,FALSE)</f>
        <v>Burkina Faso</v>
      </c>
    </row>
    <row r="263" spans="1:4">
      <c r="A263" s="18">
        <v>6</v>
      </c>
      <c r="B263" s="58" t="s">
        <v>2281</v>
      </c>
      <c r="C263" s="62" t="str">
        <f>VLOOKUP(Table4[[#This Row],[iso_code]],iso_code!B:C,2,FALSE)</f>
        <v>BDI</v>
      </c>
      <c r="D263" s="18" t="str">
        <f>VLOOKUP(Table4[[#This Row],[iso_code]],iso_code!G:H,2,FALSE)</f>
        <v>Burundi</v>
      </c>
    </row>
    <row r="264" spans="1:4">
      <c r="A264" s="18">
        <v>6</v>
      </c>
      <c r="B264" s="58" t="s">
        <v>290</v>
      </c>
      <c r="C264" s="62" t="str">
        <f>VLOOKUP(Table4[[#This Row],[iso_code]],iso_code!B:C,2,FALSE)</f>
        <v>CMR</v>
      </c>
      <c r="D264" s="18" t="str">
        <f>VLOOKUP(Table4[[#This Row],[iso_code]],iso_code!G:H,2,FALSE)</f>
        <v>Cameroon</v>
      </c>
    </row>
    <row r="265" spans="1:4">
      <c r="A265" s="18">
        <v>6</v>
      </c>
      <c r="B265" s="58" t="s">
        <v>1711</v>
      </c>
      <c r="C265" s="62" t="str">
        <f>VLOOKUP(Table4[[#This Row],[iso_code]],iso_code!B:C,2,FALSE)</f>
        <v>CAF</v>
      </c>
      <c r="D265" s="18" t="str">
        <f>VLOOKUP(Table4[[#This Row],[iso_code]],iso_code!G:H,2,FALSE)</f>
        <v>Central African Republic (the)</v>
      </c>
    </row>
    <row r="266" spans="1:4">
      <c r="A266" s="18">
        <v>6</v>
      </c>
      <c r="B266" s="58" t="s">
        <v>2282</v>
      </c>
      <c r="C266" s="62" t="str">
        <f>VLOOKUP(Table4[[#This Row],[iso_code]],iso_code!B:C,2,FALSE)</f>
        <v>TCD</v>
      </c>
      <c r="D266" s="18" t="str">
        <f>VLOOKUP(Table4[[#This Row],[iso_code]],iso_code!G:H,2,FALSE)</f>
        <v>Chad</v>
      </c>
    </row>
    <row r="267" spans="1:4">
      <c r="A267" s="18">
        <v>6</v>
      </c>
      <c r="B267" s="58" t="s">
        <v>2075</v>
      </c>
      <c r="C267" s="62" t="str">
        <f>VLOOKUP(Table4[[#This Row],[iso_code]],iso_code!B:C,2,FALSE)</f>
        <v>COD</v>
      </c>
      <c r="D267" s="18" t="str">
        <f>VLOOKUP(Table4[[#This Row],[iso_code]],iso_code!G:H,2,FALSE)</f>
        <v>Congo (the Democratic Republic of the)</v>
      </c>
    </row>
    <row r="268" spans="1:4">
      <c r="A268" s="18">
        <v>6</v>
      </c>
      <c r="B268" s="58" t="s">
        <v>2284</v>
      </c>
      <c r="C268" s="62" t="str">
        <f>VLOOKUP(Table4[[#This Row],[iso_code]],iso_code!B:C,2,FALSE)</f>
        <v>COG</v>
      </c>
      <c r="D268" s="18" t="str">
        <f>VLOOKUP(Table4[[#This Row],[iso_code]],iso_code!G:H,2,FALSE)</f>
        <v>Congo (the)</v>
      </c>
    </row>
    <row r="269" spans="1:4">
      <c r="A269" s="18">
        <v>6</v>
      </c>
      <c r="B269" s="58" t="s">
        <v>2285</v>
      </c>
      <c r="C269" s="62" t="str">
        <f>VLOOKUP(Table4[[#This Row],[iso_code]],iso_code!B:C,2,FALSE)</f>
        <v>DJI</v>
      </c>
      <c r="D269" s="18" t="str">
        <f>VLOOKUP(Table4[[#This Row],[iso_code]],iso_code!G:H,2,FALSE)</f>
        <v>Djibouti</v>
      </c>
    </row>
    <row r="270" spans="1:4">
      <c r="A270" s="18">
        <v>6</v>
      </c>
      <c r="B270" s="58" t="s">
        <v>873</v>
      </c>
      <c r="C270" s="62" t="str">
        <f>VLOOKUP(Table4[[#This Row],[iso_code]],iso_code!B:C,2,FALSE)</f>
        <v>EGY</v>
      </c>
      <c r="D270" s="18" t="str">
        <f>VLOOKUP(Table4[[#This Row],[iso_code]],iso_code!G:H,2,FALSE)</f>
        <v>Egypt</v>
      </c>
    </row>
    <row r="271" spans="1:4">
      <c r="A271" s="18">
        <v>6</v>
      </c>
      <c r="B271" s="58" t="s">
        <v>2286</v>
      </c>
      <c r="C271" s="62" t="str">
        <f>VLOOKUP(Table4[[#This Row],[iso_code]],iso_code!B:C,2,FALSE)</f>
        <v>GNQ</v>
      </c>
      <c r="D271" s="18" t="str">
        <f>VLOOKUP(Table4[[#This Row],[iso_code]],iso_code!G:H,2,FALSE)</f>
        <v>Equatorial Guinea</v>
      </c>
    </row>
    <row r="272" spans="1:4">
      <c r="A272" s="18">
        <v>6</v>
      </c>
      <c r="B272" s="58" t="s">
        <v>2287</v>
      </c>
      <c r="C272" s="62" t="str">
        <f>VLOOKUP(Table4[[#This Row],[iso_code]],iso_code!B:C,2,FALSE)</f>
        <v>ERI</v>
      </c>
      <c r="D272" s="18" t="str">
        <f>VLOOKUP(Table4[[#This Row],[iso_code]],iso_code!G:H,2,FALSE)</f>
        <v>Eritrea</v>
      </c>
    </row>
    <row r="273" spans="1:4">
      <c r="A273" s="18">
        <v>6</v>
      </c>
      <c r="B273" s="58" t="s">
        <v>2303</v>
      </c>
      <c r="C273" s="62" t="str">
        <f>VLOOKUP(Table4[[#This Row],[iso_code]],iso_code!B:C,2,FALSE)</f>
        <v>SWZ</v>
      </c>
      <c r="D273" s="18" t="str">
        <f>VLOOKUP(Table4[[#This Row],[iso_code]],iso_code!G:H,2,FALSE)</f>
        <v>Eswatini</v>
      </c>
    </row>
    <row r="274" spans="1:4">
      <c r="A274" s="18">
        <v>6</v>
      </c>
      <c r="B274" s="58" t="s">
        <v>199</v>
      </c>
      <c r="C274" s="62" t="str">
        <f>VLOOKUP(Table4[[#This Row],[iso_code]],iso_code!B:C,2,FALSE)</f>
        <v>ETH</v>
      </c>
      <c r="D274" s="18" t="str">
        <f>VLOOKUP(Table4[[#This Row],[iso_code]],iso_code!G:H,2,FALSE)</f>
        <v>Ethiopia</v>
      </c>
    </row>
    <row r="275" spans="1:4">
      <c r="A275" s="18">
        <v>6</v>
      </c>
      <c r="B275" s="58" t="s">
        <v>2288</v>
      </c>
      <c r="C275" s="62" t="str">
        <f>VLOOKUP(Table4[[#This Row],[iso_code]],iso_code!B:C,2,FALSE)</f>
        <v>GAB</v>
      </c>
      <c r="D275" s="18" t="str">
        <f>VLOOKUP(Table4[[#This Row],[iso_code]],iso_code!G:H,2,FALSE)</f>
        <v>Gabon</v>
      </c>
    </row>
    <row r="276" spans="1:4">
      <c r="A276" s="18">
        <v>6</v>
      </c>
      <c r="B276" s="58" t="s">
        <v>2289</v>
      </c>
      <c r="C276" s="62" t="str">
        <f>VLOOKUP(Table4[[#This Row],[iso_code]],iso_code!B:C,2,FALSE)</f>
        <v>GMB</v>
      </c>
      <c r="D276" s="18" t="str">
        <f>VLOOKUP(Table4[[#This Row],[iso_code]],iso_code!G:H,2,FALSE)</f>
        <v>Gambia (the)</v>
      </c>
    </row>
    <row r="277" spans="1:4">
      <c r="A277" s="18">
        <v>6</v>
      </c>
      <c r="B277" s="58" t="s">
        <v>255</v>
      </c>
      <c r="C277" s="62" t="str">
        <f>VLOOKUP(Table4[[#This Row],[iso_code]],iso_code!B:C,2,FALSE)</f>
        <v>GHA</v>
      </c>
      <c r="D277" s="18" t="str">
        <f>VLOOKUP(Table4[[#This Row],[iso_code]],iso_code!G:H,2,FALSE)</f>
        <v>Ghana</v>
      </c>
    </row>
    <row r="278" spans="1:4">
      <c r="A278" s="18">
        <v>6</v>
      </c>
      <c r="B278" s="58" t="s">
        <v>2290</v>
      </c>
      <c r="C278" s="62" t="str">
        <f>VLOOKUP(Table4[[#This Row],[iso_code]],iso_code!B:C,2,FALSE)</f>
        <v>GIN</v>
      </c>
      <c r="D278" s="18" t="str">
        <f>VLOOKUP(Table4[[#This Row],[iso_code]],iso_code!G:H,2,FALSE)</f>
        <v>Guinea</v>
      </c>
    </row>
    <row r="279" spans="1:4">
      <c r="A279" s="18">
        <v>6</v>
      </c>
      <c r="B279" s="58" t="s">
        <v>2291</v>
      </c>
      <c r="C279" s="62" t="str">
        <f>VLOOKUP(Table4[[#This Row],[iso_code]],iso_code!B:C,2,FALSE)</f>
        <v>GNB</v>
      </c>
      <c r="D279" s="18" t="str">
        <f>VLOOKUP(Table4[[#This Row],[iso_code]],iso_code!G:H,2,FALSE)</f>
        <v>Guinea-Bissau</v>
      </c>
    </row>
    <row r="280" spans="1:4">
      <c r="A280" s="18">
        <v>6</v>
      </c>
      <c r="B280" s="58" t="s">
        <v>2292</v>
      </c>
      <c r="C280" s="62" t="str">
        <f>VLOOKUP(Table4[[#This Row],[iso_code]],iso_code!B:C,2,FALSE)</f>
        <v>CIV</v>
      </c>
      <c r="D280" s="18" t="str">
        <f>VLOOKUP(Table4[[#This Row],[iso_code]],iso_code!G:H,2,FALSE)</f>
        <v>Côte d'Ivoire</v>
      </c>
    </row>
    <row r="281" spans="1:4">
      <c r="A281" s="18">
        <v>6</v>
      </c>
      <c r="B281" s="58" t="s">
        <v>433</v>
      </c>
      <c r="C281" s="62" t="str">
        <f>VLOOKUP(Table4[[#This Row],[iso_code]],iso_code!B:C,2,FALSE)</f>
        <v>KEN</v>
      </c>
      <c r="D281" s="18" t="str">
        <f>VLOOKUP(Table4[[#This Row],[iso_code]],iso_code!G:H,2,FALSE)</f>
        <v>Kenya</v>
      </c>
    </row>
    <row r="282" spans="1:4">
      <c r="A282" s="18">
        <v>6</v>
      </c>
      <c r="B282" s="58" t="s">
        <v>2293</v>
      </c>
      <c r="C282" s="62" t="str">
        <f>VLOOKUP(Table4[[#This Row],[iso_code]],iso_code!B:C,2,FALSE)</f>
        <v>LSO</v>
      </c>
      <c r="D282" s="18" t="str">
        <f>VLOOKUP(Table4[[#This Row],[iso_code]],iso_code!G:H,2,FALSE)</f>
        <v>Lesotho</v>
      </c>
    </row>
    <row r="283" spans="1:4">
      <c r="A283" s="18">
        <v>6</v>
      </c>
      <c r="B283" s="58" t="s">
        <v>2294</v>
      </c>
      <c r="C283" s="62" t="str">
        <f>VLOOKUP(Table4[[#This Row],[iso_code]],iso_code!B:C,2,FALSE)</f>
        <v>LBR</v>
      </c>
      <c r="D283" s="18" t="str">
        <f>VLOOKUP(Table4[[#This Row],[iso_code]],iso_code!G:H,2,FALSE)</f>
        <v>Liberia</v>
      </c>
    </row>
    <row r="284" spans="1:4">
      <c r="A284" s="18">
        <v>6</v>
      </c>
      <c r="B284" s="58" t="s">
        <v>2043</v>
      </c>
      <c r="C284" s="62" t="str">
        <f>VLOOKUP(Table4[[#This Row],[iso_code]],iso_code!B:C,2,FALSE)</f>
        <v>LBY</v>
      </c>
      <c r="D284" s="18" t="str">
        <f>VLOOKUP(Table4[[#This Row],[iso_code]],iso_code!G:H,2,FALSE)</f>
        <v>Libya</v>
      </c>
    </row>
    <row r="285" spans="1:4">
      <c r="A285" s="18">
        <v>6</v>
      </c>
      <c r="B285" s="58" t="s">
        <v>1190</v>
      </c>
      <c r="C285" s="62" t="str">
        <f>VLOOKUP(Table4[[#This Row],[iso_code]],iso_code!B:C,2,FALSE)</f>
        <v>MWI</v>
      </c>
      <c r="D285" s="18" t="str">
        <f>VLOOKUP(Table4[[#This Row],[iso_code]],iso_code!G:H,2,FALSE)</f>
        <v>Malawi</v>
      </c>
    </row>
    <row r="286" spans="1:4">
      <c r="A286" s="18">
        <v>6</v>
      </c>
      <c r="B286" s="58" t="s">
        <v>2296</v>
      </c>
      <c r="C286" s="62" t="str">
        <f>VLOOKUP(Table4[[#This Row],[iso_code]],iso_code!B:C,2,FALSE)</f>
        <v>MLI</v>
      </c>
      <c r="D286" s="18" t="str">
        <f>VLOOKUP(Table4[[#This Row],[iso_code]],iso_code!G:H,2,FALSE)</f>
        <v>Mali</v>
      </c>
    </row>
    <row r="287" spans="1:4">
      <c r="A287" s="18">
        <v>6</v>
      </c>
      <c r="B287" s="58" t="s">
        <v>2161</v>
      </c>
      <c r="C287" s="62" t="str">
        <f>VLOOKUP(Table4[[#This Row],[iso_code]],iso_code!B:C,2,FALSE)</f>
        <v>MRT</v>
      </c>
      <c r="D287" s="18" t="str">
        <f>VLOOKUP(Table4[[#This Row],[iso_code]],iso_code!G:H,2,FALSE)</f>
        <v>Mauritania</v>
      </c>
    </row>
    <row r="288" spans="1:4">
      <c r="A288" s="18">
        <v>6</v>
      </c>
      <c r="B288" s="58" t="s">
        <v>518</v>
      </c>
      <c r="C288" s="62" t="str">
        <f>VLOOKUP(Table4[[#This Row],[iso_code]],iso_code!B:C,2,FALSE)</f>
        <v>MAR</v>
      </c>
      <c r="D288" s="18" t="str">
        <f>VLOOKUP(Table4[[#This Row],[iso_code]],iso_code!G:H,2,FALSE)</f>
        <v>Morocco</v>
      </c>
    </row>
    <row r="289" spans="1:4">
      <c r="A289" s="18">
        <v>6</v>
      </c>
      <c r="B289" s="58" t="s">
        <v>1496</v>
      </c>
      <c r="C289" s="62" t="str">
        <f>VLOOKUP(Table4[[#This Row],[iso_code]],iso_code!B:C,2,FALSE)</f>
        <v>MOZ</v>
      </c>
      <c r="D289" s="18" t="str">
        <f>VLOOKUP(Table4[[#This Row],[iso_code]],iso_code!G:H,2,FALSE)</f>
        <v>Mozambique</v>
      </c>
    </row>
    <row r="290" spans="1:4">
      <c r="A290" s="18">
        <v>6</v>
      </c>
      <c r="B290" s="58" t="s">
        <v>2121</v>
      </c>
      <c r="C290" s="62" t="str">
        <f>VLOOKUP(Table4[[#This Row],[iso_code]],iso_code!B:C,2,FALSE)</f>
        <v>NAM</v>
      </c>
      <c r="D290" s="18" t="str">
        <f>VLOOKUP(Table4[[#This Row],[iso_code]],iso_code!G:H,2,FALSE)</f>
        <v>Namibia</v>
      </c>
    </row>
    <row r="291" spans="1:4">
      <c r="A291" s="18">
        <v>6</v>
      </c>
      <c r="B291" s="58" t="s">
        <v>1030</v>
      </c>
      <c r="C291" s="62" t="str">
        <f>VLOOKUP(Table4[[#This Row],[iso_code]],iso_code!B:C,2,FALSE)</f>
        <v>NER</v>
      </c>
      <c r="D291" s="18" t="str">
        <f>VLOOKUP(Table4[[#This Row],[iso_code]],iso_code!G:H,2,FALSE)</f>
        <v>Niger (the)</v>
      </c>
    </row>
    <row r="292" spans="1:4">
      <c r="A292" s="18">
        <v>6</v>
      </c>
      <c r="B292" s="58" t="s">
        <v>1263</v>
      </c>
      <c r="C292" s="62" t="str">
        <f>VLOOKUP(Table4[[#This Row],[iso_code]],iso_code!B:C,2,FALSE)</f>
        <v>NGA</v>
      </c>
      <c r="D292" s="18" t="str">
        <f>VLOOKUP(Table4[[#This Row],[iso_code]],iso_code!G:H,2,FALSE)</f>
        <v>Nigeria</v>
      </c>
    </row>
    <row r="293" spans="1:4">
      <c r="A293" s="18">
        <v>6</v>
      </c>
      <c r="B293" s="58" t="s">
        <v>2297</v>
      </c>
      <c r="C293" s="62" t="str">
        <f>VLOOKUP(Table4[[#This Row],[iso_code]],iso_code!B:C,2,FALSE)</f>
        <v>RWA</v>
      </c>
      <c r="D293" s="18" t="str">
        <f>VLOOKUP(Table4[[#This Row],[iso_code]],iso_code!G:H,2,FALSE)</f>
        <v>Rwanda</v>
      </c>
    </row>
    <row r="294" spans="1:4">
      <c r="A294" s="18">
        <v>6</v>
      </c>
      <c r="B294" s="58" t="s">
        <v>1736</v>
      </c>
      <c r="C294" s="62" t="str">
        <f>VLOOKUP(Table4[[#This Row],[iso_code]],iso_code!B:C,2,FALSE)</f>
        <v>SEN</v>
      </c>
      <c r="D294" s="18" t="str">
        <f>VLOOKUP(Table4[[#This Row],[iso_code]],iso_code!G:H,2,FALSE)</f>
        <v>Senegal</v>
      </c>
    </row>
    <row r="295" spans="1:4">
      <c r="A295" s="18">
        <v>6</v>
      </c>
      <c r="B295" s="58" t="s">
        <v>2145</v>
      </c>
      <c r="C295" s="62" t="str">
        <f>VLOOKUP(Table4[[#This Row],[iso_code]],iso_code!B:C,2,FALSE)</f>
        <v>SLE</v>
      </c>
      <c r="D295" s="18" t="str">
        <f>VLOOKUP(Table4[[#This Row],[iso_code]],iso_code!G:H,2,FALSE)</f>
        <v>Sierra Leone</v>
      </c>
    </row>
    <row r="296" spans="1:4">
      <c r="A296" s="18">
        <v>6</v>
      </c>
      <c r="B296" s="58" t="s">
        <v>2300</v>
      </c>
      <c r="C296" s="62" t="str">
        <f>VLOOKUP(Table4[[#This Row],[iso_code]],iso_code!B:C,2,FALSE)</f>
        <v>SOM</v>
      </c>
      <c r="D296" s="18" t="str">
        <f>VLOOKUP(Table4[[#This Row],[iso_code]],iso_code!G:H,2,FALSE)</f>
        <v>Somalia</v>
      </c>
    </row>
    <row r="297" spans="1:4">
      <c r="A297" s="18">
        <v>6</v>
      </c>
      <c r="B297" s="58" t="s">
        <v>617</v>
      </c>
      <c r="C297" s="62" t="str">
        <f>VLOOKUP(Table4[[#This Row],[iso_code]],iso_code!B:C,2,FALSE)</f>
        <v>ZAF</v>
      </c>
      <c r="D297" s="18" t="str">
        <f>VLOOKUP(Table4[[#This Row],[iso_code]],iso_code!G:H,2,FALSE)</f>
        <v>South Africa</v>
      </c>
    </row>
    <row r="298" spans="1:4">
      <c r="A298" s="18">
        <v>6</v>
      </c>
      <c r="B298" s="58" t="s">
        <v>2301</v>
      </c>
      <c r="C298" s="62" t="str">
        <f>VLOOKUP(Table4[[#This Row],[iso_code]],iso_code!B:C,2,FALSE)</f>
        <v>SSD</v>
      </c>
      <c r="D298" s="18" t="str">
        <f>VLOOKUP(Table4[[#This Row],[iso_code]],iso_code!G:H,2,FALSE)</f>
        <v>South Sudan</v>
      </c>
    </row>
    <row r="299" spans="1:4">
      <c r="A299" s="18">
        <v>6</v>
      </c>
      <c r="B299" s="58" t="s">
        <v>2302</v>
      </c>
      <c r="C299" s="62" t="str">
        <f>VLOOKUP(Table4[[#This Row],[iso_code]],iso_code!B:C,2,FALSE)</f>
        <v>SDN</v>
      </c>
      <c r="D299" s="18" t="str">
        <f>VLOOKUP(Table4[[#This Row],[iso_code]],iso_code!G:H,2,FALSE)</f>
        <v>Sudan (the)</v>
      </c>
    </row>
    <row r="300" spans="1:4">
      <c r="A300" s="18">
        <v>6</v>
      </c>
      <c r="B300" s="58" t="s">
        <v>883</v>
      </c>
      <c r="C300" s="62" t="str">
        <f>VLOOKUP(Table4[[#This Row],[iso_code]],iso_code!B:C,2,FALSE)</f>
        <v>TZA</v>
      </c>
      <c r="D300" s="18" t="str">
        <f>VLOOKUP(Table4[[#This Row],[iso_code]],iso_code!G:H,2,FALSE)</f>
        <v>Tanzania, United Republic of</v>
      </c>
    </row>
    <row r="301" spans="1:4">
      <c r="A301" s="18">
        <v>6</v>
      </c>
      <c r="B301" s="58" t="s">
        <v>2067</v>
      </c>
      <c r="C301" s="62" t="str">
        <f>VLOOKUP(Table4[[#This Row],[iso_code]],iso_code!B:C,2,FALSE)</f>
        <v>TGO</v>
      </c>
      <c r="D301" s="18" t="str">
        <f>VLOOKUP(Table4[[#This Row],[iso_code]],iso_code!G:H,2,FALSE)</f>
        <v>Togo</v>
      </c>
    </row>
    <row r="302" spans="1:4">
      <c r="A302" s="18">
        <v>6</v>
      </c>
      <c r="B302" s="18" t="s">
        <v>977</v>
      </c>
      <c r="C302" s="62" t="str">
        <f>VLOOKUP(Table4[[#This Row],[iso_code]],iso_code!B:C,2,FALSE)</f>
        <v>TUN</v>
      </c>
      <c r="D302" s="18" t="str">
        <f>VLOOKUP(Table4[[#This Row],[iso_code]],iso_code!G:H,2,FALSE)</f>
        <v>Tunisia</v>
      </c>
    </row>
    <row r="303" spans="1:4">
      <c r="A303" s="18">
        <v>6</v>
      </c>
      <c r="B303" s="18" t="s">
        <v>1508</v>
      </c>
      <c r="C303" s="62" t="str">
        <f>VLOOKUP(Table4[[#This Row],[iso_code]],iso_code!B:C,2,FALSE)</f>
        <v>UGA</v>
      </c>
      <c r="D303" s="18" t="str">
        <f>VLOOKUP(Table4[[#This Row],[iso_code]],iso_code!G:H,2,FALSE)</f>
        <v>Uganda</v>
      </c>
    </row>
    <row r="304" spans="1:4">
      <c r="A304" s="18">
        <v>6</v>
      </c>
      <c r="B304" s="18" t="s">
        <v>757</v>
      </c>
      <c r="C304" s="62" t="str">
        <f>VLOOKUP(Table4[[#This Row],[iso_code]],iso_code!B:C,2,FALSE)</f>
        <v>ZMB</v>
      </c>
      <c r="D304" s="18" t="str">
        <f>VLOOKUP(Table4[[#This Row],[iso_code]],iso_code!G:H,2,FALSE)</f>
        <v>Zambia</v>
      </c>
    </row>
    <row r="305" spans="1:4">
      <c r="A305" s="18">
        <v>6</v>
      </c>
      <c r="B305" s="18" t="s">
        <v>2304</v>
      </c>
      <c r="C305" s="62" t="str">
        <f>VLOOKUP(Table4[[#This Row],[iso_code]],iso_code!B:C,2,FALSE)</f>
        <v>ZWE</v>
      </c>
      <c r="D305" s="18" t="str">
        <f>VLOOKUP(Table4[[#This Row],[iso_code]],iso_code!G:H,2,FALSE)</f>
        <v>Zimbabwe</v>
      </c>
    </row>
    <row r="306" spans="1:4">
      <c r="A306" s="18">
        <v>7</v>
      </c>
      <c r="B306" s="58" t="s">
        <v>811</v>
      </c>
      <c r="C306" s="62" t="str">
        <f>VLOOKUP(Table4[[#This Row],[iso_code]],iso_code!B:C,2,FALSE)</f>
        <v>DZA</v>
      </c>
      <c r="D306" s="18" t="str">
        <f>VLOOKUP(Table4[[#This Row],[iso_code]],iso_code!G:H,2,FALSE)</f>
        <v>Algeria</v>
      </c>
    </row>
    <row r="307" spans="1:4">
      <c r="A307" s="18">
        <v>7</v>
      </c>
      <c r="B307" s="58" t="s">
        <v>2278</v>
      </c>
      <c r="C307" s="62" t="str">
        <f>VLOOKUP(Table4[[#This Row],[iso_code]],iso_code!B:C,2,FALSE)</f>
        <v>AGO</v>
      </c>
      <c r="D307" s="18" t="str">
        <f>VLOOKUP(Table4[[#This Row],[iso_code]],iso_code!G:H,2,FALSE)</f>
        <v>Angola</v>
      </c>
    </row>
    <row r="308" spans="1:4">
      <c r="A308" s="18">
        <v>7</v>
      </c>
      <c r="B308" s="58" t="s">
        <v>2279</v>
      </c>
      <c r="C308" s="62" t="str">
        <f>VLOOKUP(Table4[[#This Row],[iso_code]],iso_code!B:C,2,FALSE)</f>
        <v>BEN</v>
      </c>
      <c r="D308" s="18" t="str">
        <f>VLOOKUP(Table4[[#This Row],[iso_code]],iso_code!G:H,2,FALSE)</f>
        <v>Benin</v>
      </c>
    </row>
    <row r="309" spans="1:4">
      <c r="A309" s="18">
        <v>7</v>
      </c>
      <c r="B309" s="58" t="s">
        <v>1877</v>
      </c>
      <c r="C309" s="62" t="str">
        <f>VLOOKUP(Table4[[#This Row],[iso_code]],iso_code!B:C,2,FALSE)</f>
        <v>BWA</v>
      </c>
      <c r="D309" s="18" t="str">
        <f>VLOOKUP(Table4[[#This Row],[iso_code]],iso_code!G:H,2,FALSE)</f>
        <v>Botswana</v>
      </c>
    </row>
    <row r="310" spans="1:4">
      <c r="A310" s="18">
        <v>7</v>
      </c>
      <c r="B310" s="58" t="s">
        <v>2280</v>
      </c>
      <c r="C310" s="62" t="str">
        <f>VLOOKUP(Table4[[#This Row],[iso_code]],iso_code!B:C,2,FALSE)</f>
        <v>BFA</v>
      </c>
      <c r="D310" s="18" t="str">
        <f>VLOOKUP(Table4[[#This Row],[iso_code]],iso_code!G:H,2,FALSE)</f>
        <v>Burkina Faso</v>
      </c>
    </row>
    <row r="311" spans="1:4">
      <c r="A311" s="18">
        <v>7</v>
      </c>
      <c r="B311" s="58" t="s">
        <v>2281</v>
      </c>
      <c r="C311" s="62" t="str">
        <f>VLOOKUP(Table4[[#This Row],[iso_code]],iso_code!B:C,2,FALSE)</f>
        <v>BDI</v>
      </c>
      <c r="D311" s="18" t="str">
        <f>VLOOKUP(Table4[[#This Row],[iso_code]],iso_code!G:H,2,FALSE)</f>
        <v>Burundi</v>
      </c>
    </row>
    <row r="312" spans="1:4">
      <c r="A312" s="18">
        <v>7</v>
      </c>
      <c r="B312" s="58" t="s">
        <v>290</v>
      </c>
      <c r="C312" s="62" t="str">
        <f>VLOOKUP(Table4[[#This Row],[iso_code]],iso_code!B:C,2,FALSE)</f>
        <v>CMR</v>
      </c>
      <c r="D312" s="18" t="str">
        <f>VLOOKUP(Table4[[#This Row],[iso_code]],iso_code!G:H,2,FALSE)</f>
        <v>Cameroon</v>
      </c>
    </row>
    <row r="313" spans="1:4">
      <c r="A313" s="18">
        <v>7</v>
      </c>
      <c r="B313" s="58" t="s">
        <v>1711</v>
      </c>
      <c r="C313" s="62" t="str">
        <f>VLOOKUP(Table4[[#This Row],[iso_code]],iso_code!B:C,2,FALSE)</f>
        <v>CAF</v>
      </c>
      <c r="D313" s="18" t="str">
        <f>VLOOKUP(Table4[[#This Row],[iso_code]],iso_code!G:H,2,FALSE)</f>
        <v>Central African Republic (the)</v>
      </c>
    </row>
    <row r="314" spans="1:4">
      <c r="A314" s="18">
        <v>7</v>
      </c>
      <c r="B314" s="58" t="s">
        <v>2282</v>
      </c>
      <c r="C314" s="62" t="str">
        <f>VLOOKUP(Table4[[#This Row],[iso_code]],iso_code!B:C,2,FALSE)</f>
        <v>TCD</v>
      </c>
      <c r="D314" s="18" t="str">
        <f>VLOOKUP(Table4[[#This Row],[iso_code]],iso_code!G:H,2,FALSE)</f>
        <v>Chad</v>
      </c>
    </row>
    <row r="315" spans="1:4">
      <c r="A315" s="18">
        <v>7</v>
      </c>
      <c r="B315" s="58" t="s">
        <v>2075</v>
      </c>
      <c r="C315" s="62" t="str">
        <f>VLOOKUP(Table4[[#This Row],[iso_code]],iso_code!B:C,2,FALSE)</f>
        <v>COD</v>
      </c>
      <c r="D315" s="18" t="str">
        <f>VLOOKUP(Table4[[#This Row],[iso_code]],iso_code!G:H,2,FALSE)</f>
        <v>Congo (the Democratic Republic of the)</v>
      </c>
    </row>
    <row r="316" spans="1:4">
      <c r="A316" s="18">
        <v>7</v>
      </c>
      <c r="B316" s="58" t="s">
        <v>2284</v>
      </c>
      <c r="C316" s="62" t="str">
        <f>VLOOKUP(Table4[[#This Row],[iso_code]],iso_code!B:C,2,FALSE)</f>
        <v>COG</v>
      </c>
      <c r="D316" s="18" t="str">
        <f>VLOOKUP(Table4[[#This Row],[iso_code]],iso_code!G:H,2,FALSE)</f>
        <v>Congo (the)</v>
      </c>
    </row>
    <row r="317" spans="1:4">
      <c r="A317" s="18">
        <v>7</v>
      </c>
      <c r="B317" s="58" t="s">
        <v>2285</v>
      </c>
      <c r="C317" s="62" t="str">
        <f>VLOOKUP(Table4[[#This Row],[iso_code]],iso_code!B:C,2,FALSE)</f>
        <v>DJI</v>
      </c>
      <c r="D317" s="18" t="str">
        <f>VLOOKUP(Table4[[#This Row],[iso_code]],iso_code!G:H,2,FALSE)</f>
        <v>Djibouti</v>
      </c>
    </row>
    <row r="318" spans="1:4">
      <c r="A318" s="18">
        <v>7</v>
      </c>
      <c r="B318" s="58" t="s">
        <v>873</v>
      </c>
      <c r="C318" s="62" t="str">
        <f>VLOOKUP(Table4[[#This Row],[iso_code]],iso_code!B:C,2,FALSE)</f>
        <v>EGY</v>
      </c>
      <c r="D318" s="18" t="str">
        <f>VLOOKUP(Table4[[#This Row],[iso_code]],iso_code!G:H,2,FALSE)</f>
        <v>Egypt</v>
      </c>
    </row>
    <row r="319" spans="1:4">
      <c r="A319" s="18">
        <v>7</v>
      </c>
      <c r="B319" s="58" t="s">
        <v>2286</v>
      </c>
      <c r="C319" s="62" t="str">
        <f>VLOOKUP(Table4[[#This Row],[iso_code]],iso_code!B:C,2,FALSE)</f>
        <v>GNQ</v>
      </c>
      <c r="D319" s="18" t="str">
        <f>VLOOKUP(Table4[[#This Row],[iso_code]],iso_code!G:H,2,FALSE)</f>
        <v>Equatorial Guinea</v>
      </c>
    </row>
    <row r="320" spans="1:4">
      <c r="A320" s="18">
        <v>7</v>
      </c>
      <c r="B320" s="58" t="s">
        <v>2287</v>
      </c>
      <c r="C320" s="62" t="str">
        <f>VLOOKUP(Table4[[#This Row],[iso_code]],iso_code!B:C,2,FALSE)</f>
        <v>ERI</v>
      </c>
      <c r="D320" s="18" t="str">
        <f>VLOOKUP(Table4[[#This Row],[iso_code]],iso_code!G:H,2,FALSE)</f>
        <v>Eritrea</v>
      </c>
    </row>
    <row r="321" spans="1:4">
      <c r="A321" s="18">
        <v>7</v>
      </c>
      <c r="B321" s="58" t="s">
        <v>2303</v>
      </c>
      <c r="C321" s="62" t="str">
        <f>VLOOKUP(Table4[[#This Row],[iso_code]],iso_code!B:C,2,FALSE)</f>
        <v>SWZ</v>
      </c>
      <c r="D321" s="18" t="str">
        <f>VLOOKUP(Table4[[#This Row],[iso_code]],iso_code!G:H,2,FALSE)</f>
        <v>Eswatini</v>
      </c>
    </row>
    <row r="322" spans="1:4">
      <c r="A322" s="18">
        <v>7</v>
      </c>
      <c r="B322" s="58" t="s">
        <v>199</v>
      </c>
      <c r="C322" s="62" t="str">
        <f>VLOOKUP(Table4[[#This Row],[iso_code]],iso_code!B:C,2,FALSE)</f>
        <v>ETH</v>
      </c>
      <c r="D322" s="18" t="str">
        <f>VLOOKUP(Table4[[#This Row],[iso_code]],iso_code!G:H,2,FALSE)</f>
        <v>Ethiopia</v>
      </c>
    </row>
    <row r="323" spans="1:4">
      <c r="A323" s="18">
        <v>7</v>
      </c>
      <c r="B323" s="58" t="s">
        <v>2288</v>
      </c>
      <c r="C323" s="62" t="str">
        <f>VLOOKUP(Table4[[#This Row],[iso_code]],iso_code!B:C,2,FALSE)</f>
        <v>GAB</v>
      </c>
      <c r="D323" s="18" t="str">
        <f>VLOOKUP(Table4[[#This Row],[iso_code]],iso_code!G:H,2,FALSE)</f>
        <v>Gabon</v>
      </c>
    </row>
    <row r="324" spans="1:4">
      <c r="A324" s="18">
        <v>7</v>
      </c>
      <c r="B324" s="58" t="s">
        <v>2289</v>
      </c>
      <c r="C324" s="62" t="str">
        <f>VLOOKUP(Table4[[#This Row],[iso_code]],iso_code!B:C,2,FALSE)</f>
        <v>GMB</v>
      </c>
      <c r="D324" s="18" t="str">
        <f>VLOOKUP(Table4[[#This Row],[iso_code]],iso_code!G:H,2,FALSE)</f>
        <v>Gambia (the)</v>
      </c>
    </row>
    <row r="325" spans="1:4">
      <c r="A325" s="18">
        <v>7</v>
      </c>
      <c r="B325" s="58" t="s">
        <v>255</v>
      </c>
      <c r="C325" s="62" t="str">
        <f>VLOOKUP(Table4[[#This Row],[iso_code]],iso_code!B:C,2,FALSE)</f>
        <v>GHA</v>
      </c>
      <c r="D325" s="18" t="str">
        <f>VLOOKUP(Table4[[#This Row],[iso_code]],iso_code!G:H,2,FALSE)</f>
        <v>Ghana</v>
      </c>
    </row>
    <row r="326" spans="1:4">
      <c r="A326" s="18">
        <v>7</v>
      </c>
      <c r="B326" s="58" t="s">
        <v>2290</v>
      </c>
      <c r="C326" s="62" t="str">
        <f>VLOOKUP(Table4[[#This Row],[iso_code]],iso_code!B:C,2,FALSE)</f>
        <v>GIN</v>
      </c>
      <c r="D326" s="18" t="str">
        <f>VLOOKUP(Table4[[#This Row],[iso_code]],iso_code!G:H,2,FALSE)</f>
        <v>Guinea</v>
      </c>
    </row>
    <row r="327" spans="1:4">
      <c r="A327" s="18">
        <v>7</v>
      </c>
      <c r="B327" s="58" t="s">
        <v>2291</v>
      </c>
      <c r="C327" s="62" t="str">
        <f>VLOOKUP(Table4[[#This Row],[iso_code]],iso_code!B:C,2,FALSE)</f>
        <v>GNB</v>
      </c>
      <c r="D327" s="18" t="str">
        <f>VLOOKUP(Table4[[#This Row],[iso_code]],iso_code!G:H,2,FALSE)</f>
        <v>Guinea-Bissau</v>
      </c>
    </row>
    <row r="328" spans="1:4">
      <c r="A328" s="18">
        <v>7</v>
      </c>
      <c r="B328" s="58" t="s">
        <v>2292</v>
      </c>
      <c r="C328" s="62" t="str">
        <f>VLOOKUP(Table4[[#This Row],[iso_code]],iso_code!B:C,2,FALSE)</f>
        <v>CIV</v>
      </c>
      <c r="D328" s="18" t="str">
        <f>VLOOKUP(Table4[[#This Row],[iso_code]],iso_code!G:H,2,FALSE)</f>
        <v>Côte d'Ivoire</v>
      </c>
    </row>
    <row r="329" spans="1:4">
      <c r="A329" s="18">
        <v>7</v>
      </c>
      <c r="B329" s="58" t="s">
        <v>433</v>
      </c>
      <c r="C329" s="62" t="str">
        <f>VLOOKUP(Table4[[#This Row],[iso_code]],iso_code!B:C,2,FALSE)</f>
        <v>KEN</v>
      </c>
      <c r="D329" s="18" t="str">
        <f>VLOOKUP(Table4[[#This Row],[iso_code]],iso_code!G:H,2,FALSE)</f>
        <v>Kenya</v>
      </c>
    </row>
    <row r="330" spans="1:4">
      <c r="A330" s="18">
        <v>7</v>
      </c>
      <c r="B330" s="58" t="s">
        <v>2293</v>
      </c>
      <c r="C330" s="62" t="str">
        <f>VLOOKUP(Table4[[#This Row],[iso_code]],iso_code!B:C,2,FALSE)</f>
        <v>LSO</v>
      </c>
      <c r="D330" s="18" t="str">
        <f>VLOOKUP(Table4[[#This Row],[iso_code]],iso_code!G:H,2,FALSE)</f>
        <v>Lesotho</v>
      </c>
    </row>
    <row r="331" spans="1:4">
      <c r="A331" s="18">
        <v>7</v>
      </c>
      <c r="B331" s="58" t="s">
        <v>2294</v>
      </c>
      <c r="C331" s="62" t="str">
        <f>VLOOKUP(Table4[[#This Row],[iso_code]],iso_code!B:C,2,FALSE)</f>
        <v>LBR</v>
      </c>
      <c r="D331" s="18" t="str">
        <f>VLOOKUP(Table4[[#This Row],[iso_code]],iso_code!G:H,2,FALSE)</f>
        <v>Liberia</v>
      </c>
    </row>
    <row r="332" spans="1:4">
      <c r="A332" s="18">
        <v>7</v>
      </c>
      <c r="B332" s="58" t="s">
        <v>2043</v>
      </c>
      <c r="C332" s="62" t="str">
        <f>VLOOKUP(Table4[[#This Row],[iso_code]],iso_code!B:C,2,FALSE)</f>
        <v>LBY</v>
      </c>
      <c r="D332" s="18" t="str">
        <f>VLOOKUP(Table4[[#This Row],[iso_code]],iso_code!G:H,2,FALSE)</f>
        <v>Libya</v>
      </c>
    </row>
    <row r="333" spans="1:4">
      <c r="A333" s="18">
        <v>7</v>
      </c>
      <c r="B333" s="58" t="s">
        <v>1190</v>
      </c>
      <c r="C333" s="62" t="str">
        <f>VLOOKUP(Table4[[#This Row],[iso_code]],iso_code!B:C,2,FALSE)</f>
        <v>MWI</v>
      </c>
      <c r="D333" s="18" t="str">
        <f>VLOOKUP(Table4[[#This Row],[iso_code]],iso_code!G:H,2,FALSE)</f>
        <v>Malawi</v>
      </c>
    </row>
    <row r="334" spans="1:4">
      <c r="A334" s="18">
        <v>7</v>
      </c>
      <c r="B334" s="58" t="s">
        <v>2296</v>
      </c>
      <c r="C334" s="62" t="str">
        <f>VLOOKUP(Table4[[#This Row],[iso_code]],iso_code!B:C,2,FALSE)</f>
        <v>MLI</v>
      </c>
      <c r="D334" s="18" t="str">
        <f>VLOOKUP(Table4[[#This Row],[iso_code]],iso_code!G:H,2,FALSE)</f>
        <v>Mali</v>
      </c>
    </row>
    <row r="335" spans="1:4">
      <c r="A335" s="18">
        <v>7</v>
      </c>
      <c r="B335" s="58" t="s">
        <v>2161</v>
      </c>
      <c r="C335" s="62" t="str">
        <f>VLOOKUP(Table4[[#This Row],[iso_code]],iso_code!B:C,2,FALSE)</f>
        <v>MRT</v>
      </c>
      <c r="D335" s="18" t="str">
        <f>VLOOKUP(Table4[[#This Row],[iso_code]],iso_code!G:H,2,FALSE)</f>
        <v>Mauritania</v>
      </c>
    </row>
    <row r="336" spans="1:4">
      <c r="A336" s="18">
        <v>7</v>
      </c>
      <c r="B336" s="58" t="s">
        <v>518</v>
      </c>
      <c r="C336" s="62" t="str">
        <f>VLOOKUP(Table4[[#This Row],[iso_code]],iso_code!B:C,2,FALSE)</f>
        <v>MAR</v>
      </c>
      <c r="D336" s="18" t="str">
        <f>VLOOKUP(Table4[[#This Row],[iso_code]],iso_code!G:H,2,FALSE)</f>
        <v>Morocco</v>
      </c>
    </row>
    <row r="337" spans="1:4">
      <c r="A337" s="18">
        <v>7</v>
      </c>
      <c r="B337" s="58" t="s">
        <v>1496</v>
      </c>
      <c r="C337" s="62" t="str">
        <f>VLOOKUP(Table4[[#This Row],[iso_code]],iso_code!B:C,2,FALSE)</f>
        <v>MOZ</v>
      </c>
      <c r="D337" s="18" t="str">
        <f>VLOOKUP(Table4[[#This Row],[iso_code]],iso_code!G:H,2,FALSE)</f>
        <v>Mozambique</v>
      </c>
    </row>
    <row r="338" spans="1:4">
      <c r="A338" s="18">
        <v>7</v>
      </c>
      <c r="B338" s="58" t="s">
        <v>2121</v>
      </c>
      <c r="C338" s="62" t="str">
        <f>VLOOKUP(Table4[[#This Row],[iso_code]],iso_code!B:C,2,FALSE)</f>
        <v>NAM</v>
      </c>
      <c r="D338" s="18" t="str">
        <f>VLOOKUP(Table4[[#This Row],[iso_code]],iso_code!G:H,2,FALSE)</f>
        <v>Namibia</v>
      </c>
    </row>
    <row r="339" spans="1:4">
      <c r="A339" s="18">
        <v>7</v>
      </c>
      <c r="B339" s="58" t="s">
        <v>1030</v>
      </c>
      <c r="C339" s="62" t="str">
        <f>VLOOKUP(Table4[[#This Row],[iso_code]],iso_code!B:C,2,FALSE)</f>
        <v>NER</v>
      </c>
      <c r="D339" s="18" t="str">
        <f>VLOOKUP(Table4[[#This Row],[iso_code]],iso_code!G:H,2,FALSE)</f>
        <v>Niger (the)</v>
      </c>
    </row>
    <row r="340" spans="1:4">
      <c r="A340" s="18">
        <v>7</v>
      </c>
      <c r="B340" s="58" t="s">
        <v>1263</v>
      </c>
      <c r="C340" s="62" t="str">
        <f>VLOOKUP(Table4[[#This Row],[iso_code]],iso_code!B:C,2,FALSE)</f>
        <v>NGA</v>
      </c>
      <c r="D340" s="18" t="str">
        <f>VLOOKUP(Table4[[#This Row],[iso_code]],iso_code!G:H,2,FALSE)</f>
        <v>Nigeria</v>
      </c>
    </row>
    <row r="341" spans="1:4">
      <c r="A341" s="18">
        <v>7</v>
      </c>
      <c r="B341" s="58" t="s">
        <v>2297</v>
      </c>
      <c r="C341" s="62" t="str">
        <f>VLOOKUP(Table4[[#This Row],[iso_code]],iso_code!B:C,2,FALSE)</f>
        <v>RWA</v>
      </c>
      <c r="D341" s="18" t="str">
        <f>VLOOKUP(Table4[[#This Row],[iso_code]],iso_code!G:H,2,FALSE)</f>
        <v>Rwanda</v>
      </c>
    </row>
    <row r="342" spans="1:4">
      <c r="A342" s="18">
        <v>7</v>
      </c>
      <c r="B342" s="58" t="s">
        <v>1736</v>
      </c>
      <c r="C342" s="62" t="str">
        <f>VLOOKUP(Table4[[#This Row],[iso_code]],iso_code!B:C,2,FALSE)</f>
        <v>SEN</v>
      </c>
      <c r="D342" s="18" t="str">
        <f>VLOOKUP(Table4[[#This Row],[iso_code]],iso_code!G:H,2,FALSE)</f>
        <v>Senegal</v>
      </c>
    </row>
    <row r="343" spans="1:4">
      <c r="A343" s="18">
        <v>7</v>
      </c>
      <c r="B343" s="58" t="s">
        <v>2145</v>
      </c>
      <c r="C343" s="62" t="str">
        <f>VLOOKUP(Table4[[#This Row],[iso_code]],iso_code!B:C,2,FALSE)</f>
        <v>SLE</v>
      </c>
      <c r="D343" s="18" t="str">
        <f>VLOOKUP(Table4[[#This Row],[iso_code]],iso_code!G:H,2,FALSE)</f>
        <v>Sierra Leone</v>
      </c>
    </row>
    <row r="344" spans="1:4">
      <c r="A344" s="18">
        <v>7</v>
      </c>
      <c r="B344" s="58" t="s">
        <v>2300</v>
      </c>
      <c r="C344" s="62" t="str">
        <f>VLOOKUP(Table4[[#This Row],[iso_code]],iso_code!B:C,2,FALSE)</f>
        <v>SOM</v>
      </c>
      <c r="D344" s="18" t="str">
        <f>VLOOKUP(Table4[[#This Row],[iso_code]],iso_code!G:H,2,FALSE)</f>
        <v>Somalia</v>
      </c>
    </row>
    <row r="345" spans="1:4">
      <c r="A345" s="18">
        <v>7</v>
      </c>
      <c r="B345" s="58" t="s">
        <v>617</v>
      </c>
      <c r="C345" s="62" t="str">
        <f>VLOOKUP(Table4[[#This Row],[iso_code]],iso_code!B:C,2,FALSE)</f>
        <v>ZAF</v>
      </c>
      <c r="D345" s="18" t="str">
        <f>VLOOKUP(Table4[[#This Row],[iso_code]],iso_code!G:H,2,FALSE)</f>
        <v>South Africa</v>
      </c>
    </row>
    <row r="346" spans="1:4">
      <c r="A346" s="18">
        <v>7</v>
      </c>
      <c r="B346" s="58" t="s">
        <v>2301</v>
      </c>
      <c r="C346" s="62" t="str">
        <f>VLOOKUP(Table4[[#This Row],[iso_code]],iso_code!B:C,2,FALSE)</f>
        <v>SSD</v>
      </c>
      <c r="D346" s="18" t="str">
        <f>VLOOKUP(Table4[[#This Row],[iso_code]],iso_code!G:H,2,FALSE)</f>
        <v>South Sudan</v>
      </c>
    </row>
    <row r="347" spans="1:4">
      <c r="A347" s="18">
        <v>7</v>
      </c>
      <c r="B347" s="58" t="s">
        <v>2302</v>
      </c>
      <c r="C347" s="62" t="str">
        <f>VLOOKUP(Table4[[#This Row],[iso_code]],iso_code!B:C,2,FALSE)</f>
        <v>SDN</v>
      </c>
      <c r="D347" s="18" t="str">
        <f>VLOOKUP(Table4[[#This Row],[iso_code]],iso_code!G:H,2,FALSE)</f>
        <v>Sudan (the)</v>
      </c>
    </row>
    <row r="348" spans="1:4">
      <c r="A348" s="18">
        <v>7</v>
      </c>
      <c r="B348" s="58" t="s">
        <v>883</v>
      </c>
      <c r="C348" s="62" t="str">
        <f>VLOOKUP(Table4[[#This Row],[iso_code]],iso_code!B:C,2,FALSE)</f>
        <v>TZA</v>
      </c>
      <c r="D348" s="18" t="str">
        <f>VLOOKUP(Table4[[#This Row],[iso_code]],iso_code!G:H,2,FALSE)</f>
        <v>Tanzania, United Republic of</v>
      </c>
    </row>
    <row r="349" spans="1:4">
      <c r="A349" s="18">
        <v>7</v>
      </c>
      <c r="B349" s="58" t="s">
        <v>2067</v>
      </c>
      <c r="C349" s="62" t="str">
        <f>VLOOKUP(Table4[[#This Row],[iso_code]],iso_code!B:C,2,FALSE)</f>
        <v>TGO</v>
      </c>
      <c r="D349" s="18" t="str">
        <f>VLOOKUP(Table4[[#This Row],[iso_code]],iso_code!G:H,2,FALSE)</f>
        <v>Togo</v>
      </c>
    </row>
    <row r="350" spans="1:4">
      <c r="A350" s="18">
        <v>7</v>
      </c>
      <c r="B350" s="18" t="s">
        <v>977</v>
      </c>
      <c r="C350" s="62" t="str">
        <f>VLOOKUP(Table4[[#This Row],[iso_code]],iso_code!B:C,2,FALSE)</f>
        <v>TUN</v>
      </c>
      <c r="D350" s="18" t="str">
        <f>VLOOKUP(Table4[[#This Row],[iso_code]],iso_code!G:H,2,FALSE)</f>
        <v>Tunisia</v>
      </c>
    </row>
    <row r="351" spans="1:4">
      <c r="A351" s="18">
        <v>7</v>
      </c>
      <c r="B351" s="18" t="s">
        <v>1508</v>
      </c>
      <c r="C351" s="62" t="str">
        <f>VLOOKUP(Table4[[#This Row],[iso_code]],iso_code!B:C,2,FALSE)</f>
        <v>UGA</v>
      </c>
      <c r="D351" s="18" t="str">
        <f>VLOOKUP(Table4[[#This Row],[iso_code]],iso_code!G:H,2,FALSE)</f>
        <v>Uganda</v>
      </c>
    </row>
    <row r="352" spans="1:4">
      <c r="A352" s="18">
        <v>7</v>
      </c>
      <c r="B352" s="18" t="s">
        <v>757</v>
      </c>
      <c r="C352" s="62" t="str">
        <f>VLOOKUP(Table4[[#This Row],[iso_code]],iso_code!B:C,2,FALSE)</f>
        <v>ZMB</v>
      </c>
      <c r="D352" s="18" t="str">
        <f>VLOOKUP(Table4[[#This Row],[iso_code]],iso_code!G:H,2,FALSE)</f>
        <v>Zambia</v>
      </c>
    </row>
    <row r="353" spans="1:4">
      <c r="A353" s="18">
        <v>7</v>
      </c>
      <c r="B353" s="18" t="s">
        <v>2304</v>
      </c>
      <c r="C353" s="62" t="str">
        <f>VLOOKUP(Table4[[#This Row],[iso_code]],iso_code!B:C,2,FALSE)</f>
        <v>ZWE</v>
      </c>
      <c r="D353" s="18" t="str">
        <f>VLOOKUP(Table4[[#This Row],[iso_code]],iso_code!G:H,2,FALSE)</f>
        <v>Zimbabwe</v>
      </c>
    </row>
    <row r="354" spans="1:4">
      <c r="A354" s="18">
        <v>8</v>
      </c>
      <c r="B354" s="58" t="s">
        <v>811</v>
      </c>
      <c r="C354" s="62" t="str">
        <f>VLOOKUP(Table4[[#This Row],[iso_code]],iso_code!B:C,2,FALSE)</f>
        <v>DZA</v>
      </c>
      <c r="D354" s="18" t="str">
        <f>VLOOKUP(Table4[[#This Row],[iso_code]],iso_code!G:H,2,FALSE)</f>
        <v>Algeria</v>
      </c>
    </row>
    <row r="355" spans="1:4">
      <c r="A355" s="18">
        <v>8</v>
      </c>
      <c r="B355" s="58" t="s">
        <v>2278</v>
      </c>
      <c r="C355" s="62" t="str">
        <f>VLOOKUP(Table4[[#This Row],[iso_code]],iso_code!B:C,2,FALSE)</f>
        <v>AGO</v>
      </c>
      <c r="D355" s="18" t="str">
        <f>VLOOKUP(Table4[[#This Row],[iso_code]],iso_code!G:H,2,FALSE)</f>
        <v>Angola</v>
      </c>
    </row>
    <row r="356" spans="1:4">
      <c r="A356" s="18">
        <v>8</v>
      </c>
      <c r="B356" s="58" t="s">
        <v>2279</v>
      </c>
      <c r="C356" s="62" t="str">
        <f>VLOOKUP(Table4[[#This Row],[iso_code]],iso_code!B:C,2,FALSE)</f>
        <v>BEN</v>
      </c>
      <c r="D356" s="18" t="str">
        <f>VLOOKUP(Table4[[#This Row],[iso_code]],iso_code!G:H,2,FALSE)</f>
        <v>Benin</v>
      </c>
    </row>
    <row r="357" spans="1:4">
      <c r="A357" s="18">
        <v>8</v>
      </c>
      <c r="B357" s="58" t="s">
        <v>1877</v>
      </c>
      <c r="C357" s="62" t="str">
        <f>VLOOKUP(Table4[[#This Row],[iso_code]],iso_code!B:C,2,FALSE)</f>
        <v>BWA</v>
      </c>
      <c r="D357" s="18" t="str">
        <f>VLOOKUP(Table4[[#This Row],[iso_code]],iso_code!G:H,2,FALSE)</f>
        <v>Botswana</v>
      </c>
    </row>
    <row r="358" spans="1:4">
      <c r="A358" s="18">
        <v>8</v>
      </c>
      <c r="B358" s="58" t="s">
        <v>2280</v>
      </c>
      <c r="C358" s="62" t="str">
        <f>VLOOKUP(Table4[[#This Row],[iso_code]],iso_code!B:C,2,FALSE)</f>
        <v>BFA</v>
      </c>
      <c r="D358" s="18" t="str">
        <f>VLOOKUP(Table4[[#This Row],[iso_code]],iso_code!G:H,2,FALSE)</f>
        <v>Burkina Faso</v>
      </c>
    </row>
    <row r="359" spans="1:4">
      <c r="A359" s="18">
        <v>8</v>
      </c>
      <c r="B359" s="58" t="s">
        <v>2281</v>
      </c>
      <c r="C359" s="62" t="str">
        <f>VLOOKUP(Table4[[#This Row],[iso_code]],iso_code!B:C,2,FALSE)</f>
        <v>BDI</v>
      </c>
      <c r="D359" s="18" t="str">
        <f>VLOOKUP(Table4[[#This Row],[iso_code]],iso_code!G:H,2,FALSE)</f>
        <v>Burundi</v>
      </c>
    </row>
    <row r="360" spans="1:4">
      <c r="A360" s="18">
        <v>8</v>
      </c>
      <c r="B360" s="58" t="s">
        <v>290</v>
      </c>
      <c r="C360" s="62" t="str">
        <f>VLOOKUP(Table4[[#This Row],[iso_code]],iso_code!B:C,2,FALSE)</f>
        <v>CMR</v>
      </c>
      <c r="D360" s="18" t="str">
        <f>VLOOKUP(Table4[[#This Row],[iso_code]],iso_code!G:H,2,FALSE)</f>
        <v>Cameroon</v>
      </c>
    </row>
    <row r="361" spans="1:4">
      <c r="A361" s="18">
        <v>8</v>
      </c>
      <c r="B361" s="58" t="s">
        <v>1711</v>
      </c>
      <c r="C361" s="62" t="str">
        <f>VLOOKUP(Table4[[#This Row],[iso_code]],iso_code!B:C,2,FALSE)</f>
        <v>CAF</v>
      </c>
      <c r="D361" s="18" t="str">
        <f>VLOOKUP(Table4[[#This Row],[iso_code]],iso_code!G:H,2,FALSE)</f>
        <v>Central African Republic (the)</v>
      </c>
    </row>
    <row r="362" spans="1:4">
      <c r="A362" s="18">
        <v>8</v>
      </c>
      <c r="B362" s="58" t="s">
        <v>2282</v>
      </c>
      <c r="C362" s="62" t="str">
        <f>VLOOKUP(Table4[[#This Row],[iso_code]],iso_code!B:C,2,FALSE)</f>
        <v>TCD</v>
      </c>
      <c r="D362" s="18" t="str">
        <f>VLOOKUP(Table4[[#This Row],[iso_code]],iso_code!G:H,2,FALSE)</f>
        <v>Chad</v>
      </c>
    </row>
    <row r="363" spans="1:4">
      <c r="A363" s="18">
        <v>8</v>
      </c>
      <c r="B363" s="58" t="s">
        <v>2075</v>
      </c>
      <c r="C363" s="62" t="str">
        <f>VLOOKUP(Table4[[#This Row],[iso_code]],iso_code!B:C,2,FALSE)</f>
        <v>COD</v>
      </c>
      <c r="D363" s="18" t="str">
        <f>VLOOKUP(Table4[[#This Row],[iso_code]],iso_code!G:H,2,FALSE)</f>
        <v>Congo (the Democratic Republic of the)</v>
      </c>
    </row>
    <row r="364" spans="1:4">
      <c r="A364" s="18">
        <v>8</v>
      </c>
      <c r="B364" s="58" t="s">
        <v>2284</v>
      </c>
      <c r="C364" s="62" t="str">
        <f>VLOOKUP(Table4[[#This Row],[iso_code]],iso_code!B:C,2,FALSE)</f>
        <v>COG</v>
      </c>
      <c r="D364" s="18" t="str">
        <f>VLOOKUP(Table4[[#This Row],[iso_code]],iso_code!G:H,2,FALSE)</f>
        <v>Congo (the)</v>
      </c>
    </row>
    <row r="365" spans="1:4">
      <c r="A365" s="18">
        <v>8</v>
      </c>
      <c r="B365" s="58" t="s">
        <v>2285</v>
      </c>
      <c r="C365" s="62" t="str">
        <f>VLOOKUP(Table4[[#This Row],[iso_code]],iso_code!B:C,2,FALSE)</f>
        <v>DJI</v>
      </c>
      <c r="D365" s="18" t="str">
        <f>VLOOKUP(Table4[[#This Row],[iso_code]],iso_code!G:H,2,FALSE)</f>
        <v>Djibouti</v>
      </c>
    </row>
    <row r="366" spans="1:4">
      <c r="A366" s="18">
        <v>8</v>
      </c>
      <c r="B366" s="58" t="s">
        <v>873</v>
      </c>
      <c r="C366" s="62" t="str">
        <f>VLOOKUP(Table4[[#This Row],[iso_code]],iso_code!B:C,2,FALSE)</f>
        <v>EGY</v>
      </c>
      <c r="D366" s="18" t="str">
        <f>VLOOKUP(Table4[[#This Row],[iso_code]],iso_code!G:H,2,FALSE)</f>
        <v>Egypt</v>
      </c>
    </row>
    <row r="367" spans="1:4">
      <c r="A367" s="18">
        <v>8</v>
      </c>
      <c r="B367" s="58" t="s">
        <v>2286</v>
      </c>
      <c r="C367" s="62" t="str">
        <f>VLOOKUP(Table4[[#This Row],[iso_code]],iso_code!B:C,2,FALSE)</f>
        <v>GNQ</v>
      </c>
      <c r="D367" s="18" t="str">
        <f>VLOOKUP(Table4[[#This Row],[iso_code]],iso_code!G:H,2,FALSE)</f>
        <v>Equatorial Guinea</v>
      </c>
    </row>
    <row r="368" spans="1:4">
      <c r="A368" s="18">
        <v>8</v>
      </c>
      <c r="B368" s="58" t="s">
        <v>2287</v>
      </c>
      <c r="C368" s="62" t="str">
        <f>VLOOKUP(Table4[[#This Row],[iso_code]],iso_code!B:C,2,FALSE)</f>
        <v>ERI</v>
      </c>
      <c r="D368" s="18" t="str">
        <f>VLOOKUP(Table4[[#This Row],[iso_code]],iso_code!G:H,2,FALSE)</f>
        <v>Eritrea</v>
      </c>
    </row>
    <row r="369" spans="1:4">
      <c r="A369" s="18">
        <v>8</v>
      </c>
      <c r="B369" s="58" t="s">
        <v>2303</v>
      </c>
      <c r="C369" s="62" t="str">
        <f>VLOOKUP(Table4[[#This Row],[iso_code]],iso_code!B:C,2,FALSE)</f>
        <v>SWZ</v>
      </c>
      <c r="D369" s="18" t="str">
        <f>VLOOKUP(Table4[[#This Row],[iso_code]],iso_code!G:H,2,FALSE)</f>
        <v>Eswatini</v>
      </c>
    </row>
    <row r="370" spans="1:4">
      <c r="A370" s="18">
        <v>8</v>
      </c>
      <c r="B370" s="58" t="s">
        <v>199</v>
      </c>
      <c r="C370" s="62" t="str">
        <f>VLOOKUP(Table4[[#This Row],[iso_code]],iso_code!B:C,2,FALSE)</f>
        <v>ETH</v>
      </c>
      <c r="D370" s="18" t="str">
        <f>VLOOKUP(Table4[[#This Row],[iso_code]],iso_code!G:H,2,FALSE)</f>
        <v>Ethiopia</v>
      </c>
    </row>
    <row r="371" spans="1:4">
      <c r="A371" s="18">
        <v>8</v>
      </c>
      <c r="B371" s="58" t="s">
        <v>2288</v>
      </c>
      <c r="C371" s="62" t="str">
        <f>VLOOKUP(Table4[[#This Row],[iso_code]],iso_code!B:C,2,FALSE)</f>
        <v>GAB</v>
      </c>
      <c r="D371" s="18" t="str">
        <f>VLOOKUP(Table4[[#This Row],[iso_code]],iso_code!G:H,2,FALSE)</f>
        <v>Gabon</v>
      </c>
    </row>
    <row r="372" spans="1:4">
      <c r="A372" s="18">
        <v>8</v>
      </c>
      <c r="B372" s="58" t="s">
        <v>2289</v>
      </c>
      <c r="C372" s="62" t="str">
        <f>VLOOKUP(Table4[[#This Row],[iso_code]],iso_code!B:C,2,FALSE)</f>
        <v>GMB</v>
      </c>
      <c r="D372" s="18" t="str">
        <f>VLOOKUP(Table4[[#This Row],[iso_code]],iso_code!G:H,2,FALSE)</f>
        <v>Gambia (the)</v>
      </c>
    </row>
    <row r="373" spans="1:4">
      <c r="A373" s="18">
        <v>8</v>
      </c>
      <c r="B373" s="58" t="s">
        <v>255</v>
      </c>
      <c r="C373" s="62" t="str">
        <f>VLOOKUP(Table4[[#This Row],[iso_code]],iso_code!B:C,2,FALSE)</f>
        <v>GHA</v>
      </c>
      <c r="D373" s="18" t="str">
        <f>VLOOKUP(Table4[[#This Row],[iso_code]],iso_code!G:H,2,FALSE)</f>
        <v>Ghana</v>
      </c>
    </row>
    <row r="374" spans="1:4">
      <c r="A374" s="18">
        <v>8</v>
      </c>
      <c r="B374" s="58" t="s">
        <v>2290</v>
      </c>
      <c r="C374" s="62" t="str">
        <f>VLOOKUP(Table4[[#This Row],[iso_code]],iso_code!B:C,2,FALSE)</f>
        <v>GIN</v>
      </c>
      <c r="D374" s="18" t="str">
        <f>VLOOKUP(Table4[[#This Row],[iso_code]],iso_code!G:H,2,FALSE)</f>
        <v>Guinea</v>
      </c>
    </row>
    <row r="375" spans="1:4">
      <c r="A375" s="18">
        <v>8</v>
      </c>
      <c r="B375" s="58" t="s">
        <v>2291</v>
      </c>
      <c r="C375" s="62" t="str">
        <f>VLOOKUP(Table4[[#This Row],[iso_code]],iso_code!B:C,2,FALSE)</f>
        <v>GNB</v>
      </c>
      <c r="D375" s="18" t="str">
        <f>VLOOKUP(Table4[[#This Row],[iso_code]],iso_code!G:H,2,FALSE)</f>
        <v>Guinea-Bissau</v>
      </c>
    </row>
    <row r="376" spans="1:4">
      <c r="A376" s="18">
        <v>8</v>
      </c>
      <c r="B376" s="58" t="s">
        <v>2292</v>
      </c>
      <c r="C376" s="62" t="str">
        <f>VLOOKUP(Table4[[#This Row],[iso_code]],iso_code!B:C,2,FALSE)</f>
        <v>CIV</v>
      </c>
      <c r="D376" s="18" t="str">
        <f>VLOOKUP(Table4[[#This Row],[iso_code]],iso_code!G:H,2,FALSE)</f>
        <v>Côte d'Ivoire</v>
      </c>
    </row>
    <row r="377" spans="1:4">
      <c r="A377" s="18">
        <v>8</v>
      </c>
      <c r="B377" s="58" t="s">
        <v>433</v>
      </c>
      <c r="C377" s="62" t="str">
        <f>VLOOKUP(Table4[[#This Row],[iso_code]],iso_code!B:C,2,FALSE)</f>
        <v>KEN</v>
      </c>
      <c r="D377" s="18" t="str">
        <f>VLOOKUP(Table4[[#This Row],[iso_code]],iso_code!G:H,2,FALSE)</f>
        <v>Kenya</v>
      </c>
    </row>
    <row r="378" spans="1:4">
      <c r="A378" s="18">
        <v>8</v>
      </c>
      <c r="B378" s="58" t="s">
        <v>2293</v>
      </c>
      <c r="C378" s="62" t="str">
        <f>VLOOKUP(Table4[[#This Row],[iso_code]],iso_code!B:C,2,FALSE)</f>
        <v>LSO</v>
      </c>
      <c r="D378" s="18" t="str">
        <f>VLOOKUP(Table4[[#This Row],[iso_code]],iso_code!G:H,2,FALSE)</f>
        <v>Lesotho</v>
      </c>
    </row>
    <row r="379" spans="1:4">
      <c r="A379" s="18">
        <v>8</v>
      </c>
      <c r="B379" s="58" t="s">
        <v>2294</v>
      </c>
      <c r="C379" s="62" t="str">
        <f>VLOOKUP(Table4[[#This Row],[iso_code]],iso_code!B:C,2,FALSE)</f>
        <v>LBR</v>
      </c>
      <c r="D379" s="18" t="str">
        <f>VLOOKUP(Table4[[#This Row],[iso_code]],iso_code!G:H,2,FALSE)</f>
        <v>Liberia</v>
      </c>
    </row>
    <row r="380" spans="1:4">
      <c r="A380" s="18">
        <v>8</v>
      </c>
      <c r="B380" s="58" t="s">
        <v>2043</v>
      </c>
      <c r="C380" s="62" t="str">
        <f>VLOOKUP(Table4[[#This Row],[iso_code]],iso_code!B:C,2,FALSE)</f>
        <v>LBY</v>
      </c>
      <c r="D380" s="18" t="str">
        <f>VLOOKUP(Table4[[#This Row],[iso_code]],iso_code!G:H,2,FALSE)</f>
        <v>Libya</v>
      </c>
    </row>
    <row r="381" spans="1:4">
      <c r="A381" s="18">
        <v>8</v>
      </c>
      <c r="B381" s="58" t="s">
        <v>1190</v>
      </c>
      <c r="C381" s="62" t="str">
        <f>VLOOKUP(Table4[[#This Row],[iso_code]],iso_code!B:C,2,FALSE)</f>
        <v>MWI</v>
      </c>
      <c r="D381" s="18" t="str">
        <f>VLOOKUP(Table4[[#This Row],[iso_code]],iso_code!G:H,2,FALSE)</f>
        <v>Malawi</v>
      </c>
    </row>
    <row r="382" spans="1:4">
      <c r="A382" s="18">
        <v>8</v>
      </c>
      <c r="B382" s="58" t="s">
        <v>2296</v>
      </c>
      <c r="C382" s="62" t="str">
        <f>VLOOKUP(Table4[[#This Row],[iso_code]],iso_code!B:C,2,FALSE)</f>
        <v>MLI</v>
      </c>
      <c r="D382" s="18" t="str">
        <f>VLOOKUP(Table4[[#This Row],[iso_code]],iso_code!G:H,2,FALSE)</f>
        <v>Mali</v>
      </c>
    </row>
    <row r="383" spans="1:4">
      <c r="A383" s="18">
        <v>8</v>
      </c>
      <c r="B383" s="58" t="s">
        <v>2161</v>
      </c>
      <c r="C383" s="62" t="str">
        <f>VLOOKUP(Table4[[#This Row],[iso_code]],iso_code!B:C,2,FALSE)</f>
        <v>MRT</v>
      </c>
      <c r="D383" s="18" t="str">
        <f>VLOOKUP(Table4[[#This Row],[iso_code]],iso_code!G:H,2,FALSE)</f>
        <v>Mauritania</v>
      </c>
    </row>
    <row r="384" spans="1:4">
      <c r="A384" s="18">
        <v>8</v>
      </c>
      <c r="B384" s="58" t="s">
        <v>518</v>
      </c>
      <c r="C384" s="62" t="str">
        <f>VLOOKUP(Table4[[#This Row],[iso_code]],iso_code!B:C,2,FALSE)</f>
        <v>MAR</v>
      </c>
      <c r="D384" s="18" t="str">
        <f>VLOOKUP(Table4[[#This Row],[iso_code]],iso_code!G:H,2,FALSE)</f>
        <v>Morocco</v>
      </c>
    </row>
    <row r="385" spans="1:4">
      <c r="A385" s="18">
        <v>8</v>
      </c>
      <c r="B385" s="58" t="s">
        <v>1496</v>
      </c>
      <c r="C385" s="62" t="str">
        <f>VLOOKUP(Table4[[#This Row],[iso_code]],iso_code!B:C,2,FALSE)</f>
        <v>MOZ</v>
      </c>
      <c r="D385" s="18" t="str">
        <f>VLOOKUP(Table4[[#This Row],[iso_code]],iso_code!G:H,2,FALSE)</f>
        <v>Mozambique</v>
      </c>
    </row>
    <row r="386" spans="1:4">
      <c r="A386" s="18">
        <v>8</v>
      </c>
      <c r="B386" s="58" t="s">
        <v>2121</v>
      </c>
      <c r="C386" s="62" t="str">
        <f>VLOOKUP(Table4[[#This Row],[iso_code]],iso_code!B:C,2,FALSE)</f>
        <v>NAM</v>
      </c>
      <c r="D386" s="18" t="str">
        <f>VLOOKUP(Table4[[#This Row],[iso_code]],iso_code!G:H,2,FALSE)</f>
        <v>Namibia</v>
      </c>
    </row>
    <row r="387" spans="1:4">
      <c r="A387" s="18">
        <v>8</v>
      </c>
      <c r="B387" s="58" t="s">
        <v>1030</v>
      </c>
      <c r="C387" s="62" t="str">
        <f>VLOOKUP(Table4[[#This Row],[iso_code]],iso_code!B:C,2,FALSE)</f>
        <v>NER</v>
      </c>
      <c r="D387" s="18" t="str">
        <f>VLOOKUP(Table4[[#This Row],[iso_code]],iso_code!G:H,2,FALSE)</f>
        <v>Niger (the)</v>
      </c>
    </row>
    <row r="388" spans="1:4">
      <c r="A388" s="18">
        <v>8</v>
      </c>
      <c r="B388" s="58" t="s">
        <v>1263</v>
      </c>
      <c r="C388" s="62" t="str">
        <f>VLOOKUP(Table4[[#This Row],[iso_code]],iso_code!B:C,2,FALSE)</f>
        <v>NGA</v>
      </c>
      <c r="D388" s="18" t="str">
        <f>VLOOKUP(Table4[[#This Row],[iso_code]],iso_code!G:H,2,FALSE)</f>
        <v>Nigeria</v>
      </c>
    </row>
    <row r="389" spans="1:4">
      <c r="A389" s="18">
        <v>8</v>
      </c>
      <c r="B389" s="58" t="s">
        <v>2297</v>
      </c>
      <c r="C389" s="62" t="str">
        <f>VLOOKUP(Table4[[#This Row],[iso_code]],iso_code!B:C,2,FALSE)</f>
        <v>RWA</v>
      </c>
      <c r="D389" s="18" t="str">
        <f>VLOOKUP(Table4[[#This Row],[iso_code]],iso_code!G:H,2,FALSE)</f>
        <v>Rwanda</v>
      </c>
    </row>
    <row r="390" spans="1:4">
      <c r="A390" s="18">
        <v>8</v>
      </c>
      <c r="B390" s="58" t="s">
        <v>1736</v>
      </c>
      <c r="C390" s="62" t="str">
        <f>VLOOKUP(Table4[[#This Row],[iso_code]],iso_code!B:C,2,FALSE)</f>
        <v>SEN</v>
      </c>
      <c r="D390" s="18" t="str">
        <f>VLOOKUP(Table4[[#This Row],[iso_code]],iso_code!G:H,2,FALSE)</f>
        <v>Senegal</v>
      </c>
    </row>
    <row r="391" spans="1:4">
      <c r="A391" s="18">
        <v>8</v>
      </c>
      <c r="B391" s="58" t="s">
        <v>2145</v>
      </c>
      <c r="C391" s="62" t="str">
        <f>VLOOKUP(Table4[[#This Row],[iso_code]],iso_code!B:C,2,FALSE)</f>
        <v>SLE</v>
      </c>
      <c r="D391" s="18" t="str">
        <f>VLOOKUP(Table4[[#This Row],[iso_code]],iso_code!G:H,2,FALSE)</f>
        <v>Sierra Leone</v>
      </c>
    </row>
    <row r="392" spans="1:4">
      <c r="A392" s="18">
        <v>8</v>
      </c>
      <c r="B392" s="58" t="s">
        <v>2300</v>
      </c>
      <c r="C392" s="62" t="str">
        <f>VLOOKUP(Table4[[#This Row],[iso_code]],iso_code!B:C,2,FALSE)</f>
        <v>SOM</v>
      </c>
      <c r="D392" s="18" t="str">
        <f>VLOOKUP(Table4[[#This Row],[iso_code]],iso_code!G:H,2,FALSE)</f>
        <v>Somalia</v>
      </c>
    </row>
    <row r="393" spans="1:4">
      <c r="A393" s="18">
        <v>8</v>
      </c>
      <c r="B393" s="58" t="s">
        <v>617</v>
      </c>
      <c r="C393" s="62" t="str">
        <f>VLOOKUP(Table4[[#This Row],[iso_code]],iso_code!B:C,2,FALSE)</f>
        <v>ZAF</v>
      </c>
      <c r="D393" s="18" t="str">
        <f>VLOOKUP(Table4[[#This Row],[iso_code]],iso_code!G:H,2,FALSE)</f>
        <v>South Africa</v>
      </c>
    </row>
    <row r="394" spans="1:4">
      <c r="A394" s="18">
        <v>8</v>
      </c>
      <c r="B394" s="58" t="s">
        <v>2301</v>
      </c>
      <c r="C394" s="62" t="str">
        <f>VLOOKUP(Table4[[#This Row],[iso_code]],iso_code!B:C,2,FALSE)</f>
        <v>SSD</v>
      </c>
      <c r="D394" s="18" t="str">
        <f>VLOOKUP(Table4[[#This Row],[iso_code]],iso_code!G:H,2,FALSE)</f>
        <v>South Sudan</v>
      </c>
    </row>
    <row r="395" spans="1:4">
      <c r="A395" s="18">
        <v>8</v>
      </c>
      <c r="B395" s="58" t="s">
        <v>2302</v>
      </c>
      <c r="C395" s="62" t="str">
        <f>VLOOKUP(Table4[[#This Row],[iso_code]],iso_code!B:C,2,FALSE)</f>
        <v>SDN</v>
      </c>
      <c r="D395" s="18" t="str">
        <f>VLOOKUP(Table4[[#This Row],[iso_code]],iso_code!G:H,2,FALSE)</f>
        <v>Sudan (the)</v>
      </c>
    </row>
    <row r="396" spans="1:4">
      <c r="A396" s="18">
        <v>8</v>
      </c>
      <c r="B396" s="58" t="s">
        <v>883</v>
      </c>
      <c r="C396" s="62" t="str">
        <f>VLOOKUP(Table4[[#This Row],[iso_code]],iso_code!B:C,2,FALSE)</f>
        <v>TZA</v>
      </c>
      <c r="D396" s="18" t="str">
        <f>VLOOKUP(Table4[[#This Row],[iso_code]],iso_code!G:H,2,FALSE)</f>
        <v>Tanzania, United Republic of</v>
      </c>
    </row>
    <row r="397" spans="1:4">
      <c r="A397" s="18">
        <v>8</v>
      </c>
      <c r="B397" s="58" t="s">
        <v>2067</v>
      </c>
      <c r="C397" s="62" t="str">
        <f>VLOOKUP(Table4[[#This Row],[iso_code]],iso_code!B:C,2,FALSE)</f>
        <v>TGO</v>
      </c>
      <c r="D397" s="18" t="str">
        <f>VLOOKUP(Table4[[#This Row],[iso_code]],iso_code!G:H,2,FALSE)</f>
        <v>Togo</v>
      </c>
    </row>
    <row r="398" spans="1:4">
      <c r="A398" s="18">
        <v>8</v>
      </c>
      <c r="B398" s="18" t="s">
        <v>977</v>
      </c>
      <c r="C398" s="62" t="str">
        <f>VLOOKUP(Table4[[#This Row],[iso_code]],iso_code!B:C,2,FALSE)</f>
        <v>TUN</v>
      </c>
      <c r="D398" s="18" t="str">
        <f>VLOOKUP(Table4[[#This Row],[iso_code]],iso_code!G:H,2,FALSE)</f>
        <v>Tunisia</v>
      </c>
    </row>
    <row r="399" spans="1:4">
      <c r="A399" s="18">
        <v>8</v>
      </c>
      <c r="B399" s="18" t="s">
        <v>1508</v>
      </c>
      <c r="C399" s="62" t="str">
        <f>VLOOKUP(Table4[[#This Row],[iso_code]],iso_code!B:C,2,FALSE)</f>
        <v>UGA</v>
      </c>
      <c r="D399" s="18" t="str">
        <f>VLOOKUP(Table4[[#This Row],[iso_code]],iso_code!G:H,2,FALSE)</f>
        <v>Uganda</v>
      </c>
    </row>
    <row r="400" spans="1:4">
      <c r="A400" s="18">
        <v>8</v>
      </c>
      <c r="B400" s="18" t="s">
        <v>757</v>
      </c>
      <c r="C400" s="62" t="str">
        <f>VLOOKUP(Table4[[#This Row],[iso_code]],iso_code!B:C,2,FALSE)</f>
        <v>ZMB</v>
      </c>
      <c r="D400" s="18" t="str">
        <f>VLOOKUP(Table4[[#This Row],[iso_code]],iso_code!G:H,2,FALSE)</f>
        <v>Zambia</v>
      </c>
    </row>
    <row r="401" spans="1:4">
      <c r="A401" s="18">
        <v>8</v>
      </c>
      <c r="B401" s="18" t="s">
        <v>2304</v>
      </c>
      <c r="C401" s="62" t="str">
        <f>VLOOKUP(Table4[[#This Row],[iso_code]],iso_code!B:C,2,FALSE)</f>
        <v>ZWE</v>
      </c>
      <c r="D401" s="18" t="str">
        <f>VLOOKUP(Table4[[#This Row],[iso_code]],iso_code!G:H,2,FALSE)</f>
        <v>Zimbabwe</v>
      </c>
    </row>
    <row r="402" spans="1:4">
      <c r="A402" s="18">
        <v>9</v>
      </c>
      <c r="B402" s="63" t="s">
        <v>2278</v>
      </c>
      <c r="C402" s="62" t="str">
        <f>VLOOKUP(Table4[[#This Row],[iso_code]],iso_code!B:C,2,FALSE)</f>
        <v>AGO</v>
      </c>
      <c r="D402" s="18" t="str">
        <f>VLOOKUP(Table4[[#This Row],[iso_code]],iso_code!G:H,2,FALSE)</f>
        <v>Angola</v>
      </c>
    </row>
    <row r="403" spans="1:4">
      <c r="A403" s="18">
        <v>9</v>
      </c>
      <c r="B403" s="63" t="s">
        <v>1877</v>
      </c>
      <c r="C403" s="62" t="str">
        <f>VLOOKUP(Table4[[#This Row],[iso_code]],iso_code!B:C,2,FALSE)</f>
        <v>BWA</v>
      </c>
      <c r="D403" s="18" t="str">
        <f>VLOOKUP(Table4[[#This Row],[iso_code]],iso_code!G:H,2,FALSE)</f>
        <v>Botswana</v>
      </c>
    </row>
    <row r="404" spans="1:4">
      <c r="A404" s="18">
        <v>9</v>
      </c>
      <c r="B404" s="58" t="s">
        <v>2281</v>
      </c>
      <c r="C404" s="62" t="str">
        <f>VLOOKUP(Table4[[#This Row],[iso_code]],iso_code!B:C,2,FALSE)</f>
        <v>BDI</v>
      </c>
      <c r="D404" s="18" t="str">
        <f>VLOOKUP(Table4[[#This Row],[iso_code]],iso_code!G:H,2,FALSE)</f>
        <v>Burundi</v>
      </c>
    </row>
    <row r="405" spans="1:4">
      <c r="A405" s="18">
        <v>9</v>
      </c>
      <c r="B405" s="63" t="s">
        <v>2285</v>
      </c>
      <c r="C405" s="62" t="str">
        <f>VLOOKUP(Table4[[#This Row],[iso_code]],iso_code!B:C,2,FALSE)</f>
        <v>DJI</v>
      </c>
      <c r="D405" s="18" t="str">
        <f>VLOOKUP(Table4[[#This Row],[iso_code]],iso_code!G:H,2,FALSE)</f>
        <v>Djibouti</v>
      </c>
    </row>
    <row r="406" spans="1:4">
      <c r="A406" s="18">
        <v>9</v>
      </c>
      <c r="B406" s="63" t="s">
        <v>873</v>
      </c>
      <c r="C406" s="62" t="str">
        <f>VLOOKUP(Table4[[#This Row],[iso_code]],iso_code!B:C,2,FALSE)</f>
        <v>EGY</v>
      </c>
      <c r="D406" s="18" t="str">
        <f>VLOOKUP(Table4[[#This Row],[iso_code]],iso_code!G:H,2,FALSE)</f>
        <v>Egypt</v>
      </c>
    </row>
    <row r="407" spans="1:4">
      <c r="A407" s="18">
        <v>9</v>
      </c>
      <c r="B407" s="63" t="s">
        <v>2303</v>
      </c>
      <c r="C407" s="62" t="str">
        <f>VLOOKUP(Table4[[#This Row],[iso_code]],iso_code!B:C,2,FALSE)</f>
        <v>SWZ</v>
      </c>
      <c r="D407" s="18" t="str">
        <f>VLOOKUP(Table4[[#This Row],[iso_code]],iso_code!G:H,2,FALSE)</f>
        <v>Eswatini</v>
      </c>
    </row>
    <row r="408" spans="1:4">
      <c r="A408" s="18">
        <v>9</v>
      </c>
      <c r="B408" s="63" t="s">
        <v>199</v>
      </c>
      <c r="C408" s="62" t="str">
        <f>VLOOKUP(Table4[[#This Row],[iso_code]],iso_code!B:C,2,FALSE)</f>
        <v>ETH</v>
      </c>
      <c r="D408" s="18" t="str">
        <f>VLOOKUP(Table4[[#This Row],[iso_code]],iso_code!G:H,2,FALSE)</f>
        <v>Ethiopia</v>
      </c>
    </row>
    <row r="409" spans="1:4">
      <c r="A409" s="18">
        <v>9</v>
      </c>
      <c r="B409" s="63" t="s">
        <v>433</v>
      </c>
      <c r="C409" s="62" t="str">
        <f>VLOOKUP(Table4[[#This Row],[iso_code]],iso_code!B:C,2,FALSE)</f>
        <v>KEN</v>
      </c>
      <c r="D409" s="18" t="str">
        <f>VLOOKUP(Table4[[#This Row],[iso_code]],iso_code!G:H,2,FALSE)</f>
        <v>Kenya</v>
      </c>
    </row>
    <row r="410" spans="1:4">
      <c r="A410" s="18">
        <v>9</v>
      </c>
      <c r="B410" s="63" t="s">
        <v>2293</v>
      </c>
      <c r="C410" s="62" t="str">
        <f>VLOOKUP(Table4[[#This Row],[iso_code]],iso_code!B:C,2,FALSE)</f>
        <v>LSO</v>
      </c>
      <c r="D410" s="18" t="str">
        <f>VLOOKUP(Table4[[#This Row],[iso_code]],iso_code!G:H,2,FALSE)</f>
        <v>Lesotho</v>
      </c>
    </row>
    <row r="411" spans="1:4">
      <c r="A411" s="18">
        <v>9</v>
      </c>
      <c r="B411" s="63" t="s">
        <v>1190</v>
      </c>
      <c r="C411" s="62" t="str">
        <f>VLOOKUP(Table4[[#This Row],[iso_code]],iso_code!B:C,2,FALSE)</f>
        <v>MWI</v>
      </c>
      <c r="D411" s="18" t="str">
        <f>VLOOKUP(Table4[[#This Row],[iso_code]],iso_code!G:H,2,FALSE)</f>
        <v>Malawi</v>
      </c>
    </row>
    <row r="412" spans="1:4">
      <c r="A412" s="18">
        <v>9</v>
      </c>
      <c r="B412" s="63" t="s">
        <v>1496</v>
      </c>
      <c r="C412" s="62" t="str">
        <f>VLOOKUP(Table4[[#This Row],[iso_code]],iso_code!B:C,2,FALSE)</f>
        <v>MOZ</v>
      </c>
      <c r="D412" s="18" t="str">
        <f>VLOOKUP(Table4[[#This Row],[iso_code]],iso_code!G:H,2,FALSE)</f>
        <v>Mozambique</v>
      </c>
    </row>
    <row r="413" spans="1:4">
      <c r="A413" s="18">
        <v>9</v>
      </c>
      <c r="B413" s="63" t="s">
        <v>2121</v>
      </c>
      <c r="C413" s="62" t="str">
        <f>VLOOKUP(Table4[[#This Row],[iso_code]],iso_code!B:C,2,FALSE)</f>
        <v>NAM</v>
      </c>
      <c r="D413" s="18" t="str">
        <f>VLOOKUP(Table4[[#This Row],[iso_code]],iso_code!G:H,2,FALSE)</f>
        <v>Namibia</v>
      </c>
    </row>
    <row r="414" spans="1:4">
      <c r="A414" s="18">
        <v>9</v>
      </c>
      <c r="B414" s="63" t="s">
        <v>2297</v>
      </c>
      <c r="C414" s="62" t="str">
        <f>VLOOKUP(Table4[[#This Row],[iso_code]],iso_code!B:C,2,FALSE)</f>
        <v>RWA</v>
      </c>
      <c r="D414" s="18" t="str">
        <f>VLOOKUP(Table4[[#This Row],[iso_code]],iso_code!G:H,2,FALSE)</f>
        <v>Rwanda</v>
      </c>
    </row>
    <row r="415" spans="1:4">
      <c r="A415" s="18">
        <v>9</v>
      </c>
      <c r="B415" s="63" t="s">
        <v>617</v>
      </c>
      <c r="C415" s="62" t="str">
        <f>VLOOKUP(Table4[[#This Row],[iso_code]],iso_code!B:C,2,FALSE)</f>
        <v>ZAF</v>
      </c>
      <c r="D415" s="18" t="str">
        <f>VLOOKUP(Table4[[#This Row],[iso_code]],iso_code!G:H,2,FALSE)</f>
        <v>South Africa</v>
      </c>
    </row>
    <row r="416" spans="1:4">
      <c r="A416" s="18">
        <v>9</v>
      </c>
      <c r="B416" s="63" t="s">
        <v>2301</v>
      </c>
      <c r="C416" s="62" t="str">
        <f>VLOOKUP(Table4[[#This Row],[iso_code]],iso_code!B:C,2,FALSE)</f>
        <v>SSD</v>
      </c>
      <c r="D416" s="18" t="str">
        <f>VLOOKUP(Table4[[#This Row],[iso_code]],iso_code!G:H,2,FALSE)</f>
        <v>South Sudan</v>
      </c>
    </row>
    <row r="417" spans="1:4">
      <c r="A417" s="18">
        <v>9</v>
      </c>
      <c r="B417" s="63" t="s">
        <v>2302</v>
      </c>
      <c r="C417" s="62" t="str">
        <f>VLOOKUP(Table4[[#This Row],[iso_code]],iso_code!B:C,2,FALSE)</f>
        <v>SDN</v>
      </c>
      <c r="D417" s="18" t="str">
        <f>VLOOKUP(Table4[[#This Row],[iso_code]],iso_code!G:H,2,FALSE)</f>
        <v>Sudan (the)</v>
      </c>
    </row>
    <row r="418" spans="1:4">
      <c r="A418" s="18">
        <v>9</v>
      </c>
      <c r="B418" s="63" t="s">
        <v>883</v>
      </c>
      <c r="C418" s="62" t="str">
        <f>VLOOKUP(Table4[[#This Row],[iso_code]],iso_code!B:C,2,FALSE)</f>
        <v>TZA</v>
      </c>
      <c r="D418" s="18" t="str">
        <f>VLOOKUP(Table4[[#This Row],[iso_code]],iso_code!G:H,2,FALSE)</f>
        <v>Tanzania, United Republic of</v>
      </c>
    </row>
    <row r="419" spans="1:4">
      <c r="A419" s="18">
        <v>9</v>
      </c>
      <c r="B419" s="63" t="s">
        <v>1508</v>
      </c>
      <c r="C419" s="62" t="str">
        <f>VLOOKUP(Table4[[#This Row],[iso_code]],iso_code!B:C,2,FALSE)</f>
        <v>UGA</v>
      </c>
      <c r="D419" s="18" t="str">
        <f>VLOOKUP(Table4[[#This Row],[iso_code]],iso_code!G:H,2,FALSE)</f>
        <v>Uganda</v>
      </c>
    </row>
    <row r="420" spans="1:4">
      <c r="A420" s="18">
        <v>9</v>
      </c>
      <c r="B420" s="63" t="s">
        <v>757</v>
      </c>
      <c r="C420" s="62" t="str">
        <f>VLOOKUP(Table4[[#This Row],[iso_code]],iso_code!B:C,2,FALSE)</f>
        <v>ZMB</v>
      </c>
      <c r="D420" s="18" t="str">
        <f>VLOOKUP(Table4[[#This Row],[iso_code]],iso_code!G:H,2,FALSE)</f>
        <v>Zambia</v>
      </c>
    </row>
    <row r="421" spans="1:4">
      <c r="A421" s="18">
        <v>9</v>
      </c>
      <c r="B421" s="63" t="s">
        <v>2304</v>
      </c>
      <c r="C421" s="62" t="str">
        <f>VLOOKUP(Table4[[#This Row],[iso_code]],iso_code!B:C,2,FALSE)</f>
        <v>ZWE</v>
      </c>
      <c r="D421" s="18" t="str">
        <f>VLOOKUP(Table4[[#This Row],[iso_code]],iso_code!G:H,2,FALSE)</f>
        <v>Zimbabwe</v>
      </c>
    </row>
    <row r="422" spans="1:4">
      <c r="A422" s="18">
        <v>9</v>
      </c>
      <c r="B422" s="63" t="s">
        <v>2075</v>
      </c>
      <c r="C422" s="62" t="str">
        <f>VLOOKUP(Table4[[#This Row],[iso_code]],iso_code!B:C,2,FALSE)</f>
        <v>COD</v>
      </c>
      <c r="D422" s="18" t="str">
        <f>VLOOKUP(Table4[[#This Row],[iso_code]],iso_code!G:H,2,FALSE)</f>
        <v>Congo (the Democratic Republic of the)</v>
      </c>
    </row>
    <row r="423" spans="1:4">
      <c r="A423" s="18">
        <v>10</v>
      </c>
      <c r="B423" s="58" t="s">
        <v>811</v>
      </c>
      <c r="C423" s="62" t="str">
        <f>VLOOKUP(Table4[[#This Row],[iso_code]],iso_code!B:C,2,FALSE)</f>
        <v>DZA</v>
      </c>
      <c r="D423" s="18" t="str">
        <f>VLOOKUP(Table4[[#This Row],[iso_code]],iso_code!G:H,2,FALSE)</f>
        <v>Algeria</v>
      </c>
    </row>
    <row r="424" spans="1:4">
      <c r="A424" s="18">
        <v>10</v>
      </c>
      <c r="B424" s="58" t="s">
        <v>2278</v>
      </c>
      <c r="C424" s="62" t="str">
        <f>VLOOKUP(Table4[[#This Row],[iso_code]],iso_code!B:C,2,FALSE)</f>
        <v>AGO</v>
      </c>
      <c r="D424" s="18" t="str">
        <f>VLOOKUP(Table4[[#This Row],[iso_code]],iso_code!G:H,2,FALSE)</f>
        <v>Angola</v>
      </c>
    </row>
    <row r="425" spans="1:4">
      <c r="A425" s="18">
        <v>10</v>
      </c>
      <c r="B425" s="58" t="s">
        <v>2279</v>
      </c>
      <c r="C425" s="62" t="str">
        <f>VLOOKUP(Table4[[#This Row],[iso_code]],iso_code!B:C,2,FALSE)</f>
        <v>BEN</v>
      </c>
      <c r="D425" s="18" t="str">
        <f>VLOOKUP(Table4[[#This Row],[iso_code]],iso_code!G:H,2,FALSE)</f>
        <v>Benin</v>
      </c>
    </row>
    <row r="426" spans="1:4">
      <c r="A426" s="18">
        <v>10</v>
      </c>
      <c r="B426" s="58" t="s">
        <v>1877</v>
      </c>
      <c r="C426" s="62" t="str">
        <f>VLOOKUP(Table4[[#This Row],[iso_code]],iso_code!B:C,2,FALSE)</f>
        <v>BWA</v>
      </c>
      <c r="D426" s="18" t="str">
        <f>VLOOKUP(Table4[[#This Row],[iso_code]],iso_code!G:H,2,FALSE)</f>
        <v>Botswana</v>
      </c>
    </row>
    <row r="427" spans="1:4">
      <c r="A427" s="18">
        <v>10</v>
      </c>
      <c r="B427" s="58" t="s">
        <v>2280</v>
      </c>
      <c r="C427" s="62" t="str">
        <f>VLOOKUP(Table4[[#This Row],[iso_code]],iso_code!B:C,2,FALSE)</f>
        <v>BFA</v>
      </c>
      <c r="D427" s="18" t="str">
        <f>VLOOKUP(Table4[[#This Row],[iso_code]],iso_code!G:H,2,FALSE)</f>
        <v>Burkina Faso</v>
      </c>
    </row>
    <row r="428" spans="1:4">
      <c r="A428" s="18">
        <v>10</v>
      </c>
      <c r="B428" s="58" t="s">
        <v>2281</v>
      </c>
      <c r="C428" s="62" t="str">
        <f>VLOOKUP(Table4[[#This Row],[iso_code]],iso_code!B:C,2,FALSE)</f>
        <v>BDI</v>
      </c>
      <c r="D428" s="18" t="str">
        <f>VLOOKUP(Table4[[#This Row],[iso_code]],iso_code!G:H,2,FALSE)</f>
        <v>Burundi</v>
      </c>
    </row>
    <row r="429" spans="1:4">
      <c r="A429" s="18">
        <v>10</v>
      </c>
      <c r="B429" s="58" t="s">
        <v>290</v>
      </c>
      <c r="C429" s="62" t="str">
        <f>VLOOKUP(Table4[[#This Row],[iso_code]],iso_code!B:C,2,FALSE)</f>
        <v>CMR</v>
      </c>
      <c r="D429" s="18" t="str">
        <f>VLOOKUP(Table4[[#This Row],[iso_code]],iso_code!G:H,2,FALSE)</f>
        <v>Cameroon</v>
      </c>
    </row>
    <row r="430" spans="1:4">
      <c r="A430" s="18">
        <v>10</v>
      </c>
      <c r="B430" s="58" t="s">
        <v>1678</v>
      </c>
      <c r="C430" s="62" t="str">
        <f>VLOOKUP(Table4[[#This Row],[iso_code]],iso_code!B:C,2,FALSE)</f>
        <v>CPV</v>
      </c>
      <c r="D430" s="18" t="str">
        <f>VLOOKUP(Table4[[#This Row],[iso_code]],iso_code!G:H,2,FALSE)</f>
        <v>Cabo Verde</v>
      </c>
    </row>
    <row r="431" spans="1:4">
      <c r="A431" s="18">
        <v>10</v>
      </c>
      <c r="B431" s="58" t="s">
        <v>1711</v>
      </c>
      <c r="C431" s="62" t="str">
        <f>VLOOKUP(Table4[[#This Row],[iso_code]],iso_code!B:C,2,FALSE)</f>
        <v>CAF</v>
      </c>
      <c r="D431" s="18" t="str">
        <f>VLOOKUP(Table4[[#This Row],[iso_code]],iso_code!G:H,2,FALSE)</f>
        <v>Central African Republic (the)</v>
      </c>
    </row>
    <row r="432" spans="1:4">
      <c r="A432" s="18">
        <v>10</v>
      </c>
      <c r="B432" s="58" t="s">
        <v>2282</v>
      </c>
      <c r="C432" s="62" t="str">
        <f>VLOOKUP(Table4[[#This Row],[iso_code]],iso_code!B:C,2,FALSE)</f>
        <v>TCD</v>
      </c>
      <c r="D432" s="18" t="str">
        <f>VLOOKUP(Table4[[#This Row],[iso_code]],iso_code!G:H,2,FALSE)</f>
        <v>Chad</v>
      </c>
    </row>
    <row r="433" spans="1:4">
      <c r="A433" s="18">
        <v>10</v>
      </c>
      <c r="B433" s="58" t="s">
        <v>2283</v>
      </c>
      <c r="C433" s="62" t="str">
        <f>VLOOKUP(Table4[[#This Row],[iso_code]],iso_code!B:C,2,FALSE)</f>
        <v>COM</v>
      </c>
      <c r="D433" s="18" t="str">
        <f>VLOOKUP(Table4[[#This Row],[iso_code]],iso_code!G:H,2,FALSE)</f>
        <v>Comoros (the)</v>
      </c>
    </row>
    <row r="434" spans="1:4">
      <c r="A434" s="18">
        <v>10</v>
      </c>
      <c r="B434" s="58" t="s">
        <v>2075</v>
      </c>
      <c r="C434" s="62" t="str">
        <f>VLOOKUP(Table4[[#This Row],[iso_code]],iso_code!B:C,2,FALSE)</f>
        <v>COD</v>
      </c>
      <c r="D434" s="18" t="str">
        <f>VLOOKUP(Table4[[#This Row],[iso_code]],iso_code!G:H,2,FALSE)</f>
        <v>Congo (the Democratic Republic of the)</v>
      </c>
    </row>
    <row r="435" spans="1:4">
      <c r="A435" s="18">
        <v>10</v>
      </c>
      <c r="B435" s="58" t="s">
        <v>2284</v>
      </c>
      <c r="C435" s="62" t="str">
        <f>VLOOKUP(Table4[[#This Row],[iso_code]],iso_code!B:C,2,FALSE)</f>
        <v>COG</v>
      </c>
      <c r="D435" s="18" t="str">
        <f>VLOOKUP(Table4[[#This Row],[iso_code]],iso_code!G:H,2,FALSE)</f>
        <v>Congo (the)</v>
      </c>
    </row>
    <row r="436" spans="1:4">
      <c r="A436" s="18">
        <v>10</v>
      </c>
      <c r="B436" s="58" t="s">
        <v>2292</v>
      </c>
      <c r="C436" s="62" t="str">
        <f>VLOOKUP(Table4[[#This Row],[iso_code]],iso_code!B:C,2,FALSE)</f>
        <v>CIV</v>
      </c>
      <c r="D436" s="18" t="str">
        <f>VLOOKUP(Table4[[#This Row],[iso_code]],iso_code!G:H,2,FALSE)</f>
        <v>Côte d'Ivoire</v>
      </c>
    </row>
    <row r="437" spans="1:4">
      <c r="A437" s="18">
        <v>10</v>
      </c>
      <c r="B437" s="58" t="s">
        <v>2285</v>
      </c>
      <c r="C437" s="62" t="str">
        <f>VLOOKUP(Table4[[#This Row],[iso_code]],iso_code!B:C,2,FALSE)</f>
        <v>DJI</v>
      </c>
      <c r="D437" s="18" t="str">
        <f>VLOOKUP(Table4[[#This Row],[iso_code]],iso_code!G:H,2,FALSE)</f>
        <v>Djibouti</v>
      </c>
    </row>
    <row r="438" spans="1:4">
      <c r="A438" s="18">
        <v>10</v>
      </c>
      <c r="B438" s="58" t="s">
        <v>873</v>
      </c>
      <c r="C438" s="62" t="str">
        <f>VLOOKUP(Table4[[#This Row],[iso_code]],iso_code!B:C,2,FALSE)</f>
        <v>EGY</v>
      </c>
      <c r="D438" s="18" t="str">
        <f>VLOOKUP(Table4[[#This Row],[iso_code]],iso_code!G:H,2,FALSE)</f>
        <v>Egypt</v>
      </c>
    </row>
    <row r="439" spans="1:4">
      <c r="A439" s="18">
        <v>10</v>
      </c>
      <c r="B439" s="58" t="s">
        <v>2286</v>
      </c>
      <c r="C439" s="62" t="str">
        <f>VLOOKUP(Table4[[#This Row],[iso_code]],iso_code!B:C,2,FALSE)</f>
        <v>GNQ</v>
      </c>
      <c r="D439" s="18" t="str">
        <f>VLOOKUP(Table4[[#This Row],[iso_code]],iso_code!G:H,2,FALSE)</f>
        <v>Equatorial Guinea</v>
      </c>
    </row>
    <row r="440" spans="1:4">
      <c r="A440" s="18">
        <v>10</v>
      </c>
      <c r="B440" s="58" t="s">
        <v>2287</v>
      </c>
      <c r="C440" s="62" t="str">
        <f>VLOOKUP(Table4[[#This Row],[iso_code]],iso_code!B:C,2,FALSE)</f>
        <v>ERI</v>
      </c>
      <c r="D440" s="18" t="str">
        <f>VLOOKUP(Table4[[#This Row],[iso_code]],iso_code!G:H,2,FALSE)</f>
        <v>Eritrea</v>
      </c>
    </row>
    <row r="441" spans="1:4">
      <c r="A441" s="18">
        <v>10</v>
      </c>
      <c r="B441" s="58" t="s">
        <v>199</v>
      </c>
      <c r="C441" s="62" t="str">
        <f>VLOOKUP(Table4[[#This Row],[iso_code]],iso_code!B:C,2,FALSE)</f>
        <v>ETH</v>
      </c>
      <c r="D441" s="18" t="str">
        <f>VLOOKUP(Table4[[#This Row],[iso_code]],iso_code!G:H,2,FALSE)</f>
        <v>Ethiopia</v>
      </c>
    </row>
    <row r="442" spans="1:4">
      <c r="A442" s="18">
        <v>10</v>
      </c>
      <c r="B442" s="58" t="s">
        <v>2288</v>
      </c>
      <c r="C442" s="62" t="str">
        <f>VLOOKUP(Table4[[#This Row],[iso_code]],iso_code!B:C,2,FALSE)</f>
        <v>GAB</v>
      </c>
      <c r="D442" s="18" t="str">
        <f>VLOOKUP(Table4[[#This Row],[iso_code]],iso_code!G:H,2,FALSE)</f>
        <v>Gabon</v>
      </c>
    </row>
    <row r="443" spans="1:4">
      <c r="A443" s="18">
        <v>10</v>
      </c>
      <c r="B443" s="58" t="s">
        <v>2289</v>
      </c>
      <c r="C443" s="62" t="str">
        <f>VLOOKUP(Table4[[#This Row],[iso_code]],iso_code!B:C,2,FALSE)</f>
        <v>GMB</v>
      </c>
      <c r="D443" s="18" t="str">
        <f>VLOOKUP(Table4[[#This Row],[iso_code]],iso_code!G:H,2,FALSE)</f>
        <v>Gambia (the)</v>
      </c>
    </row>
    <row r="444" spans="1:4">
      <c r="A444" s="18">
        <v>10</v>
      </c>
      <c r="B444" s="58" t="s">
        <v>255</v>
      </c>
      <c r="C444" s="62" t="str">
        <f>VLOOKUP(Table4[[#This Row],[iso_code]],iso_code!B:C,2,FALSE)</f>
        <v>GHA</v>
      </c>
      <c r="D444" s="18" t="str">
        <f>VLOOKUP(Table4[[#This Row],[iso_code]],iso_code!G:H,2,FALSE)</f>
        <v>Ghana</v>
      </c>
    </row>
    <row r="445" spans="1:4">
      <c r="A445" s="18">
        <v>10</v>
      </c>
      <c r="B445" s="58" t="s">
        <v>2290</v>
      </c>
      <c r="C445" s="62" t="str">
        <f>VLOOKUP(Table4[[#This Row],[iso_code]],iso_code!B:C,2,FALSE)</f>
        <v>GIN</v>
      </c>
      <c r="D445" s="18" t="str">
        <f>VLOOKUP(Table4[[#This Row],[iso_code]],iso_code!G:H,2,FALSE)</f>
        <v>Guinea</v>
      </c>
    </row>
    <row r="446" spans="1:4">
      <c r="A446" s="18">
        <v>10</v>
      </c>
      <c r="B446" s="58" t="s">
        <v>2291</v>
      </c>
      <c r="C446" s="62" t="str">
        <f>VLOOKUP(Table4[[#This Row],[iso_code]],iso_code!B:C,2,FALSE)</f>
        <v>GNB</v>
      </c>
      <c r="D446" s="18" t="str">
        <f>VLOOKUP(Table4[[#This Row],[iso_code]],iso_code!G:H,2,FALSE)</f>
        <v>Guinea-Bissau</v>
      </c>
    </row>
    <row r="447" spans="1:4">
      <c r="A447" s="18">
        <v>10</v>
      </c>
      <c r="B447" s="58" t="s">
        <v>433</v>
      </c>
      <c r="C447" s="62" t="str">
        <f>VLOOKUP(Table4[[#This Row],[iso_code]],iso_code!B:C,2,FALSE)</f>
        <v>KEN</v>
      </c>
      <c r="D447" s="18" t="str">
        <f>VLOOKUP(Table4[[#This Row],[iso_code]],iso_code!G:H,2,FALSE)</f>
        <v>Kenya</v>
      </c>
    </row>
    <row r="448" spans="1:4">
      <c r="A448" s="18">
        <v>10</v>
      </c>
      <c r="B448" s="58" t="s">
        <v>2293</v>
      </c>
      <c r="C448" s="62" t="str">
        <f>VLOOKUP(Table4[[#This Row],[iso_code]],iso_code!B:C,2,FALSE)</f>
        <v>LSO</v>
      </c>
      <c r="D448" s="18" t="str">
        <f>VLOOKUP(Table4[[#This Row],[iso_code]],iso_code!G:H,2,FALSE)</f>
        <v>Lesotho</v>
      </c>
    </row>
    <row r="449" spans="1:4">
      <c r="A449" s="18">
        <v>10</v>
      </c>
      <c r="B449" s="58" t="s">
        <v>2294</v>
      </c>
      <c r="C449" s="62" t="str">
        <f>VLOOKUP(Table4[[#This Row],[iso_code]],iso_code!B:C,2,FALSE)</f>
        <v>LBR</v>
      </c>
      <c r="D449" s="18" t="str">
        <f>VLOOKUP(Table4[[#This Row],[iso_code]],iso_code!G:H,2,FALSE)</f>
        <v>Liberia</v>
      </c>
    </row>
    <row r="450" spans="1:4">
      <c r="A450" s="18">
        <v>10</v>
      </c>
      <c r="B450" s="58" t="s">
        <v>2043</v>
      </c>
      <c r="C450" s="62" t="str">
        <f>VLOOKUP(Table4[[#This Row],[iso_code]],iso_code!B:C,2,FALSE)</f>
        <v>LBY</v>
      </c>
      <c r="D450" s="18" t="str">
        <f>VLOOKUP(Table4[[#This Row],[iso_code]],iso_code!G:H,2,FALSE)</f>
        <v>Libya</v>
      </c>
    </row>
    <row r="451" spans="1:4">
      <c r="A451" s="18">
        <v>10</v>
      </c>
      <c r="B451" s="58" t="s">
        <v>2295</v>
      </c>
      <c r="C451" s="62" t="str">
        <f>VLOOKUP(Table4[[#This Row],[iso_code]],iso_code!B:C,2,FALSE)</f>
        <v>MDG</v>
      </c>
      <c r="D451" s="18" t="str">
        <f>VLOOKUP(Table4[[#This Row],[iso_code]],iso_code!G:H,2,FALSE)</f>
        <v>Madagascar</v>
      </c>
    </row>
    <row r="452" spans="1:4">
      <c r="A452" s="18">
        <v>10</v>
      </c>
      <c r="B452" s="58" t="s">
        <v>1190</v>
      </c>
      <c r="C452" s="62" t="str">
        <f>VLOOKUP(Table4[[#This Row],[iso_code]],iso_code!B:C,2,FALSE)</f>
        <v>MWI</v>
      </c>
      <c r="D452" s="18" t="str">
        <f>VLOOKUP(Table4[[#This Row],[iso_code]],iso_code!G:H,2,FALSE)</f>
        <v>Malawi</v>
      </c>
    </row>
    <row r="453" spans="1:4">
      <c r="A453" s="18">
        <v>10</v>
      </c>
      <c r="B453" s="58" t="s">
        <v>2296</v>
      </c>
      <c r="C453" s="62" t="str">
        <f>VLOOKUP(Table4[[#This Row],[iso_code]],iso_code!B:C,2,FALSE)</f>
        <v>MLI</v>
      </c>
      <c r="D453" s="18" t="str">
        <f>VLOOKUP(Table4[[#This Row],[iso_code]],iso_code!G:H,2,FALSE)</f>
        <v>Mali</v>
      </c>
    </row>
    <row r="454" spans="1:4">
      <c r="A454" s="18">
        <v>10</v>
      </c>
      <c r="B454" s="58" t="s">
        <v>2161</v>
      </c>
      <c r="C454" s="62" t="str">
        <f>VLOOKUP(Table4[[#This Row],[iso_code]],iso_code!B:C,2,FALSE)</f>
        <v>MRT</v>
      </c>
      <c r="D454" s="18" t="str">
        <f>VLOOKUP(Table4[[#This Row],[iso_code]],iso_code!G:H,2,FALSE)</f>
        <v>Mauritania</v>
      </c>
    </row>
    <row r="455" spans="1:4">
      <c r="A455" s="18">
        <v>10</v>
      </c>
      <c r="B455" s="58" t="s">
        <v>995</v>
      </c>
      <c r="C455" s="62" t="str">
        <f>VLOOKUP(Table4[[#This Row],[iso_code]],iso_code!B:C,2,FALSE)</f>
        <v>MUS</v>
      </c>
      <c r="D455" s="18" t="str">
        <f>VLOOKUP(Table4[[#This Row],[iso_code]],iso_code!G:H,2,FALSE)</f>
        <v>Mauritius</v>
      </c>
    </row>
    <row r="456" spans="1:4">
      <c r="A456" s="18">
        <v>10</v>
      </c>
      <c r="B456" s="58" t="s">
        <v>518</v>
      </c>
      <c r="C456" s="62" t="str">
        <f>VLOOKUP(Table4[[#This Row],[iso_code]],iso_code!B:C,2,FALSE)</f>
        <v>MAR</v>
      </c>
      <c r="D456" s="18" t="str">
        <f>VLOOKUP(Table4[[#This Row],[iso_code]],iso_code!G:H,2,FALSE)</f>
        <v>Morocco</v>
      </c>
    </row>
    <row r="457" spans="1:4">
      <c r="A457" s="18">
        <v>10</v>
      </c>
      <c r="B457" s="58" t="s">
        <v>1496</v>
      </c>
      <c r="C457" s="62" t="str">
        <f>VLOOKUP(Table4[[#This Row],[iso_code]],iso_code!B:C,2,FALSE)</f>
        <v>MOZ</v>
      </c>
      <c r="D457" s="18" t="str">
        <f>VLOOKUP(Table4[[#This Row],[iso_code]],iso_code!G:H,2,FALSE)</f>
        <v>Mozambique</v>
      </c>
    </row>
    <row r="458" spans="1:4">
      <c r="A458" s="18">
        <v>10</v>
      </c>
      <c r="B458" s="58" t="s">
        <v>2121</v>
      </c>
      <c r="C458" s="62" t="str">
        <f>VLOOKUP(Table4[[#This Row],[iso_code]],iso_code!B:C,2,FALSE)</f>
        <v>NAM</v>
      </c>
      <c r="D458" s="18" t="str">
        <f>VLOOKUP(Table4[[#This Row],[iso_code]],iso_code!G:H,2,FALSE)</f>
        <v>Namibia</v>
      </c>
    </row>
    <row r="459" spans="1:4">
      <c r="A459" s="18">
        <v>10</v>
      </c>
      <c r="B459" s="58" t="s">
        <v>1030</v>
      </c>
      <c r="C459" s="62" t="str">
        <f>VLOOKUP(Table4[[#This Row],[iso_code]],iso_code!B:C,2,FALSE)</f>
        <v>NER</v>
      </c>
      <c r="D459" s="18" t="str">
        <f>VLOOKUP(Table4[[#This Row],[iso_code]],iso_code!G:H,2,FALSE)</f>
        <v>Niger (the)</v>
      </c>
    </row>
    <row r="460" spans="1:4">
      <c r="A460" s="18">
        <v>10</v>
      </c>
      <c r="B460" s="58" t="s">
        <v>1263</v>
      </c>
      <c r="C460" s="62" t="str">
        <f>VLOOKUP(Table4[[#This Row],[iso_code]],iso_code!B:C,2,FALSE)</f>
        <v>NGA</v>
      </c>
      <c r="D460" s="18" t="str">
        <f>VLOOKUP(Table4[[#This Row],[iso_code]],iso_code!G:H,2,FALSE)</f>
        <v>Nigeria</v>
      </c>
    </row>
    <row r="461" spans="1:4">
      <c r="A461" s="18">
        <v>10</v>
      </c>
      <c r="B461" s="58" t="s">
        <v>2297</v>
      </c>
      <c r="C461" s="62" t="str">
        <f>VLOOKUP(Table4[[#This Row],[iso_code]],iso_code!B:C,2,FALSE)</f>
        <v>RWA</v>
      </c>
      <c r="D461" s="18" t="str">
        <f>VLOOKUP(Table4[[#This Row],[iso_code]],iso_code!G:H,2,FALSE)</f>
        <v>Rwanda</v>
      </c>
    </row>
    <row r="462" spans="1:4">
      <c r="A462" s="18">
        <v>10</v>
      </c>
      <c r="B462" s="58" t="s">
        <v>2298</v>
      </c>
      <c r="C462" s="62" t="str">
        <f>VLOOKUP(Table4[[#This Row],[iso_code]],iso_code!B:C,2,FALSE)</f>
        <v>STP</v>
      </c>
      <c r="D462" s="18" t="str">
        <f>VLOOKUP(Table4[[#This Row],[iso_code]],iso_code!G:H,2,FALSE)</f>
        <v>Sao Tome and Principe</v>
      </c>
    </row>
    <row r="463" spans="1:4">
      <c r="A463" s="18">
        <v>10</v>
      </c>
      <c r="B463" s="58" t="s">
        <v>2299</v>
      </c>
      <c r="C463" s="62" t="str">
        <f>VLOOKUP(Table4[[#This Row],[iso_code]],iso_code!B:C,2,FALSE)</f>
        <v>SYC</v>
      </c>
      <c r="D463" s="18" t="str">
        <f>VLOOKUP(Table4[[#This Row],[iso_code]],iso_code!G:H,2,FALSE)</f>
        <v>Seychelles</v>
      </c>
    </row>
    <row r="464" spans="1:4">
      <c r="A464" s="18">
        <v>10</v>
      </c>
      <c r="B464" s="58" t="s">
        <v>1736</v>
      </c>
      <c r="C464" s="62" t="str">
        <f>VLOOKUP(Table4[[#This Row],[iso_code]],iso_code!B:C,2,FALSE)</f>
        <v>SEN</v>
      </c>
      <c r="D464" s="18" t="str">
        <f>VLOOKUP(Table4[[#This Row],[iso_code]],iso_code!G:H,2,FALSE)</f>
        <v>Senegal</v>
      </c>
    </row>
    <row r="465" spans="1:4">
      <c r="A465" s="18">
        <v>10</v>
      </c>
      <c r="B465" s="58" t="s">
        <v>2145</v>
      </c>
      <c r="C465" s="62" t="str">
        <f>VLOOKUP(Table4[[#This Row],[iso_code]],iso_code!B:C,2,FALSE)</f>
        <v>SLE</v>
      </c>
      <c r="D465" s="18" t="str">
        <f>VLOOKUP(Table4[[#This Row],[iso_code]],iso_code!G:H,2,FALSE)</f>
        <v>Sierra Leone</v>
      </c>
    </row>
    <row r="466" spans="1:4">
      <c r="A466" s="18">
        <v>10</v>
      </c>
      <c r="B466" s="58" t="s">
        <v>2300</v>
      </c>
      <c r="C466" s="62" t="str">
        <f>VLOOKUP(Table4[[#This Row],[iso_code]],iso_code!B:C,2,FALSE)</f>
        <v>SOM</v>
      </c>
      <c r="D466" s="18" t="str">
        <f>VLOOKUP(Table4[[#This Row],[iso_code]],iso_code!G:H,2,FALSE)</f>
        <v>Somalia</v>
      </c>
    </row>
    <row r="467" spans="1:4">
      <c r="A467" s="18">
        <v>10</v>
      </c>
      <c r="B467" s="58" t="s">
        <v>2302</v>
      </c>
      <c r="C467" s="62" t="str">
        <f>VLOOKUP(Table4[[#This Row],[iso_code]],iso_code!B:C,2,FALSE)</f>
        <v>SDN</v>
      </c>
      <c r="D467" s="18" t="str">
        <f>VLOOKUP(Table4[[#This Row],[iso_code]],iso_code!G:H,2,FALSE)</f>
        <v>Sudan (the)</v>
      </c>
    </row>
    <row r="468" spans="1:4">
      <c r="A468" s="18">
        <v>10</v>
      </c>
      <c r="B468" s="58" t="s">
        <v>2303</v>
      </c>
      <c r="C468" s="62" t="str">
        <f>VLOOKUP(Table4[[#This Row],[iso_code]],iso_code!B:C,2,FALSE)</f>
        <v>SWZ</v>
      </c>
      <c r="D468" s="18" t="str">
        <f>VLOOKUP(Table4[[#This Row],[iso_code]],iso_code!G:H,2,FALSE)</f>
        <v>Eswatini</v>
      </c>
    </row>
    <row r="469" spans="1:4">
      <c r="A469" s="18">
        <v>10</v>
      </c>
      <c r="B469" s="58" t="s">
        <v>883</v>
      </c>
      <c r="C469" s="62" t="str">
        <f>VLOOKUP(Table4[[#This Row],[iso_code]],iso_code!B:C,2,FALSE)</f>
        <v>TZA</v>
      </c>
      <c r="D469" s="18" t="str">
        <f>VLOOKUP(Table4[[#This Row],[iso_code]],iso_code!G:H,2,FALSE)</f>
        <v>Tanzania, United Republic of</v>
      </c>
    </row>
    <row r="470" spans="1:4">
      <c r="A470" s="18">
        <v>10</v>
      </c>
      <c r="B470" s="58" t="s">
        <v>2067</v>
      </c>
      <c r="C470" s="62" t="str">
        <f>VLOOKUP(Table4[[#This Row],[iso_code]],iso_code!B:C,2,FALSE)</f>
        <v>TGO</v>
      </c>
      <c r="D470" s="18" t="str">
        <f>VLOOKUP(Table4[[#This Row],[iso_code]],iso_code!G:H,2,FALSE)</f>
        <v>Togo</v>
      </c>
    </row>
    <row r="471" spans="1:4">
      <c r="A471" s="18">
        <v>10</v>
      </c>
      <c r="B471" s="58" t="s">
        <v>977</v>
      </c>
      <c r="C471" s="62" t="str">
        <f>VLOOKUP(Table4[[#This Row],[iso_code]],iso_code!B:C,2,FALSE)</f>
        <v>TUN</v>
      </c>
      <c r="D471" s="18" t="str">
        <f>VLOOKUP(Table4[[#This Row],[iso_code]],iso_code!G:H,2,FALSE)</f>
        <v>Tunisia</v>
      </c>
    </row>
    <row r="472" spans="1:4">
      <c r="A472" s="18">
        <v>10</v>
      </c>
      <c r="B472" s="58" t="s">
        <v>1508</v>
      </c>
      <c r="C472" s="62" t="str">
        <f>VLOOKUP(Table4[[#This Row],[iso_code]],iso_code!B:C,2,FALSE)</f>
        <v>UGA</v>
      </c>
      <c r="D472" s="18" t="str">
        <f>VLOOKUP(Table4[[#This Row],[iso_code]],iso_code!G:H,2,FALSE)</f>
        <v>Uganda</v>
      </c>
    </row>
    <row r="473" spans="1:4">
      <c r="A473" s="18">
        <v>10</v>
      </c>
      <c r="B473" s="58" t="s">
        <v>757</v>
      </c>
      <c r="C473" s="62" t="str">
        <f>VLOOKUP(Table4[[#This Row],[iso_code]],iso_code!B:C,2,FALSE)</f>
        <v>ZMB</v>
      </c>
      <c r="D473" s="18" t="str">
        <f>VLOOKUP(Table4[[#This Row],[iso_code]],iso_code!G:H,2,FALSE)</f>
        <v>Zambia</v>
      </c>
    </row>
    <row r="474" spans="1:4">
      <c r="A474" s="18">
        <v>10</v>
      </c>
      <c r="B474" s="58" t="s">
        <v>2304</v>
      </c>
      <c r="C474" s="62" t="str">
        <f>VLOOKUP(Table4[[#This Row],[iso_code]],iso_code!B:C,2,FALSE)</f>
        <v>ZWE</v>
      </c>
      <c r="D474" s="18" t="str">
        <f>VLOOKUP(Table4[[#This Row],[iso_code]],iso_code!G:H,2,FALSE)</f>
        <v>Zimbabwe</v>
      </c>
    </row>
    <row r="475" spans="1:4">
      <c r="A475" s="18">
        <v>11</v>
      </c>
      <c r="B475" s="58" t="s">
        <v>811</v>
      </c>
      <c r="C475" s="62" t="str">
        <f>VLOOKUP(Table4[[#This Row],[iso_code]],iso_code!B:C,2,FALSE)</f>
        <v>DZA</v>
      </c>
      <c r="D475" s="18" t="str">
        <f>VLOOKUP(Table4[[#This Row],[iso_code]],iso_code!G:H,2,FALSE)</f>
        <v>Algeria</v>
      </c>
    </row>
    <row r="476" spans="1:4">
      <c r="A476" s="18">
        <v>11</v>
      </c>
      <c r="B476" s="58" t="s">
        <v>2278</v>
      </c>
      <c r="C476" s="62" t="str">
        <f>VLOOKUP(Table4[[#This Row],[iso_code]],iso_code!B:C,2,FALSE)</f>
        <v>AGO</v>
      </c>
      <c r="D476" s="18" t="str">
        <f>VLOOKUP(Table4[[#This Row],[iso_code]],iso_code!G:H,2,FALSE)</f>
        <v>Angola</v>
      </c>
    </row>
    <row r="477" spans="1:4">
      <c r="A477" s="18">
        <v>11</v>
      </c>
      <c r="B477" s="58" t="s">
        <v>2279</v>
      </c>
      <c r="C477" s="62" t="str">
        <f>VLOOKUP(Table4[[#This Row],[iso_code]],iso_code!B:C,2,FALSE)</f>
        <v>BEN</v>
      </c>
      <c r="D477" s="18" t="str">
        <f>VLOOKUP(Table4[[#This Row],[iso_code]],iso_code!G:H,2,FALSE)</f>
        <v>Benin</v>
      </c>
    </row>
    <row r="478" spans="1:4">
      <c r="A478" s="18">
        <v>11</v>
      </c>
      <c r="B478" s="58" t="s">
        <v>1877</v>
      </c>
      <c r="C478" s="62" t="str">
        <f>VLOOKUP(Table4[[#This Row],[iso_code]],iso_code!B:C,2,FALSE)</f>
        <v>BWA</v>
      </c>
      <c r="D478" s="18" t="str">
        <f>VLOOKUP(Table4[[#This Row],[iso_code]],iso_code!G:H,2,FALSE)</f>
        <v>Botswana</v>
      </c>
    </row>
    <row r="479" spans="1:4">
      <c r="A479" s="18">
        <v>11</v>
      </c>
      <c r="B479" s="58" t="s">
        <v>2280</v>
      </c>
      <c r="C479" s="62" t="str">
        <f>VLOOKUP(Table4[[#This Row],[iso_code]],iso_code!B:C,2,FALSE)</f>
        <v>BFA</v>
      </c>
      <c r="D479" s="18" t="str">
        <f>VLOOKUP(Table4[[#This Row],[iso_code]],iso_code!G:H,2,FALSE)</f>
        <v>Burkina Faso</v>
      </c>
    </row>
    <row r="480" spans="1:4">
      <c r="A480" s="18">
        <v>11</v>
      </c>
      <c r="B480" s="58" t="s">
        <v>2281</v>
      </c>
      <c r="C480" s="62" t="str">
        <f>VLOOKUP(Table4[[#This Row],[iso_code]],iso_code!B:C,2,FALSE)</f>
        <v>BDI</v>
      </c>
      <c r="D480" s="18" t="str">
        <f>VLOOKUP(Table4[[#This Row],[iso_code]],iso_code!G:H,2,FALSE)</f>
        <v>Burundi</v>
      </c>
    </row>
    <row r="481" spans="1:4">
      <c r="A481" s="18">
        <v>11</v>
      </c>
      <c r="B481" s="58" t="s">
        <v>290</v>
      </c>
      <c r="C481" s="62" t="str">
        <f>VLOOKUP(Table4[[#This Row],[iso_code]],iso_code!B:C,2,FALSE)</f>
        <v>CMR</v>
      </c>
      <c r="D481" s="18" t="str">
        <f>VLOOKUP(Table4[[#This Row],[iso_code]],iso_code!G:H,2,FALSE)</f>
        <v>Cameroon</v>
      </c>
    </row>
    <row r="482" spans="1:4">
      <c r="A482" s="18">
        <v>11</v>
      </c>
      <c r="B482" s="58" t="s">
        <v>1711</v>
      </c>
      <c r="C482" s="62" t="str">
        <f>VLOOKUP(Table4[[#This Row],[iso_code]],iso_code!B:C,2,FALSE)</f>
        <v>CAF</v>
      </c>
      <c r="D482" s="18" t="str">
        <f>VLOOKUP(Table4[[#This Row],[iso_code]],iso_code!G:H,2,FALSE)</f>
        <v>Central African Republic (the)</v>
      </c>
    </row>
    <row r="483" spans="1:4">
      <c r="A483" s="18">
        <v>11</v>
      </c>
      <c r="B483" s="58" t="s">
        <v>2282</v>
      </c>
      <c r="C483" s="62" t="str">
        <f>VLOOKUP(Table4[[#This Row],[iso_code]],iso_code!B:C,2,FALSE)</f>
        <v>TCD</v>
      </c>
      <c r="D483" s="18" t="str">
        <f>VLOOKUP(Table4[[#This Row],[iso_code]],iso_code!G:H,2,FALSE)</f>
        <v>Chad</v>
      </c>
    </row>
    <row r="484" spans="1:4">
      <c r="A484" s="18">
        <v>11</v>
      </c>
      <c r="B484" s="58" t="s">
        <v>2284</v>
      </c>
      <c r="C484" s="62" t="str">
        <f>VLOOKUP(Table4[[#This Row],[iso_code]],iso_code!B:C,2,FALSE)</f>
        <v>COG</v>
      </c>
      <c r="D484" s="18" t="str">
        <f>VLOOKUP(Table4[[#This Row],[iso_code]],iso_code!G:H,2,FALSE)</f>
        <v>Congo (the)</v>
      </c>
    </row>
    <row r="485" spans="1:4">
      <c r="A485" s="18">
        <v>11</v>
      </c>
      <c r="B485" s="58" t="s">
        <v>2075</v>
      </c>
      <c r="C485" s="62" t="str">
        <f>VLOOKUP(Table4[[#This Row],[iso_code]],iso_code!B:C,2,FALSE)</f>
        <v>COD</v>
      </c>
      <c r="D485" s="18" t="str">
        <f>VLOOKUP(Table4[[#This Row],[iso_code]],iso_code!G:H,2,FALSE)</f>
        <v>Congo (the Democratic Republic of the)</v>
      </c>
    </row>
    <row r="486" spans="1:4">
      <c r="A486" s="18">
        <v>11</v>
      </c>
      <c r="B486" s="58" t="s">
        <v>2285</v>
      </c>
      <c r="C486" s="62" t="str">
        <f>VLOOKUP(Table4[[#This Row],[iso_code]],iso_code!B:C,2,FALSE)</f>
        <v>DJI</v>
      </c>
      <c r="D486" s="18" t="str">
        <f>VLOOKUP(Table4[[#This Row],[iso_code]],iso_code!G:H,2,FALSE)</f>
        <v>Djibouti</v>
      </c>
    </row>
    <row r="487" spans="1:4">
      <c r="A487" s="18">
        <v>11</v>
      </c>
      <c r="B487" s="58" t="s">
        <v>873</v>
      </c>
      <c r="C487" s="62" t="str">
        <f>VLOOKUP(Table4[[#This Row],[iso_code]],iso_code!B:C,2,FALSE)</f>
        <v>EGY</v>
      </c>
      <c r="D487" s="18" t="str">
        <f>VLOOKUP(Table4[[#This Row],[iso_code]],iso_code!G:H,2,FALSE)</f>
        <v>Egypt</v>
      </c>
    </row>
    <row r="488" spans="1:4">
      <c r="A488" s="18">
        <v>11</v>
      </c>
      <c r="B488" s="58" t="s">
        <v>2286</v>
      </c>
      <c r="C488" s="62" t="str">
        <f>VLOOKUP(Table4[[#This Row],[iso_code]],iso_code!B:C,2,FALSE)</f>
        <v>GNQ</v>
      </c>
      <c r="D488" s="18" t="str">
        <f>VLOOKUP(Table4[[#This Row],[iso_code]],iso_code!G:H,2,FALSE)</f>
        <v>Equatorial Guinea</v>
      </c>
    </row>
    <row r="489" spans="1:4">
      <c r="A489" s="18">
        <v>11</v>
      </c>
      <c r="B489" s="58" t="s">
        <v>2287</v>
      </c>
      <c r="C489" s="62" t="str">
        <f>VLOOKUP(Table4[[#This Row],[iso_code]],iso_code!B:C,2,FALSE)</f>
        <v>ERI</v>
      </c>
      <c r="D489" s="18" t="str">
        <f>VLOOKUP(Table4[[#This Row],[iso_code]],iso_code!G:H,2,FALSE)</f>
        <v>Eritrea</v>
      </c>
    </row>
    <row r="490" spans="1:4">
      <c r="A490" s="18">
        <v>11</v>
      </c>
      <c r="B490" s="58" t="s">
        <v>199</v>
      </c>
      <c r="C490" s="62" t="str">
        <f>VLOOKUP(Table4[[#This Row],[iso_code]],iso_code!B:C,2,FALSE)</f>
        <v>ETH</v>
      </c>
      <c r="D490" s="18" t="str">
        <f>VLOOKUP(Table4[[#This Row],[iso_code]],iso_code!G:H,2,FALSE)</f>
        <v>Ethiopia</v>
      </c>
    </row>
    <row r="491" spans="1:4">
      <c r="A491" s="18">
        <v>11</v>
      </c>
      <c r="B491" s="58" t="s">
        <v>2288</v>
      </c>
      <c r="C491" s="62" t="str">
        <f>VLOOKUP(Table4[[#This Row],[iso_code]],iso_code!B:C,2,FALSE)</f>
        <v>GAB</v>
      </c>
      <c r="D491" s="18" t="str">
        <f>VLOOKUP(Table4[[#This Row],[iso_code]],iso_code!G:H,2,FALSE)</f>
        <v>Gabon</v>
      </c>
    </row>
    <row r="492" spans="1:4">
      <c r="A492" s="18">
        <v>11</v>
      </c>
      <c r="B492" s="58" t="s">
        <v>2289</v>
      </c>
      <c r="C492" s="62" t="str">
        <f>VLOOKUP(Table4[[#This Row],[iso_code]],iso_code!B:C,2,FALSE)</f>
        <v>GMB</v>
      </c>
      <c r="D492" s="18" t="str">
        <f>VLOOKUP(Table4[[#This Row],[iso_code]],iso_code!G:H,2,FALSE)</f>
        <v>Gambia (the)</v>
      </c>
    </row>
    <row r="493" spans="1:4">
      <c r="A493" s="18">
        <v>11</v>
      </c>
      <c r="B493" s="58" t="s">
        <v>255</v>
      </c>
      <c r="C493" s="62" t="str">
        <f>VLOOKUP(Table4[[#This Row],[iso_code]],iso_code!B:C,2,FALSE)</f>
        <v>GHA</v>
      </c>
      <c r="D493" s="18" t="str">
        <f>VLOOKUP(Table4[[#This Row],[iso_code]],iso_code!G:H,2,FALSE)</f>
        <v>Ghana</v>
      </c>
    </row>
    <row r="494" spans="1:4">
      <c r="A494" s="18">
        <v>11</v>
      </c>
      <c r="B494" s="58" t="s">
        <v>2290</v>
      </c>
      <c r="C494" s="62" t="str">
        <f>VLOOKUP(Table4[[#This Row],[iso_code]],iso_code!B:C,2,FALSE)</f>
        <v>GIN</v>
      </c>
      <c r="D494" s="18" t="str">
        <f>VLOOKUP(Table4[[#This Row],[iso_code]],iso_code!G:H,2,FALSE)</f>
        <v>Guinea</v>
      </c>
    </row>
    <row r="495" spans="1:4">
      <c r="A495" s="18">
        <v>11</v>
      </c>
      <c r="B495" s="58" t="s">
        <v>2291</v>
      </c>
      <c r="C495" s="62" t="str">
        <f>VLOOKUP(Table4[[#This Row],[iso_code]],iso_code!B:C,2,FALSE)</f>
        <v>GNB</v>
      </c>
      <c r="D495" s="18" t="str">
        <f>VLOOKUP(Table4[[#This Row],[iso_code]],iso_code!G:H,2,FALSE)</f>
        <v>Guinea-Bissau</v>
      </c>
    </row>
    <row r="496" spans="1:4">
      <c r="A496" s="18">
        <v>11</v>
      </c>
      <c r="B496" s="58" t="s">
        <v>2292</v>
      </c>
      <c r="C496" s="62" t="str">
        <f>VLOOKUP(Table4[[#This Row],[iso_code]],iso_code!B:C,2,FALSE)</f>
        <v>CIV</v>
      </c>
      <c r="D496" s="18" t="str">
        <f>VLOOKUP(Table4[[#This Row],[iso_code]],iso_code!G:H,2,FALSE)</f>
        <v>Côte d'Ivoire</v>
      </c>
    </row>
    <row r="497" spans="1:4">
      <c r="A497" s="18">
        <v>11</v>
      </c>
      <c r="B497" s="58" t="s">
        <v>433</v>
      </c>
      <c r="C497" s="62" t="str">
        <f>VLOOKUP(Table4[[#This Row],[iso_code]],iso_code!B:C,2,FALSE)</f>
        <v>KEN</v>
      </c>
      <c r="D497" s="18" t="str">
        <f>VLOOKUP(Table4[[#This Row],[iso_code]],iso_code!G:H,2,FALSE)</f>
        <v>Kenya</v>
      </c>
    </row>
    <row r="498" spans="1:4">
      <c r="A498" s="18">
        <v>11</v>
      </c>
      <c r="B498" s="58" t="s">
        <v>2293</v>
      </c>
      <c r="C498" s="62" t="str">
        <f>VLOOKUP(Table4[[#This Row],[iso_code]],iso_code!B:C,2,FALSE)</f>
        <v>LSO</v>
      </c>
      <c r="D498" s="18" t="str">
        <f>VLOOKUP(Table4[[#This Row],[iso_code]],iso_code!G:H,2,FALSE)</f>
        <v>Lesotho</v>
      </c>
    </row>
    <row r="499" spans="1:4">
      <c r="A499" s="18">
        <v>11</v>
      </c>
      <c r="B499" s="58" t="s">
        <v>2294</v>
      </c>
      <c r="C499" s="62" t="str">
        <f>VLOOKUP(Table4[[#This Row],[iso_code]],iso_code!B:C,2,FALSE)</f>
        <v>LBR</v>
      </c>
      <c r="D499" s="18" t="str">
        <f>VLOOKUP(Table4[[#This Row],[iso_code]],iso_code!G:H,2,FALSE)</f>
        <v>Liberia</v>
      </c>
    </row>
    <row r="500" spans="1:4">
      <c r="A500" s="18">
        <v>11</v>
      </c>
      <c r="B500" s="58" t="s">
        <v>2043</v>
      </c>
      <c r="C500" s="62" t="str">
        <f>VLOOKUP(Table4[[#This Row],[iso_code]],iso_code!B:C,2,FALSE)</f>
        <v>LBY</v>
      </c>
      <c r="D500" s="18" t="str">
        <f>VLOOKUP(Table4[[#This Row],[iso_code]],iso_code!G:H,2,FALSE)</f>
        <v>Libya</v>
      </c>
    </row>
    <row r="501" spans="1:4">
      <c r="A501" s="18">
        <v>11</v>
      </c>
      <c r="B501" s="58" t="s">
        <v>2295</v>
      </c>
      <c r="C501" s="62" t="str">
        <f>VLOOKUP(Table4[[#This Row],[iso_code]],iso_code!B:C,2,FALSE)</f>
        <v>MDG</v>
      </c>
      <c r="D501" s="18" t="str">
        <f>VLOOKUP(Table4[[#This Row],[iso_code]],iso_code!G:H,2,FALSE)</f>
        <v>Madagascar</v>
      </c>
    </row>
    <row r="502" spans="1:4">
      <c r="A502" s="18">
        <v>11</v>
      </c>
      <c r="B502" s="58" t="s">
        <v>1190</v>
      </c>
      <c r="C502" s="62" t="str">
        <f>VLOOKUP(Table4[[#This Row],[iso_code]],iso_code!B:C,2,FALSE)</f>
        <v>MWI</v>
      </c>
      <c r="D502" s="18" t="str">
        <f>VLOOKUP(Table4[[#This Row],[iso_code]],iso_code!G:H,2,FALSE)</f>
        <v>Malawi</v>
      </c>
    </row>
    <row r="503" spans="1:4">
      <c r="A503" s="18">
        <v>11</v>
      </c>
      <c r="B503" s="58" t="s">
        <v>2296</v>
      </c>
      <c r="C503" s="62" t="str">
        <f>VLOOKUP(Table4[[#This Row],[iso_code]],iso_code!B:C,2,FALSE)</f>
        <v>MLI</v>
      </c>
      <c r="D503" s="18" t="str">
        <f>VLOOKUP(Table4[[#This Row],[iso_code]],iso_code!G:H,2,FALSE)</f>
        <v>Mali</v>
      </c>
    </row>
    <row r="504" spans="1:4">
      <c r="A504" s="18">
        <v>11</v>
      </c>
      <c r="B504" s="58" t="s">
        <v>2161</v>
      </c>
      <c r="C504" s="62" t="str">
        <f>VLOOKUP(Table4[[#This Row],[iso_code]],iso_code!B:C,2,FALSE)</f>
        <v>MRT</v>
      </c>
      <c r="D504" s="18" t="str">
        <f>VLOOKUP(Table4[[#This Row],[iso_code]],iso_code!G:H,2,FALSE)</f>
        <v>Mauritania</v>
      </c>
    </row>
    <row r="505" spans="1:4">
      <c r="A505" s="18">
        <v>11</v>
      </c>
      <c r="B505" s="58" t="s">
        <v>518</v>
      </c>
      <c r="C505" s="62" t="str">
        <f>VLOOKUP(Table4[[#This Row],[iso_code]],iso_code!B:C,2,FALSE)</f>
        <v>MAR</v>
      </c>
      <c r="D505" s="18" t="str">
        <f>VLOOKUP(Table4[[#This Row],[iso_code]],iso_code!G:H,2,FALSE)</f>
        <v>Morocco</v>
      </c>
    </row>
    <row r="506" spans="1:4">
      <c r="A506" s="18">
        <v>11</v>
      </c>
      <c r="B506" s="58" t="s">
        <v>1496</v>
      </c>
      <c r="C506" s="62" t="str">
        <f>VLOOKUP(Table4[[#This Row],[iso_code]],iso_code!B:C,2,FALSE)</f>
        <v>MOZ</v>
      </c>
      <c r="D506" s="18" t="str">
        <f>VLOOKUP(Table4[[#This Row],[iso_code]],iso_code!G:H,2,FALSE)</f>
        <v>Mozambique</v>
      </c>
    </row>
    <row r="507" spans="1:4">
      <c r="A507" s="18">
        <v>11</v>
      </c>
      <c r="B507" s="58" t="s">
        <v>2121</v>
      </c>
      <c r="C507" s="62" t="str">
        <f>VLOOKUP(Table4[[#This Row],[iso_code]],iso_code!B:C,2,FALSE)</f>
        <v>NAM</v>
      </c>
      <c r="D507" s="18" t="str">
        <f>VLOOKUP(Table4[[#This Row],[iso_code]],iso_code!G:H,2,FALSE)</f>
        <v>Namibia</v>
      </c>
    </row>
    <row r="508" spans="1:4">
      <c r="A508" s="18">
        <v>11</v>
      </c>
      <c r="B508" s="58" t="s">
        <v>1030</v>
      </c>
      <c r="C508" s="62" t="str">
        <f>VLOOKUP(Table4[[#This Row],[iso_code]],iso_code!B:C,2,FALSE)</f>
        <v>NER</v>
      </c>
      <c r="D508" s="18" t="str">
        <f>VLOOKUP(Table4[[#This Row],[iso_code]],iso_code!G:H,2,FALSE)</f>
        <v>Niger (the)</v>
      </c>
    </row>
    <row r="509" spans="1:4">
      <c r="A509" s="18">
        <v>11</v>
      </c>
      <c r="B509" s="58" t="s">
        <v>1263</v>
      </c>
      <c r="C509" s="62" t="str">
        <f>VLOOKUP(Table4[[#This Row],[iso_code]],iso_code!B:C,2,FALSE)</f>
        <v>NGA</v>
      </c>
      <c r="D509" s="18" t="str">
        <f>VLOOKUP(Table4[[#This Row],[iso_code]],iso_code!G:H,2,FALSE)</f>
        <v>Nigeria</v>
      </c>
    </row>
    <row r="510" spans="1:4">
      <c r="A510" s="18">
        <v>11</v>
      </c>
      <c r="B510" s="58" t="s">
        <v>2297</v>
      </c>
      <c r="C510" s="62" t="str">
        <f>VLOOKUP(Table4[[#This Row],[iso_code]],iso_code!B:C,2,FALSE)</f>
        <v>RWA</v>
      </c>
      <c r="D510" s="18" t="str">
        <f>VLOOKUP(Table4[[#This Row],[iso_code]],iso_code!G:H,2,FALSE)</f>
        <v>Rwanda</v>
      </c>
    </row>
    <row r="511" spans="1:4">
      <c r="A511" s="18">
        <v>11</v>
      </c>
      <c r="B511" s="58" t="s">
        <v>1736</v>
      </c>
      <c r="C511" s="62" t="str">
        <f>VLOOKUP(Table4[[#This Row],[iso_code]],iso_code!B:C,2,FALSE)</f>
        <v>SEN</v>
      </c>
      <c r="D511" s="18" t="str">
        <f>VLOOKUP(Table4[[#This Row],[iso_code]],iso_code!G:H,2,FALSE)</f>
        <v>Senegal</v>
      </c>
    </row>
    <row r="512" spans="1:4">
      <c r="A512" s="18">
        <v>11</v>
      </c>
      <c r="B512" s="58" t="s">
        <v>2145</v>
      </c>
      <c r="C512" s="62" t="str">
        <f>VLOOKUP(Table4[[#This Row],[iso_code]],iso_code!B:C,2,FALSE)</f>
        <v>SLE</v>
      </c>
      <c r="D512" s="18" t="str">
        <f>VLOOKUP(Table4[[#This Row],[iso_code]],iso_code!G:H,2,FALSE)</f>
        <v>Sierra Leone</v>
      </c>
    </row>
    <row r="513" spans="1:4">
      <c r="A513" s="18">
        <v>11</v>
      </c>
      <c r="B513" s="58" t="s">
        <v>2300</v>
      </c>
      <c r="C513" s="62" t="str">
        <f>VLOOKUP(Table4[[#This Row],[iso_code]],iso_code!B:C,2,FALSE)</f>
        <v>SOM</v>
      </c>
      <c r="D513" s="18" t="str">
        <f>VLOOKUP(Table4[[#This Row],[iso_code]],iso_code!G:H,2,FALSE)</f>
        <v>Somalia</v>
      </c>
    </row>
    <row r="514" spans="1:4">
      <c r="A514" s="18">
        <v>11</v>
      </c>
      <c r="B514" s="58" t="s">
        <v>617</v>
      </c>
      <c r="C514" s="62" t="str">
        <f>VLOOKUP(Table4[[#This Row],[iso_code]],iso_code!B:C,2,FALSE)</f>
        <v>ZAF</v>
      </c>
      <c r="D514" s="18" t="str">
        <f>VLOOKUP(Table4[[#This Row],[iso_code]],iso_code!G:H,2,FALSE)</f>
        <v>South Africa</v>
      </c>
    </row>
    <row r="515" spans="1:4">
      <c r="A515" s="18">
        <v>11</v>
      </c>
      <c r="B515" s="58" t="s">
        <v>2301</v>
      </c>
      <c r="C515" s="62" t="str">
        <f>VLOOKUP(Table4[[#This Row],[iso_code]],iso_code!B:C,2,FALSE)</f>
        <v>SSD</v>
      </c>
      <c r="D515" s="18" t="str">
        <f>VLOOKUP(Table4[[#This Row],[iso_code]],iso_code!G:H,2,FALSE)</f>
        <v>South Sudan</v>
      </c>
    </row>
    <row r="516" spans="1:4">
      <c r="A516" s="18">
        <v>11</v>
      </c>
      <c r="B516" s="58" t="s">
        <v>2302</v>
      </c>
      <c r="C516" s="62" t="str">
        <f>VLOOKUP(Table4[[#This Row],[iso_code]],iso_code!B:C,2,FALSE)</f>
        <v>SDN</v>
      </c>
      <c r="D516" s="18" t="str">
        <f>VLOOKUP(Table4[[#This Row],[iso_code]],iso_code!G:H,2,FALSE)</f>
        <v>Sudan (the)</v>
      </c>
    </row>
    <row r="517" spans="1:4">
      <c r="A517" s="18">
        <v>11</v>
      </c>
      <c r="B517" s="58" t="s">
        <v>883</v>
      </c>
      <c r="C517" s="62" t="str">
        <f>VLOOKUP(Table4[[#This Row],[iso_code]],iso_code!B:C,2,FALSE)</f>
        <v>TZA</v>
      </c>
      <c r="D517" s="18" t="str">
        <f>VLOOKUP(Table4[[#This Row],[iso_code]],iso_code!G:H,2,FALSE)</f>
        <v>Tanzania, United Republic of</v>
      </c>
    </row>
    <row r="518" spans="1:4">
      <c r="A518" s="18">
        <v>11</v>
      </c>
      <c r="B518" s="58" t="s">
        <v>2067</v>
      </c>
      <c r="C518" s="62" t="str">
        <f>VLOOKUP(Table4[[#This Row],[iso_code]],iso_code!B:C,2,FALSE)</f>
        <v>TGO</v>
      </c>
      <c r="D518" s="18" t="str">
        <f>VLOOKUP(Table4[[#This Row],[iso_code]],iso_code!G:H,2,FALSE)</f>
        <v>Togo</v>
      </c>
    </row>
    <row r="519" spans="1:4">
      <c r="A519" s="18">
        <v>11</v>
      </c>
      <c r="B519" s="58" t="s">
        <v>977</v>
      </c>
      <c r="C519" s="62" t="str">
        <f>VLOOKUP(Table4[[#This Row],[iso_code]],iso_code!B:C,2,FALSE)</f>
        <v>TUN</v>
      </c>
      <c r="D519" s="18" t="str">
        <f>VLOOKUP(Table4[[#This Row],[iso_code]],iso_code!G:H,2,FALSE)</f>
        <v>Tunisia</v>
      </c>
    </row>
    <row r="520" spans="1:4">
      <c r="A520" s="18">
        <v>11</v>
      </c>
      <c r="B520" s="58" t="s">
        <v>1508</v>
      </c>
      <c r="C520" s="62" t="str">
        <f>VLOOKUP(Table4[[#This Row],[iso_code]],iso_code!B:C,2,FALSE)</f>
        <v>UGA</v>
      </c>
      <c r="D520" s="18" t="str">
        <f>VLOOKUP(Table4[[#This Row],[iso_code]],iso_code!G:H,2,FALSE)</f>
        <v>Uganda</v>
      </c>
    </row>
    <row r="521" spans="1:4">
      <c r="A521" s="18">
        <v>11</v>
      </c>
      <c r="B521" s="58" t="s">
        <v>757</v>
      </c>
      <c r="C521" s="62" t="str">
        <f>VLOOKUP(Table4[[#This Row],[iso_code]],iso_code!B:C,2,FALSE)</f>
        <v>ZMB</v>
      </c>
      <c r="D521" s="18" t="str">
        <f>VLOOKUP(Table4[[#This Row],[iso_code]],iso_code!G:H,2,FALSE)</f>
        <v>Zambia</v>
      </c>
    </row>
    <row r="522" spans="1:4">
      <c r="A522" s="18">
        <v>11</v>
      </c>
      <c r="B522" s="58" t="s">
        <v>2304</v>
      </c>
      <c r="C522" s="62" t="str">
        <f>VLOOKUP(Table4[[#This Row],[iso_code]],iso_code!B:C,2,FALSE)</f>
        <v>ZWE</v>
      </c>
      <c r="D522" s="18" t="str">
        <f>VLOOKUP(Table4[[#This Row],[iso_code]],iso_code!G:H,2,FALSE)</f>
        <v>Zimbabwe</v>
      </c>
    </row>
    <row r="523" spans="1:4">
      <c r="A523" s="18">
        <v>12</v>
      </c>
      <c r="B523" s="58" t="s">
        <v>811</v>
      </c>
      <c r="C523" s="62" t="str">
        <f>VLOOKUP(Table4[[#This Row],[iso_code]],iso_code!B:C,2,FALSE)</f>
        <v>DZA</v>
      </c>
      <c r="D523" s="18" t="str">
        <f>VLOOKUP(Table4[[#This Row],[iso_code]],iso_code!G:H,2,FALSE)</f>
        <v>Algeria</v>
      </c>
    </row>
    <row r="524" spans="1:4">
      <c r="A524" s="18">
        <v>13</v>
      </c>
      <c r="B524" s="58" t="s">
        <v>811</v>
      </c>
      <c r="C524" s="62" t="str">
        <f>VLOOKUP(Table4[[#This Row],[iso_code]],iso_code!B:C,2,FALSE)</f>
        <v>DZA</v>
      </c>
      <c r="D524" s="18" t="str">
        <f>VLOOKUP(Table4[[#This Row],[iso_code]],iso_code!G:H,2,FALSE)</f>
        <v>Algeria</v>
      </c>
    </row>
    <row r="525" spans="1:4">
      <c r="A525" s="18">
        <v>14</v>
      </c>
      <c r="B525" s="58" t="s">
        <v>2279</v>
      </c>
      <c r="C525" s="62" t="str">
        <f>VLOOKUP(Table4[[#This Row],[iso_code]],iso_code!B:C,2,FALSE)</f>
        <v>BEN</v>
      </c>
      <c r="D525" s="18" t="str">
        <f>VLOOKUP(Table4[[#This Row],[iso_code]],iso_code!G:H,2,FALSE)</f>
        <v>Benin</v>
      </c>
    </row>
    <row r="526" spans="1:4">
      <c r="A526" s="18">
        <v>15</v>
      </c>
      <c r="B526" s="58" t="s">
        <v>2280</v>
      </c>
      <c r="C526" s="62" t="str">
        <f>VLOOKUP(Table4[[#This Row],[iso_code]],iso_code!B:C,2,FALSE)</f>
        <v>BFA</v>
      </c>
      <c r="D526" s="18" t="str">
        <f>VLOOKUP(Table4[[#This Row],[iso_code]],iso_code!G:H,2,FALSE)</f>
        <v>Burkina Faso</v>
      </c>
    </row>
    <row r="527" spans="1:4">
      <c r="A527" s="18">
        <v>15</v>
      </c>
      <c r="B527" s="58" t="s">
        <v>2292</v>
      </c>
      <c r="C527" s="62" t="str">
        <f>VLOOKUP(Table4[[#This Row],[iso_code]],iso_code!B:C,2,FALSE)</f>
        <v>CIV</v>
      </c>
      <c r="D527" s="18" t="str">
        <f>VLOOKUP(Table4[[#This Row],[iso_code]],iso_code!G:H,2,FALSE)</f>
        <v>Côte d'Ivoire</v>
      </c>
    </row>
    <row r="528" spans="1:4">
      <c r="A528" s="18">
        <v>16</v>
      </c>
      <c r="B528" s="58" t="s">
        <v>1877</v>
      </c>
      <c r="C528" s="62" t="str">
        <f>VLOOKUP(Table4[[#This Row],[iso_code]],iso_code!B:C,2,FALSE)</f>
        <v>BWA</v>
      </c>
      <c r="D528" s="18" t="str">
        <f>VLOOKUP(Table4[[#This Row],[iso_code]],iso_code!G:H,2,FALSE)</f>
        <v>Botswana</v>
      </c>
    </row>
    <row r="529" spans="1:4">
      <c r="A529" s="18">
        <v>17</v>
      </c>
      <c r="B529" s="58" t="s">
        <v>290</v>
      </c>
      <c r="C529" s="62" t="str">
        <f>VLOOKUP(Table4[[#This Row],[iso_code]],iso_code!B:C,2,FALSE)</f>
        <v>CMR</v>
      </c>
      <c r="D529" s="18" t="str">
        <f>VLOOKUP(Table4[[#This Row],[iso_code]],iso_code!G:H,2,FALSE)</f>
        <v>Cameroon</v>
      </c>
    </row>
    <row r="530" spans="1:4">
      <c r="A530" s="18">
        <v>18</v>
      </c>
      <c r="B530" s="58" t="s">
        <v>290</v>
      </c>
      <c r="C530" s="62" t="str">
        <f>VLOOKUP(Table4[[#This Row],[iso_code]],iso_code!B:C,2,FALSE)</f>
        <v>CMR</v>
      </c>
      <c r="D530" s="18" t="str">
        <f>VLOOKUP(Table4[[#This Row],[iso_code]],iso_code!G:H,2,FALSE)</f>
        <v>Cameroon</v>
      </c>
    </row>
    <row r="531" spans="1:4">
      <c r="A531" s="18">
        <v>19</v>
      </c>
      <c r="B531" s="58" t="s">
        <v>2292</v>
      </c>
      <c r="C531" s="62" t="str">
        <f>VLOOKUP(Table4[[#This Row],[iso_code]],iso_code!B:C,2,FALSE)</f>
        <v>CIV</v>
      </c>
      <c r="D531" s="18" t="str">
        <f>VLOOKUP(Table4[[#This Row],[iso_code]],iso_code!G:H,2,FALSE)</f>
        <v>Côte d'Ivoire</v>
      </c>
    </row>
    <row r="532" spans="1:4">
      <c r="A532" s="18">
        <v>20</v>
      </c>
      <c r="B532" s="58" t="s">
        <v>873</v>
      </c>
      <c r="C532" s="62" t="str">
        <f>VLOOKUP(Table4[[#This Row],[iso_code]],iso_code!B:C,2,FALSE)</f>
        <v>EGY</v>
      </c>
      <c r="D532" s="18" t="str">
        <f>VLOOKUP(Table4[[#This Row],[iso_code]],iso_code!G:H,2,FALSE)</f>
        <v>Egypt</v>
      </c>
    </row>
    <row r="533" spans="1:4">
      <c r="A533" s="18">
        <v>21</v>
      </c>
      <c r="B533" s="58" t="s">
        <v>873</v>
      </c>
      <c r="C533" s="62" t="str">
        <f>VLOOKUP(Table4[[#This Row],[iso_code]],iso_code!B:C,2,FALSE)</f>
        <v>EGY</v>
      </c>
      <c r="D533" s="18" t="str">
        <f>VLOOKUP(Table4[[#This Row],[iso_code]],iso_code!G:H,2,FALSE)</f>
        <v>Egypt</v>
      </c>
    </row>
    <row r="534" spans="1:4">
      <c r="A534" s="18">
        <v>22</v>
      </c>
      <c r="B534" s="58" t="s">
        <v>873</v>
      </c>
      <c r="C534" s="62" t="str">
        <f>VLOOKUP(Table4[[#This Row],[iso_code]],iso_code!B:C,2,FALSE)</f>
        <v>EGY</v>
      </c>
      <c r="D534" s="18" t="str">
        <f>VLOOKUP(Table4[[#This Row],[iso_code]],iso_code!G:H,2,FALSE)</f>
        <v>Egypt</v>
      </c>
    </row>
    <row r="535" spans="1:4">
      <c r="A535" s="18">
        <v>23</v>
      </c>
      <c r="B535" s="58" t="s">
        <v>199</v>
      </c>
      <c r="C535" s="62" t="str">
        <f>VLOOKUP(Table4[[#This Row],[iso_code]],iso_code!B:C,2,FALSE)</f>
        <v>ETH</v>
      </c>
      <c r="D535" s="18" t="str">
        <f>VLOOKUP(Table4[[#This Row],[iso_code]],iso_code!G:H,2,FALSE)</f>
        <v>Ethiopia</v>
      </c>
    </row>
    <row r="536" spans="1:4">
      <c r="A536" s="18">
        <v>24</v>
      </c>
      <c r="B536" s="58" t="s">
        <v>199</v>
      </c>
      <c r="C536" s="62" t="str">
        <f>VLOOKUP(Table4[[#This Row],[iso_code]],iso_code!B:C,2,FALSE)</f>
        <v>ETH</v>
      </c>
      <c r="D536" s="18" t="str">
        <f>VLOOKUP(Table4[[#This Row],[iso_code]],iso_code!G:H,2,FALSE)</f>
        <v>Ethiopia</v>
      </c>
    </row>
    <row r="537" spans="1:4">
      <c r="A537" s="18">
        <v>25</v>
      </c>
      <c r="B537" s="58" t="s">
        <v>2289</v>
      </c>
      <c r="C537" s="62" t="str">
        <f>VLOOKUP(Table4[[#This Row],[iso_code]],iso_code!B:C,2,FALSE)</f>
        <v>GMB</v>
      </c>
      <c r="D537" s="18" t="str">
        <f>VLOOKUP(Table4[[#This Row],[iso_code]],iso_code!G:H,2,FALSE)</f>
        <v>Gambia (the)</v>
      </c>
    </row>
    <row r="538" spans="1:4">
      <c r="A538" s="18">
        <v>26</v>
      </c>
      <c r="B538" s="58" t="s">
        <v>255</v>
      </c>
      <c r="C538" s="62" t="str">
        <f>VLOOKUP(Table4[[#This Row],[iso_code]],iso_code!B:C,2,FALSE)</f>
        <v>GHA</v>
      </c>
      <c r="D538" s="18" t="str">
        <f>VLOOKUP(Table4[[#This Row],[iso_code]],iso_code!G:H,2,FALSE)</f>
        <v>Ghana</v>
      </c>
    </row>
    <row r="539" spans="1:4">
      <c r="A539" s="18">
        <v>27</v>
      </c>
      <c r="B539" s="58" t="s">
        <v>255</v>
      </c>
      <c r="C539" s="62" t="str">
        <f>VLOOKUP(Table4[[#This Row],[iso_code]],iso_code!B:C,2,FALSE)</f>
        <v>GHA</v>
      </c>
      <c r="D539" s="18" t="str">
        <f>VLOOKUP(Table4[[#This Row],[iso_code]],iso_code!G:H,2,FALSE)</f>
        <v>Ghana</v>
      </c>
    </row>
    <row r="540" spans="1:4">
      <c r="A540" s="18">
        <v>28</v>
      </c>
      <c r="B540" s="58" t="s">
        <v>255</v>
      </c>
      <c r="C540" s="62" t="str">
        <f>VLOOKUP(Table4[[#This Row],[iso_code]],iso_code!B:C,2,FALSE)</f>
        <v>GHA</v>
      </c>
      <c r="D540" s="18" t="str">
        <f>VLOOKUP(Table4[[#This Row],[iso_code]],iso_code!G:H,2,FALSE)</f>
        <v>Ghana</v>
      </c>
    </row>
    <row r="541" spans="1:4">
      <c r="A541" s="18">
        <v>29</v>
      </c>
      <c r="B541" s="58" t="s">
        <v>433</v>
      </c>
      <c r="C541" s="62" t="str">
        <f>VLOOKUP(Table4[[#This Row],[iso_code]],iso_code!B:C,2,FALSE)</f>
        <v>KEN</v>
      </c>
      <c r="D541" s="18" t="str">
        <f>VLOOKUP(Table4[[#This Row],[iso_code]],iso_code!G:H,2,FALSE)</f>
        <v>Kenya</v>
      </c>
    </row>
    <row r="542" spans="1:4">
      <c r="A542" s="18">
        <v>30</v>
      </c>
      <c r="B542" s="58" t="s">
        <v>433</v>
      </c>
      <c r="C542" s="62" t="str">
        <f>VLOOKUP(Table4[[#This Row],[iso_code]],iso_code!B:C,2,FALSE)</f>
        <v>KEN</v>
      </c>
      <c r="D542" s="18" t="str">
        <f>VLOOKUP(Table4[[#This Row],[iso_code]],iso_code!G:H,2,FALSE)</f>
        <v>Kenya</v>
      </c>
    </row>
    <row r="543" spans="1:4">
      <c r="A543" s="18">
        <v>31</v>
      </c>
      <c r="B543" s="58" t="s">
        <v>433</v>
      </c>
      <c r="C543" s="62" t="str">
        <f>VLOOKUP(Table4[[#This Row],[iso_code]],iso_code!B:C,2,FALSE)</f>
        <v>KEN</v>
      </c>
      <c r="D543" s="18" t="str">
        <f>VLOOKUP(Table4[[#This Row],[iso_code]],iso_code!G:H,2,FALSE)</f>
        <v>Kenya</v>
      </c>
    </row>
    <row r="544" spans="1:4">
      <c r="A544" s="18">
        <v>32</v>
      </c>
      <c r="B544" s="58" t="s">
        <v>433</v>
      </c>
      <c r="C544" s="62" t="str">
        <f>VLOOKUP(Table4[[#This Row],[iso_code]],iso_code!B:C,2,FALSE)</f>
        <v>KEN</v>
      </c>
      <c r="D544" s="18" t="str">
        <f>VLOOKUP(Table4[[#This Row],[iso_code]],iso_code!G:H,2,FALSE)</f>
        <v>Kenya</v>
      </c>
    </row>
    <row r="545" spans="1:4">
      <c r="A545" s="18">
        <v>33</v>
      </c>
      <c r="B545" s="58" t="s">
        <v>433</v>
      </c>
      <c r="C545" s="62" t="str">
        <f>VLOOKUP(Table4[[#This Row],[iso_code]],iso_code!B:C,2,FALSE)</f>
        <v>KEN</v>
      </c>
      <c r="D545" s="18" t="str">
        <f>VLOOKUP(Table4[[#This Row],[iso_code]],iso_code!G:H,2,FALSE)</f>
        <v>Kenya</v>
      </c>
    </row>
    <row r="546" spans="1:4">
      <c r="A546" s="18">
        <v>34</v>
      </c>
      <c r="B546" s="58" t="s">
        <v>433</v>
      </c>
      <c r="C546" s="62" t="str">
        <f>VLOOKUP(Table4[[#This Row],[iso_code]],iso_code!B:C,2,FALSE)</f>
        <v>KEN</v>
      </c>
      <c r="D546" s="18" t="str">
        <f>VLOOKUP(Table4[[#This Row],[iso_code]],iso_code!G:H,2,FALSE)</f>
        <v>Kenya</v>
      </c>
    </row>
    <row r="547" spans="1:4">
      <c r="A547" s="18">
        <v>35</v>
      </c>
      <c r="B547" s="18" t="s">
        <v>518</v>
      </c>
      <c r="C547" s="62" t="str">
        <f>VLOOKUP(Table4[[#This Row],[iso_code]],iso_code!B:C,2,FALSE)</f>
        <v>MAR</v>
      </c>
      <c r="D547" s="18" t="str">
        <f>VLOOKUP(Table4[[#This Row],[iso_code]],iso_code!G:H,2,FALSE)</f>
        <v>Morocco</v>
      </c>
    </row>
    <row r="548" spans="1:4">
      <c r="A548" s="18">
        <v>35</v>
      </c>
      <c r="B548" s="18" t="s">
        <v>811</v>
      </c>
      <c r="C548" s="62" t="str">
        <f>VLOOKUP(Table4[[#This Row],[iso_code]],iso_code!B:C,2,FALSE)</f>
        <v>DZA</v>
      </c>
      <c r="D548" s="18" t="str">
        <f>VLOOKUP(Table4[[#This Row],[iso_code]],iso_code!G:H,2,FALSE)</f>
        <v>Algeria</v>
      </c>
    </row>
    <row r="549" spans="1:4">
      <c r="A549" s="18">
        <v>35</v>
      </c>
      <c r="B549" s="18" t="s">
        <v>977</v>
      </c>
      <c r="C549" s="62" t="str">
        <f>VLOOKUP(Table4[[#This Row],[iso_code]],iso_code!B:C,2,FALSE)</f>
        <v>TUN</v>
      </c>
      <c r="D549" s="18" t="str">
        <f>VLOOKUP(Table4[[#This Row],[iso_code]],iso_code!G:H,2,FALSE)</f>
        <v>Tunisia</v>
      </c>
    </row>
    <row r="550" spans="1:4">
      <c r="A550" s="18">
        <v>36</v>
      </c>
      <c r="B550" s="58" t="s">
        <v>2296</v>
      </c>
      <c r="C550" s="62" t="str">
        <f>VLOOKUP(Table4[[#This Row],[iso_code]],iso_code!B:C,2,FALSE)</f>
        <v>MLI</v>
      </c>
      <c r="D550" s="18" t="str">
        <f>VLOOKUP(Table4[[#This Row],[iso_code]],iso_code!G:H,2,FALSE)</f>
        <v>Mali</v>
      </c>
    </row>
    <row r="551" spans="1:4">
      <c r="A551" s="18">
        <v>37</v>
      </c>
      <c r="B551" s="58" t="s">
        <v>995</v>
      </c>
      <c r="C551" s="62" t="str">
        <f>VLOOKUP(Table4[[#This Row],[iso_code]],iso_code!B:C,2,FALSE)</f>
        <v>MUS</v>
      </c>
      <c r="D551" s="18" t="str">
        <f>VLOOKUP(Table4[[#This Row],[iso_code]],iso_code!G:H,2,FALSE)</f>
        <v>Mauritius</v>
      </c>
    </row>
    <row r="552" spans="1:4">
      <c r="A552" s="18">
        <v>38</v>
      </c>
      <c r="B552" s="58" t="s">
        <v>518</v>
      </c>
      <c r="C552" s="62" t="str">
        <f>VLOOKUP(Table4[[#This Row],[iso_code]],iso_code!B:C,2,FALSE)</f>
        <v>MAR</v>
      </c>
      <c r="D552" s="18" t="str">
        <f>VLOOKUP(Table4[[#This Row],[iso_code]],iso_code!G:H,2,FALSE)</f>
        <v>Morocco</v>
      </c>
    </row>
    <row r="553" spans="1:4">
      <c r="A553" s="18">
        <v>39</v>
      </c>
      <c r="B553" s="58" t="s">
        <v>518</v>
      </c>
      <c r="C553" s="62" t="str">
        <f>VLOOKUP(Table4[[#This Row],[iso_code]],iso_code!B:C,2,FALSE)</f>
        <v>MAR</v>
      </c>
      <c r="D553" s="18" t="str">
        <f>VLOOKUP(Table4[[#This Row],[iso_code]],iso_code!G:H,2,FALSE)</f>
        <v>Morocco</v>
      </c>
    </row>
    <row r="554" spans="1:4">
      <c r="A554" s="18">
        <v>40</v>
      </c>
      <c r="B554" s="58" t="s">
        <v>1496</v>
      </c>
      <c r="C554" s="62" t="str">
        <f>VLOOKUP(Table4[[#This Row],[iso_code]],iso_code!B:C,2,FALSE)</f>
        <v>MOZ</v>
      </c>
      <c r="D554" s="18" t="str">
        <f>VLOOKUP(Table4[[#This Row],[iso_code]],iso_code!G:H,2,FALSE)</f>
        <v>Mozambique</v>
      </c>
    </row>
    <row r="555" spans="1:4">
      <c r="A555" s="18">
        <v>41</v>
      </c>
      <c r="B555" s="58" t="s">
        <v>1263</v>
      </c>
      <c r="C555" s="62" t="str">
        <f>VLOOKUP(Table4[[#This Row],[iso_code]],iso_code!B:C,2,FALSE)</f>
        <v>NGA</v>
      </c>
      <c r="D555" s="18" t="str">
        <f>VLOOKUP(Table4[[#This Row],[iso_code]],iso_code!G:H,2,FALSE)</f>
        <v>Nigeria</v>
      </c>
    </row>
    <row r="556" spans="1:4">
      <c r="A556" s="18">
        <v>42</v>
      </c>
      <c r="B556" s="58" t="s">
        <v>1263</v>
      </c>
      <c r="C556" s="62" t="str">
        <f>VLOOKUP(Table4[[#This Row],[iso_code]],iso_code!B:C,2,FALSE)</f>
        <v>NGA</v>
      </c>
      <c r="D556" s="18" t="str">
        <f>VLOOKUP(Table4[[#This Row],[iso_code]],iso_code!G:H,2,FALSE)</f>
        <v>Nigeria</v>
      </c>
    </row>
    <row r="557" spans="1:4">
      <c r="A557" s="18">
        <v>43</v>
      </c>
      <c r="B557" s="58" t="s">
        <v>1263</v>
      </c>
      <c r="C557" s="62" t="str">
        <f>VLOOKUP(Table4[[#This Row],[iso_code]],iso_code!B:C,2,FALSE)</f>
        <v>NGA</v>
      </c>
      <c r="D557" s="18" t="str">
        <f>VLOOKUP(Table4[[#This Row],[iso_code]],iso_code!G:H,2,FALSE)</f>
        <v>Nigeria</v>
      </c>
    </row>
    <row r="558" spans="1:4">
      <c r="A558" s="18">
        <v>44</v>
      </c>
      <c r="B558" s="58" t="s">
        <v>1263</v>
      </c>
      <c r="C558" s="62" t="str">
        <f>VLOOKUP(Table4[[#This Row],[iso_code]],iso_code!B:C,2,FALSE)</f>
        <v>NGA</v>
      </c>
      <c r="D558" s="18" t="str">
        <f>VLOOKUP(Table4[[#This Row],[iso_code]],iso_code!G:H,2,FALSE)</f>
        <v>Nigeria</v>
      </c>
    </row>
    <row r="559" spans="1:4">
      <c r="A559" s="18">
        <v>45</v>
      </c>
      <c r="B559" s="58" t="s">
        <v>1263</v>
      </c>
      <c r="C559" s="62" t="str">
        <f>VLOOKUP(Table4[[#This Row],[iso_code]],iso_code!B:C,2,FALSE)</f>
        <v>NGA</v>
      </c>
      <c r="D559" s="18" t="str">
        <f>VLOOKUP(Table4[[#This Row],[iso_code]],iso_code!G:H,2,FALSE)</f>
        <v>Nigeria</v>
      </c>
    </row>
    <row r="560" spans="1:4">
      <c r="A560" s="18">
        <v>46</v>
      </c>
      <c r="B560" s="58" t="s">
        <v>1263</v>
      </c>
      <c r="C560" s="62" t="str">
        <f>VLOOKUP(Table4[[#This Row],[iso_code]],iso_code!B:C,2,FALSE)</f>
        <v>NGA</v>
      </c>
      <c r="D560" s="18" t="str">
        <f>VLOOKUP(Table4[[#This Row],[iso_code]],iso_code!G:H,2,FALSE)</f>
        <v>Nigeria</v>
      </c>
    </row>
    <row r="561" spans="1:4">
      <c r="A561" s="18">
        <v>47</v>
      </c>
      <c r="B561" s="58" t="s">
        <v>2297</v>
      </c>
      <c r="C561" s="62" t="str">
        <f>VLOOKUP(Table4[[#This Row],[iso_code]],iso_code!B:C,2,FALSE)</f>
        <v>RWA</v>
      </c>
      <c r="D561" s="18" t="str">
        <f>VLOOKUP(Table4[[#This Row],[iso_code]],iso_code!G:H,2,FALSE)</f>
        <v>Rwanda</v>
      </c>
    </row>
    <row r="562" spans="1:4">
      <c r="A562" s="18">
        <v>48</v>
      </c>
      <c r="B562" s="58" t="s">
        <v>617</v>
      </c>
      <c r="C562" s="62" t="str">
        <f>VLOOKUP(Table4[[#This Row],[iso_code]],iso_code!B:C,2,FALSE)</f>
        <v>ZAF</v>
      </c>
      <c r="D562" s="18" t="str">
        <f>VLOOKUP(Table4[[#This Row],[iso_code]],iso_code!G:H,2,FALSE)</f>
        <v>South Africa</v>
      </c>
    </row>
    <row r="563" spans="1:4">
      <c r="A563" s="18">
        <v>49</v>
      </c>
      <c r="B563" s="58" t="s">
        <v>617</v>
      </c>
      <c r="C563" s="62" t="str">
        <f>VLOOKUP(Table4[[#This Row],[iso_code]],iso_code!B:C,2,FALSE)</f>
        <v>ZAF</v>
      </c>
      <c r="D563" s="18" t="str">
        <f>VLOOKUP(Table4[[#This Row],[iso_code]],iso_code!G:H,2,FALSE)</f>
        <v>South Africa</v>
      </c>
    </row>
    <row r="564" spans="1:4">
      <c r="A564" s="18">
        <v>50</v>
      </c>
      <c r="B564" s="58" t="s">
        <v>617</v>
      </c>
      <c r="C564" s="62" t="str">
        <f>VLOOKUP(Table4[[#This Row],[iso_code]],iso_code!B:C,2,FALSE)</f>
        <v>ZAF</v>
      </c>
      <c r="D564" s="18" t="str">
        <f>VLOOKUP(Table4[[#This Row],[iso_code]],iso_code!G:H,2,FALSE)</f>
        <v>South Africa</v>
      </c>
    </row>
    <row r="565" spans="1:4">
      <c r="A565" s="18">
        <v>51</v>
      </c>
      <c r="B565" s="58" t="s">
        <v>2301</v>
      </c>
      <c r="C565" s="62" t="str">
        <f>VLOOKUP(Table4[[#This Row],[iso_code]],iso_code!B:C,2,FALSE)</f>
        <v>SSD</v>
      </c>
      <c r="D565" s="18" t="str">
        <f>VLOOKUP(Table4[[#This Row],[iso_code]],iso_code!G:H,2,FALSE)</f>
        <v>South Sudan</v>
      </c>
    </row>
    <row r="566" spans="1:4">
      <c r="A566" s="18">
        <v>52</v>
      </c>
      <c r="B566" s="18" t="s">
        <v>2278</v>
      </c>
      <c r="C566" s="62" t="str">
        <f>VLOOKUP(Table4[[#This Row],[iso_code]],iso_code!B:C,2,FALSE)</f>
        <v>AGO</v>
      </c>
      <c r="D566" s="18" t="str">
        <f>VLOOKUP(Table4[[#This Row],[iso_code]],iso_code!G:H,2,FALSE)</f>
        <v>Angola</v>
      </c>
    </row>
    <row r="567" spans="1:4">
      <c r="A567" s="18">
        <v>52</v>
      </c>
      <c r="B567" s="18" t="s">
        <v>2280</v>
      </c>
      <c r="C567" s="62" t="str">
        <f>VLOOKUP(Table4[[#This Row],[iso_code]],iso_code!B:C,2,FALSE)</f>
        <v>BFA</v>
      </c>
      <c r="D567" s="18" t="str">
        <f>VLOOKUP(Table4[[#This Row],[iso_code]],iso_code!G:H,2,FALSE)</f>
        <v>Burkina Faso</v>
      </c>
    </row>
    <row r="568" spans="1:4">
      <c r="A568" s="18">
        <v>52</v>
      </c>
      <c r="B568" s="18" t="s">
        <v>2281</v>
      </c>
      <c r="C568" s="62" t="str">
        <f>VLOOKUP(Table4[[#This Row],[iso_code]],iso_code!B:C,2,FALSE)</f>
        <v>BDI</v>
      </c>
      <c r="D568" s="18" t="str">
        <f>VLOOKUP(Table4[[#This Row],[iso_code]],iso_code!G:H,2,FALSE)</f>
        <v>Burundi</v>
      </c>
    </row>
    <row r="569" spans="1:4">
      <c r="A569" s="18">
        <v>52</v>
      </c>
      <c r="B569" s="18" t="s">
        <v>2279</v>
      </c>
      <c r="C569" s="62" t="str">
        <f>VLOOKUP(Table4[[#This Row],[iso_code]],iso_code!B:C,2,FALSE)</f>
        <v>BEN</v>
      </c>
      <c r="D569" s="18" t="str">
        <f>VLOOKUP(Table4[[#This Row],[iso_code]],iso_code!G:H,2,FALSE)</f>
        <v>Benin</v>
      </c>
    </row>
    <row r="570" spans="1:4">
      <c r="A570" s="18">
        <v>52</v>
      </c>
      <c r="B570" s="18" t="s">
        <v>1877</v>
      </c>
      <c r="C570" s="62" t="str">
        <f>VLOOKUP(Table4[[#This Row],[iso_code]],iso_code!B:C,2,FALSE)</f>
        <v>BWA</v>
      </c>
      <c r="D570" s="18" t="str">
        <f>VLOOKUP(Table4[[#This Row],[iso_code]],iso_code!G:H,2,FALSE)</f>
        <v>Botswana</v>
      </c>
    </row>
    <row r="571" spans="1:4">
      <c r="A571" s="18">
        <v>52</v>
      </c>
      <c r="B571" s="18" t="s">
        <v>2075</v>
      </c>
      <c r="C571" s="62" t="str">
        <f>VLOOKUP(Table4[[#This Row],[iso_code]],iso_code!B:C,2,FALSE)</f>
        <v>COD</v>
      </c>
      <c r="D571" s="18" t="str">
        <f>VLOOKUP(Table4[[#This Row],[iso_code]],iso_code!G:H,2,FALSE)</f>
        <v>Congo (the Democratic Republic of the)</v>
      </c>
    </row>
    <row r="572" spans="1:4">
      <c r="A572" s="18">
        <v>52</v>
      </c>
      <c r="B572" s="18" t="s">
        <v>1711</v>
      </c>
      <c r="C572" s="62" t="str">
        <f>VLOOKUP(Table4[[#This Row],[iso_code]],iso_code!B:C,2,FALSE)</f>
        <v>CAF</v>
      </c>
      <c r="D572" s="18" t="str">
        <f>VLOOKUP(Table4[[#This Row],[iso_code]],iso_code!G:H,2,FALSE)</f>
        <v>Central African Republic (the)</v>
      </c>
    </row>
    <row r="573" spans="1:4">
      <c r="A573" s="18">
        <v>52</v>
      </c>
      <c r="B573" s="18" t="s">
        <v>2284</v>
      </c>
      <c r="C573" s="62" t="str">
        <f>VLOOKUP(Table4[[#This Row],[iso_code]],iso_code!B:C,2,FALSE)</f>
        <v>COG</v>
      </c>
      <c r="D573" s="18" t="str">
        <f>VLOOKUP(Table4[[#This Row],[iso_code]],iso_code!G:H,2,FALSE)</f>
        <v>Congo (the)</v>
      </c>
    </row>
    <row r="574" spans="1:4">
      <c r="A574" s="18">
        <v>52</v>
      </c>
      <c r="B574" s="18" t="s">
        <v>2292</v>
      </c>
      <c r="C574" s="62" t="str">
        <f>VLOOKUP(Table4[[#This Row],[iso_code]],iso_code!B:C,2,FALSE)</f>
        <v>CIV</v>
      </c>
      <c r="D574" s="18" t="str">
        <f>VLOOKUP(Table4[[#This Row],[iso_code]],iso_code!G:H,2,FALSE)</f>
        <v>Côte d'Ivoire</v>
      </c>
    </row>
    <row r="575" spans="1:4">
      <c r="A575" s="18">
        <v>52</v>
      </c>
      <c r="B575" s="18" t="s">
        <v>290</v>
      </c>
      <c r="C575" s="62" t="str">
        <f>VLOOKUP(Table4[[#This Row],[iso_code]],iso_code!B:C,2,FALSE)</f>
        <v>CMR</v>
      </c>
      <c r="D575" s="18" t="str">
        <f>VLOOKUP(Table4[[#This Row],[iso_code]],iso_code!G:H,2,FALSE)</f>
        <v>Cameroon</v>
      </c>
    </row>
    <row r="576" spans="1:4">
      <c r="A576" s="18">
        <v>52</v>
      </c>
      <c r="B576" s="18" t="s">
        <v>2285</v>
      </c>
      <c r="C576" s="62" t="str">
        <f>VLOOKUP(Table4[[#This Row],[iso_code]],iso_code!B:C,2,FALSE)</f>
        <v>DJI</v>
      </c>
      <c r="D576" s="18" t="str">
        <f>VLOOKUP(Table4[[#This Row],[iso_code]],iso_code!G:H,2,FALSE)</f>
        <v>Djibouti</v>
      </c>
    </row>
    <row r="577" spans="1:4">
      <c r="A577" s="18">
        <v>52</v>
      </c>
      <c r="B577" s="18" t="s">
        <v>2287</v>
      </c>
      <c r="C577" s="62" t="str">
        <f>VLOOKUP(Table4[[#This Row],[iso_code]],iso_code!B:C,2,FALSE)</f>
        <v>ERI</v>
      </c>
      <c r="D577" s="18" t="str">
        <f>VLOOKUP(Table4[[#This Row],[iso_code]],iso_code!G:H,2,FALSE)</f>
        <v>Eritrea</v>
      </c>
    </row>
    <row r="578" spans="1:4">
      <c r="A578" s="18">
        <v>52</v>
      </c>
      <c r="B578" s="18" t="s">
        <v>199</v>
      </c>
      <c r="C578" s="62" t="str">
        <f>VLOOKUP(Table4[[#This Row],[iso_code]],iso_code!B:C,2,FALSE)</f>
        <v>ETH</v>
      </c>
      <c r="D578" s="18" t="str">
        <f>VLOOKUP(Table4[[#This Row],[iso_code]],iso_code!G:H,2,FALSE)</f>
        <v>Ethiopia</v>
      </c>
    </row>
    <row r="579" spans="1:4">
      <c r="A579" s="18">
        <v>52</v>
      </c>
      <c r="B579" s="18" t="s">
        <v>2288</v>
      </c>
      <c r="C579" s="62" t="str">
        <f>VLOOKUP(Table4[[#This Row],[iso_code]],iso_code!B:C,2,FALSE)</f>
        <v>GAB</v>
      </c>
      <c r="D579" s="18" t="str">
        <f>VLOOKUP(Table4[[#This Row],[iso_code]],iso_code!G:H,2,FALSE)</f>
        <v>Gabon</v>
      </c>
    </row>
    <row r="580" spans="1:4">
      <c r="A580" s="18">
        <v>52</v>
      </c>
      <c r="B580" s="18" t="s">
        <v>255</v>
      </c>
      <c r="C580" s="62" t="str">
        <f>VLOOKUP(Table4[[#This Row],[iso_code]],iso_code!B:C,2,FALSE)</f>
        <v>GHA</v>
      </c>
      <c r="D580" s="18" t="str">
        <f>VLOOKUP(Table4[[#This Row],[iso_code]],iso_code!G:H,2,FALSE)</f>
        <v>Ghana</v>
      </c>
    </row>
    <row r="581" spans="1:4">
      <c r="A581" s="18">
        <v>52</v>
      </c>
      <c r="B581" s="18" t="s">
        <v>2289</v>
      </c>
      <c r="C581" s="62" t="str">
        <f>VLOOKUP(Table4[[#This Row],[iso_code]],iso_code!B:C,2,FALSE)</f>
        <v>GMB</v>
      </c>
      <c r="D581" s="18" t="str">
        <f>VLOOKUP(Table4[[#This Row],[iso_code]],iso_code!G:H,2,FALSE)</f>
        <v>Gambia (the)</v>
      </c>
    </row>
    <row r="582" spans="1:4">
      <c r="A582" s="18">
        <v>52</v>
      </c>
      <c r="B582" s="18" t="s">
        <v>2290</v>
      </c>
      <c r="C582" s="62" t="str">
        <f>VLOOKUP(Table4[[#This Row],[iso_code]],iso_code!B:C,2,FALSE)</f>
        <v>GIN</v>
      </c>
      <c r="D582" s="18" t="str">
        <f>VLOOKUP(Table4[[#This Row],[iso_code]],iso_code!G:H,2,FALSE)</f>
        <v>Guinea</v>
      </c>
    </row>
    <row r="583" spans="1:4">
      <c r="A583" s="18">
        <v>52</v>
      </c>
      <c r="B583" s="18" t="s">
        <v>2286</v>
      </c>
      <c r="C583" s="62" t="str">
        <f>VLOOKUP(Table4[[#This Row],[iso_code]],iso_code!B:C,2,FALSE)</f>
        <v>GNQ</v>
      </c>
      <c r="D583" s="18" t="str">
        <f>VLOOKUP(Table4[[#This Row],[iso_code]],iso_code!G:H,2,FALSE)</f>
        <v>Equatorial Guinea</v>
      </c>
    </row>
    <row r="584" spans="1:4">
      <c r="A584" s="18">
        <v>52</v>
      </c>
      <c r="B584" s="18" t="s">
        <v>2291</v>
      </c>
      <c r="C584" s="62" t="str">
        <f>VLOOKUP(Table4[[#This Row],[iso_code]],iso_code!B:C,2,FALSE)</f>
        <v>GNB</v>
      </c>
      <c r="D584" s="18" t="str">
        <f>VLOOKUP(Table4[[#This Row],[iso_code]],iso_code!G:H,2,FALSE)</f>
        <v>Guinea-Bissau</v>
      </c>
    </row>
    <row r="585" spans="1:4">
      <c r="A585" s="18">
        <v>52</v>
      </c>
      <c r="B585" s="18" t="s">
        <v>433</v>
      </c>
      <c r="C585" s="62" t="str">
        <f>VLOOKUP(Table4[[#This Row],[iso_code]],iso_code!B:C,2,FALSE)</f>
        <v>KEN</v>
      </c>
      <c r="D585" s="18" t="str">
        <f>VLOOKUP(Table4[[#This Row],[iso_code]],iso_code!G:H,2,FALSE)</f>
        <v>Kenya</v>
      </c>
    </row>
    <row r="586" spans="1:4">
      <c r="A586" s="18">
        <v>52</v>
      </c>
      <c r="B586" s="18" t="s">
        <v>2294</v>
      </c>
      <c r="C586" s="62" t="str">
        <f>VLOOKUP(Table4[[#This Row],[iso_code]],iso_code!B:C,2,FALSE)</f>
        <v>LBR</v>
      </c>
      <c r="D586" s="18" t="str">
        <f>VLOOKUP(Table4[[#This Row],[iso_code]],iso_code!G:H,2,FALSE)</f>
        <v>Liberia</v>
      </c>
    </row>
    <row r="587" spans="1:4">
      <c r="A587" s="18">
        <v>52</v>
      </c>
      <c r="B587" s="18" t="s">
        <v>2293</v>
      </c>
      <c r="C587" s="62" t="str">
        <f>VLOOKUP(Table4[[#This Row],[iso_code]],iso_code!B:C,2,FALSE)</f>
        <v>LSO</v>
      </c>
      <c r="D587" s="18" t="str">
        <f>VLOOKUP(Table4[[#This Row],[iso_code]],iso_code!G:H,2,FALSE)</f>
        <v>Lesotho</v>
      </c>
    </row>
    <row r="588" spans="1:4">
      <c r="A588" s="18">
        <v>52</v>
      </c>
      <c r="B588" s="18" t="s">
        <v>2295</v>
      </c>
      <c r="C588" s="62" t="str">
        <f>VLOOKUP(Table4[[#This Row],[iso_code]],iso_code!B:C,2,FALSE)</f>
        <v>MDG</v>
      </c>
      <c r="D588" s="18" t="str">
        <f>VLOOKUP(Table4[[#This Row],[iso_code]],iso_code!G:H,2,FALSE)</f>
        <v>Madagascar</v>
      </c>
    </row>
    <row r="589" spans="1:4">
      <c r="A589" s="18">
        <v>52</v>
      </c>
      <c r="B589" s="18" t="s">
        <v>2296</v>
      </c>
      <c r="C589" s="62" t="str">
        <f>VLOOKUP(Table4[[#This Row],[iso_code]],iso_code!B:C,2,FALSE)</f>
        <v>MLI</v>
      </c>
      <c r="D589" s="18" t="str">
        <f>VLOOKUP(Table4[[#This Row],[iso_code]],iso_code!G:H,2,FALSE)</f>
        <v>Mali</v>
      </c>
    </row>
    <row r="590" spans="1:4">
      <c r="A590" s="18">
        <v>52</v>
      </c>
      <c r="B590" s="18" t="s">
        <v>2161</v>
      </c>
      <c r="C590" s="62" t="str">
        <f>VLOOKUP(Table4[[#This Row],[iso_code]],iso_code!B:C,2,FALSE)</f>
        <v>MRT</v>
      </c>
      <c r="D590" s="18" t="str">
        <f>VLOOKUP(Table4[[#This Row],[iso_code]],iso_code!G:H,2,FALSE)</f>
        <v>Mauritania</v>
      </c>
    </row>
    <row r="591" spans="1:4">
      <c r="A591" s="18">
        <v>52</v>
      </c>
      <c r="B591" s="18" t="s">
        <v>1190</v>
      </c>
      <c r="C591" s="62" t="str">
        <f>VLOOKUP(Table4[[#This Row],[iso_code]],iso_code!B:C,2,FALSE)</f>
        <v>MWI</v>
      </c>
      <c r="D591" s="18" t="str">
        <f>VLOOKUP(Table4[[#This Row],[iso_code]],iso_code!G:H,2,FALSE)</f>
        <v>Malawi</v>
      </c>
    </row>
    <row r="592" spans="1:4">
      <c r="A592" s="18">
        <v>52</v>
      </c>
      <c r="B592" s="18" t="s">
        <v>1496</v>
      </c>
      <c r="C592" s="62" t="str">
        <f>VLOOKUP(Table4[[#This Row],[iso_code]],iso_code!B:C,2,FALSE)</f>
        <v>MOZ</v>
      </c>
      <c r="D592" s="18" t="str">
        <f>VLOOKUP(Table4[[#This Row],[iso_code]],iso_code!G:H,2,FALSE)</f>
        <v>Mozambique</v>
      </c>
    </row>
    <row r="593" spans="1:4">
      <c r="A593" s="18">
        <v>52</v>
      </c>
      <c r="B593" s="18" t="s">
        <v>2121</v>
      </c>
      <c r="C593" s="62" t="str">
        <f>VLOOKUP(Table4[[#This Row],[iso_code]],iso_code!B:C,2,FALSE)</f>
        <v>NAM</v>
      </c>
      <c r="D593" s="18" t="str">
        <f>VLOOKUP(Table4[[#This Row],[iso_code]],iso_code!G:H,2,FALSE)</f>
        <v>Namibia</v>
      </c>
    </row>
    <row r="594" spans="1:4">
      <c r="A594" s="18">
        <v>52</v>
      </c>
      <c r="B594" s="18" t="s">
        <v>1030</v>
      </c>
      <c r="C594" s="62" t="str">
        <f>VLOOKUP(Table4[[#This Row],[iso_code]],iso_code!B:C,2,FALSE)</f>
        <v>NER</v>
      </c>
      <c r="D594" s="18" t="str">
        <f>VLOOKUP(Table4[[#This Row],[iso_code]],iso_code!G:H,2,FALSE)</f>
        <v>Niger (the)</v>
      </c>
    </row>
    <row r="595" spans="1:4">
      <c r="A595" s="18">
        <v>52</v>
      </c>
      <c r="B595" s="18" t="s">
        <v>1263</v>
      </c>
      <c r="C595" s="62" t="str">
        <f>VLOOKUP(Table4[[#This Row],[iso_code]],iso_code!B:C,2,FALSE)</f>
        <v>NGA</v>
      </c>
      <c r="D595" s="18" t="str">
        <f>VLOOKUP(Table4[[#This Row],[iso_code]],iso_code!G:H,2,FALSE)</f>
        <v>Nigeria</v>
      </c>
    </row>
    <row r="596" spans="1:4">
      <c r="A596" s="18">
        <v>52</v>
      </c>
      <c r="B596" s="18" t="s">
        <v>2297</v>
      </c>
      <c r="C596" s="62" t="str">
        <f>VLOOKUP(Table4[[#This Row],[iso_code]],iso_code!B:C,2,FALSE)</f>
        <v>RWA</v>
      </c>
      <c r="D596" s="18" t="str">
        <f>VLOOKUP(Table4[[#This Row],[iso_code]],iso_code!G:H,2,FALSE)</f>
        <v>Rwanda</v>
      </c>
    </row>
    <row r="597" spans="1:4">
      <c r="A597" s="18">
        <v>52</v>
      </c>
      <c r="B597" s="18" t="s">
        <v>2302</v>
      </c>
      <c r="C597" s="62" t="str">
        <f>VLOOKUP(Table4[[#This Row],[iso_code]],iso_code!B:C,2,FALSE)</f>
        <v>SDN</v>
      </c>
      <c r="D597" s="18" t="str">
        <f>VLOOKUP(Table4[[#This Row],[iso_code]],iso_code!G:H,2,FALSE)</f>
        <v>Sudan (the)</v>
      </c>
    </row>
    <row r="598" spans="1:4">
      <c r="A598" s="18">
        <v>52</v>
      </c>
      <c r="B598" s="18" t="s">
        <v>2145</v>
      </c>
      <c r="C598" s="62" t="str">
        <f>VLOOKUP(Table4[[#This Row],[iso_code]],iso_code!B:C,2,FALSE)</f>
        <v>SLE</v>
      </c>
      <c r="D598" s="18" t="str">
        <f>VLOOKUP(Table4[[#This Row],[iso_code]],iso_code!G:H,2,FALSE)</f>
        <v>Sierra Leone</v>
      </c>
    </row>
    <row r="599" spans="1:4">
      <c r="A599" s="18">
        <v>52</v>
      </c>
      <c r="B599" s="18" t="s">
        <v>1736</v>
      </c>
      <c r="C599" s="62" t="str">
        <f>VLOOKUP(Table4[[#This Row],[iso_code]],iso_code!B:C,2,FALSE)</f>
        <v>SEN</v>
      </c>
      <c r="D599" s="18" t="str">
        <f>VLOOKUP(Table4[[#This Row],[iso_code]],iso_code!G:H,2,FALSE)</f>
        <v>Senegal</v>
      </c>
    </row>
    <row r="600" spans="1:4">
      <c r="A600" s="18">
        <v>52</v>
      </c>
      <c r="B600" s="18" t="s">
        <v>2300</v>
      </c>
      <c r="C600" s="62" t="str">
        <f>VLOOKUP(Table4[[#This Row],[iso_code]],iso_code!B:C,2,FALSE)</f>
        <v>SOM</v>
      </c>
      <c r="D600" s="18" t="str">
        <f>VLOOKUP(Table4[[#This Row],[iso_code]],iso_code!G:H,2,FALSE)</f>
        <v>Somalia</v>
      </c>
    </row>
    <row r="601" spans="1:4">
      <c r="A601" s="18">
        <v>52</v>
      </c>
      <c r="B601" s="18" t="s">
        <v>2301</v>
      </c>
      <c r="C601" s="62" t="str">
        <f>VLOOKUP(Table4[[#This Row],[iso_code]],iso_code!B:C,2,FALSE)</f>
        <v>SSD</v>
      </c>
      <c r="D601" s="18" t="str">
        <f>VLOOKUP(Table4[[#This Row],[iso_code]],iso_code!G:H,2,FALSE)</f>
        <v>South Sudan</v>
      </c>
    </row>
    <row r="602" spans="1:4">
      <c r="A602" s="18">
        <v>52</v>
      </c>
      <c r="B602" s="18" t="s">
        <v>2303</v>
      </c>
      <c r="C602" s="62" t="str">
        <f>VLOOKUP(Table4[[#This Row],[iso_code]],iso_code!B:C,2,FALSE)</f>
        <v>SWZ</v>
      </c>
      <c r="D602" s="18" t="str">
        <f>VLOOKUP(Table4[[#This Row],[iso_code]],iso_code!G:H,2,FALSE)</f>
        <v>Eswatini</v>
      </c>
    </row>
    <row r="603" spans="1:4">
      <c r="A603" s="18">
        <v>52</v>
      </c>
      <c r="B603" s="18" t="s">
        <v>2282</v>
      </c>
      <c r="C603" s="62" t="str">
        <f>VLOOKUP(Table4[[#This Row],[iso_code]],iso_code!B:C,2,FALSE)</f>
        <v>TCD</v>
      </c>
      <c r="D603" s="18" t="str">
        <f>VLOOKUP(Table4[[#This Row],[iso_code]],iso_code!G:H,2,FALSE)</f>
        <v>Chad</v>
      </c>
    </row>
    <row r="604" spans="1:4">
      <c r="A604" s="18">
        <v>52</v>
      </c>
      <c r="B604" s="18" t="s">
        <v>2067</v>
      </c>
      <c r="C604" s="62" t="str">
        <f>VLOOKUP(Table4[[#This Row],[iso_code]],iso_code!B:C,2,FALSE)</f>
        <v>TGO</v>
      </c>
      <c r="D604" s="18" t="str">
        <f>VLOOKUP(Table4[[#This Row],[iso_code]],iso_code!G:H,2,FALSE)</f>
        <v>Togo</v>
      </c>
    </row>
    <row r="605" spans="1:4">
      <c r="A605" s="18">
        <v>52</v>
      </c>
      <c r="B605" s="18" t="s">
        <v>883</v>
      </c>
      <c r="C605" s="62" t="str">
        <f>VLOOKUP(Table4[[#This Row],[iso_code]],iso_code!B:C,2,FALSE)</f>
        <v>TZA</v>
      </c>
      <c r="D605" s="18" t="str">
        <f>VLOOKUP(Table4[[#This Row],[iso_code]],iso_code!G:H,2,FALSE)</f>
        <v>Tanzania, United Republic of</v>
      </c>
    </row>
    <row r="606" spans="1:4">
      <c r="A606" s="18">
        <v>52</v>
      </c>
      <c r="B606" s="18" t="s">
        <v>1508</v>
      </c>
      <c r="C606" s="62" t="str">
        <f>VLOOKUP(Table4[[#This Row],[iso_code]],iso_code!B:C,2,FALSE)</f>
        <v>UGA</v>
      </c>
      <c r="D606" s="18" t="str">
        <f>VLOOKUP(Table4[[#This Row],[iso_code]],iso_code!G:H,2,FALSE)</f>
        <v>Uganda</v>
      </c>
    </row>
    <row r="607" spans="1:4">
      <c r="A607" s="18">
        <v>52</v>
      </c>
      <c r="B607" s="18" t="s">
        <v>617</v>
      </c>
      <c r="C607" s="62" t="str">
        <f>VLOOKUP(Table4[[#This Row],[iso_code]],iso_code!B:C,2,FALSE)</f>
        <v>ZAF</v>
      </c>
      <c r="D607" s="18" t="str">
        <f>VLOOKUP(Table4[[#This Row],[iso_code]],iso_code!G:H,2,FALSE)</f>
        <v>South Africa</v>
      </c>
    </row>
    <row r="608" spans="1:4">
      <c r="A608" s="18">
        <v>52</v>
      </c>
      <c r="B608" s="18" t="s">
        <v>757</v>
      </c>
      <c r="C608" s="62" t="str">
        <f>VLOOKUP(Table4[[#This Row],[iso_code]],iso_code!B:C,2,FALSE)</f>
        <v>ZMB</v>
      </c>
      <c r="D608" s="18" t="str">
        <f>VLOOKUP(Table4[[#This Row],[iso_code]],iso_code!G:H,2,FALSE)</f>
        <v>Zambia</v>
      </c>
    </row>
    <row r="609" spans="1:4">
      <c r="A609" s="18">
        <v>52</v>
      </c>
      <c r="B609" s="18" t="s">
        <v>2304</v>
      </c>
      <c r="C609" s="62" t="str">
        <f>VLOOKUP(Table4[[#This Row],[iso_code]],iso_code!B:C,2,FALSE)</f>
        <v>ZWE</v>
      </c>
      <c r="D609" s="18" t="str">
        <f>VLOOKUP(Table4[[#This Row],[iso_code]],iso_code!G:H,2,FALSE)</f>
        <v>Zimbabwe</v>
      </c>
    </row>
    <row r="610" spans="1:4">
      <c r="A610" s="18">
        <v>53</v>
      </c>
      <c r="B610" s="18" t="s">
        <v>883</v>
      </c>
      <c r="C610" s="62" t="str">
        <f>VLOOKUP(Table4[[#This Row],[iso_code]],iso_code!B:C,2,FALSE)</f>
        <v>TZA</v>
      </c>
      <c r="D610" s="18" t="str">
        <f>VLOOKUP(Table4[[#This Row],[iso_code]],iso_code!G:H,2,FALSE)</f>
        <v>Tanzania, United Republic of</v>
      </c>
    </row>
    <row r="611" spans="1:4">
      <c r="A611" s="18">
        <v>54</v>
      </c>
      <c r="B611" s="18" t="s">
        <v>2067</v>
      </c>
      <c r="C611" s="62" t="str">
        <f>VLOOKUP(Table4[[#This Row],[iso_code]],iso_code!B:C,2,FALSE)</f>
        <v>TGO</v>
      </c>
      <c r="D611" s="18" t="str">
        <f>VLOOKUP(Table4[[#This Row],[iso_code]],iso_code!G:H,2,FALSE)</f>
        <v>Togo</v>
      </c>
    </row>
    <row r="612" spans="1:4">
      <c r="A612" s="18">
        <v>55</v>
      </c>
      <c r="B612" s="18" t="s">
        <v>977</v>
      </c>
      <c r="C612" s="62" t="str">
        <f>VLOOKUP(Table4[[#This Row],[iso_code]],iso_code!B:C,2,FALSE)</f>
        <v>TUN</v>
      </c>
      <c r="D612" s="18" t="str">
        <f>VLOOKUP(Table4[[#This Row],[iso_code]],iso_code!G:H,2,FALSE)</f>
        <v>Tunisia</v>
      </c>
    </row>
    <row r="613" spans="1:4">
      <c r="A613" s="18">
        <v>56</v>
      </c>
      <c r="B613" s="18" t="s">
        <v>977</v>
      </c>
      <c r="C613" s="62" t="str">
        <f>VLOOKUP(Table4[[#This Row],[iso_code]],iso_code!B:C,2,FALSE)</f>
        <v>TUN</v>
      </c>
      <c r="D613" s="18" t="str">
        <f>VLOOKUP(Table4[[#This Row],[iso_code]],iso_code!G:H,2,FALSE)</f>
        <v>Tunisia</v>
      </c>
    </row>
    <row r="614" spans="1:4">
      <c r="A614" s="18">
        <v>57</v>
      </c>
      <c r="B614" s="18" t="s">
        <v>977</v>
      </c>
      <c r="C614" s="62" t="str">
        <f>VLOOKUP(Table4[[#This Row],[iso_code]],iso_code!B:C,2,FALSE)</f>
        <v>TUN</v>
      </c>
      <c r="D614" s="18" t="str">
        <f>VLOOKUP(Table4[[#This Row],[iso_code]],iso_code!G:H,2,FALSE)</f>
        <v>Tunisia</v>
      </c>
    </row>
    <row r="615" spans="1:4" ht="16.25" customHeight="1">
      <c r="A615" s="18">
        <v>58</v>
      </c>
      <c r="B615" s="18" t="s">
        <v>2279</v>
      </c>
      <c r="C615" s="62" t="str">
        <f>VLOOKUP(Table4[[#This Row],[iso_code]],iso_code!B:C,2,FALSE)</f>
        <v>BEN</v>
      </c>
      <c r="D615" s="18" t="str">
        <f>VLOOKUP(Table4[[#This Row],[iso_code]],iso_code!G:H,2,FALSE)</f>
        <v>Benin</v>
      </c>
    </row>
    <row r="616" spans="1:4">
      <c r="A616" s="18">
        <v>58</v>
      </c>
      <c r="B616" s="18" t="s">
        <v>2280</v>
      </c>
      <c r="C616" s="62" t="str">
        <f>VLOOKUP(Table4[[#This Row],[iso_code]],iso_code!B:C,2,FALSE)</f>
        <v>BFA</v>
      </c>
      <c r="D616" s="18" t="str">
        <f>VLOOKUP(Table4[[#This Row],[iso_code]],iso_code!G:H,2,FALSE)</f>
        <v>Burkina Faso</v>
      </c>
    </row>
    <row r="617" spans="1:4">
      <c r="A617" s="18">
        <v>58</v>
      </c>
      <c r="B617" s="18" t="s">
        <v>2292</v>
      </c>
      <c r="C617" s="62" t="str">
        <f>VLOOKUP(Table4[[#This Row],[iso_code]],iso_code!B:C,2,FALSE)</f>
        <v>CIV</v>
      </c>
      <c r="D617" s="18" t="str">
        <f>VLOOKUP(Table4[[#This Row],[iso_code]],iso_code!G:H,2,FALSE)</f>
        <v>Côte d'Ivoire</v>
      </c>
    </row>
    <row r="618" spans="1:4">
      <c r="A618" s="18">
        <v>58</v>
      </c>
      <c r="B618" s="18" t="s">
        <v>2289</v>
      </c>
      <c r="C618" s="62" t="str">
        <f>VLOOKUP(Table4[[#This Row],[iso_code]],iso_code!B:C,2,FALSE)</f>
        <v>GMB</v>
      </c>
      <c r="D618" s="18" t="str">
        <f>VLOOKUP(Table4[[#This Row],[iso_code]],iso_code!G:H,2,FALSE)</f>
        <v>Gambia (the)</v>
      </c>
    </row>
    <row r="619" spans="1:4">
      <c r="A619" s="18">
        <v>58</v>
      </c>
      <c r="B619" s="18" t="s">
        <v>255</v>
      </c>
      <c r="C619" s="62" t="str">
        <f>VLOOKUP(Table4[[#This Row],[iso_code]],iso_code!B:C,2,FALSE)</f>
        <v>GHA</v>
      </c>
      <c r="D619" s="18" t="str">
        <f>VLOOKUP(Table4[[#This Row],[iso_code]],iso_code!G:H,2,FALSE)</f>
        <v>Ghana</v>
      </c>
    </row>
    <row r="620" spans="1:4">
      <c r="A620" s="18">
        <v>58</v>
      </c>
      <c r="B620" s="18" t="s">
        <v>2290</v>
      </c>
      <c r="C620" s="62" t="str">
        <f>VLOOKUP(Table4[[#This Row],[iso_code]],iso_code!B:C,2,FALSE)</f>
        <v>GIN</v>
      </c>
      <c r="D620" s="18" t="str">
        <f>VLOOKUP(Table4[[#This Row],[iso_code]],iso_code!G:H,2,FALSE)</f>
        <v>Guinea</v>
      </c>
    </row>
    <row r="621" spans="1:4">
      <c r="A621" s="18">
        <v>58</v>
      </c>
      <c r="B621" s="18" t="s">
        <v>2291</v>
      </c>
      <c r="C621" s="62" t="str">
        <f>VLOOKUP(Table4[[#This Row],[iso_code]],iso_code!B:C,2,FALSE)</f>
        <v>GNB</v>
      </c>
      <c r="D621" s="18" t="str">
        <f>VLOOKUP(Table4[[#This Row],[iso_code]],iso_code!G:H,2,FALSE)</f>
        <v>Guinea-Bissau</v>
      </c>
    </row>
    <row r="622" spans="1:4">
      <c r="A622" s="18">
        <v>58</v>
      </c>
      <c r="B622" s="18" t="s">
        <v>2294</v>
      </c>
      <c r="C622" s="62" t="str">
        <f>VLOOKUP(Table4[[#This Row],[iso_code]],iso_code!B:C,2,FALSE)</f>
        <v>LBR</v>
      </c>
      <c r="D622" s="18" t="str">
        <f>VLOOKUP(Table4[[#This Row],[iso_code]],iso_code!G:H,2,FALSE)</f>
        <v>Liberia</v>
      </c>
    </row>
    <row r="623" spans="1:4">
      <c r="A623" s="18">
        <v>58</v>
      </c>
      <c r="B623" s="18" t="s">
        <v>2296</v>
      </c>
      <c r="C623" s="62" t="str">
        <f>VLOOKUP(Table4[[#This Row],[iso_code]],iso_code!B:C,2,FALSE)</f>
        <v>MLI</v>
      </c>
      <c r="D623" s="18" t="str">
        <f>VLOOKUP(Table4[[#This Row],[iso_code]],iso_code!G:H,2,FALSE)</f>
        <v>Mali</v>
      </c>
    </row>
    <row r="624" spans="1:4">
      <c r="A624" s="18">
        <v>58</v>
      </c>
      <c r="B624" s="18" t="s">
        <v>1030</v>
      </c>
      <c r="C624" s="62" t="str">
        <f>VLOOKUP(Table4[[#This Row],[iso_code]],iso_code!B:C,2,FALSE)</f>
        <v>NER</v>
      </c>
      <c r="D624" s="18" t="str">
        <f>VLOOKUP(Table4[[#This Row],[iso_code]],iso_code!G:H,2,FALSE)</f>
        <v>Niger (the)</v>
      </c>
    </row>
    <row r="625" spans="1:4">
      <c r="A625" s="18">
        <v>58</v>
      </c>
      <c r="B625" s="18" t="s">
        <v>1263</v>
      </c>
      <c r="C625" s="62" t="str">
        <f>VLOOKUP(Table4[[#This Row],[iso_code]],iso_code!B:C,2,FALSE)</f>
        <v>NGA</v>
      </c>
      <c r="D625" s="18" t="str">
        <f>VLOOKUP(Table4[[#This Row],[iso_code]],iso_code!G:H,2,FALSE)</f>
        <v>Nigeria</v>
      </c>
    </row>
    <row r="626" spans="1:4">
      <c r="A626" s="18">
        <v>58</v>
      </c>
      <c r="B626" s="18" t="s">
        <v>1736</v>
      </c>
      <c r="C626" s="62" t="str">
        <f>VLOOKUP(Table4[[#This Row],[iso_code]],iso_code!B:C,2,FALSE)</f>
        <v>SEN</v>
      </c>
      <c r="D626" s="18" t="str">
        <f>VLOOKUP(Table4[[#This Row],[iso_code]],iso_code!G:H,2,FALSE)</f>
        <v>Senegal</v>
      </c>
    </row>
    <row r="627" spans="1:4">
      <c r="A627" s="18">
        <v>58</v>
      </c>
      <c r="B627" s="18" t="s">
        <v>2145</v>
      </c>
      <c r="C627" s="62" t="str">
        <f>VLOOKUP(Table4[[#This Row],[iso_code]],iso_code!B:C,2,FALSE)</f>
        <v>SLE</v>
      </c>
      <c r="D627" s="18" t="str">
        <f>VLOOKUP(Table4[[#This Row],[iso_code]],iso_code!G:H,2,FALSE)</f>
        <v>Sierra Leone</v>
      </c>
    </row>
    <row r="628" spans="1:4">
      <c r="A628" s="18">
        <v>58</v>
      </c>
      <c r="B628" s="18" t="s">
        <v>2067</v>
      </c>
      <c r="C628" s="62" t="str">
        <f>VLOOKUP(Table4[[#This Row],[iso_code]],iso_code!B:C,2,FALSE)</f>
        <v>TGO</v>
      </c>
      <c r="D628" s="18" t="str">
        <f>VLOOKUP(Table4[[#This Row],[iso_code]],iso_code!G:H,2,FALSE)</f>
        <v>Togo</v>
      </c>
    </row>
    <row r="629" spans="1:4">
      <c r="A629" s="18">
        <v>59</v>
      </c>
      <c r="B629" s="18" t="s">
        <v>2279</v>
      </c>
      <c r="C629" s="62" t="str">
        <f>VLOOKUP(Table4[[#This Row],[iso_code]],iso_code!B:C,2,FALSE)</f>
        <v>BEN</v>
      </c>
      <c r="D629" s="18" t="str">
        <f>VLOOKUP(Table4[[#This Row],[iso_code]],iso_code!G:H,2,FALSE)</f>
        <v>Benin</v>
      </c>
    </row>
    <row r="630" spans="1:4">
      <c r="A630" s="18">
        <v>59</v>
      </c>
      <c r="B630" s="18" t="s">
        <v>2280</v>
      </c>
      <c r="C630" s="62" t="str">
        <f>VLOOKUP(Table4[[#This Row],[iso_code]],iso_code!B:C,2,FALSE)</f>
        <v>BFA</v>
      </c>
      <c r="D630" s="18" t="str">
        <f>VLOOKUP(Table4[[#This Row],[iso_code]],iso_code!G:H,2,FALSE)</f>
        <v>Burkina Faso</v>
      </c>
    </row>
    <row r="631" spans="1:4">
      <c r="A631" s="18">
        <v>59</v>
      </c>
      <c r="B631" s="18" t="s">
        <v>2292</v>
      </c>
      <c r="C631" s="62" t="str">
        <f>VLOOKUP(Table4[[#This Row],[iso_code]],iso_code!B:C,2,FALSE)</f>
        <v>CIV</v>
      </c>
      <c r="D631" s="18" t="str">
        <f>VLOOKUP(Table4[[#This Row],[iso_code]],iso_code!G:H,2,FALSE)</f>
        <v>Côte d'Ivoire</v>
      </c>
    </row>
    <row r="632" spans="1:4">
      <c r="A632" s="18">
        <v>59</v>
      </c>
      <c r="B632" s="18" t="s">
        <v>2289</v>
      </c>
      <c r="C632" s="62" t="str">
        <f>VLOOKUP(Table4[[#This Row],[iso_code]],iso_code!B:C,2,FALSE)</f>
        <v>GMB</v>
      </c>
      <c r="D632" s="18" t="str">
        <f>VLOOKUP(Table4[[#This Row],[iso_code]],iso_code!G:H,2,FALSE)</f>
        <v>Gambia (the)</v>
      </c>
    </row>
    <row r="633" spans="1:4">
      <c r="A633" s="18">
        <v>59</v>
      </c>
      <c r="B633" s="18" t="s">
        <v>255</v>
      </c>
      <c r="C633" s="62" t="str">
        <f>VLOOKUP(Table4[[#This Row],[iso_code]],iso_code!B:C,2,FALSE)</f>
        <v>GHA</v>
      </c>
      <c r="D633" s="18" t="str">
        <f>VLOOKUP(Table4[[#This Row],[iso_code]],iso_code!G:H,2,FALSE)</f>
        <v>Ghana</v>
      </c>
    </row>
    <row r="634" spans="1:4">
      <c r="A634" s="18">
        <v>59</v>
      </c>
      <c r="B634" s="18" t="s">
        <v>2290</v>
      </c>
      <c r="C634" s="62" t="str">
        <f>VLOOKUP(Table4[[#This Row],[iso_code]],iso_code!B:C,2,FALSE)</f>
        <v>GIN</v>
      </c>
      <c r="D634" s="18" t="str">
        <f>VLOOKUP(Table4[[#This Row],[iso_code]],iso_code!G:H,2,FALSE)</f>
        <v>Guinea</v>
      </c>
    </row>
    <row r="635" spans="1:4">
      <c r="A635" s="18">
        <v>59</v>
      </c>
      <c r="B635" s="18" t="s">
        <v>2291</v>
      </c>
      <c r="C635" s="62" t="str">
        <f>VLOOKUP(Table4[[#This Row],[iso_code]],iso_code!B:C,2,FALSE)</f>
        <v>GNB</v>
      </c>
      <c r="D635" s="18" t="str">
        <f>VLOOKUP(Table4[[#This Row],[iso_code]],iso_code!G:H,2,FALSE)</f>
        <v>Guinea-Bissau</v>
      </c>
    </row>
    <row r="636" spans="1:4">
      <c r="A636" s="18">
        <v>59</v>
      </c>
      <c r="B636" s="18" t="s">
        <v>2294</v>
      </c>
      <c r="C636" s="62" t="str">
        <f>VLOOKUP(Table4[[#This Row],[iso_code]],iso_code!B:C,2,FALSE)</f>
        <v>LBR</v>
      </c>
      <c r="D636" s="18" t="str">
        <f>VLOOKUP(Table4[[#This Row],[iso_code]],iso_code!G:H,2,FALSE)</f>
        <v>Liberia</v>
      </c>
    </row>
    <row r="637" spans="1:4">
      <c r="A637" s="18">
        <v>59</v>
      </c>
      <c r="B637" s="18" t="s">
        <v>2296</v>
      </c>
      <c r="C637" s="62" t="str">
        <f>VLOOKUP(Table4[[#This Row],[iso_code]],iso_code!B:C,2,FALSE)</f>
        <v>MLI</v>
      </c>
      <c r="D637" s="18" t="str">
        <f>VLOOKUP(Table4[[#This Row],[iso_code]],iso_code!G:H,2,FALSE)</f>
        <v>Mali</v>
      </c>
    </row>
    <row r="638" spans="1:4">
      <c r="A638" s="18">
        <v>59</v>
      </c>
      <c r="B638" s="18" t="s">
        <v>1030</v>
      </c>
      <c r="C638" s="62" t="str">
        <f>VLOOKUP(Table4[[#This Row],[iso_code]],iso_code!B:C,2,FALSE)</f>
        <v>NER</v>
      </c>
      <c r="D638" s="18" t="str">
        <f>VLOOKUP(Table4[[#This Row],[iso_code]],iso_code!G:H,2,FALSE)</f>
        <v>Niger (the)</v>
      </c>
    </row>
    <row r="639" spans="1:4">
      <c r="A639" s="18">
        <v>59</v>
      </c>
      <c r="B639" s="18" t="s">
        <v>1263</v>
      </c>
      <c r="C639" s="62" t="str">
        <f>VLOOKUP(Table4[[#This Row],[iso_code]],iso_code!B:C,2,FALSE)</f>
        <v>NGA</v>
      </c>
      <c r="D639" s="18" t="str">
        <f>VLOOKUP(Table4[[#This Row],[iso_code]],iso_code!G:H,2,FALSE)</f>
        <v>Nigeria</v>
      </c>
    </row>
    <row r="640" spans="1:4">
      <c r="A640" s="18">
        <v>59</v>
      </c>
      <c r="B640" s="18" t="s">
        <v>1736</v>
      </c>
      <c r="C640" s="62" t="str">
        <f>VLOOKUP(Table4[[#This Row],[iso_code]],iso_code!B:C,2,FALSE)</f>
        <v>SEN</v>
      </c>
      <c r="D640" s="18" t="str">
        <f>VLOOKUP(Table4[[#This Row],[iso_code]],iso_code!G:H,2,FALSE)</f>
        <v>Senegal</v>
      </c>
    </row>
    <row r="641" spans="1:4">
      <c r="A641" s="18">
        <v>59</v>
      </c>
      <c r="B641" s="18" t="s">
        <v>2145</v>
      </c>
      <c r="C641" s="62" t="str">
        <f>VLOOKUP(Table4[[#This Row],[iso_code]],iso_code!B:C,2,FALSE)</f>
        <v>SLE</v>
      </c>
      <c r="D641" s="18" t="str">
        <f>VLOOKUP(Table4[[#This Row],[iso_code]],iso_code!G:H,2,FALSE)</f>
        <v>Sierra Leone</v>
      </c>
    </row>
    <row r="642" spans="1:4">
      <c r="A642" s="18">
        <v>59</v>
      </c>
      <c r="B642" s="18" t="s">
        <v>2067</v>
      </c>
      <c r="C642" s="62" t="str">
        <f>VLOOKUP(Table4[[#This Row],[iso_code]],iso_code!B:C,2,FALSE)</f>
        <v>TGO</v>
      </c>
      <c r="D642" s="18" t="str">
        <f>VLOOKUP(Table4[[#This Row],[iso_code]],iso_code!G:H,2,FALSE)</f>
        <v>Togo</v>
      </c>
    </row>
    <row r="643" spans="1:4">
      <c r="A643" s="18">
        <v>60</v>
      </c>
      <c r="B643" s="18" t="s">
        <v>757</v>
      </c>
      <c r="C643" s="62" t="str">
        <f>VLOOKUP(Table4[[#This Row],[iso_code]],iso_code!B:C,2,FALSE)</f>
        <v>ZMB</v>
      </c>
      <c r="D643" s="18" t="str">
        <f>VLOOKUP(Table4[[#This Row],[iso_code]],iso_code!G:H,2,FALSE)</f>
        <v>Zambia</v>
      </c>
    </row>
    <row r="644" spans="1:4">
      <c r="A644" s="18">
        <v>61</v>
      </c>
      <c r="B644" s="18" t="s">
        <v>757</v>
      </c>
      <c r="C644" s="62" t="str">
        <f>VLOOKUP(Table4[[#This Row],[iso_code]],iso_code!B:C,2,FALSE)</f>
        <v>ZMB</v>
      </c>
      <c r="D644" s="18" t="str">
        <f>VLOOKUP(Table4[[#This Row],[iso_code]],iso_code!G:H,2,FALSE)</f>
        <v>Zambia</v>
      </c>
    </row>
    <row r="645" spans="1:4">
      <c r="A645" s="18">
        <v>62</v>
      </c>
      <c r="B645" s="18" t="s">
        <v>757</v>
      </c>
      <c r="C645" s="62" t="str">
        <f>VLOOKUP(Table4[[#This Row],[iso_code]],iso_code!B:C,2,FALSE)</f>
        <v>ZMB</v>
      </c>
      <c r="D645" s="18" t="str">
        <f>VLOOKUP(Table4[[#This Row],[iso_code]],iso_code!G:H,2,FALSE)</f>
        <v>Zambia</v>
      </c>
    </row>
    <row r="646" spans="1:4">
      <c r="A646" s="18">
        <v>63</v>
      </c>
      <c r="B646" s="18" t="s">
        <v>518</v>
      </c>
      <c r="C646" s="62" t="str">
        <f>VLOOKUP(Table4[[#This Row],[iso_code]],iso_code!B:C,2,FALSE)</f>
        <v>MAR</v>
      </c>
      <c r="D646" s="18" t="str">
        <f>VLOOKUP(Table4[[#This Row],[iso_code]],iso_code!G:H,2,FALSE)</f>
        <v>Morocco</v>
      </c>
    </row>
    <row r="647" spans="1:4">
      <c r="A647" s="18">
        <v>64</v>
      </c>
      <c r="B647" s="18" t="s">
        <v>2145</v>
      </c>
      <c r="C647" s="62" t="str">
        <f>VLOOKUP(Table4[[#This Row],[iso_code]],iso_code!B:C,2,FALSE)</f>
        <v>SLE</v>
      </c>
      <c r="D647" s="18" t="str">
        <f>VLOOKUP(Table4[[#This Row],[iso_code]],iso_code!G:H,2,FALSE)</f>
        <v>Sierra Leone</v>
      </c>
    </row>
    <row r="648" spans="1:4">
      <c r="A648" s="18">
        <v>65</v>
      </c>
      <c r="B648" s="18" t="s">
        <v>1508</v>
      </c>
      <c r="C648" s="62" t="str">
        <f>VLOOKUP(Table4[[#This Row],[iso_code]],iso_code!B:C,2,FALSE)</f>
        <v>UGA</v>
      </c>
      <c r="D648" s="18" t="str">
        <f>VLOOKUP(Table4[[#This Row],[iso_code]],iso_code!G:H,2,FALSE)</f>
        <v>Uganda</v>
      </c>
    </row>
    <row r="649" spans="1:4">
      <c r="A649" s="18">
        <v>66</v>
      </c>
      <c r="B649" s="18" t="s">
        <v>2278</v>
      </c>
      <c r="C649" s="62" t="str">
        <f>VLOOKUP(Table4[[#This Row],[iso_code]],iso_code!B:C,2,FALSE)</f>
        <v>AGO</v>
      </c>
      <c r="D649" s="18" t="str">
        <f>VLOOKUP(Table4[[#This Row],[iso_code]],iso_code!G:H,2,FALSE)</f>
        <v>Angola</v>
      </c>
    </row>
    <row r="650" spans="1:4">
      <c r="A650" s="18">
        <v>66</v>
      </c>
      <c r="B650" s="18" t="s">
        <v>1877</v>
      </c>
      <c r="C650" s="62" t="str">
        <f>VLOOKUP(Table4[[#This Row],[iso_code]],iso_code!B:C,2,FALSE)</f>
        <v>BWA</v>
      </c>
      <c r="D650" s="18" t="str">
        <f>VLOOKUP(Table4[[#This Row],[iso_code]],iso_code!G:H,2,FALSE)</f>
        <v>Botswana</v>
      </c>
    </row>
    <row r="651" spans="1:4">
      <c r="A651" s="18">
        <v>66</v>
      </c>
      <c r="B651" s="18" t="s">
        <v>2293</v>
      </c>
      <c r="C651" s="62" t="str">
        <f>VLOOKUP(Table4[[#This Row],[iso_code]],iso_code!B:C,2,FALSE)</f>
        <v>LSO</v>
      </c>
      <c r="D651" s="18" t="str">
        <f>VLOOKUP(Table4[[#This Row],[iso_code]],iso_code!G:H,2,FALSE)</f>
        <v>Lesotho</v>
      </c>
    </row>
    <row r="652" spans="1:4">
      <c r="A652" s="18">
        <v>66</v>
      </c>
      <c r="B652" s="18" t="s">
        <v>1496</v>
      </c>
      <c r="C652" s="62" t="str">
        <f>VLOOKUP(Table4[[#This Row],[iso_code]],iso_code!B:C,2,FALSE)</f>
        <v>MOZ</v>
      </c>
      <c r="D652" s="18" t="str">
        <f>VLOOKUP(Table4[[#This Row],[iso_code]],iso_code!G:H,2,FALSE)</f>
        <v>Mozambique</v>
      </c>
    </row>
    <row r="653" spans="1:4">
      <c r="A653" s="18">
        <v>66</v>
      </c>
      <c r="B653" s="18" t="s">
        <v>2121</v>
      </c>
      <c r="C653" s="62" t="str">
        <f>VLOOKUP(Table4[[#This Row],[iso_code]],iso_code!B:C,2,FALSE)</f>
        <v>NAM</v>
      </c>
      <c r="D653" s="18" t="str">
        <f>VLOOKUP(Table4[[#This Row],[iso_code]],iso_code!G:H,2,FALSE)</f>
        <v>Namibia</v>
      </c>
    </row>
    <row r="654" spans="1:4">
      <c r="A654" s="18">
        <v>66</v>
      </c>
      <c r="B654" s="18" t="s">
        <v>617</v>
      </c>
      <c r="C654" s="62" t="str">
        <f>VLOOKUP(Table4[[#This Row],[iso_code]],iso_code!B:C,2,FALSE)</f>
        <v>ZAF</v>
      </c>
      <c r="D654" s="18" t="str">
        <f>VLOOKUP(Table4[[#This Row],[iso_code]],iso_code!G:H,2,FALSE)</f>
        <v>South Africa</v>
      </c>
    </row>
    <row r="655" spans="1:4">
      <c r="A655" s="18">
        <v>66</v>
      </c>
      <c r="B655" s="18" t="s">
        <v>757</v>
      </c>
      <c r="C655" s="62" t="str">
        <f>VLOOKUP(Table4[[#This Row],[iso_code]],iso_code!B:C,2,FALSE)</f>
        <v>ZMB</v>
      </c>
      <c r="D655" s="18" t="str">
        <f>VLOOKUP(Table4[[#This Row],[iso_code]],iso_code!G:H,2,FALSE)</f>
        <v>Zambia</v>
      </c>
    </row>
    <row r="656" spans="1:4">
      <c r="A656" s="18">
        <v>66</v>
      </c>
      <c r="B656" s="18" t="s">
        <v>2304</v>
      </c>
      <c r="C656" s="62" t="str">
        <f>VLOOKUP(Table4[[#This Row],[iso_code]],iso_code!B:C,2,FALSE)</f>
        <v>ZWE</v>
      </c>
      <c r="D656" s="18" t="str">
        <f>VLOOKUP(Table4[[#This Row],[iso_code]],iso_code!G:H,2,FALSE)</f>
        <v>Zimbabwe</v>
      </c>
    </row>
    <row r="657" spans="1:4">
      <c r="A657" s="18">
        <v>67</v>
      </c>
      <c r="B657" s="18" t="s">
        <v>617</v>
      </c>
      <c r="C657" s="62" t="str">
        <f>VLOOKUP(Table4[[#This Row],[iso_code]],iso_code!B:C,2,FALSE)</f>
        <v>ZAF</v>
      </c>
      <c r="D657" s="18" t="str">
        <f>VLOOKUP(Table4[[#This Row],[iso_code]],iso_code!G:H,2,FALSE)</f>
        <v>South Africa</v>
      </c>
    </row>
    <row r="658" spans="1:4">
      <c r="A658" s="18">
        <v>68</v>
      </c>
      <c r="B658" s="58" t="s">
        <v>811</v>
      </c>
      <c r="C658" s="62" t="str">
        <f>VLOOKUP(Table4[[#This Row],[iso_code]],iso_code!B:C,2,FALSE)</f>
        <v>DZA</v>
      </c>
      <c r="D658" s="18" t="str">
        <f>VLOOKUP(Table4[[#This Row],[iso_code]],iso_code!G:H,2,FALSE)</f>
        <v>Algeria</v>
      </c>
    </row>
    <row r="659" spans="1:4">
      <c r="A659" s="18">
        <v>69</v>
      </c>
      <c r="B659" s="58" t="s">
        <v>255</v>
      </c>
      <c r="C659" s="62" t="str">
        <f>VLOOKUP(Table4[[#This Row],[iso_code]],iso_code!B:C,2,FALSE)</f>
        <v>GHA</v>
      </c>
      <c r="D659" s="18" t="str">
        <f>VLOOKUP(Table4[[#This Row],[iso_code]],iso_code!G:H,2,FALSE)</f>
        <v>Ghana</v>
      </c>
    </row>
    <row r="660" spans="1:4">
      <c r="A660" s="18">
        <v>70</v>
      </c>
      <c r="B660" s="58" t="s">
        <v>811</v>
      </c>
      <c r="C660" s="62" t="str">
        <f>VLOOKUP(Table4[[#This Row],[iso_code]],iso_code!B:C,2,FALSE)</f>
        <v>DZA</v>
      </c>
      <c r="D660" s="18" t="str">
        <f>VLOOKUP(Table4[[#This Row],[iso_code]],iso_code!G:H,2,FALSE)</f>
        <v>Algeria</v>
      </c>
    </row>
    <row r="661" spans="1:4">
      <c r="A661" s="18">
        <v>71</v>
      </c>
      <c r="B661" s="58" t="s">
        <v>433</v>
      </c>
      <c r="C661" s="62" t="str">
        <f>VLOOKUP(Table4[[#This Row],[iso_code]],iso_code!B:C,2,FALSE)</f>
        <v>KEN</v>
      </c>
      <c r="D661" s="18" t="str">
        <f>VLOOKUP(Table4[[#This Row],[iso_code]],iso_code!G:H,2,FALSE)</f>
        <v>Kenya</v>
      </c>
    </row>
    <row r="662" spans="1:4">
      <c r="A662" s="18">
        <v>72</v>
      </c>
      <c r="B662" s="58" t="s">
        <v>811</v>
      </c>
      <c r="C662" s="62" t="str">
        <f>VLOOKUP(Table4[[#This Row],[iso_code]],iso_code!B:C,2,FALSE)</f>
        <v>DZA</v>
      </c>
      <c r="D662" s="18" t="str">
        <f>VLOOKUP(Table4[[#This Row],[iso_code]],iso_code!G:H,2,FALSE)</f>
        <v>Algeria</v>
      </c>
    </row>
    <row r="663" spans="1:4">
      <c r="A663" s="18">
        <v>73</v>
      </c>
      <c r="B663" s="58" t="s">
        <v>1263</v>
      </c>
      <c r="C663" s="62" t="str">
        <f>VLOOKUP(Table4[[#This Row],[iso_code]],iso_code!B:C,2,FALSE)</f>
        <v>NGA</v>
      </c>
      <c r="D663" s="18" t="str">
        <f>VLOOKUP(Table4[[#This Row],[iso_code]],iso_code!G:H,2,FALSE)</f>
        <v>Nigeria</v>
      </c>
    </row>
    <row r="664" spans="1:4">
      <c r="A664" s="18">
        <v>74</v>
      </c>
      <c r="B664" s="58" t="s">
        <v>199</v>
      </c>
      <c r="C664" s="62" t="str">
        <f>VLOOKUP(Table4[[#This Row],[iso_code]],iso_code!B:C,2,FALSE)</f>
        <v>ETH</v>
      </c>
      <c r="D664" s="18" t="str">
        <f>VLOOKUP(Table4[[#This Row],[iso_code]],iso_code!G:H,2,FALSE)</f>
        <v>Ethiopia</v>
      </c>
    </row>
    <row r="665" spans="1:4">
      <c r="A665" s="18">
        <v>75</v>
      </c>
      <c r="B665" s="58" t="s">
        <v>433</v>
      </c>
      <c r="C665" s="62" t="str">
        <f>VLOOKUP(Table4[[#This Row],[iso_code]],iso_code!B:C,2,FALSE)</f>
        <v>KEN</v>
      </c>
      <c r="D665" s="18" t="str">
        <f>VLOOKUP(Table4[[#This Row],[iso_code]],iso_code!G:H,2,FALSE)</f>
        <v>Kenya</v>
      </c>
    </row>
    <row r="666" spans="1:4">
      <c r="A666" s="18">
        <v>76</v>
      </c>
      <c r="B666" s="58" t="s">
        <v>873</v>
      </c>
      <c r="C666" s="62" t="str">
        <f>VLOOKUP(Table4[[#This Row],[iso_code]],iso_code!B:C,2,FALSE)</f>
        <v>EGY</v>
      </c>
      <c r="D666" s="18" t="str">
        <f>VLOOKUP(Table4[[#This Row],[iso_code]],iso_code!G:H,2,FALSE)</f>
        <v>Egypt</v>
      </c>
    </row>
    <row r="667" spans="1:4">
      <c r="A667" s="18">
        <v>77</v>
      </c>
      <c r="B667" s="58" t="s">
        <v>883</v>
      </c>
      <c r="C667" s="62" t="str">
        <f>VLOOKUP(Table4[[#This Row],[iso_code]],iso_code!B:C,2,FALSE)</f>
        <v>TZA</v>
      </c>
      <c r="D667" s="18" t="str">
        <f>VLOOKUP(Table4[[#This Row],[iso_code]],iso_code!G:H,2,FALSE)</f>
        <v>Tanzania, United Republic of</v>
      </c>
    </row>
    <row r="668" spans="1:4">
      <c r="A668" s="18">
        <v>78</v>
      </c>
      <c r="B668" s="58" t="s">
        <v>1508</v>
      </c>
      <c r="C668" s="62" t="str">
        <f>VLOOKUP(Table4[[#This Row],[iso_code]],iso_code!B:C,2,FALSE)</f>
        <v>UGA</v>
      </c>
      <c r="D668" s="18" t="str">
        <f>VLOOKUP(Table4[[#This Row],[iso_code]],iso_code!G:H,2,FALSE)</f>
        <v>Uganda</v>
      </c>
    </row>
    <row r="669" spans="1:4">
      <c r="A669" s="18">
        <v>79</v>
      </c>
      <c r="B669" s="58" t="s">
        <v>2297</v>
      </c>
      <c r="C669" s="62" t="str">
        <f>VLOOKUP(Table4[[#This Row],[iso_code]],iso_code!B:C,2,FALSE)</f>
        <v>RWA</v>
      </c>
      <c r="D669" s="18" t="str">
        <f>VLOOKUP(Table4[[#This Row],[iso_code]],iso_code!G:H,2,FALSE)</f>
        <v>Rwanda</v>
      </c>
    </row>
    <row r="670" spans="1:4">
      <c r="A670" s="18">
        <v>80</v>
      </c>
      <c r="B670" s="58" t="s">
        <v>617</v>
      </c>
      <c r="C670" s="62" t="str">
        <f>VLOOKUP(Table4[[#This Row],[iso_code]],iso_code!B:C,2,FALSE)</f>
        <v>ZAF</v>
      </c>
      <c r="D670" s="18" t="str">
        <f>VLOOKUP(Table4[[#This Row],[iso_code]],iso_code!G:H,2,FALSE)</f>
        <v>South Africa</v>
      </c>
    </row>
    <row r="671" spans="1:4">
      <c r="A671" s="18">
        <v>81</v>
      </c>
      <c r="B671" s="58" t="s">
        <v>518</v>
      </c>
      <c r="C671" s="62" t="str">
        <f>VLOOKUP(Table4[[#This Row],[iso_code]],iso_code!B:C,2,FALSE)</f>
        <v>MAR</v>
      </c>
      <c r="D671" s="18" t="str">
        <f>VLOOKUP(Table4[[#This Row],[iso_code]],iso_code!G:H,2,FALSE)</f>
        <v>Morocco</v>
      </c>
    </row>
    <row r="672" spans="1:4">
      <c r="A672" s="18">
        <v>82</v>
      </c>
      <c r="B672" s="58" t="s">
        <v>873</v>
      </c>
      <c r="C672" s="62" t="str">
        <f>VLOOKUP(Table4[[#This Row],[iso_code]],iso_code!B:C,2,FALSE)</f>
        <v>EGY</v>
      </c>
      <c r="D672" s="18" t="str">
        <f>VLOOKUP(Table4[[#This Row],[iso_code]],iso_code!G:H,2,FALSE)</f>
        <v>Egypt</v>
      </c>
    </row>
    <row r="673" spans="1:4">
      <c r="A673" s="18">
        <v>83</v>
      </c>
      <c r="B673" s="58" t="s">
        <v>518</v>
      </c>
      <c r="C673" s="62" t="str">
        <f>VLOOKUP(Table4[[#This Row],[iso_code]],iso_code!B:C,2,FALSE)</f>
        <v>MAR</v>
      </c>
      <c r="D673" s="18" t="str">
        <f>VLOOKUP(Table4[[#This Row],[iso_code]],iso_code!G:H,2,FALSE)</f>
        <v>Morocco</v>
      </c>
    </row>
    <row r="674" spans="1:4">
      <c r="A674" s="18">
        <v>84</v>
      </c>
      <c r="B674" s="58" t="s">
        <v>199</v>
      </c>
      <c r="C674" s="62" t="str">
        <f>VLOOKUP(Table4[[#This Row],[iso_code]],iso_code!B:C,2,FALSE)</f>
        <v>ETH</v>
      </c>
      <c r="D674" s="18" t="str">
        <f>VLOOKUP(Table4[[#This Row],[iso_code]],iso_code!G:H,2,FALSE)</f>
        <v>Ethiopia</v>
      </c>
    </row>
    <row r="675" spans="1:4">
      <c r="A675" s="18">
        <v>85</v>
      </c>
      <c r="B675" s="58" t="s">
        <v>811</v>
      </c>
      <c r="C675" s="62" t="str">
        <f>VLOOKUP(Table4[[#This Row],[iso_code]],iso_code!B:C,2,FALSE)</f>
        <v>DZA</v>
      </c>
      <c r="D675" s="18" t="str">
        <f>VLOOKUP(Table4[[#This Row],[iso_code]],iso_code!G:H,2,FALSE)</f>
        <v>Algeria</v>
      </c>
    </row>
    <row r="676" spans="1:4">
      <c r="A676" s="18">
        <v>86</v>
      </c>
      <c r="B676" s="58" t="s">
        <v>995</v>
      </c>
      <c r="C676" s="62" t="str">
        <f>VLOOKUP(Table4[[#This Row],[iso_code]],iso_code!B:C,2,FALSE)</f>
        <v>MUS</v>
      </c>
      <c r="D676" s="18" t="str">
        <f>VLOOKUP(Table4[[#This Row],[iso_code]],iso_code!G:H,2,FALSE)</f>
        <v>Mauritius</v>
      </c>
    </row>
    <row r="677" spans="1:4">
      <c r="A677" s="18">
        <v>87</v>
      </c>
      <c r="B677" s="58" t="s">
        <v>518</v>
      </c>
      <c r="C677" s="62" t="str">
        <f>VLOOKUP(Table4[[#This Row],[iso_code]],iso_code!B:C,2,FALSE)</f>
        <v>MAR</v>
      </c>
      <c r="D677" s="18" t="str">
        <f>VLOOKUP(Table4[[#This Row],[iso_code]],iso_code!G:H,2,FALSE)</f>
        <v>Morocco</v>
      </c>
    </row>
    <row r="678" spans="1:4">
      <c r="A678" s="18">
        <v>88</v>
      </c>
      <c r="B678" s="58" t="s">
        <v>1263</v>
      </c>
      <c r="C678" s="62" t="str">
        <f>VLOOKUP(Table4[[#This Row],[iso_code]],iso_code!B:C,2,FALSE)</f>
        <v>NGA</v>
      </c>
      <c r="D678" s="18" t="str">
        <f>VLOOKUP(Table4[[#This Row],[iso_code]],iso_code!G:H,2,FALSE)</f>
        <v>Nigeria</v>
      </c>
    </row>
    <row r="679" spans="1:4">
      <c r="A679" s="18">
        <v>89</v>
      </c>
      <c r="B679" s="58" t="s">
        <v>977</v>
      </c>
      <c r="C679" s="62" t="str">
        <f>VLOOKUP(Table4[[#This Row],[iso_code]],iso_code!B:C,2,FALSE)</f>
        <v>TUN</v>
      </c>
      <c r="D679" s="18" t="str">
        <f>VLOOKUP(Table4[[#This Row],[iso_code]],iso_code!G:H,2,FALSE)</f>
        <v>Tunisia</v>
      </c>
    </row>
    <row r="680" spans="1:4">
      <c r="A680" s="18">
        <v>90</v>
      </c>
      <c r="B680" s="58" t="s">
        <v>2304</v>
      </c>
      <c r="C680" s="62" t="str">
        <f>VLOOKUP(Table4[[#This Row],[iso_code]],iso_code!B:C,2,FALSE)</f>
        <v>ZWE</v>
      </c>
      <c r="D680" s="18" t="str">
        <f>VLOOKUP(Table4[[#This Row],[iso_code]],iso_code!G:H,2,FALSE)</f>
        <v>Zimbabwe</v>
      </c>
    </row>
    <row r="681" spans="1:4">
      <c r="A681" s="18">
        <v>91</v>
      </c>
      <c r="B681" s="58" t="s">
        <v>995</v>
      </c>
      <c r="C681" s="62" t="str">
        <f>VLOOKUP(Table4[[#This Row],[iso_code]],iso_code!B:C,2,FALSE)</f>
        <v>MUS</v>
      </c>
      <c r="D681" s="18" t="str">
        <f>VLOOKUP(Table4[[#This Row],[iso_code]],iso_code!G:H,2,FALSE)</f>
        <v>Mauritius</v>
      </c>
    </row>
    <row r="682" spans="1:4">
      <c r="A682" s="18">
        <v>92</v>
      </c>
      <c r="B682" s="58" t="s">
        <v>1263</v>
      </c>
      <c r="C682" s="62" t="str">
        <f>VLOOKUP(Table4[[#This Row],[iso_code]],iso_code!B:C,2,FALSE)</f>
        <v>NGA</v>
      </c>
      <c r="D682" s="18" t="str">
        <f>VLOOKUP(Table4[[#This Row],[iso_code]],iso_code!G:H,2,FALSE)</f>
        <v>Nigeria</v>
      </c>
    </row>
    <row r="683" spans="1:4">
      <c r="A683" s="18">
        <v>93</v>
      </c>
      <c r="B683" s="58" t="s">
        <v>2295</v>
      </c>
      <c r="C683" s="62" t="str">
        <f>VLOOKUP(Table4[[#This Row],[iso_code]],iso_code!B:C,2,FALSE)</f>
        <v>MDG</v>
      </c>
      <c r="D683" s="18" t="str">
        <f>VLOOKUP(Table4[[#This Row],[iso_code]],iso_code!G:H,2,FALSE)</f>
        <v>Madagascar</v>
      </c>
    </row>
    <row r="684" spans="1:4">
      <c r="A684" s="18">
        <v>94</v>
      </c>
      <c r="B684" s="58" t="s">
        <v>1263</v>
      </c>
      <c r="C684" s="62" t="str">
        <f>VLOOKUP(Table4[[#This Row],[iso_code]],iso_code!B:C,2,FALSE)</f>
        <v>NGA</v>
      </c>
      <c r="D684" s="18" t="str">
        <f>VLOOKUP(Table4[[#This Row],[iso_code]],iso_code!G:H,2,FALSE)</f>
        <v>Nigeria</v>
      </c>
    </row>
    <row r="685" spans="1:4">
      <c r="A685" s="18">
        <v>95</v>
      </c>
      <c r="B685" s="58" t="s">
        <v>1030</v>
      </c>
      <c r="C685" s="62" t="str">
        <f>VLOOKUP(Table4[[#This Row],[iso_code]],iso_code!B:C,2,FALSE)</f>
        <v>NER</v>
      </c>
      <c r="D685" s="18" t="str">
        <f>VLOOKUP(Table4[[#This Row],[iso_code]],iso_code!G:H,2,FALSE)</f>
        <v>Niger (the)</v>
      </c>
    </row>
    <row r="686" spans="1:4">
      <c r="A686" s="18">
        <v>96</v>
      </c>
      <c r="B686" s="58" t="s">
        <v>811</v>
      </c>
      <c r="C686" s="62" t="str">
        <f>VLOOKUP(Table4[[#This Row],[iso_code]],iso_code!B:C,2,FALSE)</f>
        <v>DZA</v>
      </c>
      <c r="D686" s="18" t="str">
        <f>VLOOKUP(Table4[[#This Row],[iso_code]],iso_code!G:H,2,FALSE)</f>
        <v>Algeria</v>
      </c>
    </row>
    <row r="687" spans="1:4">
      <c r="A687" s="18">
        <v>97</v>
      </c>
      <c r="B687" s="58" t="s">
        <v>1263</v>
      </c>
      <c r="C687" s="62" t="str">
        <f>VLOOKUP(Table4[[#This Row],[iso_code]],iso_code!B:C,2,FALSE)</f>
        <v>NGA</v>
      </c>
      <c r="D687" s="18" t="str">
        <f>VLOOKUP(Table4[[#This Row],[iso_code]],iso_code!G:H,2,FALSE)</f>
        <v>Nigeria</v>
      </c>
    </row>
    <row r="688" spans="1:4">
      <c r="A688" s="18">
        <v>98</v>
      </c>
      <c r="B688" s="58" t="s">
        <v>518</v>
      </c>
      <c r="C688" s="62" t="str">
        <f>VLOOKUP(Table4[[#This Row],[iso_code]],iso_code!B:C,2,FALSE)</f>
        <v>MAR</v>
      </c>
      <c r="D688" s="18" t="str">
        <f>VLOOKUP(Table4[[#This Row],[iso_code]],iso_code!G:H,2,FALSE)</f>
        <v>Morocco</v>
      </c>
    </row>
    <row r="689" spans="1:4">
      <c r="A689" s="18">
        <v>99</v>
      </c>
      <c r="B689" s="58" t="s">
        <v>811</v>
      </c>
      <c r="C689" s="62" t="str">
        <f>VLOOKUP(Table4[[#This Row],[iso_code]],iso_code!B:C,2,FALSE)</f>
        <v>DZA</v>
      </c>
      <c r="D689" s="18" t="str">
        <f>VLOOKUP(Table4[[#This Row],[iso_code]],iso_code!G:H,2,FALSE)</f>
        <v>Algeria</v>
      </c>
    </row>
    <row r="690" spans="1:4">
      <c r="A690" s="18">
        <v>100</v>
      </c>
      <c r="B690" s="58" t="s">
        <v>199</v>
      </c>
      <c r="C690" s="62" t="str">
        <f>VLOOKUP(Table4[[#This Row],[iso_code]],iso_code!B:C,2,FALSE)</f>
        <v>ETH</v>
      </c>
      <c r="D690" s="18" t="str">
        <f>VLOOKUP(Table4[[#This Row],[iso_code]],iso_code!G:H,2,FALSE)</f>
        <v>Ethiopia</v>
      </c>
    </row>
    <row r="691" spans="1:4">
      <c r="A691" s="18">
        <v>101</v>
      </c>
      <c r="B691" s="58" t="s">
        <v>873</v>
      </c>
      <c r="C691" s="62" t="str">
        <f>VLOOKUP(Table4[[#This Row],[iso_code]],iso_code!B:C,2,FALSE)</f>
        <v>EGY</v>
      </c>
      <c r="D691" s="18" t="str">
        <f>VLOOKUP(Table4[[#This Row],[iso_code]],iso_code!G:H,2,FALSE)</f>
        <v>Egypt</v>
      </c>
    </row>
    <row r="692" spans="1:4">
      <c r="A692" s="18">
        <v>102</v>
      </c>
      <c r="B692" s="58" t="s">
        <v>2302</v>
      </c>
      <c r="C692" s="62" t="str">
        <f>VLOOKUP(Table4[[#This Row],[iso_code]],iso_code!B:C,2,FALSE)</f>
        <v>SDN</v>
      </c>
      <c r="D692" s="18" t="str">
        <f>VLOOKUP(Table4[[#This Row],[iso_code]],iso_code!G:H,2,FALSE)</f>
        <v>Sudan (the)</v>
      </c>
    </row>
    <row r="693" spans="1:4">
      <c r="A693" s="18">
        <v>103</v>
      </c>
      <c r="B693" s="58" t="s">
        <v>2075</v>
      </c>
      <c r="C693" s="62" t="str">
        <f>VLOOKUP(Table4[[#This Row],[iso_code]],iso_code!B:C,2,FALSE)</f>
        <v>COD</v>
      </c>
      <c r="D693" s="18" t="str">
        <f>VLOOKUP(Table4[[#This Row],[iso_code]],iso_code!G:H,2,FALSE)</f>
        <v>Congo (the Democratic Republic of the)</v>
      </c>
    </row>
    <row r="694" spans="1:4">
      <c r="A694" s="18">
        <v>104</v>
      </c>
      <c r="B694" s="58" t="s">
        <v>1508</v>
      </c>
      <c r="C694" s="62" t="str">
        <f>VLOOKUP(Table4[[#This Row],[iso_code]],iso_code!B:C,2,FALSE)</f>
        <v>UGA</v>
      </c>
      <c r="D694" s="18" t="str">
        <f>VLOOKUP(Table4[[#This Row],[iso_code]],iso_code!G:H,2,FALSE)</f>
        <v>Uganda</v>
      </c>
    </row>
    <row r="695" spans="1:4">
      <c r="A695" s="18">
        <v>105</v>
      </c>
      <c r="B695" s="58" t="s">
        <v>290</v>
      </c>
      <c r="C695" s="62" t="str">
        <f>VLOOKUP(Table4[[#This Row],[iso_code]],iso_code!B:C,2,FALSE)</f>
        <v>CMR</v>
      </c>
      <c r="D695" s="18" t="str">
        <f>VLOOKUP(Table4[[#This Row],[iso_code]],iso_code!G:H,2,FALSE)</f>
        <v>Cameroon</v>
      </c>
    </row>
    <row r="696" spans="1:4">
      <c r="A696" s="18">
        <v>106</v>
      </c>
      <c r="B696" s="58" t="s">
        <v>2075</v>
      </c>
      <c r="C696" s="62" t="str">
        <f>VLOOKUP(Table4[[#This Row],[iso_code]],iso_code!B:C,2,FALSE)</f>
        <v>COD</v>
      </c>
      <c r="D696" s="18" t="str">
        <f>VLOOKUP(Table4[[#This Row],[iso_code]],iso_code!G:H,2,FALSE)</f>
        <v>Congo (the Democratic Republic of the)</v>
      </c>
    </row>
    <row r="697" spans="1:4">
      <c r="A697" s="18">
        <v>107</v>
      </c>
      <c r="B697" s="58" t="s">
        <v>977</v>
      </c>
      <c r="C697" s="62" t="str">
        <f>VLOOKUP(Table4[[#This Row],[iso_code]],iso_code!B:C,2,FALSE)</f>
        <v>TUN</v>
      </c>
      <c r="D697" s="18" t="str">
        <f>VLOOKUP(Table4[[#This Row],[iso_code]],iso_code!G:H,2,FALSE)</f>
        <v>Tunisia</v>
      </c>
    </row>
    <row r="698" spans="1:4">
      <c r="A698" s="18">
        <v>108</v>
      </c>
      <c r="B698" s="58" t="s">
        <v>2302</v>
      </c>
      <c r="C698" s="62" t="str">
        <f>VLOOKUP(Table4[[#This Row],[iso_code]],iso_code!B:C,2,FALSE)</f>
        <v>SDN</v>
      </c>
      <c r="D698" s="18" t="str">
        <f>VLOOKUP(Table4[[#This Row],[iso_code]],iso_code!G:H,2,FALSE)</f>
        <v>Sudan (the)</v>
      </c>
    </row>
    <row r="699" spans="1:4">
      <c r="A699" s="18">
        <v>109</v>
      </c>
      <c r="B699" s="58" t="s">
        <v>811</v>
      </c>
      <c r="C699" s="62" t="str">
        <f>VLOOKUP(Table4[[#This Row],[iso_code]],iso_code!B:C,2,FALSE)</f>
        <v>DZA</v>
      </c>
      <c r="D699" s="18" t="str">
        <f>VLOOKUP(Table4[[#This Row],[iso_code]],iso_code!G:H,2,FALSE)</f>
        <v>Algeria</v>
      </c>
    </row>
    <row r="700" spans="1:4">
      <c r="A700" s="18">
        <v>110</v>
      </c>
      <c r="B700" s="58" t="s">
        <v>617</v>
      </c>
      <c r="C700" s="62" t="str">
        <f>VLOOKUP(Table4[[#This Row],[iso_code]],iso_code!B:C,2,FALSE)</f>
        <v>ZAF</v>
      </c>
      <c r="D700" s="18" t="str">
        <f>VLOOKUP(Table4[[#This Row],[iso_code]],iso_code!G:H,2,FALSE)</f>
        <v>South Africa</v>
      </c>
    </row>
    <row r="701" spans="1:4">
      <c r="A701" s="18">
        <v>111</v>
      </c>
      <c r="B701" s="58" t="s">
        <v>617</v>
      </c>
      <c r="C701" s="62" t="str">
        <f>VLOOKUP(Table4[[#This Row],[iso_code]],iso_code!B:C,2,FALSE)</f>
        <v>ZAF</v>
      </c>
      <c r="D701" s="18" t="str">
        <f>VLOOKUP(Table4[[#This Row],[iso_code]],iso_code!G:H,2,FALSE)</f>
        <v>South Africa</v>
      </c>
    </row>
    <row r="702" spans="1:4">
      <c r="A702" s="18">
        <v>112</v>
      </c>
      <c r="B702" s="58" t="s">
        <v>255</v>
      </c>
      <c r="C702" s="62" t="str">
        <f>VLOOKUP(Table4[[#This Row],[iso_code]],iso_code!B:C,2,FALSE)</f>
        <v>GHA</v>
      </c>
      <c r="D702" s="18" t="str">
        <f>VLOOKUP(Table4[[#This Row],[iso_code]],iso_code!G:H,2,FALSE)</f>
        <v>Ghana</v>
      </c>
    </row>
    <row r="703" spans="1:4">
      <c r="A703" s="18">
        <v>113</v>
      </c>
      <c r="B703" s="58" t="s">
        <v>199</v>
      </c>
      <c r="C703" s="62" t="str">
        <f>VLOOKUP(Table4[[#This Row],[iso_code]],iso_code!B:C,2,FALSE)</f>
        <v>ETH</v>
      </c>
      <c r="D703" s="18" t="str">
        <f>VLOOKUP(Table4[[#This Row],[iso_code]],iso_code!G:H,2,FALSE)</f>
        <v>Ethiopia</v>
      </c>
    </row>
    <row r="704" spans="1:4">
      <c r="A704" s="18">
        <v>114</v>
      </c>
      <c r="B704" s="58" t="s">
        <v>1263</v>
      </c>
      <c r="C704" s="62" t="str">
        <f>VLOOKUP(Table4[[#This Row],[iso_code]],iso_code!B:C,2,FALSE)</f>
        <v>NGA</v>
      </c>
      <c r="D704" s="18" t="str">
        <f>VLOOKUP(Table4[[#This Row],[iso_code]],iso_code!G:H,2,FALSE)</f>
        <v>Nigeria</v>
      </c>
    </row>
    <row r="705" spans="1:4">
      <c r="A705" s="18">
        <v>115</v>
      </c>
      <c r="B705" s="58" t="s">
        <v>1190</v>
      </c>
      <c r="C705" s="62" t="str">
        <f>VLOOKUP(Table4[[#This Row],[iso_code]],iso_code!B:C,2,FALSE)</f>
        <v>MWI</v>
      </c>
      <c r="D705" s="18" t="str">
        <f>VLOOKUP(Table4[[#This Row],[iso_code]],iso_code!G:H,2,FALSE)</f>
        <v>Malawi</v>
      </c>
    </row>
    <row r="706" spans="1:4">
      <c r="A706" s="18">
        <v>116</v>
      </c>
      <c r="B706" s="58" t="s">
        <v>518</v>
      </c>
      <c r="C706" s="62" t="str">
        <f>VLOOKUP(Table4[[#This Row],[iso_code]],iso_code!B:C,2,FALSE)</f>
        <v>MAR</v>
      </c>
      <c r="D706" s="18" t="str">
        <f>VLOOKUP(Table4[[#This Row],[iso_code]],iso_code!G:H,2,FALSE)</f>
        <v>Morocco</v>
      </c>
    </row>
    <row r="707" spans="1:4">
      <c r="A707" s="18">
        <v>117</v>
      </c>
      <c r="B707" s="58" t="s">
        <v>2300</v>
      </c>
      <c r="C707" s="62" t="str">
        <f>VLOOKUP(Table4[[#This Row],[iso_code]],iso_code!B:C,2,FALSE)</f>
        <v>SOM</v>
      </c>
      <c r="D707" s="18" t="str">
        <f>VLOOKUP(Table4[[#This Row],[iso_code]],iso_code!G:H,2,FALSE)</f>
        <v>Somalia</v>
      </c>
    </row>
    <row r="708" spans="1:4">
      <c r="A708" s="18">
        <v>118</v>
      </c>
      <c r="B708" s="58" t="s">
        <v>290</v>
      </c>
      <c r="C708" s="62" t="str">
        <f>VLOOKUP(Table4[[#This Row],[iso_code]],iso_code!B:C,2,FALSE)</f>
        <v>CMR</v>
      </c>
      <c r="D708" s="18" t="str">
        <f>VLOOKUP(Table4[[#This Row],[iso_code]],iso_code!G:H,2,FALSE)</f>
        <v>Cameroon</v>
      </c>
    </row>
    <row r="709" spans="1:4">
      <c r="A709" s="18">
        <v>119</v>
      </c>
      <c r="B709" s="58" t="s">
        <v>199</v>
      </c>
      <c r="C709" s="62" t="str">
        <f>VLOOKUP(Table4[[#This Row],[iso_code]],iso_code!B:C,2,FALSE)</f>
        <v>ETH</v>
      </c>
      <c r="D709" s="18" t="str">
        <f>VLOOKUP(Table4[[#This Row],[iso_code]],iso_code!G:H,2,FALSE)</f>
        <v>Ethiopia</v>
      </c>
    </row>
    <row r="710" spans="1:4">
      <c r="A710" s="18">
        <v>120</v>
      </c>
      <c r="B710" s="58" t="s">
        <v>199</v>
      </c>
      <c r="C710" s="62" t="str">
        <f>VLOOKUP(Table4[[#This Row],[iso_code]],iso_code!B:C,2,FALSE)</f>
        <v>ETH</v>
      </c>
      <c r="D710" s="18" t="str">
        <f>VLOOKUP(Table4[[#This Row],[iso_code]],iso_code!G:H,2,FALSE)</f>
        <v>Ethiopia</v>
      </c>
    </row>
    <row r="711" spans="1:4">
      <c r="A711" s="18">
        <v>121</v>
      </c>
      <c r="B711" s="58" t="s">
        <v>883</v>
      </c>
      <c r="C711" s="62" t="str">
        <f>VLOOKUP(Table4[[#This Row],[iso_code]],iso_code!B:C,2,FALSE)</f>
        <v>TZA</v>
      </c>
      <c r="D711" s="18" t="str">
        <f>VLOOKUP(Table4[[#This Row],[iso_code]],iso_code!G:H,2,FALSE)</f>
        <v>Tanzania, United Republic of</v>
      </c>
    </row>
    <row r="712" spans="1:4">
      <c r="A712" s="18">
        <v>122</v>
      </c>
      <c r="B712" s="58" t="s">
        <v>1263</v>
      </c>
      <c r="C712" s="62" t="str">
        <f>VLOOKUP(Table4[[#This Row],[iso_code]],iso_code!B:C,2,FALSE)</f>
        <v>NGA</v>
      </c>
      <c r="D712" s="18" t="str">
        <f>VLOOKUP(Table4[[#This Row],[iso_code]],iso_code!G:H,2,FALSE)</f>
        <v>Nigeria</v>
      </c>
    </row>
    <row r="713" spans="1:4">
      <c r="A713" s="18">
        <v>123</v>
      </c>
      <c r="B713" s="58" t="s">
        <v>1263</v>
      </c>
      <c r="C713" s="62" t="str">
        <f>VLOOKUP(Table4[[#This Row],[iso_code]],iso_code!B:C,2,FALSE)</f>
        <v>NGA</v>
      </c>
      <c r="D713" s="18" t="str">
        <f>VLOOKUP(Table4[[#This Row],[iso_code]],iso_code!G:H,2,FALSE)</f>
        <v>Nigeria</v>
      </c>
    </row>
    <row r="714" spans="1:4">
      <c r="A714" s="18">
        <v>124</v>
      </c>
      <c r="B714" s="58" t="s">
        <v>1263</v>
      </c>
      <c r="C714" s="62" t="str">
        <f>VLOOKUP(Table4[[#This Row],[iso_code]],iso_code!B:C,2,FALSE)</f>
        <v>NGA</v>
      </c>
      <c r="D714" s="18" t="str">
        <f>VLOOKUP(Table4[[#This Row],[iso_code]],iso_code!G:H,2,FALSE)</f>
        <v>Nigeria</v>
      </c>
    </row>
    <row r="715" spans="1:4">
      <c r="A715" s="18">
        <v>125</v>
      </c>
      <c r="B715" s="58" t="s">
        <v>811</v>
      </c>
      <c r="C715" s="62" t="str">
        <f>VLOOKUP(Table4[[#This Row],[iso_code]],iso_code!B:C,2,FALSE)</f>
        <v>DZA</v>
      </c>
      <c r="D715" s="18" t="str">
        <f>VLOOKUP(Table4[[#This Row],[iso_code]],iso_code!G:H,2,FALSE)</f>
        <v>Algeria</v>
      </c>
    </row>
    <row r="716" spans="1:4">
      <c r="A716" s="18">
        <v>126</v>
      </c>
      <c r="B716" s="58" t="s">
        <v>199</v>
      </c>
      <c r="C716" s="62" t="str">
        <f>VLOOKUP(Table4[[#This Row],[iso_code]],iso_code!B:C,2,FALSE)</f>
        <v>ETH</v>
      </c>
      <c r="D716" s="18" t="str">
        <f>VLOOKUP(Table4[[#This Row],[iso_code]],iso_code!G:H,2,FALSE)</f>
        <v>Ethiopia</v>
      </c>
    </row>
    <row r="717" spans="1:4">
      <c r="A717" s="18">
        <v>127</v>
      </c>
      <c r="B717" s="58" t="s">
        <v>1263</v>
      </c>
      <c r="C717" s="62" t="str">
        <f>VLOOKUP(Table4[[#This Row],[iso_code]],iso_code!B:C,2,FALSE)</f>
        <v>NGA</v>
      </c>
      <c r="D717" s="18" t="str">
        <f>VLOOKUP(Table4[[#This Row],[iso_code]],iso_code!G:H,2,FALSE)</f>
        <v>Nigeria</v>
      </c>
    </row>
    <row r="718" spans="1:4">
      <c r="A718" s="18">
        <v>128</v>
      </c>
      <c r="B718" s="58" t="s">
        <v>518</v>
      </c>
      <c r="C718" s="62" t="str">
        <f>VLOOKUP(Table4[[#This Row],[iso_code]],iso_code!B:C,2,FALSE)</f>
        <v>MAR</v>
      </c>
      <c r="D718" s="18" t="str">
        <f>VLOOKUP(Table4[[#This Row],[iso_code]],iso_code!G:H,2,FALSE)</f>
        <v>Morocco</v>
      </c>
    </row>
    <row r="719" spans="1:4">
      <c r="A719" s="18">
        <v>129</v>
      </c>
      <c r="B719" s="58" t="s">
        <v>977</v>
      </c>
      <c r="C719" s="62" t="str">
        <f>VLOOKUP(Table4[[#This Row],[iso_code]],iso_code!B:C,2,FALSE)</f>
        <v>TUN</v>
      </c>
      <c r="D719" s="18" t="str">
        <f>VLOOKUP(Table4[[#This Row],[iso_code]],iso_code!G:H,2,FALSE)</f>
        <v>Tunisia</v>
      </c>
    </row>
    <row r="720" spans="1:4">
      <c r="A720" s="18">
        <v>130</v>
      </c>
      <c r="B720" s="58" t="s">
        <v>433</v>
      </c>
      <c r="C720" s="62" t="str">
        <f>VLOOKUP(Table4[[#This Row],[iso_code]],iso_code!B:C,2,FALSE)</f>
        <v>KEN</v>
      </c>
      <c r="D720" s="18" t="str">
        <f>VLOOKUP(Table4[[#This Row],[iso_code]],iso_code!G:H,2,FALSE)</f>
        <v>Kenya</v>
      </c>
    </row>
    <row r="721" spans="1:4">
      <c r="A721" s="18">
        <v>131</v>
      </c>
      <c r="B721" s="58" t="s">
        <v>433</v>
      </c>
      <c r="C721" s="62" t="str">
        <f>VLOOKUP(Table4[[#This Row],[iso_code]],iso_code!B:C,2,FALSE)</f>
        <v>KEN</v>
      </c>
      <c r="D721" s="18" t="str">
        <f>VLOOKUP(Table4[[#This Row],[iso_code]],iso_code!G:H,2,FALSE)</f>
        <v>Kenya</v>
      </c>
    </row>
    <row r="722" spans="1:4">
      <c r="A722" s="18">
        <v>132</v>
      </c>
      <c r="B722" s="58" t="s">
        <v>1263</v>
      </c>
      <c r="C722" s="62" t="str">
        <f>VLOOKUP(Table4[[#This Row],[iso_code]],iso_code!B:C,2,FALSE)</f>
        <v>NGA</v>
      </c>
      <c r="D722" s="18" t="str">
        <f>VLOOKUP(Table4[[#This Row],[iso_code]],iso_code!G:H,2,FALSE)</f>
        <v>Nigeria</v>
      </c>
    </row>
    <row r="723" spans="1:4">
      <c r="A723" s="18">
        <v>133</v>
      </c>
      <c r="B723" s="58" t="s">
        <v>1263</v>
      </c>
      <c r="C723" s="62" t="str">
        <f>VLOOKUP(Table4[[#This Row],[iso_code]],iso_code!B:C,2,FALSE)</f>
        <v>NGA</v>
      </c>
      <c r="D723" s="18" t="str">
        <f>VLOOKUP(Table4[[#This Row],[iso_code]],iso_code!G:H,2,FALSE)</f>
        <v>Nigeria</v>
      </c>
    </row>
    <row r="724" spans="1:4">
      <c r="A724" s="18">
        <v>134</v>
      </c>
      <c r="B724" s="58" t="s">
        <v>1263</v>
      </c>
      <c r="C724" s="62" t="str">
        <f>VLOOKUP(Table4[[#This Row],[iso_code]],iso_code!B:C,2,FALSE)</f>
        <v>NGA</v>
      </c>
      <c r="D724" s="18" t="str">
        <f>VLOOKUP(Table4[[#This Row],[iso_code]],iso_code!G:H,2,FALSE)</f>
        <v>Nigeria</v>
      </c>
    </row>
    <row r="725" spans="1:4">
      <c r="A725" s="18">
        <v>135</v>
      </c>
      <c r="B725" s="58" t="s">
        <v>617</v>
      </c>
      <c r="C725" s="62" t="str">
        <f>VLOOKUP(Table4[[#This Row],[iso_code]],iso_code!B:C,2,FALSE)</f>
        <v>ZAF</v>
      </c>
      <c r="D725" s="18" t="str">
        <f>VLOOKUP(Table4[[#This Row],[iso_code]],iso_code!G:H,2,FALSE)</f>
        <v>South Africa</v>
      </c>
    </row>
    <row r="726" spans="1:4">
      <c r="A726" s="18">
        <v>136</v>
      </c>
      <c r="B726" s="58" t="s">
        <v>518</v>
      </c>
      <c r="C726" s="62" t="str">
        <f>VLOOKUP(Table4[[#This Row],[iso_code]],iso_code!B:C,2,FALSE)</f>
        <v>MAR</v>
      </c>
      <c r="D726" s="18" t="str">
        <f>VLOOKUP(Table4[[#This Row],[iso_code]],iso_code!G:H,2,FALSE)</f>
        <v>Morocco</v>
      </c>
    </row>
    <row r="727" spans="1:4">
      <c r="A727" s="18">
        <v>137</v>
      </c>
      <c r="B727" s="58" t="s">
        <v>2278</v>
      </c>
      <c r="C727" s="62" t="str">
        <f>VLOOKUP(Table4[[#This Row],[iso_code]],iso_code!B:C,2,FALSE)</f>
        <v>AGO</v>
      </c>
      <c r="D727" s="18" t="str">
        <f>VLOOKUP(Table4[[#This Row],[iso_code]],iso_code!G:H,2,FALSE)</f>
        <v>Angola</v>
      </c>
    </row>
    <row r="728" spans="1:4">
      <c r="A728" s="18">
        <v>138</v>
      </c>
      <c r="B728" s="58" t="s">
        <v>255</v>
      </c>
      <c r="C728" s="62" t="str">
        <f>VLOOKUP(Table4[[#This Row],[iso_code]],iso_code!B:C,2,FALSE)</f>
        <v>GHA</v>
      </c>
      <c r="D728" s="18" t="str">
        <f>VLOOKUP(Table4[[#This Row],[iso_code]],iso_code!G:H,2,FALSE)</f>
        <v>Ghana</v>
      </c>
    </row>
    <row r="729" spans="1:4">
      <c r="A729" s="18">
        <v>139</v>
      </c>
      <c r="B729" s="58" t="s">
        <v>1190</v>
      </c>
      <c r="C729" s="62" t="str">
        <f>VLOOKUP(Table4[[#This Row],[iso_code]],iso_code!B:C,2,FALSE)</f>
        <v>MWI</v>
      </c>
      <c r="D729" s="18" t="str">
        <f>VLOOKUP(Table4[[#This Row],[iso_code]],iso_code!G:H,2,FALSE)</f>
        <v>Malawi</v>
      </c>
    </row>
    <row r="730" spans="1:4">
      <c r="A730" s="18">
        <v>140</v>
      </c>
      <c r="B730" s="58" t="s">
        <v>433</v>
      </c>
      <c r="C730" s="62" t="str">
        <f>VLOOKUP(Table4[[#This Row],[iso_code]],iso_code!B:C,2,FALSE)</f>
        <v>KEN</v>
      </c>
      <c r="D730" s="18" t="str">
        <f>VLOOKUP(Table4[[#This Row],[iso_code]],iso_code!G:H,2,FALSE)</f>
        <v>Kenya</v>
      </c>
    </row>
    <row r="731" spans="1:4">
      <c r="A731" s="18">
        <v>141</v>
      </c>
      <c r="B731" s="58" t="s">
        <v>1496</v>
      </c>
      <c r="C731" s="62" t="str">
        <f>VLOOKUP(Table4[[#This Row],[iso_code]],iso_code!B:C,2,FALSE)</f>
        <v>MOZ</v>
      </c>
      <c r="D731" s="18" t="str">
        <f>VLOOKUP(Table4[[#This Row],[iso_code]],iso_code!G:H,2,FALSE)</f>
        <v>Mozambique</v>
      </c>
    </row>
    <row r="732" spans="1:4">
      <c r="A732" s="18">
        <v>142</v>
      </c>
      <c r="B732" s="58" t="s">
        <v>873</v>
      </c>
      <c r="C732" s="62" t="str">
        <f>VLOOKUP(Table4[[#This Row],[iso_code]],iso_code!B:C,2,FALSE)</f>
        <v>EGY</v>
      </c>
      <c r="D732" s="18" t="str">
        <f>VLOOKUP(Table4[[#This Row],[iso_code]],iso_code!G:H,2,FALSE)</f>
        <v>Egypt</v>
      </c>
    </row>
    <row r="733" spans="1:4">
      <c r="A733" s="18">
        <v>143</v>
      </c>
      <c r="B733" s="58" t="s">
        <v>2145</v>
      </c>
      <c r="C733" s="62" t="str">
        <f>VLOOKUP(Table4[[#This Row],[iso_code]],iso_code!B:C,2,FALSE)</f>
        <v>SLE</v>
      </c>
      <c r="D733" s="18" t="str">
        <f>VLOOKUP(Table4[[#This Row],[iso_code]],iso_code!G:H,2,FALSE)</f>
        <v>Sierra Leone</v>
      </c>
    </row>
    <row r="734" spans="1:4">
      <c r="A734" s="18">
        <v>144</v>
      </c>
      <c r="B734" s="58" t="s">
        <v>518</v>
      </c>
      <c r="C734" s="62" t="str">
        <f>VLOOKUP(Table4[[#This Row],[iso_code]],iso_code!B:C,2,FALSE)</f>
        <v>MAR</v>
      </c>
      <c r="D734" s="18" t="str">
        <f>VLOOKUP(Table4[[#This Row],[iso_code]],iso_code!G:H,2,FALSE)</f>
        <v>Morocco</v>
      </c>
    </row>
    <row r="735" spans="1:4">
      <c r="A735" s="18">
        <v>144</v>
      </c>
      <c r="B735" s="58" t="s">
        <v>977</v>
      </c>
      <c r="C735" s="62" t="str">
        <f>VLOOKUP(Table4[[#This Row],[iso_code]],iso_code!B:C,2,FALSE)</f>
        <v>TUN</v>
      </c>
      <c r="D735" s="18" t="str">
        <f>VLOOKUP(Table4[[#This Row],[iso_code]],iso_code!G:H,2,FALSE)</f>
        <v>Tunisia</v>
      </c>
    </row>
    <row r="736" spans="1:4">
      <c r="A736" s="18">
        <v>144</v>
      </c>
      <c r="B736" s="58" t="s">
        <v>811</v>
      </c>
      <c r="C736" s="62" t="str">
        <f>VLOOKUP(Table4[[#This Row],[iso_code]],iso_code!B:C,2,FALSE)</f>
        <v>DZA</v>
      </c>
      <c r="D736" s="18" t="str">
        <f>VLOOKUP(Table4[[#This Row],[iso_code]],iso_code!G:H,2,FALSE)</f>
        <v>Algeria</v>
      </c>
    </row>
    <row r="737" spans="1:4">
      <c r="A737" s="18">
        <v>145</v>
      </c>
      <c r="B737" s="58" t="s">
        <v>255</v>
      </c>
      <c r="C737" s="62" t="str">
        <f>VLOOKUP(Table4[[#This Row],[iso_code]],iso_code!B:C,2,FALSE)</f>
        <v>GHA</v>
      </c>
      <c r="D737" s="18" t="str">
        <f>VLOOKUP(Table4[[#This Row],[iso_code]],iso_code!G:H,2,FALSE)</f>
        <v>Ghana</v>
      </c>
    </row>
    <row r="738" spans="1:4">
      <c r="A738" s="18">
        <v>146</v>
      </c>
      <c r="B738" s="58" t="s">
        <v>2281</v>
      </c>
      <c r="C738" s="62" t="str">
        <f>VLOOKUP(Table4[[#This Row],[iso_code]],iso_code!B:C,2,FALSE)</f>
        <v>BDI</v>
      </c>
      <c r="D738" s="18" t="str">
        <f>VLOOKUP(Table4[[#This Row],[iso_code]],iso_code!G:H,2,FALSE)</f>
        <v>Burundi</v>
      </c>
    </row>
    <row r="739" spans="1:4">
      <c r="A739" s="18">
        <v>147</v>
      </c>
      <c r="B739" s="58" t="s">
        <v>199</v>
      </c>
      <c r="C739" s="62" t="str">
        <f>VLOOKUP(Table4[[#This Row],[iso_code]],iso_code!B:C,2,FALSE)</f>
        <v>ETH</v>
      </c>
      <c r="D739" s="18" t="str">
        <f>VLOOKUP(Table4[[#This Row],[iso_code]],iso_code!G:H,2,FALSE)</f>
        <v>Ethiopia</v>
      </c>
    </row>
    <row r="740" spans="1:4">
      <c r="A740" s="18">
        <v>148</v>
      </c>
      <c r="B740" s="58" t="s">
        <v>433</v>
      </c>
      <c r="C740" s="62" t="str">
        <f>VLOOKUP(Table4[[#This Row],[iso_code]],iso_code!B:C,2,FALSE)</f>
        <v>KEN</v>
      </c>
      <c r="D740" s="18" t="str">
        <f>VLOOKUP(Table4[[#This Row],[iso_code]],iso_code!G:H,2,FALSE)</f>
        <v>Kenya</v>
      </c>
    </row>
    <row r="741" spans="1:4">
      <c r="A741" s="18">
        <v>149</v>
      </c>
      <c r="B741" s="58" t="s">
        <v>617</v>
      </c>
      <c r="C741" s="62" t="str">
        <f>VLOOKUP(Table4[[#This Row],[iso_code]],iso_code!B:C,2,FALSE)</f>
        <v>ZAF</v>
      </c>
      <c r="D741" s="18" t="str">
        <f>VLOOKUP(Table4[[#This Row],[iso_code]],iso_code!G:H,2,FALSE)</f>
        <v>South Africa</v>
      </c>
    </row>
    <row r="742" spans="1:4">
      <c r="A742" s="18">
        <v>150</v>
      </c>
      <c r="B742" s="58" t="s">
        <v>617</v>
      </c>
      <c r="C742" s="62" t="str">
        <f>VLOOKUP(Table4[[#This Row],[iso_code]],iso_code!B:C,2,FALSE)</f>
        <v>ZAF</v>
      </c>
      <c r="D742" s="18" t="str">
        <f>VLOOKUP(Table4[[#This Row],[iso_code]],iso_code!G:H,2,FALSE)</f>
        <v>South Africa</v>
      </c>
    </row>
    <row r="743" spans="1:4">
      <c r="A743" s="18">
        <v>151</v>
      </c>
      <c r="B743" s="58" t="s">
        <v>433</v>
      </c>
      <c r="C743" s="62" t="str">
        <f>VLOOKUP(Table4[[#This Row],[iso_code]],iso_code!B:C,2,FALSE)</f>
        <v>KEN</v>
      </c>
      <c r="D743" s="18" t="str">
        <f>VLOOKUP(Table4[[#This Row],[iso_code]],iso_code!G:H,2,FALSE)</f>
        <v>Kenya</v>
      </c>
    </row>
    <row r="744" spans="1:4">
      <c r="A744" s="18">
        <v>152</v>
      </c>
      <c r="B744" s="58" t="s">
        <v>1496</v>
      </c>
      <c r="C744" s="62" t="str">
        <f>VLOOKUP(Table4[[#This Row],[iso_code]],iso_code!B:C,2,FALSE)</f>
        <v>MOZ</v>
      </c>
      <c r="D744" s="18" t="str">
        <f>VLOOKUP(Table4[[#This Row],[iso_code]],iso_code!G:H,2,FALSE)</f>
        <v>Mozambique</v>
      </c>
    </row>
    <row r="745" spans="1:4">
      <c r="A745" s="18">
        <v>153</v>
      </c>
      <c r="B745" s="58" t="s">
        <v>1508</v>
      </c>
      <c r="C745" s="62" t="str">
        <f>VLOOKUP(Table4[[#This Row],[iso_code]],iso_code!B:C,2,FALSE)</f>
        <v>UGA</v>
      </c>
      <c r="D745" s="18" t="str">
        <f>VLOOKUP(Table4[[#This Row],[iso_code]],iso_code!G:H,2,FALSE)</f>
        <v>Uganda</v>
      </c>
    </row>
    <row r="746" spans="1:4">
      <c r="A746" s="18">
        <v>154</v>
      </c>
      <c r="B746" s="58" t="s">
        <v>199</v>
      </c>
      <c r="C746" s="62" t="str">
        <f>VLOOKUP(Table4[[#This Row],[iso_code]],iso_code!B:C,2,FALSE)</f>
        <v>ETH</v>
      </c>
      <c r="D746" s="18" t="str">
        <f>VLOOKUP(Table4[[#This Row],[iso_code]],iso_code!G:H,2,FALSE)</f>
        <v>Ethiopia</v>
      </c>
    </row>
    <row r="747" spans="1:4">
      <c r="A747" s="18">
        <v>155</v>
      </c>
      <c r="B747" s="58" t="s">
        <v>1263</v>
      </c>
      <c r="C747" s="62" t="str">
        <f>VLOOKUP(Table4[[#This Row],[iso_code]],iso_code!B:C,2,FALSE)</f>
        <v>NGA</v>
      </c>
      <c r="D747" s="18" t="str">
        <f>VLOOKUP(Table4[[#This Row],[iso_code]],iso_code!G:H,2,FALSE)</f>
        <v>Nigeria</v>
      </c>
    </row>
    <row r="748" spans="1:4">
      <c r="A748" s="18">
        <v>156</v>
      </c>
      <c r="B748" s="58" t="s">
        <v>1263</v>
      </c>
      <c r="C748" s="62" t="str">
        <f>VLOOKUP(Table4[[#This Row],[iso_code]],iso_code!B:C,2,FALSE)</f>
        <v>NGA</v>
      </c>
      <c r="D748" s="18" t="str">
        <f>VLOOKUP(Table4[[#This Row],[iso_code]],iso_code!G:H,2,FALSE)</f>
        <v>Nigeria</v>
      </c>
    </row>
    <row r="749" spans="1:4">
      <c r="A749" s="18">
        <v>157</v>
      </c>
      <c r="B749" s="58" t="s">
        <v>433</v>
      </c>
      <c r="C749" s="62" t="str">
        <f>VLOOKUP(Table4[[#This Row],[iso_code]],iso_code!B:C,2,FALSE)</f>
        <v>KEN</v>
      </c>
      <c r="D749" s="18" t="str">
        <f>VLOOKUP(Table4[[#This Row],[iso_code]],iso_code!G:H,2,FALSE)</f>
        <v>Kenya</v>
      </c>
    </row>
    <row r="750" spans="1:4">
      <c r="A750" s="18">
        <v>158</v>
      </c>
      <c r="B750" s="58" t="s">
        <v>617</v>
      </c>
      <c r="C750" s="62" t="str">
        <f>VLOOKUP(Table4[[#This Row],[iso_code]],iso_code!B:C,2,FALSE)</f>
        <v>ZAF</v>
      </c>
      <c r="D750" s="18" t="str">
        <f>VLOOKUP(Table4[[#This Row],[iso_code]],iso_code!G:H,2,FALSE)</f>
        <v>South Africa</v>
      </c>
    </row>
    <row r="751" spans="1:4">
      <c r="A751" s="18">
        <v>159</v>
      </c>
      <c r="B751" s="58" t="s">
        <v>290</v>
      </c>
      <c r="C751" s="62" t="str">
        <f>VLOOKUP(Table4[[#This Row],[iso_code]],iso_code!B:C,2,FALSE)</f>
        <v>CMR</v>
      </c>
      <c r="D751" s="18" t="str">
        <f>VLOOKUP(Table4[[#This Row],[iso_code]],iso_code!G:H,2,FALSE)</f>
        <v>Cameroon</v>
      </c>
    </row>
    <row r="752" spans="1:4">
      <c r="A752" s="18">
        <v>160</v>
      </c>
      <c r="B752" s="58" t="s">
        <v>199</v>
      </c>
      <c r="C752" s="62" t="str">
        <f>VLOOKUP(Table4[[#This Row],[iso_code]],iso_code!B:C,2,FALSE)</f>
        <v>ETH</v>
      </c>
      <c r="D752" s="18" t="str">
        <f>VLOOKUP(Table4[[#This Row],[iso_code]],iso_code!G:H,2,FALSE)</f>
        <v>Ethiopia</v>
      </c>
    </row>
    <row r="753" spans="1:4">
      <c r="A753" s="18">
        <v>161</v>
      </c>
      <c r="B753" s="58" t="s">
        <v>1263</v>
      </c>
      <c r="C753" s="62" t="str">
        <f>VLOOKUP(Table4[[#This Row],[iso_code]],iso_code!B:C,2,FALSE)</f>
        <v>NGA</v>
      </c>
      <c r="D753" s="18" t="str">
        <f>VLOOKUP(Table4[[#This Row],[iso_code]],iso_code!G:H,2,FALSE)</f>
        <v>Nigeria</v>
      </c>
    </row>
    <row r="754" spans="1:4">
      <c r="A754" s="18">
        <v>162</v>
      </c>
      <c r="B754" s="58" t="s">
        <v>290</v>
      </c>
      <c r="C754" s="62" t="str">
        <f>VLOOKUP(Table4[[#This Row],[iso_code]],iso_code!B:C,2,FALSE)</f>
        <v>CMR</v>
      </c>
      <c r="D754" s="18" t="str">
        <f>VLOOKUP(Table4[[#This Row],[iso_code]],iso_code!G:H,2,FALSE)</f>
        <v>Cameroon</v>
      </c>
    </row>
    <row r="755" spans="1:4">
      <c r="A755" s="18">
        <v>163</v>
      </c>
      <c r="B755" s="58" t="s">
        <v>873</v>
      </c>
      <c r="C755" s="62" t="str">
        <f>VLOOKUP(Table4[[#This Row],[iso_code]],iso_code!B:C,2,FALSE)</f>
        <v>EGY</v>
      </c>
      <c r="D755" s="18" t="str">
        <f>VLOOKUP(Table4[[#This Row],[iso_code]],iso_code!G:H,2,FALSE)</f>
        <v>Egypt</v>
      </c>
    </row>
    <row r="756" spans="1:4">
      <c r="A756" s="18">
        <v>164</v>
      </c>
      <c r="B756" s="58" t="s">
        <v>1508</v>
      </c>
      <c r="C756" s="62" t="str">
        <f>VLOOKUP(Table4[[#This Row],[iso_code]],iso_code!B:C,2,FALSE)</f>
        <v>UGA</v>
      </c>
      <c r="D756" s="18" t="str">
        <f>VLOOKUP(Table4[[#This Row],[iso_code]],iso_code!G:H,2,FALSE)</f>
        <v>Uganda</v>
      </c>
    </row>
    <row r="757" spans="1:4">
      <c r="A757" s="18">
        <v>165</v>
      </c>
      <c r="B757" s="58" t="s">
        <v>199</v>
      </c>
      <c r="C757" s="62" t="str">
        <f>VLOOKUP(Table4[[#This Row],[iso_code]],iso_code!B:C,2,FALSE)</f>
        <v>ETH</v>
      </c>
      <c r="D757" s="18" t="str">
        <f>VLOOKUP(Table4[[#This Row],[iso_code]],iso_code!G:H,2,FALSE)</f>
        <v>Ethiopia</v>
      </c>
    </row>
    <row r="758" spans="1:4">
      <c r="A758" s="18">
        <v>166</v>
      </c>
      <c r="B758" s="58" t="s">
        <v>1030</v>
      </c>
      <c r="C758" s="62" t="str">
        <f>VLOOKUP(Table4[[#This Row],[iso_code]],iso_code!B:C,2,FALSE)</f>
        <v>NER</v>
      </c>
      <c r="D758" s="18" t="str">
        <f>VLOOKUP(Table4[[#This Row],[iso_code]],iso_code!G:H,2,FALSE)</f>
        <v>Niger (the)</v>
      </c>
    </row>
    <row r="759" spans="1:4">
      <c r="A759" s="18">
        <v>167</v>
      </c>
      <c r="B759" s="58" t="s">
        <v>433</v>
      </c>
      <c r="C759" s="62" t="str">
        <f>VLOOKUP(Table4[[#This Row],[iso_code]],iso_code!B:C,2,FALSE)</f>
        <v>KEN</v>
      </c>
      <c r="D759" s="18" t="str">
        <f>VLOOKUP(Table4[[#This Row],[iso_code]],iso_code!G:H,2,FALSE)</f>
        <v>Kenya</v>
      </c>
    </row>
    <row r="760" spans="1:4">
      <c r="A760" s="18">
        <v>168</v>
      </c>
      <c r="B760" s="58" t="s">
        <v>433</v>
      </c>
      <c r="C760" s="62" t="str">
        <f>VLOOKUP(Table4[[#This Row],[iso_code]],iso_code!B:C,2,FALSE)</f>
        <v>KEN</v>
      </c>
      <c r="D760" s="18" t="str">
        <f>VLOOKUP(Table4[[#This Row],[iso_code]],iso_code!G:H,2,FALSE)</f>
        <v>Kenya</v>
      </c>
    </row>
    <row r="761" spans="1:4">
      <c r="A761" s="18">
        <v>169</v>
      </c>
      <c r="B761" s="58" t="s">
        <v>1263</v>
      </c>
      <c r="C761" s="62" t="str">
        <f>VLOOKUP(Table4[[#This Row],[iso_code]],iso_code!B:C,2,FALSE)</f>
        <v>NGA</v>
      </c>
      <c r="D761" s="18" t="str">
        <f>VLOOKUP(Table4[[#This Row],[iso_code]],iso_code!G:H,2,FALSE)</f>
        <v>Nigeria</v>
      </c>
    </row>
    <row r="762" spans="1:4">
      <c r="A762" s="18">
        <v>170</v>
      </c>
      <c r="B762" s="58" t="s">
        <v>1030</v>
      </c>
      <c r="C762" s="62" t="str">
        <f>VLOOKUP(Table4[[#This Row],[iso_code]],iso_code!B:C,2,FALSE)</f>
        <v>NER</v>
      </c>
      <c r="D762" s="18" t="str">
        <f>VLOOKUP(Table4[[#This Row],[iso_code]],iso_code!G:H,2,FALSE)</f>
        <v>Niger (the)</v>
      </c>
    </row>
    <row r="763" spans="1:4">
      <c r="A763" s="18">
        <v>171</v>
      </c>
      <c r="B763" s="58" t="s">
        <v>255</v>
      </c>
      <c r="C763" s="62" t="str">
        <f>VLOOKUP(Table4[[#This Row],[iso_code]],iso_code!B:C,2,FALSE)</f>
        <v>GHA</v>
      </c>
      <c r="D763" s="18" t="str">
        <f>VLOOKUP(Table4[[#This Row],[iso_code]],iso_code!G:H,2,FALSE)</f>
        <v>Ghana</v>
      </c>
    </row>
    <row r="764" spans="1:4">
      <c r="A764" s="18">
        <v>172</v>
      </c>
      <c r="B764" s="58" t="s">
        <v>1263</v>
      </c>
      <c r="C764" s="62" t="str">
        <f>VLOOKUP(Table4[[#This Row],[iso_code]],iso_code!B:C,2,FALSE)</f>
        <v>NGA</v>
      </c>
      <c r="D764" s="18" t="str">
        <f>VLOOKUP(Table4[[#This Row],[iso_code]],iso_code!G:H,2,FALSE)</f>
        <v>Nigeria</v>
      </c>
    </row>
    <row r="765" spans="1:4">
      <c r="A765" s="18">
        <v>173</v>
      </c>
      <c r="B765" s="58" t="s">
        <v>1678</v>
      </c>
      <c r="C765" s="62" t="str">
        <f>VLOOKUP(Table4[[#This Row],[iso_code]],iso_code!B:C,2,FALSE)</f>
        <v>CPV</v>
      </c>
      <c r="D765" s="18" t="str">
        <f>VLOOKUP(Table4[[#This Row],[iso_code]],iso_code!G:H,2,FALSE)</f>
        <v>Cabo Verde</v>
      </c>
    </row>
    <row r="766" spans="1:4">
      <c r="A766" s="18">
        <v>174</v>
      </c>
      <c r="B766" s="58" t="s">
        <v>617</v>
      </c>
      <c r="C766" s="62" t="str">
        <f>VLOOKUP(Table4[[#This Row],[iso_code]],iso_code!B:C,2,FALSE)</f>
        <v>ZAF</v>
      </c>
      <c r="D766" s="18" t="str">
        <f>VLOOKUP(Table4[[#This Row],[iso_code]],iso_code!G:H,2,FALSE)</f>
        <v>South Africa</v>
      </c>
    </row>
    <row r="767" spans="1:4">
      <c r="A767" s="18">
        <v>175</v>
      </c>
      <c r="B767" s="58" t="s">
        <v>1263</v>
      </c>
      <c r="C767" s="62" t="str">
        <f>VLOOKUP(Table4[[#This Row],[iso_code]],iso_code!B:C,2,FALSE)</f>
        <v>NGA</v>
      </c>
      <c r="D767" s="18" t="str">
        <f>VLOOKUP(Table4[[#This Row],[iso_code]],iso_code!G:H,2,FALSE)</f>
        <v>Nigeria</v>
      </c>
    </row>
    <row r="768" spans="1:4">
      <c r="A768" s="18">
        <v>176</v>
      </c>
      <c r="B768" s="58" t="s">
        <v>1263</v>
      </c>
      <c r="C768" s="62" t="str">
        <f>VLOOKUP(Table4[[#This Row],[iso_code]],iso_code!B:C,2,FALSE)</f>
        <v>NGA</v>
      </c>
      <c r="D768" s="18" t="str">
        <f>VLOOKUP(Table4[[#This Row],[iso_code]],iso_code!G:H,2,FALSE)</f>
        <v>Nigeria</v>
      </c>
    </row>
    <row r="769" spans="1:4">
      <c r="A769" s="18">
        <v>177</v>
      </c>
      <c r="B769" s="58" t="s">
        <v>1711</v>
      </c>
      <c r="C769" s="62" t="str">
        <f>VLOOKUP(Table4[[#This Row],[iso_code]],iso_code!B:C,2,FALSE)</f>
        <v>CAF</v>
      </c>
      <c r="D769" s="18" t="str">
        <f>VLOOKUP(Table4[[#This Row],[iso_code]],iso_code!G:H,2,FALSE)</f>
        <v>Central African Republic (the)</v>
      </c>
    </row>
    <row r="770" spans="1:4">
      <c r="A770" s="18">
        <v>178</v>
      </c>
      <c r="B770" s="58" t="s">
        <v>1263</v>
      </c>
      <c r="C770" s="62" t="str">
        <f>VLOOKUP(Table4[[#This Row],[iso_code]],iso_code!B:C,2,FALSE)</f>
        <v>NGA</v>
      </c>
      <c r="D770" s="18" t="str">
        <f>VLOOKUP(Table4[[#This Row],[iso_code]],iso_code!G:H,2,FALSE)</f>
        <v>Nigeria</v>
      </c>
    </row>
    <row r="771" spans="1:4">
      <c r="A771" s="18">
        <v>179</v>
      </c>
      <c r="B771" s="58" t="s">
        <v>1263</v>
      </c>
      <c r="C771" s="62" t="str">
        <f>VLOOKUP(Table4[[#This Row],[iso_code]],iso_code!B:C,2,FALSE)</f>
        <v>NGA</v>
      </c>
      <c r="D771" s="18" t="str">
        <f>VLOOKUP(Table4[[#This Row],[iso_code]],iso_code!G:H,2,FALSE)</f>
        <v>Nigeria</v>
      </c>
    </row>
    <row r="772" spans="1:4">
      <c r="A772" s="18">
        <v>180</v>
      </c>
      <c r="B772" s="58" t="s">
        <v>1736</v>
      </c>
      <c r="C772" s="62" t="str">
        <f>VLOOKUP(Table4[[#This Row],[iso_code]],iso_code!B:C,2,FALSE)</f>
        <v>SEN</v>
      </c>
      <c r="D772" s="18" t="str">
        <f>VLOOKUP(Table4[[#This Row],[iso_code]],iso_code!G:H,2,FALSE)</f>
        <v>Senegal</v>
      </c>
    </row>
    <row r="773" spans="1:4">
      <c r="A773" s="18">
        <v>181</v>
      </c>
      <c r="B773" s="58" t="s">
        <v>873</v>
      </c>
      <c r="C773" s="62" t="str">
        <f>VLOOKUP(Table4[[#This Row],[iso_code]],iso_code!B:C,2,FALSE)</f>
        <v>EGY</v>
      </c>
      <c r="D773" s="18" t="str">
        <f>VLOOKUP(Table4[[#This Row],[iso_code]],iso_code!G:H,2,FALSE)</f>
        <v>Egypt</v>
      </c>
    </row>
    <row r="774" spans="1:4">
      <c r="A774" s="18">
        <v>182</v>
      </c>
      <c r="B774" s="58" t="s">
        <v>617</v>
      </c>
      <c r="C774" s="62" t="str">
        <f>VLOOKUP(Table4[[#This Row],[iso_code]],iso_code!B:C,2,FALSE)</f>
        <v>ZAF</v>
      </c>
      <c r="D774" s="18" t="str">
        <f>VLOOKUP(Table4[[#This Row],[iso_code]],iso_code!G:H,2,FALSE)</f>
        <v>South Africa</v>
      </c>
    </row>
    <row r="775" spans="1:4">
      <c r="A775" s="18">
        <v>183</v>
      </c>
      <c r="B775" s="58" t="s">
        <v>1263</v>
      </c>
      <c r="C775" s="62" t="str">
        <f>VLOOKUP(Table4[[#This Row],[iso_code]],iso_code!B:C,2,FALSE)</f>
        <v>NGA</v>
      </c>
      <c r="D775" s="18" t="str">
        <f>VLOOKUP(Table4[[#This Row],[iso_code]],iso_code!G:H,2,FALSE)</f>
        <v>Nigeria</v>
      </c>
    </row>
    <row r="776" spans="1:4">
      <c r="A776" s="18">
        <v>184</v>
      </c>
      <c r="B776" s="58" t="s">
        <v>518</v>
      </c>
      <c r="C776" s="62" t="str">
        <f>VLOOKUP(Table4[[#This Row],[iso_code]],iso_code!B:C,2,FALSE)</f>
        <v>MAR</v>
      </c>
      <c r="D776" s="18" t="str">
        <f>VLOOKUP(Table4[[#This Row],[iso_code]],iso_code!G:H,2,FALSE)</f>
        <v>Morocco</v>
      </c>
    </row>
    <row r="777" spans="1:4">
      <c r="A777" s="18">
        <v>185</v>
      </c>
      <c r="B777" s="58" t="s">
        <v>255</v>
      </c>
      <c r="C777" s="62" t="str">
        <f>VLOOKUP(Table4[[#This Row],[iso_code]],iso_code!B:C,2,FALSE)</f>
        <v>GHA</v>
      </c>
      <c r="D777" s="18" t="str">
        <f>VLOOKUP(Table4[[#This Row],[iso_code]],iso_code!G:H,2,FALSE)</f>
        <v>Ghana</v>
      </c>
    </row>
    <row r="778" spans="1:4">
      <c r="A778" s="18">
        <v>186</v>
      </c>
      <c r="B778" s="58" t="s">
        <v>617</v>
      </c>
      <c r="C778" s="62" t="str">
        <f>VLOOKUP(Table4[[#This Row],[iso_code]],iso_code!B:C,2,FALSE)</f>
        <v>ZAF</v>
      </c>
      <c r="D778" s="18" t="str">
        <f>VLOOKUP(Table4[[#This Row],[iso_code]],iso_code!G:H,2,FALSE)</f>
        <v>South Africa</v>
      </c>
    </row>
    <row r="779" spans="1:4">
      <c r="A779" s="18">
        <v>187</v>
      </c>
      <c r="B779" s="58" t="s">
        <v>1263</v>
      </c>
      <c r="C779" s="62" t="str">
        <f>VLOOKUP(Table4[[#This Row],[iso_code]],iso_code!B:C,2,FALSE)</f>
        <v>NGA</v>
      </c>
      <c r="D779" s="18" t="str">
        <f>VLOOKUP(Table4[[#This Row],[iso_code]],iso_code!G:H,2,FALSE)</f>
        <v>Nigeria</v>
      </c>
    </row>
    <row r="780" spans="1:4">
      <c r="A780" s="18">
        <v>188</v>
      </c>
      <c r="B780" s="58" t="s">
        <v>2278</v>
      </c>
      <c r="C780" s="62" t="str">
        <f>VLOOKUP(Table4[[#This Row],[iso_code]],iso_code!B:C,2,FALSE)</f>
        <v>AGO</v>
      </c>
      <c r="D780" s="18" t="str">
        <f>VLOOKUP(Table4[[#This Row],[iso_code]],iso_code!G:H,2,FALSE)</f>
        <v>Angola</v>
      </c>
    </row>
    <row r="781" spans="1:4">
      <c r="A781" s="18">
        <v>188</v>
      </c>
      <c r="B781" s="58" t="s">
        <v>2280</v>
      </c>
      <c r="C781" s="62" t="str">
        <f>VLOOKUP(Table4[[#This Row],[iso_code]],iso_code!B:C,2,FALSE)</f>
        <v>BFA</v>
      </c>
      <c r="D781" s="18" t="str">
        <f>VLOOKUP(Table4[[#This Row],[iso_code]],iso_code!G:H,2,FALSE)</f>
        <v>Burkina Faso</v>
      </c>
    </row>
    <row r="782" spans="1:4">
      <c r="A782" s="18">
        <v>188</v>
      </c>
      <c r="B782" s="58" t="s">
        <v>2281</v>
      </c>
      <c r="C782" s="62" t="str">
        <f>VLOOKUP(Table4[[#This Row],[iso_code]],iso_code!B:C,2,FALSE)</f>
        <v>BDI</v>
      </c>
      <c r="D782" s="18" t="str">
        <f>VLOOKUP(Table4[[#This Row],[iso_code]],iso_code!G:H,2,FALSE)</f>
        <v>Burundi</v>
      </c>
    </row>
    <row r="783" spans="1:4">
      <c r="A783" s="18">
        <v>188</v>
      </c>
      <c r="B783" s="58" t="s">
        <v>2279</v>
      </c>
      <c r="C783" s="62" t="str">
        <f>VLOOKUP(Table4[[#This Row],[iso_code]],iso_code!B:C,2,FALSE)</f>
        <v>BEN</v>
      </c>
      <c r="D783" s="18" t="str">
        <f>VLOOKUP(Table4[[#This Row],[iso_code]],iso_code!G:H,2,FALSE)</f>
        <v>Benin</v>
      </c>
    </row>
    <row r="784" spans="1:4">
      <c r="A784" s="18">
        <v>188</v>
      </c>
      <c r="B784" s="58" t="s">
        <v>1877</v>
      </c>
      <c r="C784" s="62" t="str">
        <f>VLOOKUP(Table4[[#This Row],[iso_code]],iso_code!B:C,2,FALSE)</f>
        <v>BWA</v>
      </c>
      <c r="D784" s="18" t="str">
        <f>VLOOKUP(Table4[[#This Row],[iso_code]],iso_code!G:H,2,FALSE)</f>
        <v>Botswana</v>
      </c>
    </row>
    <row r="785" spans="1:4">
      <c r="A785" s="18">
        <v>188</v>
      </c>
      <c r="B785" s="58" t="s">
        <v>2075</v>
      </c>
      <c r="C785" s="62" t="str">
        <f>VLOOKUP(Table4[[#This Row],[iso_code]],iso_code!B:C,2,FALSE)</f>
        <v>COD</v>
      </c>
      <c r="D785" s="18" t="str">
        <f>VLOOKUP(Table4[[#This Row],[iso_code]],iso_code!G:H,2,FALSE)</f>
        <v>Congo (the Democratic Republic of the)</v>
      </c>
    </row>
    <row r="786" spans="1:4">
      <c r="A786" s="18">
        <v>188</v>
      </c>
      <c r="B786" s="58" t="s">
        <v>1711</v>
      </c>
      <c r="C786" s="62" t="str">
        <f>VLOOKUP(Table4[[#This Row],[iso_code]],iso_code!B:C,2,FALSE)</f>
        <v>CAF</v>
      </c>
      <c r="D786" s="18" t="str">
        <f>VLOOKUP(Table4[[#This Row],[iso_code]],iso_code!G:H,2,FALSE)</f>
        <v>Central African Republic (the)</v>
      </c>
    </row>
    <row r="787" spans="1:4">
      <c r="A787" s="18">
        <v>188</v>
      </c>
      <c r="B787" s="58" t="s">
        <v>2284</v>
      </c>
      <c r="C787" s="62" t="str">
        <f>VLOOKUP(Table4[[#This Row],[iso_code]],iso_code!B:C,2,FALSE)</f>
        <v>COG</v>
      </c>
      <c r="D787" s="18" t="str">
        <f>VLOOKUP(Table4[[#This Row],[iso_code]],iso_code!G:H,2,FALSE)</f>
        <v>Congo (the)</v>
      </c>
    </row>
    <row r="788" spans="1:4">
      <c r="A788" s="18">
        <v>188</v>
      </c>
      <c r="B788" s="58" t="s">
        <v>2292</v>
      </c>
      <c r="C788" s="62" t="str">
        <f>VLOOKUP(Table4[[#This Row],[iso_code]],iso_code!B:C,2,FALSE)</f>
        <v>CIV</v>
      </c>
      <c r="D788" s="18" t="str">
        <f>VLOOKUP(Table4[[#This Row],[iso_code]],iso_code!G:H,2,FALSE)</f>
        <v>Côte d'Ivoire</v>
      </c>
    </row>
    <row r="789" spans="1:4">
      <c r="A789" s="18">
        <v>188</v>
      </c>
      <c r="B789" s="58" t="s">
        <v>290</v>
      </c>
      <c r="C789" s="62" t="str">
        <f>VLOOKUP(Table4[[#This Row],[iso_code]],iso_code!B:C,2,FALSE)</f>
        <v>CMR</v>
      </c>
      <c r="D789" s="18" t="str">
        <f>VLOOKUP(Table4[[#This Row],[iso_code]],iso_code!G:H,2,FALSE)</f>
        <v>Cameroon</v>
      </c>
    </row>
    <row r="790" spans="1:4">
      <c r="A790" s="18">
        <v>188</v>
      </c>
      <c r="B790" s="58" t="s">
        <v>1678</v>
      </c>
      <c r="C790" s="62" t="str">
        <f>VLOOKUP(Table4[[#This Row],[iso_code]],iso_code!B:C,2,FALSE)</f>
        <v>CPV</v>
      </c>
      <c r="D790" s="18" t="str">
        <f>VLOOKUP(Table4[[#This Row],[iso_code]],iso_code!G:H,2,FALSE)</f>
        <v>Cabo Verde</v>
      </c>
    </row>
    <row r="791" spans="1:4">
      <c r="A791" s="18">
        <v>188</v>
      </c>
      <c r="B791" s="58" t="s">
        <v>2285</v>
      </c>
      <c r="C791" s="62" t="str">
        <f>VLOOKUP(Table4[[#This Row],[iso_code]],iso_code!B:C,2,FALSE)</f>
        <v>DJI</v>
      </c>
      <c r="D791" s="18" t="str">
        <f>VLOOKUP(Table4[[#This Row],[iso_code]],iso_code!G:H,2,FALSE)</f>
        <v>Djibouti</v>
      </c>
    </row>
    <row r="792" spans="1:4">
      <c r="A792" s="18">
        <v>188</v>
      </c>
      <c r="B792" s="58" t="s">
        <v>811</v>
      </c>
      <c r="C792" s="62" t="str">
        <f>VLOOKUP(Table4[[#This Row],[iso_code]],iso_code!B:C,2,FALSE)</f>
        <v>DZA</v>
      </c>
      <c r="D792" s="18" t="str">
        <f>VLOOKUP(Table4[[#This Row],[iso_code]],iso_code!G:H,2,FALSE)</f>
        <v>Algeria</v>
      </c>
    </row>
    <row r="793" spans="1:4">
      <c r="A793" s="18">
        <v>188</v>
      </c>
      <c r="B793" s="58" t="s">
        <v>873</v>
      </c>
      <c r="C793" s="62" t="str">
        <f>VLOOKUP(Table4[[#This Row],[iso_code]],iso_code!B:C,2,FALSE)</f>
        <v>EGY</v>
      </c>
      <c r="D793" s="18" t="str">
        <f>VLOOKUP(Table4[[#This Row],[iso_code]],iso_code!G:H,2,FALSE)</f>
        <v>Egypt</v>
      </c>
    </row>
    <row r="794" spans="1:4">
      <c r="A794" s="18">
        <v>188</v>
      </c>
      <c r="B794" s="58" t="s">
        <v>2287</v>
      </c>
      <c r="C794" s="62" t="str">
        <f>VLOOKUP(Table4[[#This Row],[iso_code]],iso_code!B:C,2,FALSE)</f>
        <v>ERI</v>
      </c>
      <c r="D794" s="18" t="str">
        <f>VLOOKUP(Table4[[#This Row],[iso_code]],iso_code!G:H,2,FALSE)</f>
        <v>Eritrea</v>
      </c>
    </row>
    <row r="795" spans="1:4">
      <c r="A795" s="18">
        <v>188</v>
      </c>
      <c r="B795" s="58" t="s">
        <v>199</v>
      </c>
      <c r="C795" s="62" t="str">
        <f>VLOOKUP(Table4[[#This Row],[iso_code]],iso_code!B:C,2,FALSE)</f>
        <v>ETH</v>
      </c>
      <c r="D795" s="18" t="str">
        <f>VLOOKUP(Table4[[#This Row],[iso_code]],iso_code!G:H,2,FALSE)</f>
        <v>Ethiopia</v>
      </c>
    </row>
    <row r="796" spans="1:4">
      <c r="A796" s="18">
        <v>188</v>
      </c>
      <c r="B796" s="58" t="s">
        <v>2288</v>
      </c>
      <c r="C796" s="62" t="str">
        <f>VLOOKUP(Table4[[#This Row],[iso_code]],iso_code!B:C,2,FALSE)</f>
        <v>GAB</v>
      </c>
      <c r="D796" s="18" t="str">
        <f>VLOOKUP(Table4[[#This Row],[iso_code]],iso_code!G:H,2,FALSE)</f>
        <v>Gabon</v>
      </c>
    </row>
    <row r="797" spans="1:4">
      <c r="A797" s="18">
        <v>188</v>
      </c>
      <c r="B797" s="58" t="s">
        <v>255</v>
      </c>
      <c r="C797" s="62" t="str">
        <f>VLOOKUP(Table4[[#This Row],[iso_code]],iso_code!B:C,2,FALSE)</f>
        <v>GHA</v>
      </c>
      <c r="D797" s="18" t="str">
        <f>VLOOKUP(Table4[[#This Row],[iso_code]],iso_code!G:H,2,FALSE)</f>
        <v>Ghana</v>
      </c>
    </row>
    <row r="798" spans="1:4">
      <c r="A798" s="18">
        <v>188</v>
      </c>
      <c r="B798" s="58" t="s">
        <v>2289</v>
      </c>
      <c r="C798" s="62" t="str">
        <f>VLOOKUP(Table4[[#This Row],[iso_code]],iso_code!B:C,2,FALSE)</f>
        <v>GMB</v>
      </c>
      <c r="D798" s="18" t="str">
        <f>VLOOKUP(Table4[[#This Row],[iso_code]],iso_code!G:H,2,FALSE)</f>
        <v>Gambia (the)</v>
      </c>
    </row>
    <row r="799" spans="1:4">
      <c r="A799" s="18">
        <v>188</v>
      </c>
      <c r="B799" s="58" t="s">
        <v>2290</v>
      </c>
      <c r="C799" s="62" t="str">
        <f>VLOOKUP(Table4[[#This Row],[iso_code]],iso_code!B:C,2,FALSE)</f>
        <v>GIN</v>
      </c>
      <c r="D799" s="18" t="str">
        <f>VLOOKUP(Table4[[#This Row],[iso_code]],iso_code!G:H,2,FALSE)</f>
        <v>Guinea</v>
      </c>
    </row>
    <row r="800" spans="1:4">
      <c r="A800" s="18">
        <v>188</v>
      </c>
      <c r="B800" s="58" t="s">
        <v>2286</v>
      </c>
      <c r="C800" s="62" t="str">
        <f>VLOOKUP(Table4[[#This Row],[iso_code]],iso_code!B:C,2,FALSE)</f>
        <v>GNQ</v>
      </c>
      <c r="D800" s="18" t="str">
        <f>VLOOKUP(Table4[[#This Row],[iso_code]],iso_code!G:H,2,FALSE)</f>
        <v>Equatorial Guinea</v>
      </c>
    </row>
    <row r="801" spans="1:4">
      <c r="A801" s="18">
        <v>188</v>
      </c>
      <c r="B801" s="58" t="s">
        <v>2291</v>
      </c>
      <c r="C801" s="62" t="str">
        <f>VLOOKUP(Table4[[#This Row],[iso_code]],iso_code!B:C,2,FALSE)</f>
        <v>GNB</v>
      </c>
      <c r="D801" s="18" t="str">
        <f>VLOOKUP(Table4[[#This Row],[iso_code]],iso_code!G:H,2,FALSE)</f>
        <v>Guinea-Bissau</v>
      </c>
    </row>
    <row r="802" spans="1:4">
      <c r="A802" s="18">
        <v>188</v>
      </c>
      <c r="B802" s="58" t="s">
        <v>433</v>
      </c>
      <c r="C802" s="62" t="str">
        <f>VLOOKUP(Table4[[#This Row],[iso_code]],iso_code!B:C,2,FALSE)</f>
        <v>KEN</v>
      </c>
      <c r="D802" s="18" t="str">
        <f>VLOOKUP(Table4[[#This Row],[iso_code]],iso_code!G:H,2,FALSE)</f>
        <v>Kenya</v>
      </c>
    </row>
    <row r="803" spans="1:4">
      <c r="A803" s="18">
        <v>188</v>
      </c>
      <c r="B803" s="58" t="s">
        <v>2283</v>
      </c>
      <c r="C803" s="62" t="str">
        <f>VLOOKUP(Table4[[#This Row],[iso_code]],iso_code!B:C,2,FALSE)</f>
        <v>COM</v>
      </c>
      <c r="D803" s="18" t="str">
        <f>VLOOKUP(Table4[[#This Row],[iso_code]],iso_code!G:H,2,FALSE)</f>
        <v>Comoros (the)</v>
      </c>
    </row>
    <row r="804" spans="1:4">
      <c r="A804" s="18">
        <v>188</v>
      </c>
      <c r="B804" s="58" t="s">
        <v>2294</v>
      </c>
      <c r="C804" s="62" t="str">
        <f>VLOOKUP(Table4[[#This Row],[iso_code]],iso_code!B:C,2,FALSE)</f>
        <v>LBR</v>
      </c>
      <c r="D804" s="18" t="str">
        <f>VLOOKUP(Table4[[#This Row],[iso_code]],iso_code!G:H,2,FALSE)</f>
        <v>Liberia</v>
      </c>
    </row>
    <row r="805" spans="1:4">
      <c r="A805" s="18">
        <v>188</v>
      </c>
      <c r="B805" s="58" t="s">
        <v>2293</v>
      </c>
      <c r="C805" s="62" t="str">
        <f>VLOOKUP(Table4[[#This Row],[iso_code]],iso_code!B:C,2,FALSE)</f>
        <v>LSO</v>
      </c>
      <c r="D805" s="18" t="str">
        <f>VLOOKUP(Table4[[#This Row],[iso_code]],iso_code!G:H,2,FALSE)</f>
        <v>Lesotho</v>
      </c>
    </row>
    <row r="806" spans="1:4">
      <c r="A806" s="18">
        <v>188</v>
      </c>
      <c r="B806" s="58" t="s">
        <v>2043</v>
      </c>
      <c r="C806" s="62" t="str">
        <f>VLOOKUP(Table4[[#This Row],[iso_code]],iso_code!B:C,2,FALSE)</f>
        <v>LBY</v>
      </c>
      <c r="D806" s="18" t="str">
        <f>VLOOKUP(Table4[[#This Row],[iso_code]],iso_code!G:H,2,FALSE)</f>
        <v>Libya</v>
      </c>
    </row>
    <row r="807" spans="1:4">
      <c r="A807" s="18">
        <v>188</v>
      </c>
      <c r="B807" s="58" t="s">
        <v>518</v>
      </c>
      <c r="C807" s="62" t="str">
        <f>VLOOKUP(Table4[[#This Row],[iso_code]],iso_code!B:C,2,FALSE)</f>
        <v>MAR</v>
      </c>
      <c r="D807" s="18" t="str">
        <f>VLOOKUP(Table4[[#This Row],[iso_code]],iso_code!G:H,2,FALSE)</f>
        <v>Morocco</v>
      </c>
    </row>
    <row r="808" spans="1:4">
      <c r="A808" s="18">
        <v>188</v>
      </c>
      <c r="B808" s="58" t="s">
        <v>2295</v>
      </c>
      <c r="C808" s="62" t="str">
        <f>VLOOKUP(Table4[[#This Row],[iso_code]],iso_code!B:C,2,FALSE)</f>
        <v>MDG</v>
      </c>
      <c r="D808" s="18" t="str">
        <f>VLOOKUP(Table4[[#This Row],[iso_code]],iso_code!G:H,2,FALSE)</f>
        <v>Madagascar</v>
      </c>
    </row>
    <row r="809" spans="1:4">
      <c r="A809" s="18">
        <v>188</v>
      </c>
      <c r="B809" s="58" t="s">
        <v>2296</v>
      </c>
      <c r="C809" s="62" t="str">
        <f>VLOOKUP(Table4[[#This Row],[iso_code]],iso_code!B:C,2,FALSE)</f>
        <v>MLI</v>
      </c>
      <c r="D809" s="18" t="str">
        <f>VLOOKUP(Table4[[#This Row],[iso_code]],iso_code!G:H,2,FALSE)</f>
        <v>Mali</v>
      </c>
    </row>
    <row r="810" spans="1:4">
      <c r="A810" s="18">
        <v>188</v>
      </c>
      <c r="B810" s="58" t="s">
        <v>2161</v>
      </c>
      <c r="C810" s="62" t="str">
        <f>VLOOKUP(Table4[[#This Row],[iso_code]],iso_code!B:C,2,FALSE)</f>
        <v>MRT</v>
      </c>
      <c r="D810" s="18" t="str">
        <f>VLOOKUP(Table4[[#This Row],[iso_code]],iso_code!G:H,2,FALSE)</f>
        <v>Mauritania</v>
      </c>
    </row>
    <row r="811" spans="1:4">
      <c r="A811" s="18">
        <v>188</v>
      </c>
      <c r="B811" s="58" t="s">
        <v>995</v>
      </c>
      <c r="C811" s="62" t="str">
        <f>VLOOKUP(Table4[[#This Row],[iso_code]],iso_code!B:C,2,FALSE)</f>
        <v>MUS</v>
      </c>
      <c r="D811" s="18" t="str">
        <f>VLOOKUP(Table4[[#This Row],[iso_code]],iso_code!G:H,2,FALSE)</f>
        <v>Mauritius</v>
      </c>
    </row>
    <row r="812" spans="1:4">
      <c r="A812" s="18">
        <v>188</v>
      </c>
      <c r="B812" s="58" t="s">
        <v>1190</v>
      </c>
      <c r="C812" s="62" t="str">
        <f>VLOOKUP(Table4[[#This Row],[iso_code]],iso_code!B:C,2,FALSE)</f>
        <v>MWI</v>
      </c>
      <c r="D812" s="18" t="str">
        <f>VLOOKUP(Table4[[#This Row],[iso_code]],iso_code!G:H,2,FALSE)</f>
        <v>Malawi</v>
      </c>
    </row>
    <row r="813" spans="1:4">
      <c r="A813" s="18">
        <v>188</v>
      </c>
      <c r="B813" s="58" t="s">
        <v>1496</v>
      </c>
      <c r="C813" s="62" t="str">
        <f>VLOOKUP(Table4[[#This Row],[iso_code]],iso_code!B:C,2,FALSE)</f>
        <v>MOZ</v>
      </c>
      <c r="D813" s="18" t="str">
        <f>VLOOKUP(Table4[[#This Row],[iso_code]],iso_code!G:H,2,FALSE)</f>
        <v>Mozambique</v>
      </c>
    </row>
    <row r="814" spans="1:4">
      <c r="A814" s="18">
        <v>188</v>
      </c>
      <c r="B814" s="58" t="s">
        <v>2121</v>
      </c>
      <c r="C814" s="62" t="str">
        <f>VLOOKUP(Table4[[#This Row],[iso_code]],iso_code!B:C,2,FALSE)</f>
        <v>NAM</v>
      </c>
      <c r="D814" s="18" t="str">
        <f>VLOOKUP(Table4[[#This Row],[iso_code]],iso_code!G:H,2,FALSE)</f>
        <v>Namibia</v>
      </c>
    </row>
    <row r="815" spans="1:4">
      <c r="A815" s="18">
        <v>188</v>
      </c>
      <c r="B815" s="58" t="s">
        <v>1030</v>
      </c>
      <c r="C815" s="62" t="str">
        <f>VLOOKUP(Table4[[#This Row],[iso_code]],iso_code!B:C,2,FALSE)</f>
        <v>NER</v>
      </c>
      <c r="D815" s="18" t="str">
        <f>VLOOKUP(Table4[[#This Row],[iso_code]],iso_code!G:H,2,FALSE)</f>
        <v>Niger (the)</v>
      </c>
    </row>
    <row r="816" spans="1:4">
      <c r="A816" s="18">
        <v>188</v>
      </c>
      <c r="B816" s="58" t="s">
        <v>1263</v>
      </c>
      <c r="C816" s="62" t="str">
        <f>VLOOKUP(Table4[[#This Row],[iso_code]],iso_code!B:C,2,FALSE)</f>
        <v>NGA</v>
      </c>
      <c r="D816" s="18" t="str">
        <f>VLOOKUP(Table4[[#This Row],[iso_code]],iso_code!G:H,2,FALSE)</f>
        <v>Nigeria</v>
      </c>
    </row>
    <row r="817" spans="1:4">
      <c r="A817" s="18">
        <v>188</v>
      </c>
      <c r="B817" s="58" t="s">
        <v>2297</v>
      </c>
      <c r="C817" s="62" t="str">
        <f>VLOOKUP(Table4[[#This Row],[iso_code]],iso_code!B:C,2,FALSE)</f>
        <v>RWA</v>
      </c>
      <c r="D817" s="18" t="str">
        <f>VLOOKUP(Table4[[#This Row],[iso_code]],iso_code!G:H,2,FALSE)</f>
        <v>Rwanda</v>
      </c>
    </row>
    <row r="818" spans="1:4">
      <c r="A818" s="18">
        <v>188</v>
      </c>
      <c r="B818" s="58" t="s">
        <v>2299</v>
      </c>
      <c r="C818" s="62" t="str">
        <f>VLOOKUP(Table4[[#This Row],[iso_code]],iso_code!B:C,2,FALSE)</f>
        <v>SYC</v>
      </c>
      <c r="D818" s="18" t="str">
        <f>VLOOKUP(Table4[[#This Row],[iso_code]],iso_code!G:H,2,FALSE)</f>
        <v>Seychelles</v>
      </c>
    </row>
    <row r="819" spans="1:4">
      <c r="A819" s="18">
        <v>188</v>
      </c>
      <c r="B819" s="58" t="s">
        <v>2302</v>
      </c>
      <c r="C819" s="62" t="str">
        <f>VLOOKUP(Table4[[#This Row],[iso_code]],iso_code!B:C,2,FALSE)</f>
        <v>SDN</v>
      </c>
      <c r="D819" s="18" t="str">
        <f>VLOOKUP(Table4[[#This Row],[iso_code]],iso_code!G:H,2,FALSE)</f>
        <v>Sudan (the)</v>
      </c>
    </row>
    <row r="820" spans="1:4">
      <c r="A820" s="18">
        <v>188</v>
      </c>
      <c r="B820" s="58" t="s">
        <v>2145</v>
      </c>
      <c r="C820" s="62" t="str">
        <f>VLOOKUP(Table4[[#This Row],[iso_code]],iso_code!B:C,2,FALSE)</f>
        <v>SLE</v>
      </c>
      <c r="D820" s="18" t="str">
        <f>VLOOKUP(Table4[[#This Row],[iso_code]],iso_code!G:H,2,FALSE)</f>
        <v>Sierra Leone</v>
      </c>
    </row>
    <row r="821" spans="1:4">
      <c r="A821" s="18">
        <v>188</v>
      </c>
      <c r="B821" s="58" t="s">
        <v>1736</v>
      </c>
      <c r="C821" s="62" t="str">
        <f>VLOOKUP(Table4[[#This Row],[iso_code]],iso_code!B:C,2,FALSE)</f>
        <v>SEN</v>
      </c>
      <c r="D821" s="18" t="str">
        <f>VLOOKUP(Table4[[#This Row],[iso_code]],iso_code!G:H,2,FALSE)</f>
        <v>Senegal</v>
      </c>
    </row>
    <row r="822" spans="1:4">
      <c r="A822" s="18">
        <v>188</v>
      </c>
      <c r="B822" s="58" t="s">
        <v>2300</v>
      </c>
      <c r="C822" s="62" t="str">
        <f>VLOOKUP(Table4[[#This Row],[iso_code]],iso_code!B:C,2,FALSE)</f>
        <v>SOM</v>
      </c>
      <c r="D822" s="18" t="str">
        <f>VLOOKUP(Table4[[#This Row],[iso_code]],iso_code!G:H,2,FALSE)</f>
        <v>Somalia</v>
      </c>
    </row>
    <row r="823" spans="1:4">
      <c r="A823" s="18">
        <v>188</v>
      </c>
      <c r="B823" s="58" t="s">
        <v>2301</v>
      </c>
      <c r="C823" s="62" t="str">
        <f>VLOOKUP(Table4[[#This Row],[iso_code]],iso_code!B:C,2,FALSE)</f>
        <v>SSD</v>
      </c>
      <c r="D823" s="18" t="str">
        <f>VLOOKUP(Table4[[#This Row],[iso_code]],iso_code!G:H,2,FALSE)</f>
        <v>South Sudan</v>
      </c>
    </row>
    <row r="824" spans="1:4">
      <c r="A824" s="18">
        <v>188</v>
      </c>
      <c r="B824" s="58" t="s">
        <v>2298</v>
      </c>
      <c r="C824" s="62" t="str">
        <f>VLOOKUP(Table4[[#This Row],[iso_code]],iso_code!B:C,2,FALSE)</f>
        <v>STP</v>
      </c>
      <c r="D824" s="18" t="str">
        <f>VLOOKUP(Table4[[#This Row],[iso_code]],iso_code!G:H,2,FALSE)</f>
        <v>Sao Tome and Principe</v>
      </c>
    </row>
    <row r="825" spans="1:4">
      <c r="A825" s="18">
        <v>188</v>
      </c>
      <c r="B825" s="58" t="s">
        <v>2303</v>
      </c>
      <c r="C825" s="62" t="str">
        <f>VLOOKUP(Table4[[#This Row],[iso_code]],iso_code!B:C,2,FALSE)</f>
        <v>SWZ</v>
      </c>
      <c r="D825" s="18" t="str">
        <f>VLOOKUP(Table4[[#This Row],[iso_code]],iso_code!G:H,2,FALSE)</f>
        <v>Eswatini</v>
      </c>
    </row>
    <row r="826" spans="1:4">
      <c r="A826" s="18">
        <v>188</v>
      </c>
      <c r="B826" s="58" t="s">
        <v>2282</v>
      </c>
      <c r="C826" s="62" t="str">
        <f>VLOOKUP(Table4[[#This Row],[iso_code]],iso_code!B:C,2,FALSE)</f>
        <v>TCD</v>
      </c>
      <c r="D826" s="18" t="str">
        <f>VLOOKUP(Table4[[#This Row],[iso_code]],iso_code!G:H,2,FALSE)</f>
        <v>Chad</v>
      </c>
    </row>
    <row r="827" spans="1:4">
      <c r="A827" s="18">
        <v>188</v>
      </c>
      <c r="B827" s="58" t="s">
        <v>2067</v>
      </c>
      <c r="C827" s="62" t="str">
        <f>VLOOKUP(Table4[[#This Row],[iso_code]],iso_code!B:C,2,FALSE)</f>
        <v>TGO</v>
      </c>
      <c r="D827" s="18" t="str">
        <f>VLOOKUP(Table4[[#This Row],[iso_code]],iso_code!G:H,2,FALSE)</f>
        <v>Togo</v>
      </c>
    </row>
    <row r="828" spans="1:4">
      <c r="A828" s="18">
        <v>188</v>
      </c>
      <c r="B828" s="58" t="s">
        <v>977</v>
      </c>
      <c r="C828" s="62" t="str">
        <f>VLOOKUP(Table4[[#This Row],[iso_code]],iso_code!B:C,2,FALSE)</f>
        <v>TUN</v>
      </c>
      <c r="D828" s="18" t="str">
        <f>VLOOKUP(Table4[[#This Row],[iso_code]],iso_code!G:H,2,FALSE)</f>
        <v>Tunisia</v>
      </c>
    </row>
    <row r="829" spans="1:4">
      <c r="A829" s="18">
        <v>188</v>
      </c>
      <c r="B829" s="58" t="s">
        <v>883</v>
      </c>
      <c r="C829" s="62" t="str">
        <f>VLOOKUP(Table4[[#This Row],[iso_code]],iso_code!B:C,2,FALSE)</f>
        <v>TZA</v>
      </c>
      <c r="D829" s="18" t="str">
        <f>VLOOKUP(Table4[[#This Row],[iso_code]],iso_code!G:H,2,FALSE)</f>
        <v>Tanzania, United Republic of</v>
      </c>
    </row>
    <row r="830" spans="1:4">
      <c r="A830" s="18">
        <v>188</v>
      </c>
      <c r="B830" s="58" t="s">
        <v>1508</v>
      </c>
      <c r="C830" s="62" t="str">
        <f>VLOOKUP(Table4[[#This Row],[iso_code]],iso_code!B:C,2,FALSE)</f>
        <v>UGA</v>
      </c>
      <c r="D830" s="18" t="str">
        <f>VLOOKUP(Table4[[#This Row],[iso_code]],iso_code!G:H,2,FALSE)</f>
        <v>Uganda</v>
      </c>
    </row>
    <row r="831" spans="1:4">
      <c r="A831" s="18">
        <v>188</v>
      </c>
      <c r="B831" s="58" t="s">
        <v>617</v>
      </c>
      <c r="C831" s="62" t="str">
        <f>VLOOKUP(Table4[[#This Row],[iso_code]],iso_code!B:C,2,FALSE)</f>
        <v>ZAF</v>
      </c>
      <c r="D831" s="18" t="str">
        <f>VLOOKUP(Table4[[#This Row],[iso_code]],iso_code!G:H,2,FALSE)</f>
        <v>South Africa</v>
      </c>
    </row>
    <row r="832" spans="1:4">
      <c r="A832" s="18">
        <v>188</v>
      </c>
      <c r="B832" s="58" t="s">
        <v>757</v>
      </c>
      <c r="C832" s="62" t="str">
        <f>VLOOKUP(Table4[[#This Row],[iso_code]],iso_code!B:C,2,FALSE)</f>
        <v>ZMB</v>
      </c>
      <c r="D832" s="18" t="str">
        <f>VLOOKUP(Table4[[#This Row],[iso_code]],iso_code!G:H,2,FALSE)</f>
        <v>Zambia</v>
      </c>
    </row>
    <row r="833" spans="1:4">
      <c r="A833" s="18">
        <v>188</v>
      </c>
      <c r="B833" s="58" t="s">
        <v>2304</v>
      </c>
      <c r="C833" s="62" t="str">
        <f>VLOOKUP(Table4[[#This Row],[iso_code]],iso_code!B:C,2,FALSE)</f>
        <v>ZWE</v>
      </c>
      <c r="D833" s="18" t="str">
        <f>VLOOKUP(Table4[[#This Row],[iso_code]],iso_code!G:H,2,FALSE)</f>
        <v>Zimbabwe</v>
      </c>
    </row>
    <row r="834" spans="1:4">
      <c r="A834" s="18">
        <v>189</v>
      </c>
      <c r="B834" s="58" t="s">
        <v>873</v>
      </c>
      <c r="C834" s="62" t="str">
        <f>VLOOKUP(Table4[[#This Row],[iso_code]],iso_code!B:C,2,FALSE)</f>
        <v>EGY</v>
      </c>
      <c r="D834" s="18" t="str">
        <f>VLOOKUP(Table4[[#This Row],[iso_code]],iso_code!G:H,2,FALSE)</f>
        <v>Egypt</v>
      </c>
    </row>
    <row r="835" spans="1:4">
      <c r="A835" s="18">
        <v>190</v>
      </c>
      <c r="B835" s="58" t="s">
        <v>873</v>
      </c>
      <c r="C835" s="62" t="str">
        <f>VLOOKUP(Table4[[#This Row],[iso_code]],iso_code!B:C,2,FALSE)</f>
        <v>EGY</v>
      </c>
      <c r="D835" s="18" t="str">
        <f>VLOOKUP(Table4[[#This Row],[iso_code]],iso_code!G:H,2,FALSE)</f>
        <v>Egypt</v>
      </c>
    </row>
    <row r="836" spans="1:4">
      <c r="A836" s="18">
        <v>191</v>
      </c>
      <c r="B836" s="58" t="s">
        <v>617</v>
      </c>
      <c r="C836" s="62" t="str">
        <f>VLOOKUP(Table4[[#This Row],[iso_code]],iso_code!B:C,2,FALSE)</f>
        <v>ZAF</v>
      </c>
      <c r="D836" s="18" t="str">
        <f>VLOOKUP(Table4[[#This Row],[iso_code]],iso_code!G:H,2,FALSE)</f>
        <v>South Africa</v>
      </c>
    </row>
    <row r="837" spans="1:4">
      <c r="A837" s="18">
        <v>192</v>
      </c>
      <c r="B837" s="58" t="s">
        <v>883</v>
      </c>
      <c r="C837" s="62" t="str">
        <f>VLOOKUP(Table4[[#This Row],[iso_code]],iso_code!B:C,2,FALSE)</f>
        <v>TZA</v>
      </c>
      <c r="D837" s="18" t="str">
        <f>VLOOKUP(Table4[[#This Row],[iso_code]],iso_code!G:H,2,FALSE)</f>
        <v>Tanzania, United Republic of</v>
      </c>
    </row>
    <row r="838" spans="1:4">
      <c r="A838" s="18">
        <v>193</v>
      </c>
      <c r="B838" s="58" t="s">
        <v>290</v>
      </c>
      <c r="C838" s="62" t="str">
        <f>VLOOKUP(Table4[[#This Row],[iso_code]],iso_code!B:C,2,FALSE)</f>
        <v>CMR</v>
      </c>
      <c r="D838" s="18" t="str">
        <f>VLOOKUP(Table4[[#This Row],[iso_code]],iso_code!G:H,2,FALSE)</f>
        <v>Cameroon</v>
      </c>
    </row>
    <row r="839" spans="1:4">
      <c r="A839" s="18">
        <v>194</v>
      </c>
      <c r="B839" s="58" t="s">
        <v>290</v>
      </c>
      <c r="C839" s="62" t="str">
        <f>VLOOKUP(Table4[[#This Row],[iso_code]],iso_code!B:C,2,FALSE)</f>
        <v>CMR</v>
      </c>
      <c r="D839" s="18" t="str">
        <f>VLOOKUP(Table4[[#This Row],[iso_code]],iso_code!G:H,2,FALSE)</f>
        <v>Cameroon</v>
      </c>
    </row>
    <row r="840" spans="1:4">
      <c r="A840" s="18">
        <v>195</v>
      </c>
      <c r="B840" s="58" t="s">
        <v>1877</v>
      </c>
      <c r="C840" s="62" t="str">
        <f>VLOOKUP(Table4[[#This Row],[iso_code]],iso_code!B:C,2,FALSE)</f>
        <v>BWA</v>
      </c>
      <c r="D840" s="18" t="str">
        <f>VLOOKUP(Table4[[#This Row],[iso_code]],iso_code!G:H,2,FALSE)</f>
        <v>Botswana</v>
      </c>
    </row>
    <row r="841" spans="1:4">
      <c r="A841" s="18">
        <v>196</v>
      </c>
      <c r="B841" s="58" t="s">
        <v>1263</v>
      </c>
      <c r="C841" s="62" t="str">
        <f>VLOOKUP(Table4[[#This Row],[iso_code]],iso_code!B:C,2,FALSE)</f>
        <v>NGA</v>
      </c>
      <c r="D841" s="18" t="str">
        <f>VLOOKUP(Table4[[#This Row],[iso_code]],iso_code!G:H,2,FALSE)</f>
        <v>Nigeria</v>
      </c>
    </row>
    <row r="842" spans="1:4">
      <c r="A842" s="18">
        <v>197</v>
      </c>
      <c r="B842" s="58" t="s">
        <v>518</v>
      </c>
      <c r="C842" s="62" t="str">
        <f>VLOOKUP(Table4[[#This Row],[iso_code]],iso_code!B:C,2,FALSE)</f>
        <v>MAR</v>
      </c>
      <c r="D842" s="18" t="str">
        <f>VLOOKUP(Table4[[#This Row],[iso_code]],iso_code!G:H,2,FALSE)</f>
        <v>Morocco</v>
      </c>
    </row>
    <row r="843" spans="1:4">
      <c r="A843" s="18">
        <v>198</v>
      </c>
      <c r="B843" s="58" t="s">
        <v>811</v>
      </c>
      <c r="C843" s="62" t="str">
        <f>VLOOKUP(Table4[[#This Row],[iso_code]],iso_code!B:C,2,FALSE)</f>
        <v>DZA</v>
      </c>
      <c r="D843" s="18" t="str">
        <f>VLOOKUP(Table4[[#This Row],[iso_code]],iso_code!G:H,2,FALSE)</f>
        <v>Algeria</v>
      </c>
    </row>
    <row r="844" spans="1:4">
      <c r="A844" s="18">
        <v>199</v>
      </c>
      <c r="B844" s="58" t="s">
        <v>873</v>
      </c>
      <c r="C844" s="62" t="str">
        <f>VLOOKUP(Table4[[#This Row],[iso_code]],iso_code!B:C,2,FALSE)</f>
        <v>EGY</v>
      </c>
      <c r="D844" s="18" t="str">
        <f>VLOOKUP(Table4[[#This Row],[iso_code]],iso_code!G:H,2,FALSE)</f>
        <v>Egypt</v>
      </c>
    </row>
    <row r="845" spans="1:4">
      <c r="A845" s="18">
        <v>200</v>
      </c>
      <c r="B845" s="58" t="s">
        <v>1877</v>
      </c>
      <c r="C845" s="62" t="str">
        <f>VLOOKUP(Table4[[#This Row],[iso_code]],iso_code!B:C,2,FALSE)</f>
        <v>BWA</v>
      </c>
      <c r="D845" s="18" t="str">
        <f>VLOOKUP(Table4[[#This Row],[iso_code]],iso_code!G:H,2,FALSE)</f>
        <v>Botswana</v>
      </c>
    </row>
    <row r="846" spans="1:4">
      <c r="A846" s="18">
        <v>200</v>
      </c>
      <c r="B846" s="58" t="s">
        <v>1496</v>
      </c>
      <c r="C846" s="62" t="str">
        <f>VLOOKUP(Table4[[#This Row],[iso_code]],iso_code!B:C,2,FALSE)</f>
        <v>MOZ</v>
      </c>
      <c r="D846" s="18" t="str">
        <f>VLOOKUP(Table4[[#This Row],[iso_code]],iso_code!G:H,2,FALSE)</f>
        <v>Mozambique</v>
      </c>
    </row>
    <row r="847" spans="1:4">
      <c r="A847" s="18">
        <v>200</v>
      </c>
      <c r="B847" s="58" t="s">
        <v>2121</v>
      </c>
      <c r="C847" s="62" t="str">
        <f>VLOOKUP(Table4[[#This Row],[iso_code]],iso_code!B:C,2,FALSE)</f>
        <v>NAM</v>
      </c>
      <c r="D847" s="18" t="str">
        <f>VLOOKUP(Table4[[#This Row],[iso_code]],iso_code!G:H,2,FALSE)</f>
        <v>Namibia</v>
      </c>
    </row>
    <row r="848" spans="1:4">
      <c r="A848" s="18">
        <v>200</v>
      </c>
      <c r="B848" s="58" t="s">
        <v>617</v>
      </c>
      <c r="C848" s="62" t="str">
        <f>VLOOKUP(Table4[[#This Row],[iso_code]],iso_code!B:C,2,FALSE)</f>
        <v>ZAF</v>
      </c>
      <c r="D848" s="18" t="str">
        <f>VLOOKUP(Table4[[#This Row],[iso_code]],iso_code!G:H,2,FALSE)</f>
        <v>South Africa</v>
      </c>
    </row>
    <row r="849" spans="1:4">
      <c r="A849" s="18">
        <v>200</v>
      </c>
      <c r="B849" s="58" t="s">
        <v>757</v>
      </c>
      <c r="C849" s="62" t="str">
        <f>VLOOKUP(Table4[[#This Row],[iso_code]],iso_code!B:C,2,FALSE)</f>
        <v>ZMB</v>
      </c>
      <c r="D849" s="18" t="str">
        <f>VLOOKUP(Table4[[#This Row],[iso_code]],iso_code!G:H,2,FALSE)</f>
        <v>Zambia</v>
      </c>
    </row>
    <row r="850" spans="1:4">
      <c r="A850" s="18">
        <v>200</v>
      </c>
      <c r="B850" s="58" t="s">
        <v>2304</v>
      </c>
      <c r="C850" s="62" t="str">
        <f>VLOOKUP(Table4[[#This Row],[iso_code]],iso_code!B:C,2,FALSE)</f>
        <v>ZWE</v>
      </c>
      <c r="D850" s="18" t="str">
        <f>VLOOKUP(Table4[[#This Row],[iso_code]],iso_code!G:H,2,FALSE)</f>
        <v>Zimbabwe</v>
      </c>
    </row>
    <row r="851" spans="1:4">
      <c r="A851" s="18">
        <v>201</v>
      </c>
      <c r="B851" s="58" t="s">
        <v>811</v>
      </c>
      <c r="C851" s="62" t="str">
        <f>VLOOKUP(Table4[[#This Row],[iso_code]],iso_code!B:C,2,FALSE)</f>
        <v>DZA</v>
      </c>
      <c r="D851" s="18" t="str">
        <f>VLOOKUP(Table4[[#This Row],[iso_code]],iso_code!G:H,2,FALSE)</f>
        <v>Algeria</v>
      </c>
    </row>
    <row r="852" spans="1:4">
      <c r="A852" s="18">
        <v>202</v>
      </c>
      <c r="B852" s="58" t="s">
        <v>199</v>
      </c>
      <c r="C852" s="62" t="str">
        <f>VLOOKUP(Table4[[#This Row],[iso_code]],iso_code!B:C,2,FALSE)</f>
        <v>ETH</v>
      </c>
      <c r="D852" s="18" t="str">
        <f>VLOOKUP(Table4[[#This Row],[iso_code]],iso_code!G:H,2,FALSE)</f>
        <v>Ethiopia</v>
      </c>
    </row>
    <row r="853" spans="1:4">
      <c r="A853" s="18">
        <v>203</v>
      </c>
      <c r="B853" s="58" t="s">
        <v>199</v>
      </c>
      <c r="C853" s="62" t="str">
        <f>VLOOKUP(Table4[[#This Row],[iso_code]],iso_code!B:C,2,FALSE)</f>
        <v>ETH</v>
      </c>
      <c r="D853" s="18" t="str">
        <f>VLOOKUP(Table4[[#This Row],[iso_code]],iso_code!G:H,2,FALSE)</f>
        <v>Ethiopia</v>
      </c>
    </row>
    <row r="854" spans="1:4">
      <c r="A854" s="18">
        <v>204</v>
      </c>
      <c r="B854" s="58" t="s">
        <v>1263</v>
      </c>
      <c r="C854" s="62" t="str">
        <f>VLOOKUP(Table4[[#This Row],[iso_code]],iso_code!B:C,2,FALSE)</f>
        <v>NGA</v>
      </c>
      <c r="D854" s="18" t="str">
        <f>VLOOKUP(Table4[[#This Row],[iso_code]],iso_code!G:H,2,FALSE)</f>
        <v>Nigeria</v>
      </c>
    </row>
    <row r="855" spans="1:4">
      <c r="A855" s="18">
        <v>205</v>
      </c>
      <c r="B855" s="58" t="s">
        <v>255</v>
      </c>
      <c r="C855" s="62" t="str">
        <f>VLOOKUP(Table4[[#This Row],[iso_code]],iso_code!B:C,2,FALSE)</f>
        <v>GHA</v>
      </c>
      <c r="D855" s="18" t="str">
        <f>VLOOKUP(Table4[[#This Row],[iso_code]],iso_code!G:H,2,FALSE)</f>
        <v>Ghana</v>
      </c>
    </row>
    <row r="856" spans="1:4">
      <c r="A856" s="18">
        <v>206</v>
      </c>
      <c r="B856" s="58" t="s">
        <v>1263</v>
      </c>
      <c r="C856" s="62" t="str">
        <f>VLOOKUP(Table4[[#This Row],[iso_code]],iso_code!B:C,2,FALSE)</f>
        <v>NGA</v>
      </c>
      <c r="D856" s="18" t="str">
        <f>VLOOKUP(Table4[[#This Row],[iso_code]],iso_code!G:H,2,FALSE)</f>
        <v>Nigeria</v>
      </c>
    </row>
    <row r="857" spans="1:4">
      <c r="A857" s="18">
        <v>207</v>
      </c>
      <c r="B857" s="58" t="s">
        <v>617</v>
      </c>
      <c r="C857" s="62" t="str">
        <f>VLOOKUP(Table4[[#This Row],[iso_code]],iso_code!B:C,2,FALSE)</f>
        <v>ZAF</v>
      </c>
      <c r="D857" s="18" t="str">
        <f>VLOOKUP(Table4[[#This Row],[iso_code]],iso_code!G:H,2,FALSE)</f>
        <v>South Africa</v>
      </c>
    </row>
    <row r="858" spans="1:4">
      <c r="A858" s="18">
        <v>208</v>
      </c>
      <c r="B858" s="58" t="s">
        <v>873</v>
      </c>
      <c r="C858" s="62" t="str">
        <f>VLOOKUP(Table4[[#This Row],[iso_code]],iso_code!B:C,2,FALSE)</f>
        <v>EGY</v>
      </c>
      <c r="D858" s="18" t="str">
        <f>VLOOKUP(Table4[[#This Row],[iso_code]],iso_code!G:H,2,FALSE)</f>
        <v>Egypt</v>
      </c>
    </row>
    <row r="859" spans="1:4">
      <c r="A859" s="18">
        <v>209</v>
      </c>
      <c r="B859" s="58" t="s">
        <v>873</v>
      </c>
      <c r="C859" s="62" t="str">
        <f>VLOOKUP(Table4[[#This Row],[iso_code]],iso_code!B:C,2,FALSE)</f>
        <v>EGY</v>
      </c>
      <c r="D859" s="18" t="str">
        <f>VLOOKUP(Table4[[#This Row],[iso_code]],iso_code!G:H,2,FALSE)</f>
        <v>Egypt</v>
      </c>
    </row>
    <row r="860" spans="1:4">
      <c r="A860" s="18">
        <v>210</v>
      </c>
      <c r="B860" s="58" t="s">
        <v>811</v>
      </c>
      <c r="C860" s="62" t="str">
        <f>VLOOKUP(Table4[[#This Row],[iso_code]],iso_code!B:C,2,FALSE)</f>
        <v>DZA</v>
      </c>
      <c r="D860" s="18" t="str">
        <f>VLOOKUP(Table4[[#This Row],[iso_code]],iso_code!G:H,2,FALSE)</f>
        <v>Algeria</v>
      </c>
    </row>
    <row r="861" spans="1:4">
      <c r="A861" s="18">
        <v>211</v>
      </c>
      <c r="B861" s="58" t="s">
        <v>290</v>
      </c>
      <c r="C861" s="62" t="str">
        <f>VLOOKUP(Table4[[#This Row],[iso_code]],iso_code!B:C,2,FALSE)</f>
        <v>CMR</v>
      </c>
      <c r="D861" s="18" t="str">
        <f>VLOOKUP(Table4[[#This Row],[iso_code]],iso_code!G:H,2,FALSE)</f>
        <v>Cameroon</v>
      </c>
    </row>
    <row r="862" spans="1:4">
      <c r="A862" s="18">
        <v>212</v>
      </c>
      <c r="B862" s="58" t="s">
        <v>199</v>
      </c>
      <c r="C862" s="62" t="str">
        <f>VLOOKUP(Table4[[#This Row],[iso_code]],iso_code!B:C,2,FALSE)</f>
        <v>ETH</v>
      </c>
      <c r="D862" s="18" t="str">
        <f>VLOOKUP(Table4[[#This Row],[iso_code]],iso_code!G:H,2,FALSE)</f>
        <v>Ethiopia</v>
      </c>
    </row>
    <row r="863" spans="1:4">
      <c r="A863" s="18">
        <v>213</v>
      </c>
      <c r="B863" s="58" t="s">
        <v>1263</v>
      </c>
      <c r="C863" s="62" t="str">
        <f>VLOOKUP(Table4[[#This Row],[iso_code]],iso_code!B:C,2,FALSE)</f>
        <v>NGA</v>
      </c>
      <c r="D863" s="18" t="str">
        <f>VLOOKUP(Table4[[#This Row],[iso_code]],iso_code!G:H,2,FALSE)</f>
        <v>Nigeria</v>
      </c>
    </row>
    <row r="864" spans="1:4">
      <c r="A864" s="18">
        <v>213</v>
      </c>
      <c r="B864" s="58" t="s">
        <v>617</v>
      </c>
      <c r="C864" s="62" t="str">
        <f>VLOOKUP(Table4[[#This Row],[iso_code]],iso_code!B:C,2,FALSE)</f>
        <v>ZAF</v>
      </c>
      <c r="D864" s="18" t="str">
        <f>VLOOKUP(Table4[[#This Row],[iso_code]],iso_code!G:H,2,FALSE)</f>
        <v>South Africa</v>
      </c>
    </row>
    <row r="865" spans="1:4">
      <c r="A865" s="18">
        <v>214</v>
      </c>
      <c r="B865" s="58" t="s">
        <v>290</v>
      </c>
      <c r="C865" s="62" t="str">
        <f>VLOOKUP(Table4[[#This Row],[iso_code]],iso_code!B:C,2,FALSE)</f>
        <v>CMR</v>
      </c>
      <c r="D865" s="18" t="str">
        <f>VLOOKUP(Table4[[#This Row],[iso_code]],iso_code!G:H,2,FALSE)</f>
        <v>Cameroon</v>
      </c>
    </row>
    <row r="866" spans="1:4">
      <c r="A866" s="18">
        <v>215</v>
      </c>
      <c r="B866" s="58" t="s">
        <v>2043</v>
      </c>
      <c r="C866" s="62" t="str">
        <f>VLOOKUP(Table4[[#This Row],[iso_code]],iso_code!B:C,2,FALSE)</f>
        <v>LBY</v>
      </c>
      <c r="D866" s="18" t="str">
        <f>VLOOKUP(Table4[[#This Row],[iso_code]],iso_code!G:H,2,FALSE)</f>
        <v>Libya</v>
      </c>
    </row>
    <row r="867" spans="1:4">
      <c r="A867" s="18">
        <v>216</v>
      </c>
      <c r="B867" s="58" t="s">
        <v>290</v>
      </c>
      <c r="C867" s="62" t="str">
        <f>VLOOKUP(Table4[[#This Row],[iso_code]],iso_code!B:C,2,FALSE)</f>
        <v>CMR</v>
      </c>
      <c r="D867" s="18" t="str">
        <f>VLOOKUP(Table4[[#This Row],[iso_code]],iso_code!G:H,2,FALSE)</f>
        <v>Cameroon</v>
      </c>
    </row>
    <row r="868" spans="1:4">
      <c r="A868" s="18">
        <v>217</v>
      </c>
      <c r="B868" s="58" t="s">
        <v>873</v>
      </c>
      <c r="C868" s="62" t="str">
        <f>VLOOKUP(Table4[[#This Row],[iso_code]],iso_code!B:C,2,FALSE)</f>
        <v>EGY</v>
      </c>
      <c r="D868" s="18" t="str">
        <f>VLOOKUP(Table4[[#This Row],[iso_code]],iso_code!G:H,2,FALSE)</f>
        <v>Egypt</v>
      </c>
    </row>
    <row r="869" spans="1:4">
      <c r="A869" s="18">
        <v>218</v>
      </c>
      <c r="B869" s="58" t="s">
        <v>2067</v>
      </c>
      <c r="C869" s="62" t="str">
        <f>VLOOKUP(Table4[[#This Row],[iso_code]],iso_code!B:C,2,FALSE)</f>
        <v>TGO</v>
      </c>
      <c r="D869" s="18" t="str">
        <f>VLOOKUP(Table4[[#This Row],[iso_code]],iso_code!G:H,2,FALSE)</f>
        <v>Togo</v>
      </c>
    </row>
    <row r="870" spans="1:4">
      <c r="A870" s="18">
        <v>219</v>
      </c>
      <c r="B870" s="58" t="s">
        <v>2075</v>
      </c>
      <c r="C870" s="62" t="str">
        <f>VLOOKUP(Table4[[#This Row],[iso_code]],iso_code!B:C,2,FALSE)</f>
        <v>COD</v>
      </c>
      <c r="D870" s="18" t="str">
        <f>VLOOKUP(Table4[[#This Row],[iso_code]],iso_code!G:H,2,FALSE)</f>
        <v>Congo (the Democratic Republic of the)</v>
      </c>
    </row>
    <row r="871" spans="1:4">
      <c r="A871" s="18">
        <v>220</v>
      </c>
      <c r="B871" s="58" t="s">
        <v>199</v>
      </c>
      <c r="C871" s="62" t="str">
        <f>VLOOKUP(Table4[[#This Row],[iso_code]],iso_code!B:C,2,FALSE)</f>
        <v>ETH</v>
      </c>
      <c r="D871" s="18" t="str">
        <f>VLOOKUP(Table4[[#This Row],[iso_code]],iso_code!G:H,2,FALSE)</f>
        <v>Ethiopia</v>
      </c>
    </row>
    <row r="872" spans="1:4">
      <c r="A872" s="18">
        <v>221</v>
      </c>
      <c r="B872" s="58" t="s">
        <v>617</v>
      </c>
      <c r="C872" s="62" t="str">
        <f>VLOOKUP(Table4[[#This Row],[iso_code]],iso_code!B:C,2,FALSE)</f>
        <v>ZAF</v>
      </c>
      <c r="D872" s="18" t="str">
        <f>VLOOKUP(Table4[[#This Row],[iso_code]],iso_code!G:H,2,FALSE)</f>
        <v>South Africa</v>
      </c>
    </row>
    <row r="873" spans="1:4">
      <c r="A873" s="18">
        <v>222</v>
      </c>
      <c r="B873" s="58" t="s">
        <v>873</v>
      </c>
      <c r="C873" s="62" t="str">
        <f>VLOOKUP(Table4[[#This Row],[iso_code]],iso_code!B:C,2,FALSE)</f>
        <v>EGY</v>
      </c>
      <c r="D873" s="18" t="str">
        <f>VLOOKUP(Table4[[#This Row],[iso_code]],iso_code!G:H,2,FALSE)</f>
        <v>Egypt</v>
      </c>
    </row>
    <row r="874" spans="1:4">
      <c r="A874" s="18">
        <v>223</v>
      </c>
      <c r="B874" s="58" t="s">
        <v>1508</v>
      </c>
      <c r="C874" s="62" t="str">
        <f>VLOOKUP(Table4[[#This Row],[iso_code]],iso_code!B:C,2,FALSE)</f>
        <v>UGA</v>
      </c>
      <c r="D874" s="18" t="str">
        <f>VLOOKUP(Table4[[#This Row],[iso_code]],iso_code!G:H,2,FALSE)</f>
        <v>Uganda</v>
      </c>
    </row>
    <row r="875" spans="1:4">
      <c r="A875" s="18">
        <v>224</v>
      </c>
      <c r="B875" s="58" t="s">
        <v>757</v>
      </c>
      <c r="C875" s="62" t="str">
        <f>VLOOKUP(Table4[[#This Row],[iso_code]],iso_code!B:C,2,FALSE)</f>
        <v>ZMB</v>
      </c>
      <c r="D875" s="18" t="str">
        <f>VLOOKUP(Table4[[#This Row],[iso_code]],iso_code!G:H,2,FALSE)</f>
        <v>Zambia</v>
      </c>
    </row>
    <row r="876" spans="1:4">
      <c r="A876" s="18">
        <v>225</v>
      </c>
      <c r="B876" s="58" t="s">
        <v>433</v>
      </c>
      <c r="C876" s="62" t="str">
        <f>VLOOKUP(Table4[[#This Row],[iso_code]],iso_code!B:C,2,FALSE)</f>
        <v>KEN</v>
      </c>
      <c r="D876" s="18" t="str">
        <f>VLOOKUP(Table4[[#This Row],[iso_code]],iso_code!G:H,2,FALSE)</f>
        <v>Kenya</v>
      </c>
    </row>
    <row r="877" spans="1:4">
      <c r="A877" s="18">
        <v>225</v>
      </c>
      <c r="B877" s="58" t="s">
        <v>1508</v>
      </c>
      <c r="C877" s="62" t="str">
        <f>VLOOKUP(Table4[[#This Row],[iso_code]],iso_code!B:C,2,FALSE)</f>
        <v>UGA</v>
      </c>
      <c r="D877" s="18" t="str">
        <f>VLOOKUP(Table4[[#This Row],[iso_code]],iso_code!G:H,2,FALSE)</f>
        <v>Uganda</v>
      </c>
    </row>
    <row r="878" spans="1:4">
      <c r="A878" s="18">
        <v>225</v>
      </c>
      <c r="B878" s="58" t="s">
        <v>883</v>
      </c>
      <c r="C878" s="62" t="str">
        <f>VLOOKUP(Table4[[#This Row],[iso_code]],iso_code!B:C,2,FALSE)</f>
        <v>TZA</v>
      </c>
      <c r="D878" s="18" t="str">
        <f>VLOOKUP(Table4[[#This Row],[iso_code]],iso_code!G:H,2,FALSE)</f>
        <v>Tanzania, United Republic of</v>
      </c>
    </row>
    <row r="879" spans="1:4">
      <c r="A879" s="18">
        <v>225</v>
      </c>
      <c r="B879" s="58" t="s">
        <v>199</v>
      </c>
      <c r="C879" s="62" t="str">
        <f>VLOOKUP(Table4[[#This Row],[iso_code]],iso_code!B:C,2,FALSE)</f>
        <v>ETH</v>
      </c>
      <c r="D879" s="18" t="str">
        <f>VLOOKUP(Table4[[#This Row],[iso_code]],iso_code!G:H,2,FALSE)</f>
        <v>Ethiopia</v>
      </c>
    </row>
    <row r="880" spans="1:4">
      <c r="A880" s="18">
        <v>225</v>
      </c>
      <c r="B880" s="58" t="s">
        <v>2297</v>
      </c>
      <c r="C880" s="62" t="str">
        <f>VLOOKUP(Table4[[#This Row],[iso_code]],iso_code!B:C,2,FALSE)</f>
        <v>RWA</v>
      </c>
      <c r="D880" s="18" t="str">
        <f>VLOOKUP(Table4[[#This Row],[iso_code]],iso_code!G:H,2,FALSE)</f>
        <v>Rwanda</v>
      </c>
    </row>
    <row r="881" spans="1:4">
      <c r="A881" s="18">
        <v>226</v>
      </c>
      <c r="B881" s="58" t="s">
        <v>617</v>
      </c>
      <c r="C881" s="62" t="str">
        <f>VLOOKUP(Table4[[#This Row],[iso_code]],iso_code!B:C,2,FALSE)</f>
        <v>ZAF</v>
      </c>
      <c r="D881" s="18" t="str">
        <f>VLOOKUP(Table4[[#This Row],[iso_code]],iso_code!G:H,2,FALSE)</f>
        <v>South Africa</v>
      </c>
    </row>
    <row r="882" spans="1:4">
      <c r="A882" s="18">
        <v>227</v>
      </c>
      <c r="B882" s="58" t="s">
        <v>2145</v>
      </c>
      <c r="C882" s="62" t="str">
        <f>VLOOKUP(Table4[[#This Row],[iso_code]],iso_code!B:C,2,FALSE)</f>
        <v>SLE</v>
      </c>
      <c r="D882" s="18" t="str">
        <f>VLOOKUP(Table4[[#This Row],[iso_code]],iso_code!G:H,2,FALSE)</f>
        <v>Sierra Leone</v>
      </c>
    </row>
    <row r="883" spans="1:4">
      <c r="A883" s="18">
        <v>228</v>
      </c>
      <c r="B883" s="58" t="s">
        <v>883</v>
      </c>
      <c r="C883" s="62" t="str">
        <f>VLOOKUP(Table4[[#This Row],[iso_code]],iso_code!B:C,2,FALSE)</f>
        <v>TZA</v>
      </c>
      <c r="D883" s="18" t="str">
        <f>VLOOKUP(Table4[[#This Row],[iso_code]],iso_code!G:H,2,FALSE)</f>
        <v>Tanzania, United Republic of</v>
      </c>
    </row>
    <row r="884" spans="1:4">
      <c r="A884" s="18">
        <v>229</v>
      </c>
      <c r="B884" s="58" t="s">
        <v>2161</v>
      </c>
      <c r="C884" s="62" t="str">
        <f>VLOOKUP(Table4[[#This Row],[iso_code]],iso_code!B:C,2,FALSE)</f>
        <v>MRT</v>
      </c>
      <c r="D884" s="18" t="str">
        <f>VLOOKUP(Table4[[#This Row],[iso_code]],iso_code!G:H,2,FALSE)</f>
        <v>Mauritania</v>
      </c>
    </row>
    <row r="885" spans="1:4">
      <c r="A885" s="18">
        <v>230</v>
      </c>
      <c r="B885" s="58" t="s">
        <v>873</v>
      </c>
      <c r="C885" s="62" t="str">
        <f>VLOOKUP(Table4[[#This Row],[iso_code]],iso_code!B:C,2,FALSE)</f>
        <v>EGY</v>
      </c>
      <c r="D885" s="18" t="str">
        <f>VLOOKUP(Table4[[#This Row],[iso_code]],iso_code!G:H,2,FALSE)</f>
        <v>Egypt</v>
      </c>
    </row>
    <row r="886" spans="1:4">
      <c r="A886" s="18">
        <v>231</v>
      </c>
      <c r="B886" s="58" t="s">
        <v>1496</v>
      </c>
      <c r="C886" s="62" t="str">
        <f>VLOOKUP(Table4[[#This Row],[iso_code]],iso_code!B:C,2,FALSE)</f>
        <v>MOZ</v>
      </c>
      <c r="D886" s="18" t="str">
        <f>VLOOKUP(Table4[[#This Row],[iso_code]],iso_code!G:H,2,FALSE)</f>
        <v>Mozambique</v>
      </c>
    </row>
    <row r="887" spans="1:4">
      <c r="A887" s="18">
        <v>232</v>
      </c>
      <c r="B887" s="58" t="s">
        <v>433</v>
      </c>
      <c r="C887" s="62" t="str">
        <f>VLOOKUP(Table4[[#This Row],[iso_code]],iso_code!B:C,2,FALSE)</f>
        <v>KEN</v>
      </c>
      <c r="D887" s="18" t="str">
        <f>VLOOKUP(Table4[[#This Row],[iso_code]],iso_code!G:H,2,FALSE)</f>
        <v>Kenya</v>
      </c>
    </row>
    <row r="888" spans="1:4">
      <c r="A888" s="18">
        <v>233</v>
      </c>
      <c r="B888" s="58" t="s">
        <v>255</v>
      </c>
      <c r="C888" s="62" t="str">
        <f>VLOOKUP(Table4[[#This Row],[iso_code]],iso_code!B:C,2,FALSE)</f>
        <v>GHA</v>
      </c>
      <c r="D888" s="18" t="str">
        <f>VLOOKUP(Table4[[#This Row],[iso_code]],iso_code!G:H,2,FALSE)</f>
        <v>Ghana</v>
      </c>
    </row>
    <row r="889" spans="1:4">
      <c r="A889" s="18">
        <v>234</v>
      </c>
      <c r="B889" s="58" t="s">
        <v>290</v>
      </c>
      <c r="C889" s="62" t="str">
        <f>VLOOKUP(Table4[[#This Row],[iso_code]],iso_code!B:C,2,FALSE)</f>
        <v>CMR</v>
      </c>
      <c r="D889" s="18" t="str">
        <f>VLOOKUP(Table4[[#This Row],[iso_code]],iso_code!G:H,2,FALSE)</f>
        <v>Cameroon</v>
      </c>
    </row>
    <row r="890" spans="1:4">
      <c r="A890" s="18">
        <v>234</v>
      </c>
      <c r="B890" s="58" t="s">
        <v>2282</v>
      </c>
      <c r="C890" s="62" t="str">
        <f>VLOOKUP(Table4[[#This Row],[iso_code]],iso_code!B:C,2,FALSE)</f>
        <v>TCD</v>
      </c>
      <c r="D890" s="18" t="str">
        <f>VLOOKUP(Table4[[#This Row],[iso_code]],iso_code!G:H,2,FALSE)</f>
        <v>Chad</v>
      </c>
    </row>
    <row r="891" spans="1:4">
      <c r="A891" s="18">
        <v>234</v>
      </c>
      <c r="B891" s="58" t="s">
        <v>2286</v>
      </c>
      <c r="C891" s="62" t="str">
        <f>VLOOKUP(Table4[[#This Row],[iso_code]],iso_code!B:C,2,FALSE)</f>
        <v>GNQ</v>
      </c>
      <c r="D891" s="18" t="str">
        <f>VLOOKUP(Table4[[#This Row],[iso_code]],iso_code!G:H,2,FALSE)</f>
        <v>Equatorial Guinea</v>
      </c>
    </row>
    <row r="892" spans="1:4">
      <c r="A892" s="18">
        <v>234</v>
      </c>
      <c r="B892" s="58" t="s">
        <v>2288</v>
      </c>
      <c r="C892" s="62" t="str">
        <f>VLOOKUP(Table4[[#This Row],[iso_code]],iso_code!B:C,2,FALSE)</f>
        <v>GAB</v>
      </c>
      <c r="D892" s="18" t="str">
        <f>VLOOKUP(Table4[[#This Row],[iso_code]],iso_code!G:H,2,FALSE)</f>
        <v>Gabon</v>
      </c>
    </row>
    <row r="893" spans="1:4">
      <c r="A893" s="18">
        <v>234</v>
      </c>
      <c r="B893" s="58" t="s">
        <v>2284</v>
      </c>
      <c r="C893" s="62" t="str">
        <f>VLOOKUP(Table4[[#This Row],[iso_code]],iso_code!B:C,2,FALSE)</f>
        <v>COG</v>
      </c>
      <c r="D893" s="18" t="str">
        <f>VLOOKUP(Table4[[#This Row],[iso_code]],iso_code!G:H,2,FALSE)</f>
        <v>Congo (the)</v>
      </c>
    </row>
    <row r="894" spans="1:4">
      <c r="A894" s="18">
        <v>234</v>
      </c>
      <c r="B894" s="58" t="s">
        <v>1711</v>
      </c>
      <c r="C894" s="62" t="str">
        <f>VLOOKUP(Table4[[#This Row],[iso_code]],iso_code!B:C,2,FALSE)</f>
        <v>CAF</v>
      </c>
      <c r="D894" s="18" t="str">
        <f>VLOOKUP(Table4[[#This Row],[iso_code]],iso_code!G:H,2,FALSE)</f>
        <v>Central African Republic (the)</v>
      </c>
    </row>
    <row r="895" spans="1:4">
      <c r="A895" s="18">
        <v>235</v>
      </c>
      <c r="B895" s="58" t="s">
        <v>2278</v>
      </c>
      <c r="C895" s="62" t="str">
        <f>VLOOKUP(Table4[[#This Row],[iso_code]],iso_code!B:C,2,FALSE)</f>
        <v>AGO</v>
      </c>
      <c r="D895" s="18" t="str">
        <f>VLOOKUP(Table4[[#This Row],[iso_code]],iso_code!G:H,2,FALSE)</f>
        <v>Angola</v>
      </c>
    </row>
    <row r="896" spans="1:4">
      <c r="A896" s="18">
        <v>235</v>
      </c>
      <c r="B896" s="58" t="s">
        <v>1877</v>
      </c>
      <c r="C896" s="62" t="str">
        <f>VLOOKUP(Table4[[#This Row],[iso_code]],iso_code!B:C,2,FALSE)</f>
        <v>BWA</v>
      </c>
      <c r="D896" s="18" t="str">
        <f>VLOOKUP(Table4[[#This Row],[iso_code]],iso_code!G:H,2,FALSE)</f>
        <v>Botswana</v>
      </c>
    </row>
    <row r="897" spans="1:4">
      <c r="A897" s="18">
        <v>235</v>
      </c>
      <c r="B897" s="58" t="s">
        <v>1496</v>
      </c>
      <c r="C897" s="62" t="str">
        <f>VLOOKUP(Table4[[#This Row],[iso_code]],iso_code!B:C,2,FALSE)</f>
        <v>MOZ</v>
      </c>
      <c r="D897" s="18" t="str">
        <f>VLOOKUP(Table4[[#This Row],[iso_code]],iso_code!G:H,2,FALSE)</f>
        <v>Mozambique</v>
      </c>
    </row>
    <row r="898" spans="1:4">
      <c r="A898" s="18">
        <v>235</v>
      </c>
      <c r="B898" s="58" t="s">
        <v>617</v>
      </c>
      <c r="C898" s="62" t="str">
        <f>VLOOKUP(Table4[[#This Row],[iso_code]],iso_code!B:C,2,FALSE)</f>
        <v>ZAF</v>
      </c>
      <c r="D898" s="18" t="str">
        <f>VLOOKUP(Table4[[#This Row],[iso_code]],iso_code!G:H,2,FALSE)</f>
        <v>South Africa</v>
      </c>
    </row>
    <row r="899" spans="1:4">
      <c r="A899" s="18">
        <v>235</v>
      </c>
      <c r="B899" s="58" t="s">
        <v>883</v>
      </c>
      <c r="C899" s="62" t="str">
        <f>VLOOKUP(Table4[[#This Row],[iso_code]],iso_code!B:C,2,FALSE)</f>
        <v>TZA</v>
      </c>
      <c r="D899" s="18" t="str">
        <f>VLOOKUP(Table4[[#This Row],[iso_code]],iso_code!G:H,2,FALSE)</f>
        <v>Tanzania, United Republic of</v>
      </c>
    </row>
    <row r="900" spans="1:4">
      <c r="A900" s="18">
        <v>235</v>
      </c>
      <c r="B900" s="58" t="s">
        <v>757</v>
      </c>
      <c r="C900" s="62" t="str">
        <f>VLOOKUP(Table4[[#This Row],[iso_code]],iso_code!B:C,2,FALSE)</f>
        <v>ZMB</v>
      </c>
      <c r="D900" s="18" t="str">
        <f>VLOOKUP(Table4[[#This Row],[iso_code]],iso_code!G:H,2,FALSE)</f>
        <v>Zambia</v>
      </c>
    </row>
    <row r="901" spans="1:4">
      <c r="A901" s="18">
        <v>235</v>
      </c>
      <c r="B901" s="58" t="s">
        <v>2304</v>
      </c>
      <c r="C901" s="62" t="str">
        <f>VLOOKUP(Table4[[#This Row],[iso_code]],iso_code!B:C,2,FALSE)</f>
        <v>ZWE</v>
      </c>
      <c r="D901" s="18" t="str">
        <f>VLOOKUP(Table4[[#This Row],[iso_code]],iso_code!G:H,2,FALSE)</f>
        <v>Zimbabwe</v>
      </c>
    </row>
    <row r="902" spans="1:4">
      <c r="A902" s="18">
        <v>236</v>
      </c>
      <c r="B902" s="58" t="s">
        <v>255</v>
      </c>
      <c r="C902" s="62" t="str">
        <f>VLOOKUP(Table4[[#This Row],[iso_code]],iso_code!B:C,2,FALSE)</f>
        <v>GHA</v>
      </c>
      <c r="D902" s="18" t="str">
        <f>VLOOKUP(Table4[[#This Row],[iso_code]],iso_code!G:H,2,FALSE)</f>
        <v>Ghana</v>
      </c>
    </row>
    <row r="903" spans="1:4">
      <c r="A903" s="18">
        <v>237</v>
      </c>
      <c r="B903" s="58" t="s">
        <v>1263</v>
      </c>
      <c r="C903" s="62" t="str">
        <f>VLOOKUP(Table4[[#This Row],[iso_code]],iso_code!B:C,2,FALSE)</f>
        <v>NGA</v>
      </c>
      <c r="D903" s="18" t="str">
        <f>VLOOKUP(Table4[[#This Row],[iso_code]],iso_code!G:H,2,FALSE)</f>
        <v>Nigeria</v>
      </c>
    </row>
    <row r="904" spans="1:4">
      <c r="A904" s="18">
        <v>238</v>
      </c>
      <c r="B904" s="58" t="s">
        <v>617</v>
      </c>
      <c r="C904" s="62" t="str">
        <f>VLOOKUP(Table4[[#This Row],[iso_code]],iso_code!B:C,2,FALSE)</f>
        <v>ZAF</v>
      </c>
      <c r="D904" s="18" t="str">
        <f>VLOOKUP(Table4[[#This Row],[iso_code]],iso_code!G:H,2,FALSE)</f>
        <v>South Africa</v>
      </c>
    </row>
    <row r="905" spans="1:4">
      <c r="A905" s="18">
        <v>239</v>
      </c>
      <c r="B905" s="58" t="s">
        <v>883</v>
      </c>
      <c r="C905" s="62" t="str">
        <f>VLOOKUP(Table4[[#This Row],[iso_code]],iso_code!B:C,2,FALSE)</f>
        <v>TZA</v>
      </c>
      <c r="D905" s="18" t="str">
        <f>VLOOKUP(Table4[[#This Row],[iso_code]],iso_code!G:H,2,FALSE)</f>
        <v>Tanzania, United Republic of</v>
      </c>
    </row>
    <row r="906" spans="1:4">
      <c r="A906" s="18">
        <v>240</v>
      </c>
      <c r="B906" s="58" t="s">
        <v>811</v>
      </c>
      <c r="C906" s="62" t="str">
        <f>VLOOKUP(Table4[[#This Row],[iso_code]],iso_code!B:C,2,FALSE)</f>
        <v>DZA</v>
      </c>
      <c r="D906" s="18" t="str">
        <f>VLOOKUP(Table4[[#This Row],[iso_code]],iso_code!G:H,2,FALSE)</f>
        <v>Algeria</v>
      </c>
    </row>
    <row r="907" spans="1:4">
      <c r="A907" s="18">
        <v>241</v>
      </c>
      <c r="B907" s="58" t="s">
        <v>199</v>
      </c>
      <c r="C907" s="62" t="str">
        <f>VLOOKUP(Table4[[#This Row],[iso_code]],iso_code!B:C,2,FALSE)</f>
        <v>ETH</v>
      </c>
      <c r="D907" s="18" t="str">
        <f>VLOOKUP(Table4[[#This Row],[iso_code]],iso_code!G:H,2,FALSE)</f>
        <v>Ethiopia</v>
      </c>
    </row>
    <row r="908" spans="1:4">
      <c r="A908" s="18">
        <v>241</v>
      </c>
      <c r="B908" s="58" t="s">
        <v>255</v>
      </c>
      <c r="C908" s="62" t="str">
        <f>VLOOKUP(Table4[[#This Row],[iso_code]],iso_code!B:C,2,FALSE)</f>
        <v>GHA</v>
      </c>
      <c r="D908" s="18" t="str">
        <f>VLOOKUP(Table4[[#This Row],[iso_code]],iso_code!G:H,2,FALSE)</f>
        <v>Ghana</v>
      </c>
    </row>
    <row r="909" spans="1:4">
      <c r="A909" s="18">
        <v>241</v>
      </c>
      <c r="B909" s="58" t="s">
        <v>433</v>
      </c>
      <c r="C909" s="62" t="str">
        <f>VLOOKUP(Table4[[#This Row],[iso_code]],iso_code!B:C,2,FALSE)</f>
        <v>KEN</v>
      </c>
      <c r="D909" s="18" t="str">
        <f>VLOOKUP(Table4[[#This Row],[iso_code]],iso_code!G:H,2,FALSE)</f>
        <v>Kenya</v>
      </c>
    </row>
    <row r="910" spans="1:4">
      <c r="A910" s="18">
        <v>241</v>
      </c>
      <c r="B910" s="58" t="s">
        <v>1496</v>
      </c>
      <c r="C910" s="62" t="str">
        <f>VLOOKUP(Table4[[#This Row],[iso_code]],iso_code!B:C,2,FALSE)</f>
        <v>MOZ</v>
      </c>
      <c r="D910" s="18" t="str">
        <f>VLOOKUP(Table4[[#This Row],[iso_code]],iso_code!G:H,2,FALSE)</f>
        <v>Mozambique</v>
      </c>
    </row>
    <row r="911" spans="1:4">
      <c r="A911" s="18">
        <v>241</v>
      </c>
      <c r="B911" s="58" t="s">
        <v>1263</v>
      </c>
      <c r="C911" s="62" t="str">
        <f>VLOOKUP(Table4[[#This Row],[iso_code]],iso_code!B:C,2,FALSE)</f>
        <v>NGA</v>
      </c>
      <c r="D911" s="18" t="str">
        <f>VLOOKUP(Table4[[#This Row],[iso_code]],iso_code!G:H,2,FALSE)</f>
        <v>Nigeria</v>
      </c>
    </row>
    <row r="912" spans="1:4">
      <c r="A912" s="18">
        <v>241</v>
      </c>
      <c r="B912" s="58" t="s">
        <v>2297</v>
      </c>
      <c r="C912" s="62" t="str">
        <f>VLOOKUP(Table4[[#This Row],[iso_code]],iso_code!B:C,2,FALSE)</f>
        <v>RWA</v>
      </c>
      <c r="D912" s="18" t="str">
        <f>VLOOKUP(Table4[[#This Row],[iso_code]],iso_code!G:H,2,FALSE)</f>
        <v>Rwanda</v>
      </c>
    </row>
    <row r="913" spans="1:4">
      <c r="A913" s="18">
        <v>241</v>
      </c>
      <c r="B913" s="58" t="s">
        <v>617</v>
      </c>
      <c r="C913" s="62" t="str">
        <f>VLOOKUP(Table4[[#This Row],[iso_code]],iso_code!B:C,2,FALSE)</f>
        <v>ZAF</v>
      </c>
      <c r="D913" s="18" t="str">
        <f>VLOOKUP(Table4[[#This Row],[iso_code]],iso_code!G:H,2,FALSE)</f>
        <v>South Africa</v>
      </c>
    </row>
    <row r="914" spans="1:4">
      <c r="A914" s="18">
        <v>241</v>
      </c>
      <c r="B914" s="58" t="s">
        <v>883</v>
      </c>
      <c r="C914" s="62" t="str">
        <f>VLOOKUP(Table4[[#This Row],[iso_code]],iso_code!B:C,2,FALSE)</f>
        <v>TZA</v>
      </c>
      <c r="D914" s="18" t="str">
        <f>VLOOKUP(Table4[[#This Row],[iso_code]],iso_code!G:H,2,FALSE)</f>
        <v>Tanzania, United Republic of</v>
      </c>
    </row>
    <row r="915" spans="1:4">
      <c r="A915" s="18">
        <v>241</v>
      </c>
      <c r="B915" s="58" t="s">
        <v>1508</v>
      </c>
      <c r="C915" s="62" t="str">
        <f>VLOOKUP(Table4[[#This Row],[iso_code]],iso_code!B:C,2,FALSE)</f>
        <v>UGA</v>
      </c>
      <c r="D915" s="18" t="str">
        <f>VLOOKUP(Table4[[#This Row],[iso_code]],iso_code!G:H,2,FALSE)</f>
        <v>Uganda</v>
      </c>
    </row>
    <row r="916" spans="1:4">
      <c r="A916" s="18">
        <v>241</v>
      </c>
      <c r="B916" s="58" t="s">
        <v>757</v>
      </c>
      <c r="C916" s="62" t="str">
        <f>VLOOKUP(Table4[[#This Row],[iso_code]],iso_code!B:C,2,FALSE)</f>
        <v>ZMB</v>
      </c>
      <c r="D916" s="18" t="str">
        <f>VLOOKUP(Table4[[#This Row],[iso_code]],iso_code!G:H,2,FALSE)</f>
        <v>Zambia</v>
      </c>
    </row>
    <row r="917" spans="1:4">
      <c r="A917" s="18">
        <v>242</v>
      </c>
      <c r="B917" s="58" t="s">
        <v>1263</v>
      </c>
      <c r="C917" s="62" t="str">
        <f>VLOOKUP(Table4[[#This Row],[iso_code]],iso_code!B:C,2,FALSE)</f>
        <v>NGA</v>
      </c>
      <c r="D917" s="18" t="str">
        <f>VLOOKUP(Table4[[#This Row],[iso_code]],iso_code!G:H,2,FALSE)</f>
        <v>Nigeria</v>
      </c>
    </row>
    <row r="918" spans="1:4">
      <c r="A918" s="18">
        <v>243</v>
      </c>
      <c r="B918" s="58" t="s">
        <v>2294</v>
      </c>
      <c r="C918" s="62" t="str">
        <f>VLOOKUP(Table4[[#This Row],[iso_code]],iso_code!B:C,2,FALSE)</f>
        <v>LBR</v>
      </c>
      <c r="D918" s="18" t="str">
        <f>VLOOKUP(Table4[[#This Row],[iso_code]],iso_code!G:H,2,FALSE)</f>
        <v>Liberia</v>
      </c>
    </row>
    <row r="919" spans="1:4">
      <c r="A919" s="18">
        <v>244</v>
      </c>
      <c r="B919" s="58" t="s">
        <v>1263</v>
      </c>
      <c r="C919" s="62" t="str">
        <f>VLOOKUP(Table4[[#This Row],[iso_code]],iso_code!B:C,2,FALSE)</f>
        <v>NGA</v>
      </c>
      <c r="D919" s="18" t="str">
        <f>VLOOKUP(Table4[[#This Row],[iso_code]],iso_code!G:H,2,FALSE)</f>
        <v>Nigeria</v>
      </c>
    </row>
    <row r="920" spans="1:4">
      <c r="A920" s="18">
        <v>245</v>
      </c>
      <c r="B920" s="58" t="s">
        <v>433</v>
      </c>
      <c r="C920" s="62" t="str">
        <f>VLOOKUP(Table4[[#This Row],[iso_code]],iso_code!B:C,2,FALSE)</f>
        <v>KEN</v>
      </c>
      <c r="D920" s="18" t="str">
        <f>VLOOKUP(Table4[[#This Row],[iso_code]],iso_code!G:H,2,FALSE)</f>
        <v>Kenya</v>
      </c>
    </row>
    <row r="921" spans="1:4">
      <c r="A921" s="18">
        <v>246</v>
      </c>
      <c r="B921" s="58" t="s">
        <v>873</v>
      </c>
      <c r="C921" s="62" t="str">
        <f>VLOOKUP(Table4[[#This Row],[iso_code]],iso_code!B:C,2,FALSE)</f>
        <v>EGY</v>
      </c>
      <c r="D921" s="18" t="str">
        <f>VLOOKUP(Table4[[#This Row],[iso_code]],iso_code!G:H,2,FALSE)</f>
        <v>Egypt</v>
      </c>
    </row>
    <row r="922" spans="1:4">
      <c r="A922" s="18">
        <v>247</v>
      </c>
      <c r="B922" s="58" t="s">
        <v>995</v>
      </c>
      <c r="C922" s="62" t="str">
        <f>VLOOKUP(Table4[[#This Row],[iso_code]],iso_code!B:C,2,FALSE)</f>
        <v>MUS</v>
      </c>
      <c r="D922" s="18" t="str">
        <f>VLOOKUP(Table4[[#This Row],[iso_code]],iso_code!G:H,2,FALSE)</f>
        <v>Mauritius</v>
      </c>
    </row>
    <row r="923" spans="1:4">
      <c r="A923" s="18">
        <v>248</v>
      </c>
      <c r="B923" s="58" t="s">
        <v>1736</v>
      </c>
      <c r="C923" s="62" t="str">
        <f>VLOOKUP(Table4[[#This Row],[iso_code]],iso_code!B:C,2,FALSE)</f>
        <v>SEN</v>
      </c>
      <c r="D923" s="18" t="str">
        <f>VLOOKUP(Table4[[#This Row],[iso_code]],iso_code!G:H,2,FALSE)</f>
        <v>Senegal</v>
      </c>
    </row>
    <row r="924" spans="1:4">
      <c r="A924" s="18">
        <v>249</v>
      </c>
      <c r="B924" s="58" t="s">
        <v>199</v>
      </c>
      <c r="C924" s="62" t="str">
        <f>VLOOKUP(Table4[[#This Row],[iso_code]],iso_code!B:C,2,FALSE)</f>
        <v>ETH</v>
      </c>
      <c r="D924" s="18" t="str">
        <f>VLOOKUP(Table4[[#This Row],[iso_code]],iso_code!G:H,2,FALSE)</f>
        <v>Ethiopia</v>
      </c>
    </row>
    <row r="925" spans="1:4">
      <c r="A925" s="18">
        <v>250</v>
      </c>
      <c r="B925" s="58" t="s">
        <v>1263</v>
      </c>
      <c r="C925" s="62" t="str">
        <f>VLOOKUP(Table4[[#This Row],[iso_code]],iso_code!B:C,2,FALSE)</f>
        <v>NGA</v>
      </c>
      <c r="D925" s="18" t="str">
        <f>VLOOKUP(Table4[[#This Row],[iso_code]],iso_code!G:H,2,FALSE)</f>
        <v>Nigeria</v>
      </c>
    </row>
    <row r="926" spans="1:4">
      <c r="A926" s="18">
        <v>251</v>
      </c>
      <c r="B926" s="58" t="s">
        <v>1263</v>
      </c>
      <c r="C926" s="62" t="str">
        <f>VLOOKUP(Table4[[#This Row],[iso_code]],iso_code!B:C,2,FALSE)</f>
        <v>NGA</v>
      </c>
      <c r="D926" s="18" t="str">
        <f>VLOOKUP(Table4[[#This Row],[iso_code]],iso_code!G:H,2,FALSE)</f>
        <v>Nigeria</v>
      </c>
    </row>
    <row r="927" spans="1:4">
      <c r="A927" s="18">
        <v>252</v>
      </c>
      <c r="B927" s="58" t="s">
        <v>1263</v>
      </c>
      <c r="C927" s="62" t="str">
        <f>VLOOKUP(Table4[[#This Row],[iso_code]],iso_code!B:C,2,FALSE)</f>
        <v>NGA</v>
      </c>
      <c r="D927" s="18" t="str">
        <f>VLOOKUP(Table4[[#This Row],[iso_code]],iso_code!G:H,2,FALSE)</f>
        <v>Nigeria</v>
      </c>
    </row>
    <row r="928" spans="1:4">
      <c r="A928" s="18">
        <v>253</v>
      </c>
      <c r="B928" s="58" t="s">
        <v>617</v>
      </c>
      <c r="C928" s="62" t="str">
        <f>VLOOKUP(Table4[[#This Row],[iso_code]],iso_code!B:C,2,FALSE)</f>
        <v>ZAF</v>
      </c>
      <c r="D928" s="18" t="str">
        <f>VLOOKUP(Table4[[#This Row],[iso_code]],iso_code!G:H,2,FALSE)</f>
        <v>South Africa</v>
      </c>
    </row>
    <row r="929" spans="1:4">
      <c r="A929" s="18">
        <v>254</v>
      </c>
      <c r="B929" s="58" t="s">
        <v>255</v>
      </c>
      <c r="C929" s="62" t="str">
        <f>VLOOKUP(Table4[[#This Row],[iso_code]],iso_code!B:C,2,FALSE)</f>
        <v>GHA</v>
      </c>
      <c r="D929" s="18" t="str">
        <f>VLOOKUP(Table4[[#This Row],[iso_code]],iso_code!G:H,2,FALSE)</f>
        <v>Ghana</v>
      </c>
    </row>
    <row r="930" spans="1:4">
      <c r="A930" s="18">
        <v>254</v>
      </c>
      <c r="B930" s="58" t="s">
        <v>290</v>
      </c>
      <c r="C930" s="62" t="str">
        <f>VLOOKUP(Table4[[#This Row],[iso_code]],iso_code!B:C,2,FALSE)</f>
        <v>CMR</v>
      </c>
      <c r="D930" s="18" t="str">
        <f>VLOOKUP(Table4[[#This Row],[iso_code]],iso_code!G:H,2,FALSE)</f>
        <v>Cameroon</v>
      </c>
    </row>
    <row r="931" spans="1:4">
      <c r="A931" s="18">
        <v>255</v>
      </c>
      <c r="B931" s="58" t="s">
        <v>1508</v>
      </c>
      <c r="C931" s="62" t="str">
        <f>VLOOKUP(Table4[[#This Row],[iso_code]],iso_code!B:C,2,FALSE)</f>
        <v>UGA</v>
      </c>
      <c r="D931" s="18" t="str">
        <f>VLOOKUP(Table4[[#This Row],[iso_code]],iso_code!G:H,2,FALSE)</f>
        <v>Uganda</v>
      </c>
    </row>
    <row r="932" spans="1:4">
      <c r="A932" s="18">
        <v>256</v>
      </c>
      <c r="B932" s="58" t="s">
        <v>518</v>
      </c>
      <c r="C932" s="62" t="str">
        <f>VLOOKUP(Table4[[#This Row],[iso_code]],iso_code!B:C,2,FALSE)</f>
        <v>MAR</v>
      </c>
      <c r="D932" s="18" t="str">
        <f>VLOOKUP(Table4[[#This Row],[iso_code]],iso_code!G:H,2,FALSE)</f>
        <v>Morocco</v>
      </c>
    </row>
    <row r="933" spans="1:4">
      <c r="A933" s="18">
        <v>257</v>
      </c>
      <c r="B933" s="58" t="s">
        <v>617</v>
      </c>
      <c r="C933" s="62" t="str">
        <f>VLOOKUP(Table4[[#This Row],[iso_code]],iso_code!B:C,2,FALSE)</f>
        <v>ZAF</v>
      </c>
      <c r="D933" s="18" t="str">
        <f>VLOOKUP(Table4[[#This Row],[iso_code]],iso_code!G:H,2,FALSE)</f>
        <v>South Africa</v>
      </c>
    </row>
    <row r="934" spans="1:4">
      <c r="A934" s="18">
        <v>258</v>
      </c>
      <c r="B934" s="58" t="s">
        <v>1263</v>
      </c>
      <c r="C934" s="62" t="str">
        <f>VLOOKUP(Table4[[#This Row],[iso_code]],iso_code!B:C,2,FALSE)</f>
        <v>NGA</v>
      </c>
      <c r="D934" s="18" t="str">
        <f>VLOOKUP(Table4[[#This Row],[iso_code]],iso_code!G:H,2,FALSE)</f>
        <v>Nigeria</v>
      </c>
    </row>
    <row r="935" spans="1:4">
      <c r="A935" s="18">
        <v>259</v>
      </c>
      <c r="B935" s="58" t="s">
        <v>518</v>
      </c>
      <c r="C935" s="62" t="str">
        <f>VLOOKUP(Table4[[#This Row],[iso_code]],iso_code!B:C,2,FALSE)</f>
        <v>MAR</v>
      </c>
      <c r="D935" s="18" t="str">
        <f>VLOOKUP(Table4[[#This Row],[iso_code]],iso_code!G:H,2,FALSE)</f>
        <v>Morocco</v>
      </c>
    </row>
    <row r="936" spans="1:4">
      <c r="A936" s="18">
        <v>260</v>
      </c>
      <c r="B936" s="58" t="s">
        <v>1263</v>
      </c>
      <c r="C936" s="62" t="str">
        <f>VLOOKUP(Table4[[#This Row],[iso_code]],iso_code!B:C,2,FALSE)</f>
        <v>NGA</v>
      </c>
      <c r="D936" s="18" t="str">
        <f>VLOOKUP(Table4[[#This Row],[iso_code]],iso_code!G:H,2,FALSE)</f>
        <v>Nigeria</v>
      </c>
    </row>
    <row r="937" spans="1:4">
      <c r="A937" s="18">
        <v>261</v>
      </c>
      <c r="B937" s="58" t="s">
        <v>873</v>
      </c>
      <c r="C937" s="62" t="str">
        <f>VLOOKUP(Table4[[#This Row],[iso_code]],iso_code!B:C,2,FALSE)</f>
        <v>EGY</v>
      </c>
      <c r="D937" s="18" t="str">
        <f>VLOOKUP(Table4[[#This Row],[iso_code]],iso_code!G:H,2,FALSE)</f>
        <v>Egypt</v>
      </c>
    </row>
    <row r="938" spans="1:4">
      <c r="A938" s="18">
        <v>262</v>
      </c>
      <c r="B938" s="58" t="s">
        <v>255</v>
      </c>
      <c r="C938" s="62" t="str">
        <f>VLOOKUP(Table4[[#This Row],[iso_code]],iso_code!B:C,2,FALSE)</f>
        <v>GHA</v>
      </c>
      <c r="D938" s="18" t="str">
        <f>VLOOKUP(Table4[[#This Row],[iso_code]],iso_code!G:H,2,FALSE)</f>
        <v>Ghana</v>
      </c>
    </row>
    <row r="939" spans="1:4">
      <c r="A939" s="18">
        <v>263</v>
      </c>
      <c r="B939" s="58" t="s">
        <v>1263</v>
      </c>
      <c r="C939" s="62" t="str">
        <f>VLOOKUP(Table4[[#This Row],[iso_code]],iso_code!B:C,2,FALSE)</f>
        <v>NGA</v>
      </c>
      <c r="D939" s="18" t="str">
        <f>VLOOKUP(Table4[[#This Row],[iso_code]],iso_code!G:H,2,FALSE)</f>
        <v>Nigeria</v>
      </c>
    </row>
    <row r="940" spans="1:4">
      <c r="A940" s="18">
        <v>264</v>
      </c>
      <c r="B940" s="58" t="s">
        <v>1263</v>
      </c>
      <c r="C940" s="62" t="str">
        <f>VLOOKUP(Table4[[#This Row],[iso_code]],iso_code!B:C,2,FALSE)</f>
        <v>NGA</v>
      </c>
      <c r="D940" s="18" t="str">
        <f>VLOOKUP(Table4[[#This Row],[iso_code]],iso_code!G:H,2,FALSE)</f>
        <v>Nigeria</v>
      </c>
    </row>
    <row r="941" spans="1:4">
      <c r="A941" s="18">
        <v>265</v>
      </c>
      <c r="B941" s="58" t="s">
        <v>2292</v>
      </c>
      <c r="C941" s="62" t="str">
        <f>VLOOKUP(Table4[[#This Row],[iso_code]],iso_code!B:C,2,FALSE)</f>
        <v>CIV</v>
      </c>
      <c r="D941" s="18" t="str">
        <f>VLOOKUP(Table4[[#This Row],[iso_code]],iso_code!G:H,2,FALSE)</f>
        <v>Côte d'Ivoire</v>
      </c>
    </row>
    <row r="942" spans="1:4">
      <c r="A942" s="18">
        <v>266</v>
      </c>
      <c r="B942" s="58" t="s">
        <v>2300</v>
      </c>
      <c r="C942" s="62" t="str">
        <f>VLOOKUP(Table4[[#This Row],[iso_code]],iso_code!B:C,2,FALSE)</f>
        <v>SOM</v>
      </c>
      <c r="D942" s="18" t="str">
        <f>VLOOKUP(Table4[[#This Row],[iso_code]],iso_code!G:H,2,FALSE)</f>
        <v>Somalia</v>
      </c>
    </row>
    <row r="943" spans="1:4">
      <c r="A943" s="18">
        <v>267</v>
      </c>
      <c r="B943" s="58" t="s">
        <v>2297</v>
      </c>
      <c r="C943" s="62" t="str">
        <f>VLOOKUP(Table4[[#This Row],[iso_code]],iso_code!B:C,2,FALSE)</f>
        <v>RWA</v>
      </c>
      <c r="D943" s="18" t="str">
        <f>VLOOKUP(Table4[[#This Row],[iso_code]],iso_code!G:H,2,FALSE)</f>
        <v>Rwanda</v>
      </c>
    </row>
    <row r="944" spans="1:4">
      <c r="A944" s="18">
        <v>268</v>
      </c>
      <c r="B944" s="58" t="s">
        <v>1190</v>
      </c>
      <c r="C944" s="62" t="str">
        <f>VLOOKUP(Table4[[#This Row],[iso_code]],iso_code!B:C,2,FALSE)</f>
        <v>MWI</v>
      </c>
      <c r="D944" s="18" t="str">
        <f>VLOOKUP(Table4[[#This Row],[iso_code]],iso_code!G:H,2,FALSE)</f>
        <v>Malawi</v>
      </c>
    </row>
    <row r="945" spans="1:4">
      <c r="A945" s="18">
        <v>269</v>
      </c>
      <c r="B945" s="58" t="s">
        <v>1263</v>
      </c>
      <c r="C945" s="62" t="str">
        <f>VLOOKUP(Table4[[#This Row],[iso_code]],iso_code!B:C,2,FALSE)</f>
        <v>NGA</v>
      </c>
      <c r="D945" s="18" t="str">
        <f>VLOOKUP(Table4[[#This Row],[iso_code]],iso_code!G:H,2,FALSE)</f>
        <v>Nigeria</v>
      </c>
    </row>
    <row r="946" spans="1:4">
      <c r="A946" s="18">
        <v>270</v>
      </c>
      <c r="B946" s="58" t="s">
        <v>873</v>
      </c>
      <c r="C946" s="62" t="str">
        <f>VLOOKUP(Table4[[#This Row],[iso_code]],iso_code!B:C,2,FALSE)</f>
        <v>EGY</v>
      </c>
      <c r="D946" s="18" t="str">
        <f>VLOOKUP(Table4[[#This Row],[iso_code]],iso_code!G:H,2,FALSE)</f>
        <v>Egypt</v>
      </c>
    </row>
    <row r="947" spans="1:4">
      <c r="A947" s="18">
        <v>271</v>
      </c>
      <c r="B947" s="58" t="s">
        <v>2278</v>
      </c>
      <c r="C947" s="62" t="str">
        <f>VLOOKUP(Table4[[#This Row],[iso_code]],iso_code!B:C,2,FALSE)</f>
        <v>AGO</v>
      </c>
      <c r="D947" s="18" t="str">
        <f>VLOOKUP(Table4[[#This Row],[iso_code]],iso_code!G:H,2,FALSE)</f>
        <v>Angola</v>
      </c>
    </row>
    <row r="948" spans="1:4">
      <c r="A948" s="18">
        <v>271</v>
      </c>
      <c r="B948" s="58" t="s">
        <v>2280</v>
      </c>
      <c r="C948" s="62" t="str">
        <f>VLOOKUP(Table4[[#This Row],[iso_code]],iso_code!B:C,2,FALSE)</f>
        <v>BFA</v>
      </c>
      <c r="D948" s="18" t="str">
        <f>VLOOKUP(Table4[[#This Row],[iso_code]],iso_code!G:H,2,FALSE)</f>
        <v>Burkina Faso</v>
      </c>
    </row>
    <row r="949" spans="1:4">
      <c r="A949" s="18">
        <v>271</v>
      </c>
      <c r="B949" s="58" t="s">
        <v>2281</v>
      </c>
      <c r="C949" s="62" t="str">
        <f>VLOOKUP(Table4[[#This Row],[iso_code]],iso_code!B:C,2,FALSE)</f>
        <v>BDI</v>
      </c>
      <c r="D949" s="18" t="str">
        <f>VLOOKUP(Table4[[#This Row],[iso_code]],iso_code!G:H,2,FALSE)</f>
        <v>Burundi</v>
      </c>
    </row>
    <row r="950" spans="1:4">
      <c r="A950" s="18">
        <v>271</v>
      </c>
      <c r="B950" s="58" t="s">
        <v>2279</v>
      </c>
      <c r="C950" s="62" t="str">
        <f>VLOOKUP(Table4[[#This Row],[iso_code]],iso_code!B:C,2,FALSE)</f>
        <v>BEN</v>
      </c>
      <c r="D950" s="18" t="str">
        <f>VLOOKUP(Table4[[#This Row],[iso_code]],iso_code!G:H,2,FALSE)</f>
        <v>Benin</v>
      </c>
    </row>
    <row r="951" spans="1:4">
      <c r="A951" s="18">
        <v>271</v>
      </c>
      <c r="B951" s="58" t="s">
        <v>1877</v>
      </c>
      <c r="C951" s="62" t="str">
        <f>VLOOKUP(Table4[[#This Row],[iso_code]],iso_code!B:C,2,FALSE)</f>
        <v>BWA</v>
      </c>
      <c r="D951" s="18" t="str">
        <f>VLOOKUP(Table4[[#This Row],[iso_code]],iso_code!G:H,2,FALSE)</f>
        <v>Botswana</v>
      </c>
    </row>
    <row r="952" spans="1:4">
      <c r="A952" s="18">
        <v>271</v>
      </c>
      <c r="B952" s="58" t="s">
        <v>2075</v>
      </c>
      <c r="C952" s="62" t="str">
        <f>VLOOKUP(Table4[[#This Row],[iso_code]],iso_code!B:C,2,FALSE)</f>
        <v>COD</v>
      </c>
      <c r="D952" s="18" t="str">
        <f>VLOOKUP(Table4[[#This Row],[iso_code]],iso_code!G:H,2,FALSE)</f>
        <v>Congo (the Democratic Republic of the)</v>
      </c>
    </row>
    <row r="953" spans="1:4">
      <c r="A953" s="18">
        <v>271</v>
      </c>
      <c r="B953" s="58" t="s">
        <v>1711</v>
      </c>
      <c r="C953" s="62" t="str">
        <f>VLOOKUP(Table4[[#This Row],[iso_code]],iso_code!B:C,2,FALSE)</f>
        <v>CAF</v>
      </c>
      <c r="D953" s="18" t="str">
        <f>VLOOKUP(Table4[[#This Row],[iso_code]],iso_code!G:H,2,FALSE)</f>
        <v>Central African Republic (the)</v>
      </c>
    </row>
    <row r="954" spans="1:4">
      <c r="A954" s="18">
        <v>271</v>
      </c>
      <c r="B954" s="58" t="s">
        <v>2284</v>
      </c>
      <c r="C954" s="62" t="str">
        <f>VLOOKUP(Table4[[#This Row],[iso_code]],iso_code!B:C,2,FALSE)</f>
        <v>COG</v>
      </c>
      <c r="D954" s="18" t="str">
        <f>VLOOKUP(Table4[[#This Row],[iso_code]],iso_code!G:H,2,FALSE)</f>
        <v>Congo (the)</v>
      </c>
    </row>
    <row r="955" spans="1:4">
      <c r="A955" s="18">
        <v>271</v>
      </c>
      <c r="B955" s="58" t="s">
        <v>2292</v>
      </c>
      <c r="C955" s="62" t="str">
        <f>VLOOKUP(Table4[[#This Row],[iso_code]],iso_code!B:C,2,FALSE)</f>
        <v>CIV</v>
      </c>
      <c r="D955" s="18" t="str">
        <f>VLOOKUP(Table4[[#This Row],[iso_code]],iso_code!G:H,2,FALSE)</f>
        <v>Côte d'Ivoire</v>
      </c>
    </row>
    <row r="956" spans="1:4">
      <c r="A956" s="18">
        <v>271</v>
      </c>
      <c r="B956" s="58" t="s">
        <v>290</v>
      </c>
      <c r="C956" s="62" t="str">
        <f>VLOOKUP(Table4[[#This Row],[iso_code]],iso_code!B:C,2,FALSE)</f>
        <v>CMR</v>
      </c>
      <c r="D956" s="18" t="str">
        <f>VLOOKUP(Table4[[#This Row],[iso_code]],iso_code!G:H,2,FALSE)</f>
        <v>Cameroon</v>
      </c>
    </row>
    <row r="957" spans="1:4">
      <c r="A957" s="18">
        <v>271</v>
      </c>
      <c r="B957" s="58" t="s">
        <v>1678</v>
      </c>
      <c r="C957" s="62" t="str">
        <f>VLOOKUP(Table4[[#This Row],[iso_code]],iso_code!B:C,2,FALSE)</f>
        <v>CPV</v>
      </c>
      <c r="D957" s="18" t="str">
        <f>VLOOKUP(Table4[[#This Row],[iso_code]],iso_code!G:H,2,FALSE)</f>
        <v>Cabo Verde</v>
      </c>
    </row>
    <row r="958" spans="1:4">
      <c r="A958" s="18">
        <v>271</v>
      </c>
      <c r="B958" s="58" t="s">
        <v>2285</v>
      </c>
      <c r="C958" s="62" t="str">
        <f>VLOOKUP(Table4[[#This Row],[iso_code]],iso_code!B:C,2,FALSE)</f>
        <v>DJI</v>
      </c>
      <c r="D958" s="18" t="str">
        <f>VLOOKUP(Table4[[#This Row],[iso_code]],iso_code!G:H,2,FALSE)</f>
        <v>Djibouti</v>
      </c>
    </row>
    <row r="959" spans="1:4">
      <c r="A959" s="18">
        <v>271</v>
      </c>
      <c r="B959" s="58" t="s">
        <v>811</v>
      </c>
      <c r="C959" s="62" t="str">
        <f>VLOOKUP(Table4[[#This Row],[iso_code]],iso_code!B:C,2,FALSE)</f>
        <v>DZA</v>
      </c>
      <c r="D959" s="18" t="str">
        <f>VLOOKUP(Table4[[#This Row],[iso_code]],iso_code!G:H,2,FALSE)</f>
        <v>Algeria</v>
      </c>
    </row>
    <row r="960" spans="1:4">
      <c r="A960" s="18">
        <v>271</v>
      </c>
      <c r="B960" s="58" t="s">
        <v>873</v>
      </c>
      <c r="C960" s="62" t="str">
        <f>VLOOKUP(Table4[[#This Row],[iso_code]],iso_code!B:C,2,FALSE)</f>
        <v>EGY</v>
      </c>
      <c r="D960" s="18" t="str">
        <f>VLOOKUP(Table4[[#This Row],[iso_code]],iso_code!G:H,2,FALSE)</f>
        <v>Egypt</v>
      </c>
    </row>
    <row r="961" spans="1:4">
      <c r="A961" s="18">
        <v>271</v>
      </c>
      <c r="B961" s="58" t="s">
        <v>2287</v>
      </c>
      <c r="C961" s="62" t="str">
        <f>VLOOKUP(Table4[[#This Row],[iso_code]],iso_code!B:C,2,FALSE)</f>
        <v>ERI</v>
      </c>
      <c r="D961" s="18" t="str">
        <f>VLOOKUP(Table4[[#This Row],[iso_code]],iso_code!G:H,2,FALSE)</f>
        <v>Eritrea</v>
      </c>
    </row>
    <row r="962" spans="1:4">
      <c r="A962" s="18">
        <v>271</v>
      </c>
      <c r="B962" s="58" t="s">
        <v>199</v>
      </c>
      <c r="C962" s="62" t="str">
        <f>VLOOKUP(Table4[[#This Row],[iso_code]],iso_code!B:C,2,FALSE)</f>
        <v>ETH</v>
      </c>
      <c r="D962" s="18" t="str">
        <f>VLOOKUP(Table4[[#This Row],[iso_code]],iso_code!G:H,2,FALSE)</f>
        <v>Ethiopia</v>
      </c>
    </row>
    <row r="963" spans="1:4">
      <c r="A963" s="18">
        <v>271</v>
      </c>
      <c r="B963" s="58" t="s">
        <v>2288</v>
      </c>
      <c r="C963" s="62" t="str">
        <f>VLOOKUP(Table4[[#This Row],[iso_code]],iso_code!B:C,2,FALSE)</f>
        <v>GAB</v>
      </c>
      <c r="D963" s="18" t="str">
        <f>VLOOKUP(Table4[[#This Row],[iso_code]],iso_code!G:H,2,FALSE)</f>
        <v>Gabon</v>
      </c>
    </row>
    <row r="964" spans="1:4">
      <c r="A964" s="18">
        <v>271</v>
      </c>
      <c r="B964" s="58" t="s">
        <v>255</v>
      </c>
      <c r="C964" s="62" t="str">
        <f>VLOOKUP(Table4[[#This Row],[iso_code]],iso_code!B:C,2,FALSE)</f>
        <v>GHA</v>
      </c>
      <c r="D964" s="18" t="str">
        <f>VLOOKUP(Table4[[#This Row],[iso_code]],iso_code!G:H,2,FALSE)</f>
        <v>Ghana</v>
      </c>
    </row>
    <row r="965" spans="1:4">
      <c r="A965" s="18">
        <v>271</v>
      </c>
      <c r="B965" s="58" t="s">
        <v>2289</v>
      </c>
      <c r="C965" s="62" t="str">
        <f>VLOOKUP(Table4[[#This Row],[iso_code]],iso_code!B:C,2,FALSE)</f>
        <v>GMB</v>
      </c>
      <c r="D965" s="18" t="str">
        <f>VLOOKUP(Table4[[#This Row],[iso_code]],iso_code!G:H,2,FALSE)</f>
        <v>Gambia (the)</v>
      </c>
    </row>
    <row r="966" spans="1:4">
      <c r="A966" s="18">
        <v>271</v>
      </c>
      <c r="B966" s="58" t="s">
        <v>2290</v>
      </c>
      <c r="C966" s="62" t="str">
        <f>VLOOKUP(Table4[[#This Row],[iso_code]],iso_code!B:C,2,FALSE)</f>
        <v>GIN</v>
      </c>
      <c r="D966" s="18" t="str">
        <f>VLOOKUP(Table4[[#This Row],[iso_code]],iso_code!G:H,2,FALSE)</f>
        <v>Guinea</v>
      </c>
    </row>
    <row r="967" spans="1:4">
      <c r="A967" s="18">
        <v>271</v>
      </c>
      <c r="B967" s="58" t="s">
        <v>2286</v>
      </c>
      <c r="C967" s="62" t="str">
        <f>VLOOKUP(Table4[[#This Row],[iso_code]],iso_code!B:C,2,FALSE)</f>
        <v>GNQ</v>
      </c>
      <c r="D967" s="18" t="str">
        <f>VLOOKUP(Table4[[#This Row],[iso_code]],iso_code!G:H,2,FALSE)</f>
        <v>Equatorial Guinea</v>
      </c>
    </row>
    <row r="968" spans="1:4">
      <c r="A968" s="18">
        <v>271</v>
      </c>
      <c r="B968" s="58" t="s">
        <v>2291</v>
      </c>
      <c r="C968" s="62" t="str">
        <f>VLOOKUP(Table4[[#This Row],[iso_code]],iso_code!B:C,2,FALSE)</f>
        <v>GNB</v>
      </c>
      <c r="D968" s="18" t="str">
        <f>VLOOKUP(Table4[[#This Row],[iso_code]],iso_code!G:H,2,FALSE)</f>
        <v>Guinea-Bissau</v>
      </c>
    </row>
    <row r="969" spans="1:4">
      <c r="A969" s="18">
        <v>271</v>
      </c>
      <c r="B969" s="58" t="s">
        <v>433</v>
      </c>
      <c r="C969" s="62" t="str">
        <f>VLOOKUP(Table4[[#This Row],[iso_code]],iso_code!B:C,2,FALSE)</f>
        <v>KEN</v>
      </c>
      <c r="D969" s="18" t="str">
        <f>VLOOKUP(Table4[[#This Row],[iso_code]],iso_code!G:H,2,FALSE)</f>
        <v>Kenya</v>
      </c>
    </row>
    <row r="970" spans="1:4">
      <c r="A970" s="18">
        <v>271</v>
      </c>
      <c r="B970" s="58" t="s">
        <v>2283</v>
      </c>
      <c r="C970" s="62" t="str">
        <f>VLOOKUP(Table4[[#This Row],[iso_code]],iso_code!B:C,2,FALSE)</f>
        <v>COM</v>
      </c>
      <c r="D970" s="18" t="str">
        <f>VLOOKUP(Table4[[#This Row],[iso_code]],iso_code!G:H,2,FALSE)</f>
        <v>Comoros (the)</v>
      </c>
    </row>
    <row r="971" spans="1:4">
      <c r="A971" s="18">
        <v>271</v>
      </c>
      <c r="B971" s="58" t="s">
        <v>2294</v>
      </c>
      <c r="C971" s="62" t="str">
        <f>VLOOKUP(Table4[[#This Row],[iso_code]],iso_code!B:C,2,FALSE)</f>
        <v>LBR</v>
      </c>
      <c r="D971" s="18" t="str">
        <f>VLOOKUP(Table4[[#This Row],[iso_code]],iso_code!G:H,2,FALSE)</f>
        <v>Liberia</v>
      </c>
    </row>
    <row r="972" spans="1:4">
      <c r="A972" s="18">
        <v>271</v>
      </c>
      <c r="B972" s="58" t="s">
        <v>2293</v>
      </c>
      <c r="C972" s="62" t="str">
        <f>VLOOKUP(Table4[[#This Row],[iso_code]],iso_code!B:C,2,FALSE)</f>
        <v>LSO</v>
      </c>
      <c r="D972" s="18" t="str">
        <f>VLOOKUP(Table4[[#This Row],[iso_code]],iso_code!G:H,2,FALSE)</f>
        <v>Lesotho</v>
      </c>
    </row>
    <row r="973" spans="1:4">
      <c r="A973" s="18">
        <v>271</v>
      </c>
      <c r="B973" s="58" t="s">
        <v>2043</v>
      </c>
      <c r="C973" s="62" t="str">
        <f>VLOOKUP(Table4[[#This Row],[iso_code]],iso_code!B:C,2,FALSE)</f>
        <v>LBY</v>
      </c>
      <c r="D973" s="18" t="str">
        <f>VLOOKUP(Table4[[#This Row],[iso_code]],iso_code!G:H,2,FALSE)</f>
        <v>Libya</v>
      </c>
    </row>
    <row r="974" spans="1:4">
      <c r="A974" s="18">
        <v>271</v>
      </c>
      <c r="B974" s="58" t="s">
        <v>518</v>
      </c>
      <c r="C974" s="62" t="str">
        <f>VLOOKUP(Table4[[#This Row],[iso_code]],iso_code!B:C,2,FALSE)</f>
        <v>MAR</v>
      </c>
      <c r="D974" s="18" t="str">
        <f>VLOOKUP(Table4[[#This Row],[iso_code]],iso_code!G:H,2,FALSE)</f>
        <v>Morocco</v>
      </c>
    </row>
    <row r="975" spans="1:4">
      <c r="A975" s="18">
        <v>271</v>
      </c>
      <c r="B975" s="58" t="s">
        <v>2295</v>
      </c>
      <c r="C975" s="62" t="str">
        <f>VLOOKUP(Table4[[#This Row],[iso_code]],iso_code!B:C,2,FALSE)</f>
        <v>MDG</v>
      </c>
      <c r="D975" s="18" t="str">
        <f>VLOOKUP(Table4[[#This Row],[iso_code]],iso_code!G:H,2,FALSE)</f>
        <v>Madagascar</v>
      </c>
    </row>
    <row r="976" spans="1:4">
      <c r="A976" s="18">
        <v>271</v>
      </c>
      <c r="B976" s="58" t="s">
        <v>2296</v>
      </c>
      <c r="C976" s="62" t="str">
        <f>VLOOKUP(Table4[[#This Row],[iso_code]],iso_code!B:C,2,FALSE)</f>
        <v>MLI</v>
      </c>
      <c r="D976" s="18" t="str">
        <f>VLOOKUP(Table4[[#This Row],[iso_code]],iso_code!G:H,2,FALSE)</f>
        <v>Mali</v>
      </c>
    </row>
    <row r="977" spans="1:4">
      <c r="A977" s="18">
        <v>271</v>
      </c>
      <c r="B977" s="58" t="s">
        <v>2161</v>
      </c>
      <c r="C977" s="62" t="str">
        <f>VLOOKUP(Table4[[#This Row],[iso_code]],iso_code!B:C,2,FALSE)</f>
        <v>MRT</v>
      </c>
      <c r="D977" s="18" t="str">
        <f>VLOOKUP(Table4[[#This Row],[iso_code]],iso_code!G:H,2,FALSE)</f>
        <v>Mauritania</v>
      </c>
    </row>
    <row r="978" spans="1:4">
      <c r="A978" s="18">
        <v>271</v>
      </c>
      <c r="B978" s="58" t="s">
        <v>995</v>
      </c>
      <c r="C978" s="62" t="str">
        <f>VLOOKUP(Table4[[#This Row],[iso_code]],iso_code!B:C,2,FALSE)</f>
        <v>MUS</v>
      </c>
      <c r="D978" s="18" t="str">
        <f>VLOOKUP(Table4[[#This Row],[iso_code]],iso_code!G:H,2,FALSE)</f>
        <v>Mauritius</v>
      </c>
    </row>
    <row r="979" spans="1:4">
      <c r="A979" s="18">
        <v>271</v>
      </c>
      <c r="B979" s="58" t="s">
        <v>1190</v>
      </c>
      <c r="C979" s="62" t="str">
        <f>VLOOKUP(Table4[[#This Row],[iso_code]],iso_code!B:C,2,FALSE)</f>
        <v>MWI</v>
      </c>
      <c r="D979" s="18" t="str">
        <f>VLOOKUP(Table4[[#This Row],[iso_code]],iso_code!G:H,2,FALSE)</f>
        <v>Malawi</v>
      </c>
    </row>
    <row r="980" spans="1:4">
      <c r="A980" s="18">
        <v>271</v>
      </c>
      <c r="B980" s="58" t="s">
        <v>1496</v>
      </c>
      <c r="C980" s="62" t="str">
        <f>VLOOKUP(Table4[[#This Row],[iso_code]],iso_code!B:C,2,FALSE)</f>
        <v>MOZ</v>
      </c>
      <c r="D980" s="18" t="str">
        <f>VLOOKUP(Table4[[#This Row],[iso_code]],iso_code!G:H,2,FALSE)</f>
        <v>Mozambique</v>
      </c>
    </row>
    <row r="981" spans="1:4">
      <c r="A981" s="18">
        <v>271</v>
      </c>
      <c r="B981" s="58" t="s">
        <v>2121</v>
      </c>
      <c r="C981" s="62" t="str">
        <f>VLOOKUP(Table4[[#This Row],[iso_code]],iso_code!B:C,2,FALSE)</f>
        <v>NAM</v>
      </c>
      <c r="D981" s="18" t="str">
        <f>VLOOKUP(Table4[[#This Row],[iso_code]],iso_code!G:H,2,FALSE)</f>
        <v>Namibia</v>
      </c>
    </row>
    <row r="982" spans="1:4">
      <c r="A982" s="18">
        <v>271</v>
      </c>
      <c r="B982" s="58" t="s">
        <v>1030</v>
      </c>
      <c r="C982" s="62" t="str">
        <f>VLOOKUP(Table4[[#This Row],[iso_code]],iso_code!B:C,2,FALSE)</f>
        <v>NER</v>
      </c>
      <c r="D982" s="18" t="str">
        <f>VLOOKUP(Table4[[#This Row],[iso_code]],iso_code!G:H,2,FALSE)</f>
        <v>Niger (the)</v>
      </c>
    </row>
    <row r="983" spans="1:4">
      <c r="A983" s="18">
        <v>271</v>
      </c>
      <c r="B983" s="58" t="s">
        <v>1263</v>
      </c>
      <c r="C983" s="62" t="str">
        <f>VLOOKUP(Table4[[#This Row],[iso_code]],iso_code!B:C,2,FALSE)</f>
        <v>NGA</v>
      </c>
      <c r="D983" s="18" t="str">
        <f>VLOOKUP(Table4[[#This Row],[iso_code]],iso_code!G:H,2,FALSE)</f>
        <v>Nigeria</v>
      </c>
    </row>
    <row r="984" spans="1:4">
      <c r="A984" s="18">
        <v>271</v>
      </c>
      <c r="B984" s="58" t="s">
        <v>2297</v>
      </c>
      <c r="C984" s="62" t="str">
        <f>VLOOKUP(Table4[[#This Row],[iso_code]],iso_code!B:C,2,FALSE)</f>
        <v>RWA</v>
      </c>
      <c r="D984" s="18" t="str">
        <f>VLOOKUP(Table4[[#This Row],[iso_code]],iso_code!G:H,2,FALSE)</f>
        <v>Rwanda</v>
      </c>
    </row>
    <row r="985" spans="1:4">
      <c r="A985" s="18">
        <v>271</v>
      </c>
      <c r="B985" s="58" t="s">
        <v>2299</v>
      </c>
      <c r="C985" s="62" t="str">
        <f>VLOOKUP(Table4[[#This Row],[iso_code]],iso_code!B:C,2,FALSE)</f>
        <v>SYC</v>
      </c>
      <c r="D985" s="18" t="str">
        <f>VLOOKUP(Table4[[#This Row],[iso_code]],iso_code!G:H,2,FALSE)</f>
        <v>Seychelles</v>
      </c>
    </row>
    <row r="986" spans="1:4">
      <c r="A986" s="18">
        <v>271</v>
      </c>
      <c r="B986" s="58" t="s">
        <v>2302</v>
      </c>
      <c r="C986" s="62" t="str">
        <f>VLOOKUP(Table4[[#This Row],[iso_code]],iso_code!B:C,2,FALSE)</f>
        <v>SDN</v>
      </c>
      <c r="D986" s="18" t="str">
        <f>VLOOKUP(Table4[[#This Row],[iso_code]],iso_code!G:H,2,FALSE)</f>
        <v>Sudan (the)</v>
      </c>
    </row>
    <row r="987" spans="1:4">
      <c r="A987" s="18">
        <v>271</v>
      </c>
      <c r="B987" s="58" t="s">
        <v>2145</v>
      </c>
      <c r="C987" s="62" t="str">
        <f>VLOOKUP(Table4[[#This Row],[iso_code]],iso_code!B:C,2,FALSE)</f>
        <v>SLE</v>
      </c>
      <c r="D987" s="18" t="str">
        <f>VLOOKUP(Table4[[#This Row],[iso_code]],iso_code!G:H,2,FALSE)</f>
        <v>Sierra Leone</v>
      </c>
    </row>
    <row r="988" spans="1:4">
      <c r="A988" s="18">
        <v>271</v>
      </c>
      <c r="B988" s="58" t="s">
        <v>1736</v>
      </c>
      <c r="C988" s="62" t="str">
        <f>VLOOKUP(Table4[[#This Row],[iso_code]],iso_code!B:C,2,FALSE)</f>
        <v>SEN</v>
      </c>
      <c r="D988" s="18" t="str">
        <f>VLOOKUP(Table4[[#This Row],[iso_code]],iso_code!G:H,2,FALSE)</f>
        <v>Senegal</v>
      </c>
    </row>
    <row r="989" spans="1:4">
      <c r="A989" s="18">
        <v>271</v>
      </c>
      <c r="B989" s="58" t="s">
        <v>2300</v>
      </c>
      <c r="C989" s="62" t="str">
        <f>VLOOKUP(Table4[[#This Row],[iso_code]],iso_code!B:C,2,FALSE)</f>
        <v>SOM</v>
      </c>
      <c r="D989" s="18" t="str">
        <f>VLOOKUP(Table4[[#This Row],[iso_code]],iso_code!G:H,2,FALSE)</f>
        <v>Somalia</v>
      </c>
    </row>
    <row r="990" spans="1:4">
      <c r="A990" s="18">
        <v>271</v>
      </c>
      <c r="B990" s="58" t="s">
        <v>2301</v>
      </c>
      <c r="C990" s="62" t="str">
        <f>VLOOKUP(Table4[[#This Row],[iso_code]],iso_code!B:C,2,FALSE)</f>
        <v>SSD</v>
      </c>
      <c r="D990" s="18" t="str">
        <f>VLOOKUP(Table4[[#This Row],[iso_code]],iso_code!G:H,2,FALSE)</f>
        <v>South Sudan</v>
      </c>
    </row>
    <row r="991" spans="1:4">
      <c r="A991" s="18">
        <v>271</v>
      </c>
      <c r="B991" s="58" t="s">
        <v>2298</v>
      </c>
      <c r="C991" s="62" t="str">
        <f>VLOOKUP(Table4[[#This Row],[iso_code]],iso_code!B:C,2,FALSE)</f>
        <v>STP</v>
      </c>
      <c r="D991" s="18" t="str">
        <f>VLOOKUP(Table4[[#This Row],[iso_code]],iso_code!G:H,2,FALSE)</f>
        <v>Sao Tome and Principe</v>
      </c>
    </row>
    <row r="992" spans="1:4">
      <c r="A992" s="18">
        <v>271</v>
      </c>
      <c r="B992" s="58" t="s">
        <v>2303</v>
      </c>
      <c r="C992" s="62" t="str">
        <f>VLOOKUP(Table4[[#This Row],[iso_code]],iso_code!B:C,2,FALSE)</f>
        <v>SWZ</v>
      </c>
      <c r="D992" s="18" t="str">
        <f>VLOOKUP(Table4[[#This Row],[iso_code]],iso_code!G:H,2,FALSE)</f>
        <v>Eswatini</v>
      </c>
    </row>
    <row r="993" spans="1:4">
      <c r="A993" s="18">
        <v>271</v>
      </c>
      <c r="B993" s="58" t="s">
        <v>2282</v>
      </c>
      <c r="C993" s="62" t="str">
        <f>VLOOKUP(Table4[[#This Row],[iso_code]],iso_code!B:C,2,FALSE)</f>
        <v>TCD</v>
      </c>
      <c r="D993" s="18" t="str">
        <f>VLOOKUP(Table4[[#This Row],[iso_code]],iso_code!G:H,2,FALSE)</f>
        <v>Chad</v>
      </c>
    </row>
    <row r="994" spans="1:4">
      <c r="A994" s="18">
        <v>271</v>
      </c>
      <c r="B994" s="58" t="s">
        <v>2067</v>
      </c>
      <c r="C994" s="62" t="str">
        <f>VLOOKUP(Table4[[#This Row],[iso_code]],iso_code!B:C,2,FALSE)</f>
        <v>TGO</v>
      </c>
      <c r="D994" s="18" t="str">
        <f>VLOOKUP(Table4[[#This Row],[iso_code]],iso_code!G:H,2,FALSE)</f>
        <v>Togo</v>
      </c>
    </row>
    <row r="995" spans="1:4">
      <c r="A995" s="18">
        <v>271</v>
      </c>
      <c r="B995" s="58" t="s">
        <v>977</v>
      </c>
      <c r="C995" s="62" t="str">
        <f>VLOOKUP(Table4[[#This Row],[iso_code]],iso_code!B:C,2,FALSE)</f>
        <v>TUN</v>
      </c>
      <c r="D995" s="18" t="str">
        <f>VLOOKUP(Table4[[#This Row],[iso_code]],iso_code!G:H,2,FALSE)</f>
        <v>Tunisia</v>
      </c>
    </row>
    <row r="996" spans="1:4">
      <c r="A996" s="18">
        <v>271</v>
      </c>
      <c r="B996" s="58" t="s">
        <v>883</v>
      </c>
      <c r="C996" s="62" t="str">
        <f>VLOOKUP(Table4[[#This Row],[iso_code]],iso_code!B:C,2,FALSE)</f>
        <v>TZA</v>
      </c>
      <c r="D996" s="18" t="str">
        <f>VLOOKUP(Table4[[#This Row],[iso_code]],iso_code!G:H,2,FALSE)</f>
        <v>Tanzania, United Republic of</v>
      </c>
    </row>
    <row r="997" spans="1:4">
      <c r="A997" s="18">
        <v>271</v>
      </c>
      <c r="B997" s="58" t="s">
        <v>1508</v>
      </c>
      <c r="C997" s="62" t="str">
        <f>VLOOKUP(Table4[[#This Row],[iso_code]],iso_code!B:C,2,FALSE)</f>
        <v>UGA</v>
      </c>
      <c r="D997" s="18" t="str">
        <f>VLOOKUP(Table4[[#This Row],[iso_code]],iso_code!G:H,2,FALSE)</f>
        <v>Uganda</v>
      </c>
    </row>
    <row r="998" spans="1:4">
      <c r="A998" s="18">
        <v>271</v>
      </c>
      <c r="B998" s="58" t="s">
        <v>617</v>
      </c>
      <c r="C998" s="62" t="str">
        <f>VLOOKUP(Table4[[#This Row],[iso_code]],iso_code!B:C,2,FALSE)</f>
        <v>ZAF</v>
      </c>
      <c r="D998" s="18" t="str">
        <f>VLOOKUP(Table4[[#This Row],[iso_code]],iso_code!G:H,2,FALSE)</f>
        <v>South Africa</v>
      </c>
    </row>
    <row r="999" spans="1:4">
      <c r="A999" s="18">
        <v>271</v>
      </c>
      <c r="B999" s="58" t="s">
        <v>757</v>
      </c>
      <c r="C999" s="62" t="str">
        <f>VLOOKUP(Table4[[#This Row],[iso_code]],iso_code!B:C,2,FALSE)</f>
        <v>ZMB</v>
      </c>
      <c r="D999" s="18" t="str">
        <f>VLOOKUP(Table4[[#This Row],[iso_code]],iso_code!G:H,2,FALSE)</f>
        <v>Zambia</v>
      </c>
    </row>
    <row r="1000" spans="1:4">
      <c r="A1000" s="18">
        <v>271</v>
      </c>
      <c r="B1000" s="58" t="s">
        <v>2304</v>
      </c>
      <c r="C1000" s="62" t="str">
        <f>VLOOKUP(Table4[[#This Row],[iso_code]],iso_code!B:C,2,FALSE)</f>
        <v>ZWE</v>
      </c>
      <c r="D1000" s="18" t="str">
        <f>VLOOKUP(Table4[[#This Row],[iso_code]],iso_code!G:H,2,FALSE)</f>
        <v>Zimbabwe</v>
      </c>
    </row>
    <row r="1001" spans="1:4">
      <c r="A1001" s="18">
        <v>272</v>
      </c>
      <c r="B1001" s="58" t="s">
        <v>1877</v>
      </c>
      <c r="C1001" s="62" t="str">
        <f>VLOOKUP(Table4[[#This Row],[iso_code]],iso_code!B:C,2,FALSE)</f>
        <v>BWA</v>
      </c>
      <c r="D1001" s="18" t="str">
        <f>VLOOKUP(Table4[[#This Row],[iso_code]],iso_code!G:H,2,FALSE)</f>
        <v>Botswana</v>
      </c>
    </row>
    <row r="1002" spans="1:4">
      <c r="A1002" s="18">
        <v>273</v>
      </c>
      <c r="B1002" s="58" t="s">
        <v>1263</v>
      </c>
      <c r="C1002" s="62" t="str">
        <f>VLOOKUP(Table4[[#This Row],[iso_code]],iso_code!B:C,2,FALSE)</f>
        <v>NGA</v>
      </c>
      <c r="D1002" s="18" t="str">
        <f>VLOOKUP(Table4[[#This Row],[iso_code]],iso_code!G:H,2,FALSE)</f>
        <v>Nigeria</v>
      </c>
    </row>
    <row r="1003" spans="1:4">
      <c r="A1003" s="18">
        <v>274</v>
      </c>
      <c r="B1003" s="58" t="s">
        <v>255</v>
      </c>
      <c r="C1003" s="62" t="str">
        <f>VLOOKUP(Table4[[#This Row],[iso_code]],iso_code!B:C,2,FALSE)</f>
        <v>GHA</v>
      </c>
      <c r="D1003" s="18" t="str">
        <f>VLOOKUP(Table4[[#This Row],[iso_code]],iso_code!G:H,2,FALSE)</f>
        <v>Ghana</v>
      </c>
    </row>
    <row r="1004" spans="1:4">
      <c r="A1004" s="18">
        <v>275</v>
      </c>
      <c r="B1004" s="58" t="s">
        <v>433</v>
      </c>
      <c r="C1004" s="62" t="str">
        <f>VLOOKUP(Table4[[#This Row],[iso_code]],iso_code!B:C,2,FALSE)</f>
        <v>KEN</v>
      </c>
      <c r="D1004" s="18" t="str">
        <f>VLOOKUP(Table4[[#This Row],[iso_code]],iso_code!G:H,2,FALSE)</f>
        <v>Kenya</v>
      </c>
    </row>
    <row r="1005" spans="1:4">
      <c r="A1005" s="18">
        <v>276</v>
      </c>
      <c r="B1005" s="58" t="s">
        <v>1263</v>
      </c>
      <c r="C1005" s="62" t="str">
        <f>VLOOKUP(Table4[[#This Row],[iso_code]],iso_code!B:C,2,FALSE)</f>
        <v>NGA</v>
      </c>
      <c r="D1005" s="18" t="str">
        <f>VLOOKUP(Table4[[#This Row],[iso_code]],iso_code!G:H,2,FALSE)</f>
        <v>Nigeria</v>
      </c>
    </row>
    <row r="1006" spans="1:4">
      <c r="A1006" s="18">
        <v>277</v>
      </c>
      <c r="B1006" s="58" t="s">
        <v>199</v>
      </c>
      <c r="C1006" s="62" t="str">
        <f>VLOOKUP(Table4[[#This Row],[iso_code]],iso_code!B:C,2,FALSE)</f>
        <v>ETH</v>
      </c>
      <c r="D1006" s="18" t="str">
        <f>VLOOKUP(Table4[[#This Row],[iso_code]],iso_code!G:H,2,FALSE)</f>
        <v>Ethiopia</v>
      </c>
    </row>
    <row r="1007" spans="1:4">
      <c r="A1007" s="18">
        <v>278</v>
      </c>
      <c r="B1007" s="58" t="s">
        <v>2282</v>
      </c>
      <c r="C1007" s="62" t="str">
        <f>VLOOKUP(Table4[[#This Row],[iso_code]],iso_code!B:C,2,FALSE)</f>
        <v>TCD</v>
      </c>
      <c r="D1007" s="18" t="str">
        <f>VLOOKUP(Table4[[#This Row],[iso_code]],iso_code!G:H,2,FALSE)</f>
        <v>Chad</v>
      </c>
    </row>
    <row r="1008" spans="1:4">
      <c r="A1008" s="18">
        <v>279</v>
      </c>
      <c r="B1008" s="58" t="s">
        <v>199</v>
      </c>
      <c r="C1008" s="62" t="str">
        <f>VLOOKUP(Table4[[#This Row],[iso_code]],iso_code!B:C,2,FALSE)</f>
        <v>ETH</v>
      </c>
      <c r="D1008" s="18" t="str">
        <f>VLOOKUP(Table4[[#This Row],[iso_code]],iso_code!G:H,2,FALSE)</f>
        <v>Ethiopia</v>
      </c>
    </row>
    <row r="1009" spans="1:4">
      <c r="A1009" s="18">
        <v>280</v>
      </c>
      <c r="B1009" s="58" t="s">
        <v>1263</v>
      </c>
      <c r="C1009" s="62" t="str">
        <f>VLOOKUP(Table4[[#This Row],[iso_code]],iso_code!B:C,2,FALSE)</f>
        <v>NGA</v>
      </c>
      <c r="D1009" s="18" t="str">
        <f>VLOOKUP(Table4[[#This Row],[iso_code]],iso_code!G:H,2,FALSE)</f>
        <v>Nigeria</v>
      </c>
    </row>
    <row r="1010" spans="1:4">
      <c r="A1010" s="18">
        <v>281</v>
      </c>
      <c r="B1010" s="58" t="s">
        <v>1263</v>
      </c>
      <c r="C1010" s="62" t="str">
        <f>VLOOKUP(Table4[[#This Row],[iso_code]],iso_code!B:C,2,FALSE)</f>
        <v>NGA</v>
      </c>
      <c r="D1010" s="18" t="str">
        <f>VLOOKUP(Table4[[#This Row],[iso_code]],iso_code!G:H,2,FALSE)</f>
        <v>Nigeria</v>
      </c>
    </row>
    <row r="1011" spans="1:4">
      <c r="A1011" s="18">
        <v>282</v>
      </c>
      <c r="B1011" s="58" t="s">
        <v>2121</v>
      </c>
      <c r="C1011" s="62" t="str">
        <f>VLOOKUP(Table4[[#This Row],[iso_code]],iso_code!B:C,2,FALSE)</f>
        <v>NAM</v>
      </c>
      <c r="D1011" s="18" t="str">
        <f>VLOOKUP(Table4[[#This Row],[iso_code]],iso_code!G:H,2,FALSE)</f>
        <v>Namibia</v>
      </c>
    </row>
    <row r="1012" spans="1:4">
      <c r="A1012" s="18">
        <v>283</v>
      </c>
      <c r="B1012" s="58" t="s">
        <v>2297</v>
      </c>
      <c r="C1012" s="62" t="str">
        <f>VLOOKUP(Table4[[#This Row],[iso_code]],iso_code!B:C,2,FALSE)</f>
        <v>RWA</v>
      </c>
      <c r="D1012" s="18" t="str">
        <f>VLOOKUP(Table4[[#This Row],[iso_code]],iso_code!G:H,2,FALSE)</f>
        <v>Rwanda</v>
      </c>
    </row>
    <row r="1013" spans="1:4">
      <c r="A1013" s="18">
        <v>284</v>
      </c>
      <c r="B1013" s="58" t="s">
        <v>518</v>
      </c>
      <c r="C1013" s="62" t="str">
        <f>VLOOKUP(Table4[[#This Row],[iso_code]],iso_code!B:C,2,FALSE)</f>
        <v>MAR</v>
      </c>
      <c r="D1013" s="18" t="str">
        <f>VLOOKUP(Table4[[#This Row],[iso_code]],iso_code!G:H,2,FALSE)</f>
        <v>Morocco</v>
      </c>
    </row>
    <row r="1014" spans="1:4">
      <c r="A1014" s="18">
        <v>285</v>
      </c>
      <c r="B1014" s="58" t="s">
        <v>1263</v>
      </c>
      <c r="C1014" s="62" t="str">
        <f>VLOOKUP(Table4[[#This Row],[iso_code]],iso_code!B:C,2,FALSE)</f>
        <v>NGA</v>
      </c>
      <c r="D1014" s="18" t="str">
        <f>VLOOKUP(Table4[[#This Row],[iso_code]],iso_code!G:H,2,FALSE)</f>
        <v>Nigeria</v>
      </c>
    </row>
    <row r="1015" spans="1:4">
      <c r="A1015" s="18">
        <v>286</v>
      </c>
      <c r="B1015" s="58" t="s">
        <v>811</v>
      </c>
      <c r="C1015" s="62" t="str">
        <f>VLOOKUP(Table4[[#This Row],[iso_code]],iso_code!B:C,2,FALSE)</f>
        <v>DZA</v>
      </c>
      <c r="D1015" s="18" t="str">
        <f>VLOOKUP(Table4[[#This Row],[iso_code]],iso_code!G:H,2,FALSE)</f>
        <v>Algeria</v>
      </c>
    </row>
    <row r="1016" spans="1:4">
      <c r="A1016" s="18">
        <v>286</v>
      </c>
      <c r="B1016" s="58" t="s">
        <v>2278</v>
      </c>
      <c r="C1016" s="62" t="str">
        <f>VLOOKUP(Table4[[#This Row],[iso_code]],iso_code!B:C,2,FALSE)</f>
        <v>AGO</v>
      </c>
      <c r="D1016" s="18" t="str">
        <f>VLOOKUP(Table4[[#This Row],[iso_code]],iso_code!G:H,2,FALSE)</f>
        <v>Angola</v>
      </c>
    </row>
    <row r="1017" spans="1:4">
      <c r="A1017" s="18">
        <v>286</v>
      </c>
      <c r="B1017" s="58" t="s">
        <v>2279</v>
      </c>
      <c r="C1017" s="62" t="str">
        <f>VLOOKUP(Table4[[#This Row],[iso_code]],iso_code!B:C,2,FALSE)</f>
        <v>BEN</v>
      </c>
      <c r="D1017" s="18" t="str">
        <f>VLOOKUP(Table4[[#This Row],[iso_code]],iso_code!G:H,2,FALSE)</f>
        <v>Benin</v>
      </c>
    </row>
    <row r="1018" spans="1:4">
      <c r="A1018" s="18">
        <v>286</v>
      </c>
      <c r="B1018" s="58" t="s">
        <v>1877</v>
      </c>
      <c r="C1018" s="62" t="str">
        <f>VLOOKUP(Table4[[#This Row],[iso_code]],iso_code!B:C,2,FALSE)</f>
        <v>BWA</v>
      </c>
      <c r="D1018" s="18" t="str">
        <f>VLOOKUP(Table4[[#This Row],[iso_code]],iso_code!G:H,2,FALSE)</f>
        <v>Botswana</v>
      </c>
    </row>
    <row r="1019" spans="1:4">
      <c r="A1019" s="18">
        <v>286</v>
      </c>
      <c r="B1019" s="58" t="s">
        <v>2280</v>
      </c>
      <c r="C1019" s="62" t="str">
        <f>VLOOKUP(Table4[[#This Row],[iso_code]],iso_code!B:C,2,FALSE)</f>
        <v>BFA</v>
      </c>
      <c r="D1019" s="18" t="str">
        <f>VLOOKUP(Table4[[#This Row],[iso_code]],iso_code!G:H,2,FALSE)</f>
        <v>Burkina Faso</v>
      </c>
    </row>
    <row r="1020" spans="1:4">
      <c r="A1020" s="18">
        <v>286</v>
      </c>
      <c r="B1020" s="58" t="s">
        <v>2281</v>
      </c>
      <c r="C1020" s="62" t="str">
        <f>VLOOKUP(Table4[[#This Row],[iso_code]],iso_code!B:C,2,FALSE)</f>
        <v>BDI</v>
      </c>
      <c r="D1020" s="18" t="str">
        <f>VLOOKUP(Table4[[#This Row],[iso_code]],iso_code!G:H,2,FALSE)</f>
        <v>Burundi</v>
      </c>
    </row>
    <row r="1021" spans="1:4">
      <c r="A1021" s="18">
        <v>286</v>
      </c>
      <c r="B1021" s="58" t="s">
        <v>290</v>
      </c>
      <c r="C1021" s="62" t="str">
        <f>VLOOKUP(Table4[[#This Row],[iso_code]],iso_code!B:C,2,FALSE)</f>
        <v>CMR</v>
      </c>
      <c r="D1021" s="18" t="str">
        <f>VLOOKUP(Table4[[#This Row],[iso_code]],iso_code!G:H,2,FALSE)</f>
        <v>Cameroon</v>
      </c>
    </row>
    <row r="1022" spans="1:4">
      <c r="A1022" s="18">
        <v>286</v>
      </c>
      <c r="B1022" s="58" t="s">
        <v>1711</v>
      </c>
      <c r="C1022" s="62" t="str">
        <f>VLOOKUP(Table4[[#This Row],[iso_code]],iso_code!B:C,2,FALSE)</f>
        <v>CAF</v>
      </c>
      <c r="D1022" s="18" t="str">
        <f>VLOOKUP(Table4[[#This Row],[iso_code]],iso_code!G:H,2,FALSE)</f>
        <v>Central African Republic (the)</v>
      </c>
    </row>
    <row r="1023" spans="1:4">
      <c r="A1023" s="18">
        <v>286</v>
      </c>
      <c r="B1023" s="58" t="s">
        <v>2282</v>
      </c>
      <c r="C1023" s="62" t="str">
        <f>VLOOKUP(Table4[[#This Row],[iso_code]],iso_code!B:C,2,FALSE)</f>
        <v>TCD</v>
      </c>
      <c r="D1023" s="18" t="str">
        <f>VLOOKUP(Table4[[#This Row],[iso_code]],iso_code!G:H,2,FALSE)</f>
        <v>Chad</v>
      </c>
    </row>
    <row r="1024" spans="1:4">
      <c r="A1024" s="18">
        <v>286</v>
      </c>
      <c r="B1024" s="58" t="s">
        <v>2075</v>
      </c>
      <c r="C1024" s="62" t="str">
        <f>VLOOKUP(Table4[[#This Row],[iso_code]],iso_code!B:C,2,FALSE)</f>
        <v>COD</v>
      </c>
      <c r="D1024" s="18" t="str">
        <f>VLOOKUP(Table4[[#This Row],[iso_code]],iso_code!G:H,2,FALSE)</f>
        <v>Congo (the Democratic Republic of the)</v>
      </c>
    </row>
    <row r="1025" spans="1:4">
      <c r="A1025" s="18">
        <v>286</v>
      </c>
      <c r="B1025" s="58" t="s">
        <v>2285</v>
      </c>
      <c r="C1025" s="62" t="str">
        <f>VLOOKUP(Table4[[#This Row],[iso_code]],iso_code!B:C,2,FALSE)</f>
        <v>DJI</v>
      </c>
      <c r="D1025" s="18" t="str">
        <f>VLOOKUP(Table4[[#This Row],[iso_code]],iso_code!G:H,2,FALSE)</f>
        <v>Djibouti</v>
      </c>
    </row>
    <row r="1026" spans="1:4">
      <c r="A1026" s="18">
        <v>286</v>
      </c>
      <c r="B1026" s="58" t="s">
        <v>873</v>
      </c>
      <c r="C1026" s="62" t="str">
        <f>VLOOKUP(Table4[[#This Row],[iso_code]],iso_code!B:C,2,FALSE)</f>
        <v>EGY</v>
      </c>
      <c r="D1026" s="18" t="str">
        <f>VLOOKUP(Table4[[#This Row],[iso_code]],iso_code!G:H,2,FALSE)</f>
        <v>Egypt</v>
      </c>
    </row>
    <row r="1027" spans="1:4">
      <c r="A1027" s="18">
        <v>286</v>
      </c>
      <c r="B1027" s="58" t="s">
        <v>2286</v>
      </c>
      <c r="C1027" s="62" t="str">
        <f>VLOOKUP(Table4[[#This Row],[iso_code]],iso_code!B:C,2,FALSE)</f>
        <v>GNQ</v>
      </c>
      <c r="D1027" s="18" t="str">
        <f>VLOOKUP(Table4[[#This Row],[iso_code]],iso_code!G:H,2,FALSE)</f>
        <v>Equatorial Guinea</v>
      </c>
    </row>
    <row r="1028" spans="1:4">
      <c r="A1028" s="18">
        <v>286</v>
      </c>
      <c r="B1028" s="58" t="s">
        <v>2287</v>
      </c>
      <c r="C1028" s="62" t="str">
        <f>VLOOKUP(Table4[[#This Row],[iso_code]],iso_code!B:C,2,FALSE)</f>
        <v>ERI</v>
      </c>
      <c r="D1028" s="18" t="str">
        <f>VLOOKUP(Table4[[#This Row],[iso_code]],iso_code!G:H,2,FALSE)</f>
        <v>Eritrea</v>
      </c>
    </row>
    <row r="1029" spans="1:4">
      <c r="A1029" s="18">
        <v>286</v>
      </c>
      <c r="B1029" s="58" t="s">
        <v>199</v>
      </c>
      <c r="C1029" s="62" t="str">
        <f>VLOOKUP(Table4[[#This Row],[iso_code]],iso_code!B:C,2,FALSE)</f>
        <v>ETH</v>
      </c>
      <c r="D1029" s="18" t="str">
        <f>VLOOKUP(Table4[[#This Row],[iso_code]],iso_code!G:H,2,FALSE)</f>
        <v>Ethiopia</v>
      </c>
    </row>
    <row r="1030" spans="1:4">
      <c r="A1030" s="18">
        <v>286</v>
      </c>
      <c r="B1030" s="58" t="s">
        <v>2288</v>
      </c>
      <c r="C1030" s="62" t="str">
        <f>VLOOKUP(Table4[[#This Row],[iso_code]],iso_code!B:C,2,FALSE)</f>
        <v>GAB</v>
      </c>
      <c r="D1030" s="18" t="str">
        <f>VLOOKUP(Table4[[#This Row],[iso_code]],iso_code!G:H,2,FALSE)</f>
        <v>Gabon</v>
      </c>
    </row>
    <row r="1031" spans="1:4">
      <c r="A1031" s="18">
        <v>286</v>
      </c>
      <c r="B1031" s="58" t="s">
        <v>2289</v>
      </c>
      <c r="C1031" s="62" t="str">
        <f>VLOOKUP(Table4[[#This Row],[iso_code]],iso_code!B:C,2,FALSE)</f>
        <v>GMB</v>
      </c>
      <c r="D1031" s="18" t="str">
        <f>VLOOKUP(Table4[[#This Row],[iso_code]],iso_code!G:H,2,FALSE)</f>
        <v>Gambia (the)</v>
      </c>
    </row>
    <row r="1032" spans="1:4">
      <c r="A1032" s="18">
        <v>286</v>
      </c>
      <c r="B1032" s="58" t="s">
        <v>255</v>
      </c>
      <c r="C1032" s="62" t="str">
        <f>VLOOKUP(Table4[[#This Row],[iso_code]],iso_code!B:C,2,FALSE)</f>
        <v>GHA</v>
      </c>
      <c r="D1032" s="18" t="str">
        <f>VLOOKUP(Table4[[#This Row],[iso_code]],iso_code!G:H,2,FALSE)</f>
        <v>Ghana</v>
      </c>
    </row>
    <row r="1033" spans="1:4">
      <c r="A1033" s="18">
        <v>286</v>
      </c>
      <c r="B1033" s="58" t="s">
        <v>2290</v>
      </c>
      <c r="C1033" s="62" t="str">
        <f>VLOOKUP(Table4[[#This Row],[iso_code]],iso_code!B:C,2,FALSE)</f>
        <v>GIN</v>
      </c>
      <c r="D1033" s="18" t="str">
        <f>VLOOKUP(Table4[[#This Row],[iso_code]],iso_code!G:H,2,FALSE)</f>
        <v>Guinea</v>
      </c>
    </row>
    <row r="1034" spans="1:4">
      <c r="A1034" s="18">
        <v>286</v>
      </c>
      <c r="B1034" s="58" t="s">
        <v>2291</v>
      </c>
      <c r="C1034" s="62" t="str">
        <f>VLOOKUP(Table4[[#This Row],[iso_code]],iso_code!B:C,2,FALSE)</f>
        <v>GNB</v>
      </c>
      <c r="D1034" s="18" t="str">
        <f>VLOOKUP(Table4[[#This Row],[iso_code]],iso_code!G:H,2,FALSE)</f>
        <v>Guinea-Bissau</v>
      </c>
    </row>
    <row r="1035" spans="1:4">
      <c r="A1035" s="18">
        <v>286</v>
      </c>
      <c r="B1035" s="58" t="s">
        <v>2292</v>
      </c>
      <c r="C1035" s="62" t="str">
        <f>VLOOKUP(Table4[[#This Row],[iso_code]],iso_code!B:C,2,FALSE)</f>
        <v>CIV</v>
      </c>
      <c r="D1035" s="18" t="str">
        <f>VLOOKUP(Table4[[#This Row],[iso_code]],iso_code!G:H,2,FALSE)</f>
        <v>Côte d'Ivoire</v>
      </c>
    </row>
    <row r="1036" spans="1:4">
      <c r="A1036" s="18">
        <v>286</v>
      </c>
      <c r="B1036" s="58" t="s">
        <v>433</v>
      </c>
      <c r="C1036" s="62" t="str">
        <f>VLOOKUP(Table4[[#This Row],[iso_code]],iso_code!B:C,2,FALSE)</f>
        <v>KEN</v>
      </c>
      <c r="D1036" s="18" t="str">
        <f>VLOOKUP(Table4[[#This Row],[iso_code]],iso_code!G:H,2,FALSE)</f>
        <v>Kenya</v>
      </c>
    </row>
    <row r="1037" spans="1:4">
      <c r="A1037" s="18">
        <v>286</v>
      </c>
      <c r="B1037" s="58" t="s">
        <v>2293</v>
      </c>
      <c r="C1037" s="62" t="str">
        <f>VLOOKUP(Table4[[#This Row],[iso_code]],iso_code!B:C,2,FALSE)</f>
        <v>LSO</v>
      </c>
      <c r="D1037" s="18" t="str">
        <f>VLOOKUP(Table4[[#This Row],[iso_code]],iso_code!G:H,2,FALSE)</f>
        <v>Lesotho</v>
      </c>
    </row>
    <row r="1038" spans="1:4">
      <c r="A1038" s="18">
        <v>286</v>
      </c>
      <c r="B1038" s="58" t="s">
        <v>2294</v>
      </c>
      <c r="C1038" s="62" t="str">
        <f>VLOOKUP(Table4[[#This Row],[iso_code]],iso_code!B:C,2,FALSE)</f>
        <v>LBR</v>
      </c>
      <c r="D1038" s="18" t="str">
        <f>VLOOKUP(Table4[[#This Row],[iso_code]],iso_code!G:H,2,FALSE)</f>
        <v>Liberia</v>
      </c>
    </row>
    <row r="1039" spans="1:4">
      <c r="A1039" s="18">
        <v>286</v>
      </c>
      <c r="B1039" s="58" t="s">
        <v>2043</v>
      </c>
      <c r="C1039" s="62" t="str">
        <f>VLOOKUP(Table4[[#This Row],[iso_code]],iso_code!B:C,2,FALSE)</f>
        <v>LBY</v>
      </c>
      <c r="D1039" s="18" t="str">
        <f>VLOOKUP(Table4[[#This Row],[iso_code]],iso_code!G:H,2,FALSE)</f>
        <v>Libya</v>
      </c>
    </row>
    <row r="1040" spans="1:4">
      <c r="A1040" s="18">
        <v>286</v>
      </c>
      <c r="B1040" s="58" t="s">
        <v>2295</v>
      </c>
      <c r="C1040" s="62" t="str">
        <f>VLOOKUP(Table4[[#This Row],[iso_code]],iso_code!B:C,2,FALSE)</f>
        <v>MDG</v>
      </c>
      <c r="D1040" s="18" t="str">
        <f>VLOOKUP(Table4[[#This Row],[iso_code]],iso_code!G:H,2,FALSE)</f>
        <v>Madagascar</v>
      </c>
    </row>
    <row r="1041" spans="1:4">
      <c r="A1041" s="18">
        <v>286</v>
      </c>
      <c r="B1041" s="58" t="s">
        <v>1190</v>
      </c>
      <c r="C1041" s="62" t="str">
        <f>VLOOKUP(Table4[[#This Row],[iso_code]],iso_code!B:C,2,FALSE)</f>
        <v>MWI</v>
      </c>
      <c r="D1041" s="18" t="str">
        <f>VLOOKUP(Table4[[#This Row],[iso_code]],iso_code!G:H,2,FALSE)</f>
        <v>Malawi</v>
      </c>
    </row>
    <row r="1042" spans="1:4">
      <c r="A1042" s="18">
        <v>286</v>
      </c>
      <c r="B1042" s="58" t="s">
        <v>2296</v>
      </c>
      <c r="C1042" s="62" t="str">
        <f>VLOOKUP(Table4[[#This Row],[iso_code]],iso_code!B:C,2,FALSE)</f>
        <v>MLI</v>
      </c>
      <c r="D1042" s="18" t="str">
        <f>VLOOKUP(Table4[[#This Row],[iso_code]],iso_code!G:H,2,FALSE)</f>
        <v>Mali</v>
      </c>
    </row>
    <row r="1043" spans="1:4">
      <c r="A1043" s="18">
        <v>286</v>
      </c>
      <c r="B1043" s="58" t="s">
        <v>2161</v>
      </c>
      <c r="C1043" s="62" t="str">
        <f>VLOOKUP(Table4[[#This Row],[iso_code]],iso_code!B:C,2,FALSE)</f>
        <v>MRT</v>
      </c>
      <c r="D1043" s="18" t="str">
        <f>VLOOKUP(Table4[[#This Row],[iso_code]],iso_code!G:H,2,FALSE)</f>
        <v>Mauritania</v>
      </c>
    </row>
    <row r="1044" spans="1:4">
      <c r="A1044" s="18">
        <v>286</v>
      </c>
      <c r="B1044" s="58" t="s">
        <v>518</v>
      </c>
      <c r="C1044" s="62" t="str">
        <f>VLOOKUP(Table4[[#This Row],[iso_code]],iso_code!B:C,2,FALSE)</f>
        <v>MAR</v>
      </c>
      <c r="D1044" s="18" t="str">
        <f>VLOOKUP(Table4[[#This Row],[iso_code]],iso_code!G:H,2,FALSE)</f>
        <v>Morocco</v>
      </c>
    </row>
    <row r="1045" spans="1:4">
      <c r="A1045" s="18">
        <v>286</v>
      </c>
      <c r="B1045" s="58" t="s">
        <v>1496</v>
      </c>
      <c r="C1045" s="62" t="str">
        <f>VLOOKUP(Table4[[#This Row],[iso_code]],iso_code!B:C,2,FALSE)</f>
        <v>MOZ</v>
      </c>
      <c r="D1045" s="18" t="str">
        <f>VLOOKUP(Table4[[#This Row],[iso_code]],iso_code!G:H,2,FALSE)</f>
        <v>Mozambique</v>
      </c>
    </row>
    <row r="1046" spans="1:4">
      <c r="A1046" s="18">
        <v>286</v>
      </c>
      <c r="B1046" s="58" t="s">
        <v>2121</v>
      </c>
      <c r="C1046" s="62" t="str">
        <f>VLOOKUP(Table4[[#This Row],[iso_code]],iso_code!B:C,2,FALSE)</f>
        <v>NAM</v>
      </c>
      <c r="D1046" s="18" t="str">
        <f>VLOOKUP(Table4[[#This Row],[iso_code]],iso_code!G:H,2,FALSE)</f>
        <v>Namibia</v>
      </c>
    </row>
    <row r="1047" spans="1:4">
      <c r="A1047" s="18">
        <v>286</v>
      </c>
      <c r="B1047" s="58" t="s">
        <v>1030</v>
      </c>
      <c r="C1047" s="62" t="str">
        <f>VLOOKUP(Table4[[#This Row],[iso_code]],iso_code!B:C,2,FALSE)</f>
        <v>NER</v>
      </c>
      <c r="D1047" s="18" t="str">
        <f>VLOOKUP(Table4[[#This Row],[iso_code]],iso_code!G:H,2,FALSE)</f>
        <v>Niger (the)</v>
      </c>
    </row>
    <row r="1048" spans="1:4">
      <c r="A1048" s="18">
        <v>286</v>
      </c>
      <c r="B1048" s="58" t="s">
        <v>1263</v>
      </c>
      <c r="C1048" s="62" t="str">
        <f>VLOOKUP(Table4[[#This Row],[iso_code]],iso_code!B:C,2,FALSE)</f>
        <v>NGA</v>
      </c>
      <c r="D1048" s="18" t="str">
        <f>VLOOKUP(Table4[[#This Row],[iso_code]],iso_code!G:H,2,FALSE)</f>
        <v>Nigeria</v>
      </c>
    </row>
    <row r="1049" spans="1:4">
      <c r="A1049" s="18">
        <v>286</v>
      </c>
      <c r="B1049" s="58" t="s">
        <v>2284</v>
      </c>
      <c r="C1049" s="62" t="str">
        <f>VLOOKUP(Table4[[#This Row],[iso_code]],iso_code!B:C,2,FALSE)</f>
        <v>COG</v>
      </c>
      <c r="D1049" s="18" t="str">
        <f>VLOOKUP(Table4[[#This Row],[iso_code]],iso_code!G:H,2,FALSE)</f>
        <v>Congo (the)</v>
      </c>
    </row>
    <row r="1050" spans="1:4">
      <c r="A1050" s="18">
        <v>286</v>
      </c>
      <c r="B1050" s="58" t="s">
        <v>2297</v>
      </c>
      <c r="C1050" s="62" t="str">
        <f>VLOOKUP(Table4[[#This Row],[iso_code]],iso_code!B:C,2,FALSE)</f>
        <v>RWA</v>
      </c>
      <c r="D1050" s="18" t="str">
        <f>VLOOKUP(Table4[[#This Row],[iso_code]],iso_code!G:H,2,FALSE)</f>
        <v>Rwanda</v>
      </c>
    </row>
    <row r="1051" spans="1:4">
      <c r="A1051" s="18">
        <v>286</v>
      </c>
      <c r="B1051" s="58" t="s">
        <v>1736</v>
      </c>
      <c r="C1051" s="62" t="str">
        <f>VLOOKUP(Table4[[#This Row],[iso_code]],iso_code!B:C,2,FALSE)</f>
        <v>SEN</v>
      </c>
      <c r="D1051" s="18" t="str">
        <f>VLOOKUP(Table4[[#This Row],[iso_code]],iso_code!G:H,2,FALSE)</f>
        <v>Senegal</v>
      </c>
    </row>
    <row r="1052" spans="1:4">
      <c r="A1052" s="18">
        <v>286</v>
      </c>
      <c r="B1052" s="58" t="s">
        <v>2145</v>
      </c>
      <c r="C1052" s="62" t="str">
        <f>VLOOKUP(Table4[[#This Row],[iso_code]],iso_code!B:C,2,FALSE)</f>
        <v>SLE</v>
      </c>
      <c r="D1052" s="18" t="str">
        <f>VLOOKUP(Table4[[#This Row],[iso_code]],iso_code!G:H,2,FALSE)</f>
        <v>Sierra Leone</v>
      </c>
    </row>
    <row r="1053" spans="1:4">
      <c r="A1053" s="18">
        <v>286</v>
      </c>
      <c r="B1053" s="58" t="s">
        <v>2300</v>
      </c>
      <c r="C1053" s="62" t="str">
        <f>VLOOKUP(Table4[[#This Row],[iso_code]],iso_code!B:C,2,FALSE)</f>
        <v>SOM</v>
      </c>
      <c r="D1053" s="18" t="str">
        <f>VLOOKUP(Table4[[#This Row],[iso_code]],iso_code!G:H,2,FALSE)</f>
        <v>Somalia</v>
      </c>
    </row>
    <row r="1054" spans="1:4">
      <c r="A1054" s="18">
        <v>286</v>
      </c>
      <c r="B1054" s="58" t="s">
        <v>617</v>
      </c>
      <c r="C1054" s="62" t="str">
        <f>VLOOKUP(Table4[[#This Row],[iso_code]],iso_code!B:C,2,FALSE)</f>
        <v>ZAF</v>
      </c>
      <c r="D1054" s="18" t="str">
        <f>VLOOKUP(Table4[[#This Row],[iso_code]],iso_code!G:H,2,FALSE)</f>
        <v>South Africa</v>
      </c>
    </row>
    <row r="1055" spans="1:4">
      <c r="A1055" s="18">
        <v>286</v>
      </c>
      <c r="B1055" s="58" t="s">
        <v>2302</v>
      </c>
      <c r="C1055" s="62" t="str">
        <f>VLOOKUP(Table4[[#This Row],[iso_code]],iso_code!B:C,2,FALSE)</f>
        <v>SDN</v>
      </c>
      <c r="D1055" s="18" t="str">
        <f>VLOOKUP(Table4[[#This Row],[iso_code]],iso_code!G:H,2,FALSE)</f>
        <v>Sudan (the)</v>
      </c>
    </row>
    <row r="1056" spans="1:4">
      <c r="A1056" s="18">
        <v>286</v>
      </c>
      <c r="B1056" s="58" t="s">
        <v>2303</v>
      </c>
      <c r="C1056" s="62" t="str">
        <f>VLOOKUP(Table4[[#This Row],[iso_code]],iso_code!B:C,2,FALSE)</f>
        <v>SWZ</v>
      </c>
      <c r="D1056" s="18" t="str">
        <f>VLOOKUP(Table4[[#This Row],[iso_code]],iso_code!G:H,2,FALSE)</f>
        <v>Eswatini</v>
      </c>
    </row>
    <row r="1057" spans="1:4">
      <c r="A1057" s="18">
        <v>286</v>
      </c>
      <c r="B1057" s="58" t="s">
        <v>2067</v>
      </c>
      <c r="C1057" s="62" t="str">
        <f>VLOOKUP(Table4[[#This Row],[iso_code]],iso_code!B:C,2,FALSE)</f>
        <v>TGO</v>
      </c>
      <c r="D1057" s="18" t="str">
        <f>VLOOKUP(Table4[[#This Row],[iso_code]],iso_code!G:H,2,FALSE)</f>
        <v>Togo</v>
      </c>
    </row>
    <row r="1058" spans="1:4">
      <c r="A1058" s="18">
        <v>286</v>
      </c>
      <c r="B1058" s="58" t="s">
        <v>977</v>
      </c>
      <c r="C1058" s="62" t="str">
        <f>VLOOKUP(Table4[[#This Row],[iso_code]],iso_code!B:C,2,FALSE)</f>
        <v>TUN</v>
      </c>
      <c r="D1058" s="18" t="str">
        <f>VLOOKUP(Table4[[#This Row],[iso_code]],iso_code!G:H,2,FALSE)</f>
        <v>Tunisia</v>
      </c>
    </row>
    <row r="1059" spans="1:4">
      <c r="A1059" s="18">
        <v>286</v>
      </c>
      <c r="B1059" s="58" t="s">
        <v>1508</v>
      </c>
      <c r="C1059" s="62" t="str">
        <f>VLOOKUP(Table4[[#This Row],[iso_code]],iso_code!B:C,2,FALSE)</f>
        <v>UGA</v>
      </c>
      <c r="D1059" s="18" t="str">
        <f>VLOOKUP(Table4[[#This Row],[iso_code]],iso_code!G:H,2,FALSE)</f>
        <v>Uganda</v>
      </c>
    </row>
    <row r="1060" spans="1:4">
      <c r="A1060" s="18">
        <v>286</v>
      </c>
      <c r="B1060" s="58" t="s">
        <v>883</v>
      </c>
      <c r="C1060" s="62" t="str">
        <f>VLOOKUP(Table4[[#This Row],[iso_code]],iso_code!B:C,2,FALSE)</f>
        <v>TZA</v>
      </c>
      <c r="D1060" s="18" t="str">
        <f>VLOOKUP(Table4[[#This Row],[iso_code]],iso_code!G:H,2,FALSE)</f>
        <v>Tanzania, United Republic of</v>
      </c>
    </row>
    <row r="1061" spans="1:4">
      <c r="A1061" s="18">
        <v>286</v>
      </c>
      <c r="B1061" s="58" t="s">
        <v>757</v>
      </c>
      <c r="C1061" s="62" t="str">
        <f>VLOOKUP(Table4[[#This Row],[iso_code]],iso_code!B:C,2,FALSE)</f>
        <v>ZMB</v>
      </c>
      <c r="D1061" s="18" t="str">
        <f>VLOOKUP(Table4[[#This Row],[iso_code]],iso_code!G:H,2,FALSE)</f>
        <v>Zambia</v>
      </c>
    </row>
    <row r="1062" spans="1:4">
      <c r="A1062" s="18">
        <v>286</v>
      </c>
      <c r="B1062" s="58" t="s">
        <v>2304</v>
      </c>
      <c r="C1062" s="62" t="str">
        <f>VLOOKUP(Table4[[#This Row],[iso_code]],iso_code!B:C,2,FALSE)</f>
        <v>ZWE</v>
      </c>
      <c r="D1062" s="18" t="str">
        <f>VLOOKUP(Table4[[#This Row],[iso_code]],iso_code!G:H,2,FALSE)</f>
        <v>Zimbabwe</v>
      </c>
    </row>
    <row r="1063" spans="1:4">
      <c r="A1063" s="18">
        <v>287</v>
      </c>
      <c r="B1063" s="58" t="s">
        <v>199</v>
      </c>
      <c r="C1063" s="62" t="str">
        <f>VLOOKUP(Table4[[#This Row],[iso_code]],iso_code!B:C,2,FALSE)</f>
        <v>ETH</v>
      </c>
      <c r="D1063" s="18" t="str">
        <f>VLOOKUP(Table4[[#This Row],[iso_code]],iso_code!G:H,2,FALSE)</f>
        <v>Ethiopia</v>
      </c>
    </row>
    <row r="1064" spans="1:4">
      <c r="A1064" s="18">
        <v>288</v>
      </c>
      <c r="B1064" s="58" t="s">
        <v>2302</v>
      </c>
      <c r="C1064" s="62" t="str">
        <f>VLOOKUP(Table4[[#This Row],[iso_code]],iso_code!B:C,2,FALSE)</f>
        <v>SDN</v>
      </c>
      <c r="D1064" s="18" t="str">
        <f>VLOOKUP(Table4[[#This Row],[iso_code]],iso_code!G:H,2,FALSE)</f>
        <v>Sudan (the)</v>
      </c>
    </row>
    <row r="1065" spans="1:4">
      <c r="A1065" s="18">
        <v>289</v>
      </c>
      <c r="B1065" s="58" t="s">
        <v>1263</v>
      </c>
      <c r="C1065" s="62" t="str">
        <f>VLOOKUP(Table4[[#This Row],[iso_code]],iso_code!B:C,2,FALSE)</f>
        <v>NGA</v>
      </c>
      <c r="D1065" s="18" t="str">
        <f>VLOOKUP(Table4[[#This Row],[iso_code]],iso_code!G:H,2,FALSE)</f>
        <v>Nigeria</v>
      </c>
    </row>
    <row r="1066" spans="1:4">
      <c r="A1066" s="18">
        <v>290</v>
      </c>
      <c r="B1066" s="58" t="s">
        <v>873</v>
      </c>
      <c r="C1066" s="62" t="str">
        <f>VLOOKUP(Table4[[#This Row],[iso_code]],iso_code!B:C,2,FALSE)</f>
        <v>EGY</v>
      </c>
      <c r="D1066" s="18" t="str">
        <f>VLOOKUP(Table4[[#This Row],[iso_code]],iso_code!G:H,2,FALSE)</f>
        <v>Egypt</v>
      </c>
    </row>
    <row r="1067" spans="1:4">
      <c r="A1067" s="18">
        <v>291</v>
      </c>
      <c r="B1067" s="58" t="s">
        <v>433</v>
      </c>
      <c r="C1067" s="62" t="str">
        <f>VLOOKUP(Table4[[#This Row],[iso_code]],iso_code!B:C,2,FALSE)</f>
        <v>KEN</v>
      </c>
      <c r="D1067" s="18" t="str">
        <f>VLOOKUP(Table4[[#This Row],[iso_code]],iso_code!G:H,2,FALSE)</f>
        <v>Kenya</v>
      </c>
    </row>
    <row r="1068" spans="1:4">
      <c r="A1068" s="18">
        <v>292</v>
      </c>
      <c r="B1068" s="58" t="s">
        <v>2043</v>
      </c>
      <c r="C1068" s="62" t="str">
        <f>VLOOKUP(Table4[[#This Row],[iso_code]],iso_code!B:C,2,FALSE)</f>
        <v>LBY</v>
      </c>
      <c r="D1068" s="18" t="str">
        <f>VLOOKUP(Table4[[#This Row],[iso_code]],iso_code!G:H,2,FALSE)</f>
        <v>Libya</v>
      </c>
    </row>
    <row r="1069" spans="1:4">
      <c r="A1069" s="18">
        <v>293</v>
      </c>
      <c r="B1069" s="58" t="s">
        <v>2043</v>
      </c>
      <c r="C1069" s="62" t="str">
        <f>VLOOKUP(Table4[[#This Row],[iso_code]],iso_code!B:C,2,FALSE)</f>
        <v>LBY</v>
      </c>
      <c r="D1069" s="18" t="str">
        <f>VLOOKUP(Table4[[#This Row],[iso_code]],iso_code!G:H,2,FALSE)</f>
        <v>Libya</v>
      </c>
    </row>
    <row r="1070" spans="1:4">
      <c r="A1070" s="18">
        <v>294</v>
      </c>
      <c r="B1070" s="58" t="s">
        <v>1263</v>
      </c>
      <c r="C1070" s="62" t="str">
        <f>VLOOKUP(Table4[[#This Row],[iso_code]],iso_code!B:C,2,FALSE)</f>
        <v>NGA</v>
      </c>
      <c r="D1070" s="18" t="str">
        <f>VLOOKUP(Table4[[#This Row],[iso_code]],iso_code!G:H,2,FALSE)</f>
        <v>Nigeria</v>
      </c>
    </row>
    <row r="1071" spans="1:4">
      <c r="A1071" s="18">
        <v>295</v>
      </c>
      <c r="B1071" s="58" t="s">
        <v>811</v>
      </c>
      <c r="C1071" s="62" t="str">
        <f>VLOOKUP(Table4[[#This Row],[iso_code]],iso_code!B:C,2,FALSE)</f>
        <v>DZA</v>
      </c>
      <c r="D1071" s="18" t="str">
        <f>VLOOKUP(Table4[[#This Row],[iso_code]],iso_code!G:H,2,FALSE)</f>
        <v>Algeria</v>
      </c>
    </row>
    <row r="1072" spans="1:4">
      <c r="A1072" s="18">
        <v>296</v>
      </c>
      <c r="B1072" s="58" t="s">
        <v>1263</v>
      </c>
      <c r="C1072" s="62" t="str">
        <f>VLOOKUP(Table4[[#This Row],[iso_code]],iso_code!B:C,2,FALSE)</f>
        <v>NGA</v>
      </c>
      <c r="D1072" s="18" t="str">
        <f>VLOOKUP(Table4[[#This Row],[iso_code]],iso_code!G:H,2,FALSE)</f>
        <v>Nigeria</v>
      </c>
    </row>
    <row r="1073" spans="1:4">
      <c r="A1073" s="18">
        <v>297</v>
      </c>
      <c r="B1073" s="58" t="s">
        <v>617</v>
      </c>
      <c r="C1073" s="62" t="str">
        <f>VLOOKUP(Table4[[#This Row],[iso_code]],iso_code!B:C,2,FALSE)</f>
        <v>ZAF</v>
      </c>
      <c r="D1073" s="18" t="str">
        <f>VLOOKUP(Table4[[#This Row],[iso_code]],iso_code!G:H,2,FALSE)</f>
        <v>South Africa</v>
      </c>
    </row>
    <row r="1074" spans="1:4">
      <c r="A1074" s="18">
        <v>298</v>
      </c>
      <c r="B1074" s="58" t="s">
        <v>255</v>
      </c>
      <c r="C1074" s="62" t="str">
        <f>VLOOKUP(Table4[[#This Row],[iso_code]],iso_code!B:C,2,FALSE)</f>
        <v>GHA</v>
      </c>
      <c r="D1074" s="18" t="str">
        <f>VLOOKUP(Table4[[#This Row],[iso_code]],iso_code!G:H,2,FALSE)</f>
        <v>Ghana</v>
      </c>
    </row>
    <row r="1075" spans="1:4">
      <c r="A1075" s="18">
        <v>298</v>
      </c>
      <c r="B1075" s="58" t="s">
        <v>2280</v>
      </c>
      <c r="C1075" s="62" t="str">
        <f>VLOOKUP(Table4[[#This Row],[iso_code]],iso_code!B:C,2,FALSE)</f>
        <v>BFA</v>
      </c>
      <c r="D1075" s="18" t="str">
        <f>VLOOKUP(Table4[[#This Row],[iso_code]],iso_code!G:H,2,FALSE)</f>
        <v>Burkina Faso</v>
      </c>
    </row>
    <row r="1076" spans="1:4">
      <c r="A1076" s="18">
        <v>299</v>
      </c>
      <c r="B1076" s="58" t="s">
        <v>199</v>
      </c>
      <c r="C1076" s="62" t="str">
        <f>VLOOKUP(Table4[[#This Row],[iso_code]],iso_code!B:C,2,FALSE)</f>
        <v>ETH</v>
      </c>
      <c r="D1076" s="18" t="str">
        <f>VLOOKUP(Table4[[#This Row],[iso_code]],iso_code!G:H,2,FALSE)</f>
        <v>Ethiopia</v>
      </c>
    </row>
    <row r="1077" spans="1:4">
      <c r="A1077" s="18">
        <v>300</v>
      </c>
      <c r="B1077" s="58" t="s">
        <v>199</v>
      </c>
      <c r="C1077" s="62" t="str">
        <f>VLOOKUP(Table4[[#This Row],[iso_code]],iso_code!B:C,2,FALSE)</f>
        <v>ETH</v>
      </c>
      <c r="D1077" s="18" t="str">
        <f>VLOOKUP(Table4[[#This Row],[iso_code]],iso_code!G:H,2,FALSE)</f>
        <v>Ethiopia</v>
      </c>
    </row>
    <row r="1078" spans="1:4">
      <c r="A1078" s="18">
        <v>301</v>
      </c>
      <c r="B1078" s="58" t="s">
        <v>2304</v>
      </c>
      <c r="C1078" s="62" t="str">
        <f>VLOOKUP(Table4[[#This Row],[iso_code]],iso_code!B:C,2,FALSE)</f>
        <v>ZWE</v>
      </c>
      <c r="D1078" s="18" t="str">
        <f>VLOOKUP(Table4[[#This Row],[iso_code]],iso_code!G:H,2,FALSE)</f>
        <v>Zimbabwe</v>
      </c>
    </row>
    <row r="1079" spans="1:4">
      <c r="A1079" s="18">
        <v>302</v>
      </c>
      <c r="B1079" s="58" t="s">
        <v>757</v>
      </c>
      <c r="C1079" s="62" t="str">
        <f>VLOOKUP(Table4[[#This Row],[iso_code]],iso_code!B:C,2,FALSE)</f>
        <v>ZMB</v>
      </c>
      <c r="D1079" s="18" t="str">
        <f>VLOOKUP(Table4[[#This Row],[iso_code]],iso_code!G:H,2,FALSE)</f>
        <v>Zambia</v>
      </c>
    </row>
    <row r="1080" spans="1:4">
      <c r="A1080" s="18">
        <v>303</v>
      </c>
      <c r="B1080" s="58" t="s">
        <v>873</v>
      </c>
      <c r="C1080" s="62" t="str">
        <f>VLOOKUP(Table4[[#This Row],[iso_code]],iso_code!B:C,2,FALSE)</f>
        <v>EGY</v>
      </c>
      <c r="D1080" s="18" t="str">
        <f>VLOOKUP(Table4[[#This Row],[iso_code]],iso_code!G:H,2,FALSE)</f>
        <v>Egypt</v>
      </c>
    </row>
    <row r="1081" spans="1:4">
      <c r="A1081" s="18">
        <v>304</v>
      </c>
      <c r="B1081" s="58" t="s">
        <v>2281</v>
      </c>
      <c r="C1081" s="62" t="str">
        <f>VLOOKUP(Table4[[#This Row],[iso_code]],iso_code!B:C,2,FALSE)</f>
        <v>BDI</v>
      </c>
      <c r="D1081" s="18" t="str">
        <f>VLOOKUP(Table4[[#This Row],[iso_code]],iso_code!G:H,2,FALSE)</f>
        <v>Burundi</v>
      </c>
    </row>
    <row r="1082" spans="1:4">
      <c r="A1082" s="18">
        <v>305</v>
      </c>
      <c r="B1082" s="58" t="s">
        <v>1263</v>
      </c>
      <c r="C1082" s="62" t="str">
        <f>VLOOKUP(Table4[[#This Row],[iso_code]],iso_code!B:C,2,FALSE)</f>
        <v>NGA</v>
      </c>
      <c r="D1082" s="18" t="str">
        <f>VLOOKUP(Table4[[#This Row],[iso_code]],iso_code!G:H,2,FALSE)</f>
        <v>Nigeria</v>
      </c>
    </row>
    <row r="1083" spans="1:4">
      <c r="A1083" s="18">
        <v>306</v>
      </c>
      <c r="B1083" s="58" t="s">
        <v>1190</v>
      </c>
      <c r="C1083" s="62" t="str">
        <f>VLOOKUP(Table4[[#This Row],[iso_code]],iso_code!B:C,2,FALSE)</f>
        <v>MWI</v>
      </c>
      <c r="D1083" s="18" t="str">
        <f>VLOOKUP(Table4[[#This Row],[iso_code]],iso_code!G:H,2,FALSE)</f>
        <v>Malawi</v>
      </c>
    </row>
    <row r="1084" spans="1:4">
      <c r="A1084" s="18">
        <v>307</v>
      </c>
      <c r="B1084" s="58" t="s">
        <v>199</v>
      </c>
      <c r="C1084" s="62" t="str">
        <f>VLOOKUP(Table4[[#This Row],[iso_code]],iso_code!B:C,2,FALSE)</f>
        <v>ETH</v>
      </c>
      <c r="D1084" s="18" t="str">
        <f>VLOOKUP(Table4[[#This Row],[iso_code]],iso_code!G:H,2,FALSE)</f>
        <v>Ethiopia</v>
      </c>
    </row>
    <row r="1085" spans="1:4">
      <c r="A1085" s="18">
        <v>308</v>
      </c>
      <c r="B1085" s="58" t="s">
        <v>873</v>
      </c>
      <c r="C1085" s="62" t="str">
        <f>VLOOKUP(Table4[[#This Row],[iso_code]],iso_code!B:C,2,FALSE)</f>
        <v>EGY</v>
      </c>
      <c r="D1085" s="18" t="str">
        <f>VLOOKUP(Table4[[#This Row],[iso_code]],iso_code!G:H,2,FALSE)</f>
        <v>Egypt</v>
      </c>
    </row>
    <row r="1086" spans="1:4">
      <c r="A1086" s="18">
        <v>309</v>
      </c>
      <c r="B1086" s="58" t="s">
        <v>1263</v>
      </c>
      <c r="C1086" s="62" t="str">
        <f>VLOOKUP(Table4[[#This Row],[iso_code]],iso_code!B:C,2,FALSE)</f>
        <v>NGA</v>
      </c>
      <c r="D1086" s="18" t="str">
        <f>VLOOKUP(Table4[[#This Row],[iso_code]],iso_code!G:H,2,FALSE)</f>
        <v>Nigeria</v>
      </c>
    </row>
    <row r="1087" spans="1:4">
      <c r="A1087" s="18">
        <v>310</v>
      </c>
      <c r="B1087" s="58" t="s">
        <v>1263</v>
      </c>
      <c r="C1087" s="62" t="str">
        <f>VLOOKUP(Table4[[#This Row],[iso_code]],iso_code!B:C,2,FALSE)</f>
        <v>NGA</v>
      </c>
      <c r="D1087" s="18" t="str">
        <f>VLOOKUP(Table4[[#This Row],[iso_code]],iso_code!G:H,2,FALSE)</f>
        <v>Nigeria</v>
      </c>
    </row>
    <row r="1088" spans="1:4">
      <c r="A1088" s="18">
        <v>311</v>
      </c>
      <c r="B1088" s="58" t="s">
        <v>2282</v>
      </c>
      <c r="C1088" s="62" t="str">
        <f>VLOOKUP(Table4[[#This Row],[iso_code]],iso_code!B:C,2,FALSE)</f>
        <v>TCD</v>
      </c>
      <c r="D1088" s="18" t="str">
        <f>VLOOKUP(Table4[[#This Row],[iso_code]],iso_code!G:H,2,FALSE)</f>
        <v>Chad</v>
      </c>
    </row>
    <row r="1089" spans="1:4">
      <c r="A1089" s="18">
        <v>311</v>
      </c>
      <c r="B1089" s="58" t="s">
        <v>2302</v>
      </c>
      <c r="C1089" s="62" t="str">
        <f>VLOOKUP(Table4[[#This Row],[iso_code]],iso_code!B:C,2,FALSE)</f>
        <v>SDN</v>
      </c>
      <c r="D1089" s="18" t="str">
        <f>VLOOKUP(Table4[[#This Row],[iso_code]],iso_code!G:H,2,FALSE)</f>
        <v>Sudan (the)</v>
      </c>
    </row>
    <row r="1090" spans="1:4">
      <c r="A1090" s="18">
        <v>312</v>
      </c>
      <c r="B1090" s="58" t="s">
        <v>518</v>
      </c>
      <c r="C1090" s="62" t="str">
        <f>VLOOKUP(Table4[[#This Row],[iso_code]],iso_code!B:C,2,FALSE)</f>
        <v>MAR</v>
      </c>
      <c r="D1090" s="18" t="str">
        <f>VLOOKUP(Table4[[#This Row],[iso_code]],iso_code!G:H,2,FALSE)</f>
        <v>Morocco</v>
      </c>
    </row>
    <row r="1091" spans="1:4">
      <c r="A1091" s="18">
        <v>313</v>
      </c>
      <c r="B1091" s="58" t="s">
        <v>1263</v>
      </c>
      <c r="C1091" s="62" t="str">
        <f>VLOOKUP(Table4[[#This Row],[iso_code]],iso_code!B:C,2,FALSE)</f>
        <v>NGA</v>
      </c>
      <c r="D1091" s="18" t="str">
        <f>VLOOKUP(Table4[[#This Row],[iso_code]],iso_code!G:H,2,FALSE)</f>
        <v>Nigeria</v>
      </c>
    </row>
    <row r="1092" spans="1:4">
      <c r="A1092" s="18">
        <v>314</v>
      </c>
      <c r="B1092" s="58" t="s">
        <v>1263</v>
      </c>
      <c r="C1092" s="62" t="str">
        <f>VLOOKUP(Table4[[#This Row],[iso_code]],iso_code!B:C,2,FALSE)</f>
        <v>NGA</v>
      </c>
      <c r="D1092" s="18" t="str">
        <f>VLOOKUP(Table4[[#This Row],[iso_code]],iso_code!G:H,2,FALSE)</f>
        <v>Nigeria</v>
      </c>
    </row>
    <row r="1093" spans="1:4">
      <c r="A1093" s="18">
        <v>315</v>
      </c>
      <c r="B1093" s="58" t="s">
        <v>1263</v>
      </c>
      <c r="C1093" s="62" t="str">
        <f>VLOOKUP(Table4[[#This Row],[iso_code]],iso_code!B:C,2,FALSE)</f>
        <v>NGA</v>
      </c>
      <c r="D1093" s="18" t="str">
        <f>VLOOKUP(Table4[[#This Row],[iso_code]],iso_code!G:H,2,FALSE)</f>
        <v>Nigeria</v>
      </c>
    </row>
    <row r="1094" spans="1:4">
      <c r="A1094" s="18">
        <v>316</v>
      </c>
      <c r="B1094" s="58" t="s">
        <v>290</v>
      </c>
      <c r="C1094" s="62" t="str">
        <f>VLOOKUP(Table4[[#This Row],[iso_code]],iso_code!B:C,2,FALSE)</f>
        <v>CMR</v>
      </c>
      <c r="D1094" s="18" t="str">
        <f>VLOOKUP(Table4[[#This Row],[iso_code]],iso_code!G:H,2,FALSE)</f>
        <v>Cameroon</v>
      </c>
    </row>
    <row r="1095" spans="1:4">
      <c r="A1095" s="18">
        <v>317</v>
      </c>
      <c r="B1095" s="58" t="s">
        <v>2297</v>
      </c>
      <c r="C1095" s="62" t="str">
        <f>VLOOKUP(Table4[[#This Row],[iso_code]],iso_code!B:C,2,FALSE)</f>
        <v>RWA</v>
      </c>
      <c r="D1095" s="18" t="str">
        <f>VLOOKUP(Table4[[#This Row],[iso_code]],iso_code!G:H,2,FALSE)</f>
        <v>Rwanda</v>
      </c>
    </row>
    <row r="1096" spans="1:4">
      <c r="A1096" s="18">
        <v>318</v>
      </c>
      <c r="B1096" s="58" t="s">
        <v>2295</v>
      </c>
      <c r="C1096" s="62" t="str">
        <f>VLOOKUP(Table4[[#This Row],[iso_code]],iso_code!B:C,2,FALSE)</f>
        <v>MDG</v>
      </c>
      <c r="D1096" s="18" t="str">
        <f>VLOOKUP(Table4[[#This Row],[iso_code]],iso_code!G:H,2,FALSE)</f>
        <v>Madagascar</v>
      </c>
    </row>
    <row r="1097" spans="1:4">
      <c r="A1097" s="18">
        <v>319</v>
      </c>
      <c r="B1097" s="58" t="s">
        <v>1263</v>
      </c>
      <c r="C1097" s="62" t="str">
        <f>VLOOKUP(Table4[[#This Row],[iso_code]],iso_code!B:C,2,FALSE)</f>
        <v>NGA</v>
      </c>
      <c r="D1097" s="18" t="str">
        <f>VLOOKUP(Table4[[#This Row],[iso_code]],iso_code!G:H,2,FALSE)</f>
        <v>Nigeria</v>
      </c>
    </row>
    <row r="1098" spans="1:4">
      <c r="A1098" s="18">
        <v>320</v>
      </c>
      <c r="B1098" s="58" t="s">
        <v>255</v>
      </c>
      <c r="C1098" s="62" t="str">
        <f>VLOOKUP(Table4[[#This Row],[iso_code]],iso_code!B:C,2,FALSE)</f>
        <v>GHA</v>
      </c>
      <c r="D1098" s="18" t="str">
        <f>VLOOKUP(Table4[[#This Row],[iso_code]],iso_code!G:H,2,FALSE)</f>
        <v>Ghana</v>
      </c>
    </row>
    <row r="1099" spans="1:4">
      <c r="A1099" s="18">
        <v>321</v>
      </c>
      <c r="B1099" s="58" t="s">
        <v>883</v>
      </c>
      <c r="C1099" s="62" t="str">
        <f>VLOOKUP(Table4[[#This Row],[iso_code]],iso_code!B:C,2,FALSE)</f>
        <v>TZA</v>
      </c>
      <c r="D1099" s="18" t="str">
        <f>VLOOKUP(Table4[[#This Row],[iso_code]],iso_code!G:H,2,FALSE)</f>
        <v>Tanzania, United Republic of</v>
      </c>
    </row>
    <row r="1100" spans="1:4">
      <c r="A1100" s="18">
        <v>322</v>
      </c>
      <c r="B1100" s="58" t="s">
        <v>199</v>
      </c>
      <c r="C1100" s="62" t="str">
        <f>VLOOKUP(Table4[[#This Row],[iso_code]],iso_code!B:C,2,FALSE)</f>
        <v>ETH</v>
      </c>
      <c r="D1100" s="18" t="str">
        <f>VLOOKUP(Table4[[#This Row],[iso_code]],iso_code!G:H,2,FALSE)</f>
        <v>Ethiopia</v>
      </c>
    </row>
    <row r="1101" spans="1:4">
      <c r="A1101" s="18">
        <v>323</v>
      </c>
      <c r="B1101" s="58" t="s">
        <v>199</v>
      </c>
      <c r="C1101" s="62" t="str">
        <f>VLOOKUP(Table4[[#This Row],[iso_code]],iso_code!B:C,2,FALSE)</f>
        <v>ETH</v>
      </c>
      <c r="D1101" s="18" t="str">
        <f>VLOOKUP(Table4[[#This Row],[iso_code]],iso_code!G:H,2,FALSE)</f>
        <v>Ethiopia</v>
      </c>
    </row>
    <row r="1102" spans="1:4">
      <c r="A1102" s="18">
        <v>324</v>
      </c>
      <c r="B1102" s="58" t="s">
        <v>2300</v>
      </c>
      <c r="C1102" s="62" t="str">
        <f>VLOOKUP(Table4[[#This Row],[iso_code]],iso_code!B:C,2,FALSE)</f>
        <v>SOM</v>
      </c>
      <c r="D1102" s="18" t="str">
        <f>VLOOKUP(Table4[[#This Row],[iso_code]],iso_code!G:H,2,FALSE)</f>
        <v>Somalia</v>
      </c>
    </row>
    <row r="1103" spans="1:4">
      <c r="A1103" s="18">
        <v>325</v>
      </c>
      <c r="B1103" s="58" t="s">
        <v>199</v>
      </c>
      <c r="C1103" s="62" t="str">
        <f>VLOOKUP(Table4[[#This Row],[iso_code]],iso_code!B:C,2,FALSE)</f>
        <v>ETH</v>
      </c>
      <c r="D1103" s="18" t="str">
        <f>VLOOKUP(Table4[[#This Row],[iso_code]],iso_code!G:H,2,FALSE)</f>
        <v>Ethiopia</v>
      </c>
    </row>
    <row r="1104" spans="1:4">
      <c r="A1104" s="18">
        <v>326</v>
      </c>
      <c r="B1104" s="58" t="s">
        <v>199</v>
      </c>
      <c r="C1104" s="62" t="str">
        <f>VLOOKUP(Table4[[#This Row],[iso_code]],iso_code!B:C,2,FALSE)</f>
        <v>ETH</v>
      </c>
      <c r="D1104" s="18" t="str">
        <f>VLOOKUP(Table4[[#This Row],[iso_code]],iso_code!G:H,2,FALSE)</f>
        <v>Ethiopia</v>
      </c>
    </row>
    <row r="1105" spans="1:4">
      <c r="A1105" s="18">
        <v>327</v>
      </c>
      <c r="B1105" s="58" t="s">
        <v>1263</v>
      </c>
      <c r="C1105" s="62" t="str">
        <f>VLOOKUP(Table4[[#This Row],[iso_code]],iso_code!B:C,2,FALSE)</f>
        <v>NGA</v>
      </c>
      <c r="D1105" s="18" t="str">
        <f>VLOOKUP(Table4[[#This Row],[iso_code]],iso_code!G:H,2,FALSE)</f>
        <v>Nigeria</v>
      </c>
    </row>
    <row r="1106" spans="1:4">
      <c r="A1106" s="18">
        <v>328</v>
      </c>
      <c r="B1106" s="58" t="s">
        <v>2289</v>
      </c>
      <c r="C1106" s="62" t="str">
        <f>VLOOKUP(Table4[[#This Row],[iso_code]],iso_code!B:C,2,FALSE)</f>
        <v>GMB</v>
      </c>
      <c r="D1106" s="18" t="str">
        <f>VLOOKUP(Table4[[#This Row],[iso_code]],iso_code!G:H,2,FALSE)</f>
        <v>Gambia (the)</v>
      </c>
    </row>
    <row r="1107" spans="1:4">
      <c r="A1107" s="18">
        <v>329</v>
      </c>
      <c r="B1107" s="58" t="s">
        <v>199</v>
      </c>
      <c r="C1107" s="62" t="str">
        <f>VLOOKUP(Table4[[#This Row],[iso_code]],iso_code!B:C,2,FALSE)</f>
        <v>ETH</v>
      </c>
      <c r="D1107" s="18" t="str">
        <f>VLOOKUP(Table4[[#This Row],[iso_code]],iso_code!G:H,2,FALSE)</f>
        <v>Ethiopia</v>
      </c>
    </row>
    <row r="1108" spans="1:4">
      <c r="A1108" s="18">
        <v>330</v>
      </c>
      <c r="B1108" s="58" t="s">
        <v>2283</v>
      </c>
      <c r="C1108" s="62" t="str">
        <f>VLOOKUP(Table4[[#This Row],[iso_code]],iso_code!B:C,2,FALSE)</f>
        <v>COM</v>
      </c>
      <c r="D1108" s="18" t="str">
        <f>VLOOKUP(Table4[[#This Row],[iso_code]],iso_code!G:H,2,FALSE)</f>
        <v>Comoros (the)</v>
      </c>
    </row>
    <row r="1109" spans="1:4">
      <c r="A1109" s="18">
        <v>331</v>
      </c>
      <c r="B1109" s="58" t="s">
        <v>255</v>
      </c>
      <c r="C1109" s="62" t="str">
        <f>VLOOKUP(Table4[[#This Row],[iso_code]],iso_code!B:C,2,FALSE)</f>
        <v>GHA</v>
      </c>
      <c r="D1109" s="18" t="str">
        <f>VLOOKUP(Table4[[#This Row],[iso_code]],iso_code!G:H,2,FALSE)</f>
        <v>Ghana</v>
      </c>
    </row>
    <row r="1110" spans="1:4">
      <c r="A1110" s="18">
        <v>332</v>
      </c>
      <c r="B1110" s="58" t="s">
        <v>873</v>
      </c>
      <c r="C1110" s="62" t="str">
        <f>VLOOKUP(Table4[[#This Row],[iso_code]],iso_code!B:C,2,FALSE)</f>
        <v>EGY</v>
      </c>
      <c r="D1110" s="18" t="str">
        <f>VLOOKUP(Table4[[#This Row],[iso_code]],iso_code!G:H,2,FALSE)</f>
        <v>Egypt</v>
      </c>
    </row>
    <row r="1111" spans="1:4">
      <c r="A1111" s="18">
        <v>333</v>
      </c>
      <c r="B1111" s="58" t="s">
        <v>433</v>
      </c>
      <c r="C1111" s="62" t="str">
        <f>VLOOKUP(Table4[[#This Row],[iso_code]],iso_code!B:C,2,FALSE)</f>
        <v>KEN</v>
      </c>
      <c r="D1111" s="18" t="str">
        <f>VLOOKUP(Table4[[#This Row],[iso_code]],iso_code!G:H,2,FALSE)</f>
        <v>Kenya</v>
      </c>
    </row>
    <row r="1112" spans="1:4">
      <c r="A1112" s="18">
        <v>334</v>
      </c>
      <c r="B1112" s="58" t="s">
        <v>1263</v>
      </c>
      <c r="C1112" s="62" t="str">
        <f>VLOOKUP(Table4[[#This Row],[iso_code]],iso_code!B:C,2,FALSE)</f>
        <v>NGA</v>
      </c>
      <c r="D1112" s="18" t="str">
        <f>VLOOKUP(Table4[[#This Row],[iso_code]],iso_code!G:H,2,FALSE)</f>
        <v>Nigeria</v>
      </c>
    </row>
    <row r="1113" spans="1:4">
      <c r="A1113" s="18">
        <v>335</v>
      </c>
      <c r="B1113" s="58" t="s">
        <v>518</v>
      </c>
      <c r="C1113" s="62" t="str">
        <f>VLOOKUP(Table4[[#This Row],[iso_code]],iso_code!B:C,2,FALSE)</f>
        <v>MAR</v>
      </c>
      <c r="D1113" s="18" t="str">
        <f>VLOOKUP(Table4[[#This Row],[iso_code]],iso_code!G:H,2,FALSE)</f>
        <v>Morocco</v>
      </c>
    </row>
    <row r="1114" spans="1:4">
      <c r="A1114" s="18">
        <v>336</v>
      </c>
      <c r="B1114" s="58" t="s">
        <v>2302</v>
      </c>
      <c r="C1114" s="62" t="str">
        <f>VLOOKUP(Table4[[#This Row],[iso_code]],iso_code!B:C,2,FALSE)</f>
        <v>SDN</v>
      </c>
      <c r="D1114" s="18" t="str">
        <f>VLOOKUP(Table4[[#This Row],[iso_code]],iso_code!G:H,2,FALSE)</f>
        <v>Sudan (the)</v>
      </c>
    </row>
    <row r="1115" spans="1:4">
      <c r="A1115" s="18">
        <v>337</v>
      </c>
      <c r="B1115" s="58" t="s">
        <v>1263</v>
      </c>
      <c r="C1115" s="62" t="str">
        <f>VLOOKUP(Table4[[#This Row],[iso_code]],iso_code!B:C,2,FALSE)</f>
        <v>NGA</v>
      </c>
      <c r="D1115" s="18" t="str">
        <f>VLOOKUP(Table4[[#This Row],[iso_code]],iso_code!G:H,2,FALSE)</f>
        <v>Nigeria</v>
      </c>
    </row>
    <row r="1116" spans="1:4">
      <c r="A1116" s="18">
        <v>338</v>
      </c>
      <c r="B1116" s="58" t="s">
        <v>1263</v>
      </c>
      <c r="C1116" s="62" t="str">
        <f>VLOOKUP(Table4[[#This Row],[iso_code]],iso_code!B:C,2,FALSE)</f>
        <v>NGA</v>
      </c>
      <c r="D1116" s="18" t="str">
        <f>VLOOKUP(Table4[[#This Row],[iso_code]],iso_code!G:H,2,FALSE)</f>
        <v>Nigeria</v>
      </c>
    </row>
    <row r="1117" spans="1:4">
      <c r="A1117" s="18">
        <v>339</v>
      </c>
      <c r="B1117" s="58" t="s">
        <v>1263</v>
      </c>
      <c r="C1117" s="62" t="str">
        <f>VLOOKUP(Table4[[#This Row],[iso_code]],iso_code!B:C,2,FALSE)</f>
        <v>NGA</v>
      </c>
      <c r="D1117" s="18" t="str">
        <f>VLOOKUP(Table4[[#This Row],[iso_code]],iso_code!G:H,2,FALSE)</f>
        <v>Nigeria</v>
      </c>
    </row>
    <row r="1118" spans="1:4">
      <c r="A1118" s="18">
        <v>340</v>
      </c>
      <c r="B1118" s="58" t="s">
        <v>1736</v>
      </c>
      <c r="C1118" s="62" t="str">
        <f>VLOOKUP(Table4[[#This Row],[iso_code]],iso_code!B:C,2,FALSE)</f>
        <v>SEN</v>
      </c>
      <c r="D1118" s="18" t="str">
        <f>VLOOKUP(Table4[[#This Row],[iso_code]],iso_code!G:H,2,FALSE)</f>
        <v>Senegal</v>
      </c>
    </row>
    <row r="1119" spans="1:4">
      <c r="A1119" s="18">
        <v>341</v>
      </c>
      <c r="B1119" s="58" t="s">
        <v>1263</v>
      </c>
      <c r="C1119" s="62" t="str">
        <f>VLOOKUP(Table4[[#This Row],[iso_code]],iso_code!B:C,2,FALSE)</f>
        <v>NGA</v>
      </c>
      <c r="D1119" s="18" t="str">
        <f>VLOOKUP(Table4[[#This Row],[iso_code]],iso_code!G:H,2,FALSE)</f>
        <v>Nigeria</v>
      </c>
    </row>
    <row r="1120" spans="1:4">
      <c r="A1120" s="18">
        <v>342</v>
      </c>
      <c r="B1120" s="58" t="s">
        <v>199</v>
      </c>
      <c r="C1120" s="62" t="str">
        <f>VLOOKUP(Table4[[#This Row],[iso_code]],iso_code!B:C,2,FALSE)</f>
        <v>ETH</v>
      </c>
      <c r="D1120" s="18" t="str">
        <f>VLOOKUP(Table4[[#This Row],[iso_code]],iso_code!G:H,2,FALSE)</f>
        <v>Ethiopia</v>
      </c>
    </row>
    <row r="1121" spans="1:4">
      <c r="A1121" s="18">
        <v>343</v>
      </c>
      <c r="B1121" s="58" t="s">
        <v>1263</v>
      </c>
      <c r="C1121" s="62" t="str">
        <f>VLOOKUP(Table4[[#This Row],[iso_code]],iso_code!B:C,2,FALSE)</f>
        <v>NGA</v>
      </c>
      <c r="D1121" s="18" t="str">
        <f>VLOOKUP(Table4[[#This Row],[iso_code]],iso_code!G:H,2,FALSE)</f>
        <v>Nigeria</v>
      </c>
    </row>
    <row r="1122" spans="1:4">
      <c r="A1122" s="18">
        <v>344</v>
      </c>
      <c r="B1122" s="58" t="s">
        <v>977</v>
      </c>
      <c r="C1122" s="62" t="str">
        <f>VLOOKUP(Table4[[#This Row],[iso_code]],iso_code!B:C,2,FALSE)</f>
        <v>TUN</v>
      </c>
      <c r="D1122" s="18" t="str">
        <f>VLOOKUP(Table4[[#This Row],[iso_code]],iso_code!G:H,2,FALSE)</f>
        <v>Tunisia</v>
      </c>
    </row>
    <row r="1123" spans="1:4">
      <c r="A1123" s="18">
        <v>345</v>
      </c>
      <c r="B1123" s="58" t="s">
        <v>617</v>
      </c>
      <c r="C1123" s="62" t="str">
        <f>VLOOKUP(Table4[[#This Row],[iso_code]],iso_code!B:C,2,FALSE)</f>
        <v>ZAF</v>
      </c>
      <c r="D1123" s="18" t="str">
        <f>VLOOKUP(Table4[[#This Row],[iso_code]],iso_code!G:H,2,FALSE)</f>
        <v>South Africa</v>
      </c>
    </row>
    <row r="1124" spans="1:4">
      <c r="A1124" s="18">
        <v>346</v>
      </c>
      <c r="B1124" s="58" t="s">
        <v>617</v>
      </c>
      <c r="C1124" s="62" t="str">
        <f>VLOOKUP(Table4[[#This Row],[iso_code]],iso_code!B:C,2,FALSE)</f>
        <v>ZAF</v>
      </c>
      <c r="D1124" s="18" t="str">
        <f>VLOOKUP(Table4[[#This Row],[iso_code]],iso_code!G:H,2,FALSE)</f>
        <v>South Africa</v>
      </c>
    </row>
    <row r="1125" spans="1:4">
      <c r="A1125" s="18">
        <v>346</v>
      </c>
      <c r="B1125" s="58" t="s">
        <v>1877</v>
      </c>
      <c r="C1125" s="62" t="str">
        <f>VLOOKUP(Table4[[#This Row],[iso_code]],iso_code!B:C,2,FALSE)</f>
        <v>BWA</v>
      </c>
      <c r="D1125" s="18" t="str">
        <f>VLOOKUP(Table4[[#This Row],[iso_code]],iso_code!G:H,2,FALSE)</f>
        <v>Botswana</v>
      </c>
    </row>
    <row r="1126" spans="1:4">
      <c r="A1126" s="18">
        <v>347</v>
      </c>
      <c r="B1126" s="58" t="s">
        <v>290</v>
      </c>
      <c r="C1126" s="62" t="str">
        <f>VLOOKUP(Table4[[#This Row],[iso_code]],iso_code!B:C,2,FALSE)</f>
        <v>CMR</v>
      </c>
      <c r="D1126" s="18" t="str">
        <f>VLOOKUP(Table4[[#This Row],[iso_code]],iso_code!G:H,2,FALSE)</f>
        <v>Cameroon</v>
      </c>
    </row>
    <row r="1127" spans="1:4">
      <c r="A1127" s="18">
        <v>348</v>
      </c>
      <c r="B1127" s="58" t="s">
        <v>1263</v>
      </c>
      <c r="C1127" s="62" t="str">
        <f>VLOOKUP(Table4[[#This Row],[iso_code]],iso_code!B:C,2,FALSE)</f>
        <v>NGA</v>
      </c>
      <c r="D1127" s="18" t="str">
        <f>VLOOKUP(Table4[[#This Row],[iso_code]],iso_code!G:H,2,FALSE)</f>
        <v>Nigeria</v>
      </c>
    </row>
    <row r="1128" spans="1:4">
      <c r="A1128" s="18">
        <v>349</v>
      </c>
      <c r="B1128" s="58" t="s">
        <v>873</v>
      </c>
      <c r="C1128" s="62" t="str">
        <f>VLOOKUP(Table4[[#This Row],[iso_code]],iso_code!B:C,2,FALSE)</f>
        <v>EGY</v>
      </c>
      <c r="D1128" s="18" t="str">
        <f>VLOOKUP(Table4[[#This Row],[iso_code]],iso_code!G:H,2,FALSE)</f>
        <v>Egypt</v>
      </c>
    </row>
    <row r="1129" spans="1:4">
      <c r="A1129" s="18">
        <v>350</v>
      </c>
      <c r="B1129" s="58" t="s">
        <v>199</v>
      </c>
      <c r="C1129" s="62" t="str">
        <f>VLOOKUP(Table4[[#This Row],[iso_code]],iso_code!B:C,2,FALSE)</f>
        <v>ETH</v>
      </c>
      <c r="D1129" s="18" t="str">
        <f>VLOOKUP(Table4[[#This Row],[iso_code]],iso_code!G:H,2,FALSE)</f>
        <v>Ethiopia</v>
      </c>
    </row>
    <row r="1130" spans="1:4">
      <c r="A1130" s="18">
        <v>351</v>
      </c>
      <c r="B1130" s="58" t="s">
        <v>2297</v>
      </c>
      <c r="C1130" s="62" t="str">
        <f>VLOOKUP(Table4[[#This Row],[iso_code]],iso_code!B:C,2,FALSE)</f>
        <v>RWA</v>
      </c>
      <c r="D1130" s="18" t="str">
        <f>VLOOKUP(Table4[[#This Row],[iso_code]],iso_code!G:H,2,FALSE)</f>
        <v>Rwanda</v>
      </c>
    </row>
    <row r="1131" spans="1:4">
      <c r="A1131" s="18">
        <v>352</v>
      </c>
      <c r="B1131" s="58" t="s">
        <v>1263</v>
      </c>
      <c r="C1131" s="62" t="str">
        <f>VLOOKUP(Table4[[#This Row],[iso_code]],iso_code!B:C,2,FALSE)</f>
        <v>NGA</v>
      </c>
      <c r="D1131" s="18" t="str">
        <f>VLOOKUP(Table4[[#This Row],[iso_code]],iso_code!G:H,2,FALSE)</f>
        <v>Nigeria</v>
      </c>
    </row>
    <row r="1132" spans="1:4">
      <c r="A1132" s="18">
        <v>353</v>
      </c>
      <c r="B1132" s="58" t="s">
        <v>199</v>
      </c>
      <c r="C1132" s="62" t="str">
        <f>VLOOKUP(Table4[[#This Row],[iso_code]],iso_code!B:C,2,FALSE)</f>
        <v>ETH</v>
      </c>
      <c r="D1132" s="18" t="str">
        <f>VLOOKUP(Table4[[#This Row],[iso_code]],iso_code!G:H,2,FALSE)</f>
        <v>Ethiopia</v>
      </c>
    </row>
    <row r="1133" spans="1:4">
      <c r="A1133" s="18">
        <v>354</v>
      </c>
      <c r="B1133" s="58" t="s">
        <v>255</v>
      </c>
      <c r="C1133" s="62" t="str">
        <f>VLOOKUP(Table4[[#This Row],[iso_code]],iso_code!B:C,2,FALSE)</f>
        <v>GHA</v>
      </c>
      <c r="D1133" s="18" t="str">
        <f>VLOOKUP(Table4[[#This Row],[iso_code]],iso_code!G:H,2,FALSE)</f>
        <v>Ghana</v>
      </c>
    </row>
    <row r="1134" spans="1:4">
      <c r="A1134" s="18">
        <v>355</v>
      </c>
      <c r="B1134" s="58" t="s">
        <v>1263</v>
      </c>
      <c r="C1134" s="62" t="str">
        <f>VLOOKUP(Table4[[#This Row],[iso_code]],iso_code!B:C,2,FALSE)</f>
        <v>NGA</v>
      </c>
      <c r="D1134" s="18" t="str">
        <f>VLOOKUP(Table4[[#This Row],[iso_code]],iso_code!G:H,2,FALSE)</f>
        <v>Nigeria</v>
      </c>
    </row>
    <row r="1135" spans="1:4">
      <c r="A1135" s="18">
        <v>356</v>
      </c>
      <c r="B1135" s="58" t="s">
        <v>2297</v>
      </c>
      <c r="C1135" s="62" t="str">
        <f>VLOOKUP(Table4[[#This Row],[iso_code]],iso_code!B:C,2,FALSE)</f>
        <v>RWA</v>
      </c>
      <c r="D1135" s="18" t="str">
        <f>VLOOKUP(Table4[[#This Row],[iso_code]],iso_code!G:H,2,FALSE)</f>
        <v>Rwanda</v>
      </c>
    </row>
    <row r="1136" spans="1:4">
      <c r="A1136" s="18">
        <v>357</v>
      </c>
      <c r="B1136" s="58" t="s">
        <v>873</v>
      </c>
      <c r="C1136" s="62" t="str">
        <f>VLOOKUP(Table4[[#This Row],[iso_code]],iso_code!B:C,2,FALSE)</f>
        <v>EGY</v>
      </c>
      <c r="D1136" s="18" t="str">
        <f>VLOOKUP(Table4[[#This Row],[iso_code]],iso_code!G:H,2,FALSE)</f>
        <v>Egypt</v>
      </c>
    </row>
    <row r="1137" spans="1:4">
      <c r="A1137" s="18">
        <v>358</v>
      </c>
      <c r="B1137" s="58" t="s">
        <v>2043</v>
      </c>
      <c r="C1137" s="62" t="str">
        <f>VLOOKUP(Table4[[#This Row],[iso_code]],iso_code!B:C,2,FALSE)</f>
        <v>LBY</v>
      </c>
      <c r="D1137" s="18" t="str">
        <f>VLOOKUP(Table4[[#This Row],[iso_code]],iso_code!G:H,2,FALSE)</f>
        <v>Libya</v>
      </c>
    </row>
    <row r="1138" spans="1:4">
      <c r="A1138" s="18">
        <v>359</v>
      </c>
      <c r="B1138" s="58" t="s">
        <v>1263</v>
      </c>
      <c r="C1138" s="62" t="str">
        <f>VLOOKUP(Table4[[#This Row],[iso_code]],iso_code!B:C,2,FALSE)</f>
        <v>NGA</v>
      </c>
      <c r="D1138" s="18" t="str">
        <f>VLOOKUP(Table4[[#This Row],[iso_code]],iso_code!G:H,2,FALSE)</f>
        <v>Nigeria</v>
      </c>
    </row>
    <row r="1139" spans="1:4">
      <c r="A1139" s="18">
        <v>360</v>
      </c>
      <c r="B1139" s="58" t="s">
        <v>1263</v>
      </c>
      <c r="C1139" s="62" t="str">
        <f>VLOOKUP(Table4[[#This Row],[iso_code]],iso_code!B:C,2,FALSE)</f>
        <v>NGA</v>
      </c>
      <c r="D1139" s="18" t="str">
        <f>VLOOKUP(Table4[[#This Row],[iso_code]],iso_code!G:H,2,FALSE)</f>
        <v>Nigeria</v>
      </c>
    </row>
    <row r="1140" spans="1:4">
      <c r="A1140" s="18">
        <v>361</v>
      </c>
      <c r="B1140" s="58" t="s">
        <v>873</v>
      </c>
      <c r="C1140" s="62" t="str">
        <f>VLOOKUP(Table4[[#This Row],[iso_code]],iso_code!B:C,2,FALSE)</f>
        <v>EGY</v>
      </c>
      <c r="D1140" s="18" t="str">
        <f>VLOOKUP(Table4[[#This Row],[iso_code]],iso_code!G:H,2,FALSE)</f>
        <v>Egypt</v>
      </c>
    </row>
    <row r="1141" spans="1:4">
      <c r="A1141" s="18">
        <v>362</v>
      </c>
      <c r="B1141" s="58" t="s">
        <v>873</v>
      </c>
      <c r="C1141" s="62" t="str">
        <f>VLOOKUP(Table4[[#This Row],[iso_code]],iso_code!B:C,2,FALSE)</f>
        <v>EGY</v>
      </c>
      <c r="D1141" s="18" t="str">
        <f>VLOOKUP(Table4[[#This Row],[iso_code]],iso_code!G:H,2,FALSE)</f>
        <v>Egypt</v>
      </c>
    </row>
    <row r="1142" spans="1:4">
      <c r="A1142" s="18">
        <v>363</v>
      </c>
      <c r="B1142" s="58" t="s">
        <v>977</v>
      </c>
      <c r="C1142" s="62" t="str">
        <f>VLOOKUP(Table4[[#This Row],[iso_code]],iso_code!B:C,2,FALSE)</f>
        <v>TUN</v>
      </c>
      <c r="D1142" s="18" t="str">
        <f>VLOOKUP(Table4[[#This Row],[iso_code]],iso_code!G:H,2,FALSE)</f>
        <v>Tunisia</v>
      </c>
    </row>
    <row r="1143" spans="1:4">
      <c r="A1143" s="18">
        <v>364</v>
      </c>
      <c r="B1143" s="58" t="s">
        <v>1263</v>
      </c>
      <c r="C1143" s="62" t="str">
        <f>VLOOKUP(Table4[[#This Row],[iso_code]],iso_code!B:C,2,FALSE)</f>
        <v>NGA</v>
      </c>
      <c r="D1143" s="18" t="str">
        <f>VLOOKUP(Table4[[#This Row],[iso_code]],iso_code!G:H,2,FALSE)</f>
        <v>Nigeria</v>
      </c>
    </row>
    <row r="1144" spans="1:4">
      <c r="A1144" s="18">
        <v>365</v>
      </c>
      <c r="B1144" s="58" t="s">
        <v>873</v>
      </c>
      <c r="C1144" s="62" t="str">
        <f>VLOOKUP(Table4[[#This Row],[iso_code]],iso_code!B:C,2,FALSE)</f>
        <v>EGY</v>
      </c>
      <c r="D1144" s="18" t="str">
        <f>VLOOKUP(Table4[[#This Row],[iso_code]],iso_code!G:H,2,FALSE)</f>
        <v>Egypt</v>
      </c>
    </row>
    <row r="1145" spans="1:4">
      <c r="A1145" s="18">
        <v>366</v>
      </c>
      <c r="B1145" s="58" t="s">
        <v>1263</v>
      </c>
      <c r="C1145" s="62" t="str">
        <f>VLOOKUP(Table4[[#This Row],[iso_code]],iso_code!B:C,2,FALSE)</f>
        <v>NGA</v>
      </c>
      <c r="D1145" s="18" t="str">
        <f>VLOOKUP(Table4[[#This Row],[iso_code]],iso_code!G:H,2,FALSE)</f>
        <v>Nigeria</v>
      </c>
    </row>
    <row r="1146" spans="1:4">
      <c r="A1146" s="18">
        <v>367</v>
      </c>
      <c r="B1146" s="58" t="s">
        <v>1263</v>
      </c>
      <c r="C1146" s="62" t="str">
        <f>VLOOKUP(Table4[[#This Row],[iso_code]],iso_code!B:C,2,FALSE)</f>
        <v>NGA</v>
      </c>
      <c r="D1146" s="18" t="str">
        <f>VLOOKUP(Table4[[#This Row],[iso_code]],iso_code!G:H,2,FALSE)</f>
        <v>Nigeria</v>
      </c>
    </row>
    <row r="1147" spans="1:4">
      <c r="A1147" s="18">
        <v>368</v>
      </c>
      <c r="B1147" s="58" t="s">
        <v>1263</v>
      </c>
      <c r="C1147" s="62" t="str">
        <f>VLOOKUP(Table4[[#This Row],[iso_code]],iso_code!B:C,2,FALSE)</f>
        <v>NGA</v>
      </c>
      <c r="D1147" s="18" t="str">
        <f>VLOOKUP(Table4[[#This Row],[iso_code]],iso_code!G:H,2,FALSE)</f>
        <v>Nigeria</v>
      </c>
    </row>
    <row r="1148" spans="1:4">
      <c r="A1148" s="18">
        <v>369</v>
      </c>
      <c r="B1148" s="58" t="s">
        <v>2297</v>
      </c>
      <c r="C1148" s="62" t="str">
        <f>VLOOKUP(Table4[[#This Row],[iso_code]],iso_code!B:C,2,FALSE)</f>
        <v>RWA</v>
      </c>
      <c r="D1148" s="18" t="str">
        <f>VLOOKUP(Table4[[#This Row],[iso_code]],iso_code!G:H,2,FALSE)</f>
        <v>Rwanda</v>
      </c>
    </row>
    <row r="1149" spans="1:4">
      <c r="A1149" s="18">
        <v>370</v>
      </c>
      <c r="B1149" s="58" t="s">
        <v>2302</v>
      </c>
      <c r="C1149" s="62" t="str">
        <f>VLOOKUP(Table4[[#This Row],[iso_code]],iso_code!B:C,2,FALSE)</f>
        <v>SDN</v>
      </c>
      <c r="D1149" s="18" t="str">
        <f>VLOOKUP(Table4[[#This Row],[iso_code]],iso_code!G:H,2,FALSE)</f>
        <v>Sudan (the)</v>
      </c>
    </row>
    <row r="1150" spans="1:4">
      <c r="C1150" s="62" t="e">
        <f>VLOOKUP(Table4[[#This Row],[iso_code]],iso_code!B:C,2,FALSE)</f>
        <v>#N/A</v>
      </c>
      <c r="D1150" s="18" t="e">
        <f>VLOOKUP(Table4[[#This Row],[iso_code]],iso_code!G:H,2,FALSE)</f>
        <v>#N/A</v>
      </c>
    </row>
    <row r="1151" spans="1:4">
      <c r="C1151" s="62" t="e">
        <f>VLOOKUP(Table4[[#This Row],[iso_code]],iso_code!B:C,2,FALSE)</f>
        <v>#N/A</v>
      </c>
      <c r="D1151" s="18" t="e">
        <f>VLOOKUP(Table4[[#This Row],[iso_code]],iso_code!G:H,2,FALSE)</f>
        <v>#N/A</v>
      </c>
    </row>
    <row r="1152" spans="1:4">
      <c r="C1152" s="62" t="e">
        <f>VLOOKUP(Table4[[#This Row],[iso_code]],iso_code!B:C,2,FALSE)</f>
        <v>#N/A</v>
      </c>
      <c r="D1152" s="18" t="e">
        <f>VLOOKUP(Table4[[#This Row],[iso_code]],iso_code!G:H,2,FALSE)</f>
        <v>#N/A</v>
      </c>
    </row>
    <row r="1153" spans="3:4">
      <c r="C1153" s="62" t="e">
        <f>VLOOKUP(Table4[[#This Row],[iso_code]],iso_code!B:C,2,FALSE)</f>
        <v>#N/A</v>
      </c>
      <c r="D1153" s="18" t="e">
        <f>VLOOKUP(Table4[[#This Row],[iso_code]],iso_code!G:H,2,FALSE)</f>
        <v>#N/A</v>
      </c>
    </row>
    <row r="1154" spans="3:4">
      <c r="C1154" s="62" t="e">
        <f>VLOOKUP(Table4[[#This Row],[iso_code]],iso_code!B:C,2,FALSE)</f>
        <v>#N/A</v>
      </c>
      <c r="D1154" s="18" t="e">
        <f>VLOOKUP(Table4[[#This Row],[iso_code]],iso_code!G:H,2,FALSE)</f>
        <v>#N/A</v>
      </c>
    </row>
    <row r="1155" spans="3:4">
      <c r="C1155" s="62" t="e">
        <f>VLOOKUP(Table4[[#This Row],[iso_code]],iso_code!B:C,2,FALSE)</f>
        <v>#N/A</v>
      </c>
      <c r="D1155" s="18" t="e">
        <f>VLOOKUP(Table4[[#This Row],[iso_code]],iso_code!G:H,2,FALSE)</f>
        <v>#N/A</v>
      </c>
    </row>
    <row r="1156" spans="3:4">
      <c r="C1156" s="62" t="e">
        <f>VLOOKUP(Table4[[#This Row],[iso_code]],iso_code!B:C,2,FALSE)</f>
        <v>#N/A</v>
      </c>
      <c r="D1156" s="18" t="e">
        <f>VLOOKUP(Table4[[#This Row],[iso_code]],iso_code!G:H,2,FALSE)</f>
        <v>#N/A</v>
      </c>
    </row>
    <row r="1157" spans="3:4">
      <c r="C1157" s="62" t="e">
        <f>VLOOKUP(Table4[[#This Row],[iso_code]],iso_code!B:C,2,FALSE)</f>
        <v>#N/A</v>
      </c>
      <c r="D1157" s="18" t="e">
        <f>VLOOKUP(Table4[[#This Row],[iso_code]],iso_code!G:H,2,FALSE)</f>
        <v>#N/A</v>
      </c>
    </row>
    <row r="1158" spans="3:4">
      <c r="C1158" s="62" t="e">
        <f>VLOOKUP(Table4[[#This Row],[iso_code]],iso_code!B:C,2,FALSE)</f>
        <v>#N/A</v>
      </c>
      <c r="D1158" s="18" t="e">
        <f>VLOOKUP(Table4[[#This Row],[iso_code]],iso_code!G:H,2,FALSE)</f>
        <v>#N/A</v>
      </c>
    </row>
    <row r="1159" spans="3:4">
      <c r="C1159" s="62" t="e">
        <f>VLOOKUP(Table4[[#This Row],[iso_code]],iso_code!B:C,2,FALSE)</f>
        <v>#N/A</v>
      </c>
      <c r="D1159" s="18" t="e">
        <f>VLOOKUP(Table4[[#This Row],[iso_code]],iso_code!G:H,2,FALSE)</f>
        <v>#N/A</v>
      </c>
    </row>
    <row r="1160" spans="3:4">
      <c r="C1160" s="62" t="e">
        <f>VLOOKUP(Table4[[#This Row],[iso_code]],iso_code!B:C,2,FALSE)</f>
        <v>#N/A</v>
      </c>
      <c r="D1160" s="18" t="e">
        <f>VLOOKUP(Table4[[#This Row],[iso_code]],iso_code!G:H,2,FALSE)</f>
        <v>#N/A</v>
      </c>
    </row>
    <row r="1161" spans="3:4">
      <c r="C1161" s="62" t="e">
        <f>VLOOKUP(Table4[[#This Row],[iso_code]],iso_code!B:C,2,FALSE)</f>
        <v>#N/A</v>
      </c>
      <c r="D1161" s="18" t="e">
        <f>VLOOKUP(Table4[[#This Row],[iso_code]],iso_code!G:H,2,FALSE)</f>
        <v>#N/A</v>
      </c>
    </row>
    <row r="1162" spans="3:4">
      <c r="C1162" s="62" t="e">
        <f>VLOOKUP(Table4[[#This Row],[iso_code]],iso_code!B:C,2,FALSE)</f>
        <v>#N/A</v>
      </c>
      <c r="D1162" s="18" t="e">
        <f>VLOOKUP(Table4[[#This Row],[iso_code]],iso_code!G:H,2,FALSE)</f>
        <v>#N/A</v>
      </c>
    </row>
    <row r="1163" spans="3:4">
      <c r="C1163" s="62" t="e">
        <f>VLOOKUP(Table4[[#This Row],[iso_code]],iso_code!B:C,2,FALSE)</f>
        <v>#N/A</v>
      </c>
      <c r="D1163" s="18" t="e">
        <f>VLOOKUP(Table4[[#This Row],[iso_code]],iso_code!G:H,2,FALSE)</f>
        <v>#N/A</v>
      </c>
    </row>
    <row r="1164" spans="3:4">
      <c r="C1164" s="62" t="e">
        <f>VLOOKUP(Table4[[#This Row],[iso_code]],iso_code!B:C,2,FALSE)</f>
        <v>#N/A</v>
      </c>
      <c r="D1164" s="18" t="e">
        <f>VLOOKUP(Table4[[#This Row],[iso_code]],iso_code!G:H,2,FALSE)</f>
        <v>#N/A</v>
      </c>
    </row>
    <row r="1165" spans="3:4">
      <c r="C1165" s="62" t="e">
        <f>VLOOKUP(Table4[[#This Row],[iso_code]],iso_code!B:C,2,FALSE)</f>
        <v>#N/A</v>
      </c>
      <c r="D1165" s="18" t="e">
        <f>VLOOKUP(Table4[[#This Row],[iso_code]],iso_code!G:H,2,FALSE)</f>
        <v>#N/A</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5802A-9AB6-4360-BE20-7446A3673735}">
  <sheetPr codeName="Feuil6">
    <tabColor rgb="FF00B050"/>
  </sheetPr>
  <dimension ref="A1:B433"/>
  <sheetViews>
    <sheetView topLeftCell="A397" workbookViewId="0">
      <selection activeCell="F425" sqref="F425"/>
    </sheetView>
  </sheetViews>
  <sheetFormatPr baseColWidth="10" defaultColWidth="9" defaultRowHeight="15"/>
  <cols>
    <col min="1" max="1" width="10.83203125" bestFit="1" customWidth="1"/>
    <col min="2" max="2" width="13.33203125" customWidth="1"/>
  </cols>
  <sheetData>
    <row r="1" spans="1:2">
      <c r="A1" t="s">
        <v>0</v>
      </c>
      <c r="B1" t="s">
        <v>2305</v>
      </c>
    </row>
    <row r="2" spans="1:2">
      <c r="A2">
        <v>1</v>
      </c>
      <c r="B2" t="s">
        <v>248</v>
      </c>
    </row>
    <row r="3" spans="1:2">
      <c r="A3">
        <v>1</v>
      </c>
      <c r="B3" t="s">
        <v>320</v>
      </c>
    </row>
    <row r="4" spans="1:2">
      <c r="A4">
        <v>1</v>
      </c>
      <c r="B4" t="s">
        <v>271</v>
      </c>
    </row>
    <row r="5" spans="1:2">
      <c r="A5">
        <v>1</v>
      </c>
      <c r="B5" t="s">
        <v>284</v>
      </c>
    </row>
    <row r="6" spans="1:2">
      <c r="A6">
        <v>1</v>
      </c>
      <c r="B6" t="s">
        <v>223</v>
      </c>
    </row>
    <row r="7" spans="1:2">
      <c r="A7">
        <v>2</v>
      </c>
      <c r="B7" t="s">
        <v>248</v>
      </c>
    </row>
    <row r="8" spans="1:2">
      <c r="A8">
        <v>2</v>
      </c>
      <c r="B8" t="s">
        <v>320</v>
      </c>
    </row>
    <row r="9" spans="1:2">
      <c r="A9">
        <v>2</v>
      </c>
      <c r="B9" t="s">
        <v>271</v>
      </c>
    </row>
    <row r="10" spans="1:2">
      <c r="A10">
        <v>2</v>
      </c>
      <c r="B10" t="s">
        <v>284</v>
      </c>
    </row>
    <row r="11" spans="1:2">
      <c r="A11">
        <v>2</v>
      </c>
      <c r="B11" t="s">
        <v>223</v>
      </c>
    </row>
    <row r="12" spans="1:2">
      <c r="A12">
        <v>3</v>
      </c>
      <c r="B12" t="s">
        <v>248</v>
      </c>
    </row>
    <row r="13" spans="1:2">
      <c r="A13">
        <v>3</v>
      </c>
      <c r="B13" t="s">
        <v>320</v>
      </c>
    </row>
    <row r="14" spans="1:2">
      <c r="A14">
        <v>3</v>
      </c>
      <c r="B14" t="s">
        <v>271</v>
      </c>
    </row>
    <row r="15" spans="1:2">
      <c r="A15">
        <v>3</v>
      </c>
      <c r="B15" t="s">
        <v>284</v>
      </c>
    </row>
    <row r="16" spans="1:2">
      <c r="A16">
        <v>3</v>
      </c>
      <c r="B16" t="s">
        <v>223</v>
      </c>
    </row>
    <row r="17" spans="1:2">
      <c r="A17">
        <v>4</v>
      </c>
      <c r="B17" t="s">
        <v>248</v>
      </c>
    </row>
    <row r="18" spans="1:2">
      <c r="A18">
        <v>4</v>
      </c>
      <c r="B18" t="s">
        <v>320</v>
      </c>
    </row>
    <row r="19" spans="1:2">
      <c r="A19">
        <v>4</v>
      </c>
      <c r="B19" t="s">
        <v>271</v>
      </c>
    </row>
    <row r="20" spans="1:2">
      <c r="A20">
        <v>4</v>
      </c>
      <c r="B20" t="s">
        <v>284</v>
      </c>
    </row>
    <row r="21" spans="1:2">
      <c r="A21">
        <v>4</v>
      </c>
      <c r="B21" t="s">
        <v>223</v>
      </c>
    </row>
    <row r="22" spans="1:2">
      <c r="A22">
        <v>5</v>
      </c>
      <c r="B22" t="s">
        <v>248</v>
      </c>
    </row>
    <row r="23" spans="1:2">
      <c r="A23">
        <v>5</v>
      </c>
      <c r="B23" t="s">
        <v>320</v>
      </c>
    </row>
    <row r="24" spans="1:2">
      <c r="A24">
        <v>5</v>
      </c>
      <c r="B24" t="s">
        <v>271</v>
      </c>
    </row>
    <row r="25" spans="1:2">
      <c r="A25">
        <v>5</v>
      </c>
      <c r="B25" t="s">
        <v>284</v>
      </c>
    </row>
    <row r="26" spans="1:2">
      <c r="A26">
        <v>5</v>
      </c>
      <c r="B26" t="s">
        <v>223</v>
      </c>
    </row>
    <row r="27" spans="1:2">
      <c r="A27">
        <v>6</v>
      </c>
      <c r="B27" t="s">
        <v>248</v>
      </c>
    </row>
    <row r="28" spans="1:2">
      <c r="A28">
        <v>6</v>
      </c>
      <c r="B28" t="s">
        <v>320</v>
      </c>
    </row>
    <row r="29" spans="1:2">
      <c r="A29">
        <v>6</v>
      </c>
      <c r="B29" t="s">
        <v>271</v>
      </c>
    </row>
    <row r="30" spans="1:2">
      <c r="A30">
        <v>6</v>
      </c>
      <c r="B30" t="s">
        <v>284</v>
      </c>
    </row>
    <row r="31" spans="1:2">
      <c r="A31">
        <v>6</v>
      </c>
      <c r="B31" t="s">
        <v>223</v>
      </c>
    </row>
    <row r="32" spans="1:2">
      <c r="A32">
        <v>7</v>
      </c>
      <c r="B32" t="s">
        <v>248</v>
      </c>
    </row>
    <row r="33" spans="1:2">
      <c r="A33">
        <v>7</v>
      </c>
      <c r="B33" t="s">
        <v>320</v>
      </c>
    </row>
    <row r="34" spans="1:2">
      <c r="A34">
        <v>7</v>
      </c>
      <c r="B34" t="s">
        <v>271</v>
      </c>
    </row>
    <row r="35" spans="1:2">
      <c r="A35">
        <v>7</v>
      </c>
      <c r="B35" t="s">
        <v>284</v>
      </c>
    </row>
    <row r="36" spans="1:2">
      <c r="A36">
        <v>7</v>
      </c>
      <c r="B36" t="s">
        <v>223</v>
      </c>
    </row>
    <row r="37" spans="1:2">
      <c r="A37">
        <v>8</v>
      </c>
      <c r="B37" t="s">
        <v>248</v>
      </c>
    </row>
    <row r="38" spans="1:2">
      <c r="A38">
        <v>8</v>
      </c>
      <c r="B38" t="s">
        <v>320</v>
      </c>
    </row>
    <row r="39" spans="1:2">
      <c r="A39">
        <v>8</v>
      </c>
      <c r="B39" t="s">
        <v>271</v>
      </c>
    </row>
    <row r="40" spans="1:2">
      <c r="A40">
        <v>8</v>
      </c>
      <c r="B40" t="s">
        <v>284</v>
      </c>
    </row>
    <row r="41" spans="1:2">
      <c r="A41">
        <v>8</v>
      </c>
      <c r="B41" t="s">
        <v>223</v>
      </c>
    </row>
    <row r="42" spans="1:2">
      <c r="A42">
        <v>9</v>
      </c>
      <c r="B42" t="s">
        <v>320</v>
      </c>
    </row>
    <row r="43" spans="1:2">
      <c r="A43">
        <v>9</v>
      </c>
      <c r="B43" t="s">
        <v>271</v>
      </c>
    </row>
    <row r="44" spans="1:2">
      <c r="A44">
        <v>10</v>
      </c>
      <c r="B44" t="s">
        <v>248</v>
      </c>
    </row>
    <row r="45" spans="1:2">
      <c r="A45">
        <v>10</v>
      </c>
      <c r="B45" t="s">
        <v>320</v>
      </c>
    </row>
    <row r="46" spans="1:2">
      <c r="A46">
        <v>10</v>
      </c>
      <c r="B46" t="s">
        <v>271</v>
      </c>
    </row>
    <row r="47" spans="1:2">
      <c r="A47">
        <v>10</v>
      </c>
      <c r="B47" t="s">
        <v>284</v>
      </c>
    </row>
    <row r="48" spans="1:2">
      <c r="A48">
        <v>10</v>
      </c>
      <c r="B48" t="s">
        <v>223</v>
      </c>
    </row>
    <row r="49" spans="1:2">
      <c r="A49">
        <v>11</v>
      </c>
      <c r="B49" t="s">
        <v>248</v>
      </c>
    </row>
    <row r="50" spans="1:2">
      <c r="A50">
        <v>11</v>
      </c>
      <c r="B50" t="s">
        <v>320</v>
      </c>
    </row>
    <row r="51" spans="1:2">
      <c r="A51">
        <v>11</v>
      </c>
      <c r="B51" t="s">
        <v>271</v>
      </c>
    </row>
    <row r="52" spans="1:2">
      <c r="A52">
        <v>11</v>
      </c>
      <c r="B52" t="s">
        <v>284</v>
      </c>
    </row>
    <row r="53" spans="1:2">
      <c r="A53">
        <v>11</v>
      </c>
      <c r="B53" t="s">
        <v>223</v>
      </c>
    </row>
    <row r="54" spans="1:2">
      <c r="A54">
        <v>12</v>
      </c>
      <c r="B54" t="s">
        <v>223</v>
      </c>
    </row>
    <row r="55" spans="1:2">
      <c r="A55">
        <v>13</v>
      </c>
      <c r="B55" t="s">
        <v>223</v>
      </c>
    </row>
    <row r="56" spans="1:2">
      <c r="A56">
        <v>14</v>
      </c>
      <c r="B56" t="s">
        <v>248</v>
      </c>
    </row>
    <row r="57" spans="1:2">
      <c r="A57">
        <v>15</v>
      </c>
      <c r="B57" t="s">
        <v>248</v>
      </c>
    </row>
    <row r="58" spans="1:2">
      <c r="A58">
        <v>16</v>
      </c>
      <c r="B58" t="s">
        <v>271</v>
      </c>
    </row>
    <row r="59" spans="1:2">
      <c r="A59">
        <v>17</v>
      </c>
      <c r="B59" t="s">
        <v>284</v>
      </c>
    </row>
    <row r="60" spans="1:2">
      <c r="A60">
        <v>18</v>
      </c>
      <c r="B60" t="s">
        <v>284</v>
      </c>
    </row>
    <row r="61" spans="1:2">
      <c r="A61">
        <v>19</v>
      </c>
      <c r="B61" t="s">
        <v>248</v>
      </c>
    </row>
    <row r="62" spans="1:2">
      <c r="A62">
        <v>20</v>
      </c>
      <c r="B62" t="s">
        <v>320</v>
      </c>
    </row>
    <row r="63" spans="1:2">
      <c r="A63">
        <v>21</v>
      </c>
      <c r="B63" t="s">
        <v>320</v>
      </c>
    </row>
    <row r="64" spans="1:2">
      <c r="A64">
        <v>22</v>
      </c>
      <c r="B64" t="s">
        <v>320</v>
      </c>
    </row>
    <row r="65" spans="1:2">
      <c r="A65">
        <v>23</v>
      </c>
      <c r="B65" t="s">
        <v>320</v>
      </c>
    </row>
    <row r="66" spans="1:2">
      <c r="A66">
        <v>24</v>
      </c>
      <c r="B66" t="s">
        <v>320</v>
      </c>
    </row>
    <row r="67" spans="1:2">
      <c r="A67">
        <v>25</v>
      </c>
      <c r="B67" t="s">
        <v>248</v>
      </c>
    </row>
    <row r="68" spans="1:2">
      <c r="A68">
        <v>26</v>
      </c>
      <c r="B68" t="s">
        <v>248</v>
      </c>
    </row>
    <row r="69" spans="1:2">
      <c r="A69">
        <v>27</v>
      </c>
      <c r="B69" t="s">
        <v>248</v>
      </c>
    </row>
    <row r="70" spans="1:2">
      <c r="A70">
        <v>28</v>
      </c>
      <c r="B70" t="s">
        <v>248</v>
      </c>
    </row>
    <row r="71" spans="1:2">
      <c r="A71">
        <v>29</v>
      </c>
      <c r="B71" t="s">
        <v>320</v>
      </c>
    </row>
    <row r="72" spans="1:2">
      <c r="A72">
        <v>30</v>
      </c>
      <c r="B72" t="s">
        <v>320</v>
      </c>
    </row>
    <row r="73" spans="1:2">
      <c r="A73">
        <v>31</v>
      </c>
      <c r="B73" t="s">
        <v>320</v>
      </c>
    </row>
    <row r="74" spans="1:2">
      <c r="A74">
        <v>32</v>
      </c>
      <c r="B74" t="s">
        <v>320</v>
      </c>
    </row>
    <row r="75" spans="1:2">
      <c r="A75">
        <v>33</v>
      </c>
      <c r="B75" t="s">
        <v>320</v>
      </c>
    </row>
    <row r="76" spans="1:2">
      <c r="A76">
        <v>34</v>
      </c>
      <c r="B76" t="s">
        <v>320</v>
      </c>
    </row>
    <row r="77" spans="1:2">
      <c r="A77">
        <v>35</v>
      </c>
      <c r="B77" t="s">
        <v>223</v>
      </c>
    </row>
    <row r="78" spans="1:2">
      <c r="A78">
        <v>36</v>
      </c>
      <c r="B78" t="s">
        <v>248</v>
      </c>
    </row>
    <row r="79" spans="1:2">
      <c r="A79">
        <v>37</v>
      </c>
      <c r="B79" t="s">
        <v>320</v>
      </c>
    </row>
    <row r="80" spans="1:2">
      <c r="A80">
        <v>38</v>
      </c>
      <c r="B80" t="s">
        <v>223</v>
      </c>
    </row>
    <row r="81" spans="1:2">
      <c r="A81">
        <v>39</v>
      </c>
      <c r="B81" t="s">
        <v>223</v>
      </c>
    </row>
    <row r="82" spans="1:2">
      <c r="A82">
        <v>40</v>
      </c>
      <c r="B82" t="s">
        <v>271</v>
      </c>
    </row>
    <row r="83" spans="1:2">
      <c r="A83">
        <v>41</v>
      </c>
      <c r="B83" t="s">
        <v>248</v>
      </c>
    </row>
    <row r="84" spans="1:2">
      <c r="A84">
        <v>42</v>
      </c>
      <c r="B84" t="s">
        <v>248</v>
      </c>
    </row>
    <row r="85" spans="1:2">
      <c r="A85">
        <v>43</v>
      </c>
      <c r="B85" t="s">
        <v>248</v>
      </c>
    </row>
    <row r="86" spans="1:2">
      <c r="A86">
        <v>44</v>
      </c>
      <c r="B86" t="s">
        <v>248</v>
      </c>
    </row>
    <row r="87" spans="1:2">
      <c r="A87">
        <v>45</v>
      </c>
      <c r="B87" t="s">
        <v>248</v>
      </c>
    </row>
    <row r="88" spans="1:2">
      <c r="A88">
        <v>46</v>
      </c>
      <c r="B88" t="s">
        <v>248</v>
      </c>
    </row>
    <row r="89" spans="1:2">
      <c r="A89">
        <v>47</v>
      </c>
      <c r="B89" t="s">
        <v>320</v>
      </c>
    </row>
    <row r="90" spans="1:2">
      <c r="A90">
        <v>48</v>
      </c>
      <c r="B90" t="s">
        <v>271</v>
      </c>
    </row>
    <row r="91" spans="1:2">
      <c r="A91">
        <v>49</v>
      </c>
      <c r="B91" t="s">
        <v>271</v>
      </c>
    </row>
    <row r="92" spans="1:2">
      <c r="A92">
        <v>50</v>
      </c>
      <c r="B92" t="s">
        <v>271</v>
      </c>
    </row>
    <row r="93" spans="1:2">
      <c r="A93">
        <v>51</v>
      </c>
      <c r="B93" t="s">
        <v>320</v>
      </c>
    </row>
    <row r="94" spans="1:2">
      <c r="A94">
        <v>52</v>
      </c>
      <c r="B94" t="s">
        <v>248</v>
      </c>
    </row>
    <row r="95" spans="1:2">
      <c r="A95">
        <v>52</v>
      </c>
      <c r="B95" t="s">
        <v>320</v>
      </c>
    </row>
    <row r="96" spans="1:2">
      <c r="A96">
        <v>52</v>
      </c>
      <c r="B96" t="s">
        <v>271</v>
      </c>
    </row>
    <row r="97" spans="1:2">
      <c r="A97">
        <v>52</v>
      </c>
      <c r="B97" t="s">
        <v>284</v>
      </c>
    </row>
    <row r="98" spans="1:2">
      <c r="A98">
        <v>53</v>
      </c>
      <c r="B98" t="s">
        <v>320</v>
      </c>
    </row>
    <row r="99" spans="1:2">
      <c r="A99">
        <v>54</v>
      </c>
      <c r="B99" t="s">
        <v>248</v>
      </c>
    </row>
    <row r="100" spans="1:2">
      <c r="A100">
        <v>55</v>
      </c>
      <c r="B100" t="s">
        <v>223</v>
      </c>
    </row>
    <row r="101" spans="1:2">
      <c r="A101">
        <v>56</v>
      </c>
      <c r="B101" t="s">
        <v>223</v>
      </c>
    </row>
    <row r="102" spans="1:2">
      <c r="A102">
        <v>57</v>
      </c>
      <c r="B102" t="s">
        <v>223</v>
      </c>
    </row>
    <row r="103" spans="1:2">
      <c r="A103">
        <v>58</v>
      </c>
      <c r="B103" t="s">
        <v>248</v>
      </c>
    </row>
    <row r="104" spans="1:2">
      <c r="A104">
        <v>59</v>
      </c>
      <c r="B104" t="s">
        <v>248</v>
      </c>
    </row>
    <row r="105" spans="1:2">
      <c r="A105">
        <v>60</v>
      </c>
      <c r="B105" t="s">
        <v>271</v>
      </c>
    </row>
    <row r="106" spans="1:2">
      <c r="A106">
        <v>61</v>
      </c>
      <c r="B106" t="s">
        <v>271</v>
      </c>
    </row>
    <row r="107" spans="1:2">
      <c r="A107">
        <v>62</v>
      </c>
      <c r="B107" t="s">
        <v>271</v>
      </c>
    </row>
    <row r="108" spans="1:2">
      <c r="A108">
        <v>63</v>
      </c>
      <c r="B108" t="s">
        <v>223</v>
      </c>
    </row>
    <row r="109" spans="1:2">
      <c r="A109">
        <v>64</v>
      </c>
      <c r="B109" t="s">
        <v>248</v>
      </c>
    </row>
    <row r="110" spans="1:2">
      <c r="A110">
        <v>65</v>
      </c>
      <c r="B110" t="s">
        <v>320</v>
      </c>
    </row>
    <row r="111" spans="1:2">
      <c r="A111">
        <v>66</v>
      </c>
      <c r="B111" t="s">
        <v>271</v>
      </c>
    </row>
    <row r="112" spans="1:2">
      <c r="A112">
        <v>67</v>
      </c>
      <c r="B112" t="s">
        <v>271</v>
      </c>
    </row>
    <row r="113" spans="1:2">
      <c r="A113">
        <v>68</v>
      </c>
      <c r="B113" t="s">
        <v>223</v>
      </c>
    </row>
    <row r="114" spans="1:2">
      <c r="A114">
        <v>69</v>
      </c>
      <c r="B114" t="s">
        <v>248</v>
      </c>
    </row>
    <row r="115" spans="1:2">
      <c r="A115">
        <v>70</v>
      </c>
      <c r="B115" t="s">
        <v>223</v>
      </c>
    </row>
    <row r="116" spans="1:2">
      <c r="A116">
        <v>71</v>
      </c>
      <c r="B116" t="s">
        <v>320</v>
      </c>
    </row>
    <row r="117" spans="1:2">
      <c r="A117">
        <v>72</v>
      </c>
      <c r="B117" t="s">
        <v>223</v>
      </c>
    </row>
    <row r="118" spans="1:2">
      <c r="A118">
        <v>73</v>
      </c>
      <c r="B118" t="s">
        <v>248</v>
      </c>
    </row>
    <row r="119" spans="1:2">
      <c r="A119">
        <v>74</v>
      </c>
      <c r="B119" t="s">
        <v>320</v>
      </c>
    </row>
    <row r="120" spans="1:2">
      <c r="A120">
        <v>75</v>
      </c>
      <c r="B120" t="s">
        <v>320</v>
      </c>
    </row>
    <row r="121" spans="1:2">
      <c r="A121">
        <v>76</v>
      </c>
      <c r="B121" t="s">
        <v>320</v>
      </c>
    </row>
    <row r="122" spans="1:2">
      <c r="A122">
        <v>77</v>
      </c>
      <c r="B122" t="s">
        <v>320</v>
      </c>
    </row>
    <row r="123" spans="1:2">
      <c r="A123">
        <v>78</v>
      </c>
      <c r="B123" t="s">
        <v>320</v>
      </c>
    </row>
    <row r="124" spans="1:2">
      <c r="A124">
        <v>79</v>
      </c>
      <c r="B124" t="s">
        <v>320</v>
      </c>
    </row>
    <row r="125" spans="1:2">
      <c r="A125">
        <v>80</v>
      </c>
      <c r="B125" t="s">
        <v>271</v>
      </c>
    </row>
    <row r="126" spans="1:2">
      <c r="A126">
        <v>81</v>
      </c>
      <c r="B126" t="s">
        <v>223</v>
      </c>
    </row>
    <row r="127" spans="1:2">
      <c r="A127">
        <v>82</v>
      </c>
      <c r="B127" t="s">
        <v>320</v>
      </c>
    </row>
    <row r="128" spans="1:2">
      <c r="A128">
        <v>83</v>
      </c>
      <c r="B128" t="s">
        <v>223</v>
      </c>
    </row>
    <row r="129" spans="1:2">
      <c r="A129">
        <v>84</v>
      </c>
      <c r="B129" t="s">
        <v>320</v>
      </c>
    </row>
    <row r="130" spans="1:2">
      <c r="A130">
        <v>85</v>
      </c>
      <c r="B130" t="s">
        <v>223</v>
      </c>
    </row>
    <row r="131" spans="1:2">
      <c r="A131">
        <v>86</v>
      </c>
      <c r="B131" t="s">
        <v>320</v>
      </c>
    </row>
    <row r="132" spans="1:2">
      <c r="A132">
        <v>87</v>
      </c>
      <c r="B132" t="s">
        <v>223</v>
      </c>
    </row>
    <row r="133" spans="1:2">
      <c r="A133">
        <v>88</v>
      </c>
      <c r="B133" t="s">
        <v>248</v>
      </c>
    </row>
    <row r="134" spans="1:2">
      <c r="A134">
        <v>89</v>
      </c>
      <c r="B134" t="s">
        <v>223</v>
      </c>
    </row>
    <row r="135" spans="1:2">
      <c r="A135">
        <v>90</v>
      </c>
      <c r="B135" t="s">
        <v>271</v>
      </c>
    </row>
    <row r="136" spans="1:2">
      <c r="A136">
        <v>91</v>
      </c>
      <c r="B136" t="s">
        <v>320</v>
      </c>
    </row>
    <row r="137" spans="1:2">
      <c r="A137">
        <v>92</v>
      </c>
      <c r="B137" t="s">
        <v>248</v>
      </c>
    </row>
    <row r="138" spans="1:2">
      <c r="A138">
        <v>93</v>
      </c>
      <c r="B138" t="s">
        <v>320</v>
      </c>
    </row>
    <row r="139" spans="1:2">
      <c r="A139">
        <v>94</v>
      </c>
      <c r="B139" t="s">
        <v>248</v>
      </c>
    </row>
    <row r="140" spans="1:2">
      <c r="A140">
        <v>95</v>
      </c>
      <c r="B140" t="s">
        <v>248</v>
      </c>
    </row>
    <row r="141" spans="1:2">
      <c r="A141">
        <v>96</v>
      </c>
      <c r="B141" t="s">
        <v>223</v>
      </c>
    </row>
    <row r="142" spans="1:2">
      <c r="A142">
        <v>97</v>
      </c>
      <c r="B142" t="s">
        <v>248</v>
      </c>
    </row>
    <row r="143" spans="1:2">
      <c r="A143">
        <v>98</v>
      </c>
      <c r="B143" t="s">
        <v>223</v>
      </c>
    </row>
    <row r="144" spans="1:2">
      <c r="A144">
        <v>99</v>
      </c>
      <c r="B144" t="s">
        <v>223</v>
      </c>
    </row>
    <row r="145" spans="1:2">
      <c r="A145">
        <v>100</v>
      </c>
      <c r="B145" t="s">
        <v>320</v>
      </c>
    </row>
    <row r="146" spans="1:2">
      <c r="A146">
        <v>101</v>
      </c>
      <c r="B146" t="s">
        <v>320</v>
      </c>
    </row>
    <row r="147" spans="1:2">
      <c r="A147">
        <v>102</v>
      </c>
      <c r="B147" t="s">
        <v>320</v>
      </c>
    </row>
    <row r="148" spans="1:2">
      <c r="A148">
        <v>103</v>
      </c>
      <c r="B148" t="s">
        <v>271</v>
      </c>
    </row>
    <row r="149" spans="1:2">
      <c r="A149">
        <v>104</v>
      </c>
      <c r="B149" t="s">
        <v>320</v>
      </c>
    </row>
    <row r="150" spans="1:2">
      <c r="A150">
        <v>105</v>
      </c>
      <c r="B150" t="s">
        <v>284</v>
      </c>
    </row>
    <row r="151" spans="1:2">
      <c r="A151">
        <v>106</v>
      </c>
      <c r="B151" t="s">
        <v>271</v>
      </c>
    </row>
    <row r="152" spans="1:2">
      <c r="A152">
        <v>107</v>
      </c>
      <c r="B152" t="s">
        <v>223</v>
      </c>
    </row>
    <row r="153" spans="1:2">
      <c r="A153">
        <v>108</v>
      </c>
      <c r="B153" t="s">
        <v>320</v>
      </c>
    </row>
    <row r="154" spans="1:2">
      <c r="A154">
        <v>109</v>
      </c>
      <c r="B154" t="s">
        <v>223</v>
      </c>
    </row>
    <row r="155" spans="1:2">
      <c r="A155">
        <v>110</v>
      </c>
      <c r="B155" t="s">
        <v>271</v>
      </c>
    </row>
    <row r="156" spans="1:2">
      <c r="A156">
        <v>111</v>
      </c>
      <c r="B156" t="s">
        <v>271</v>
      </c>
    </row>
    <row r="157" spans="1:2">
      <c r="A157">
        <v>112</v>
      </c>
      <c r="B157" t="s">
        <v>248</v>
      </c>
    </row>
    <row r="158" spans="1:2">
      <c r="A158">
        <v>113</v>
      </c>
      <c r="B158" t="s">
        <v>320</v>
      </c>
    </row>
    <row r="159" spans="1:2">
      <c r="A159">
        <v>114</v>
      </c>
      <c r="B159" t="s">
        <v>248</v>
      </c>
    </row>
    <row r="160" spans="1:2">
      <c r="A160">
        <v>115</v>
      </c>
      <c r="B160" t="s">
        <v>271</v>
      </c>
    </row>
    <row r="161" spans="1:2">
      <c r="A161">
        <v>116</v>
      </c>
      <c r="B161" t="s">
        <v>223</v>
      </c>
    </row>
    <row r="162" spans="1:2">
      <c r="A162">
        <v>117</v>
      </c>
      <c r="B162" t="s">
        <v>320</v>
      </c>
    </row>
    <row r="163" spans="1:2">
      <c r="A163">
        <v>118</v>
      </c>
      <c r="B163" t="s">
        <v>284</v>
      </c>
    </row>
    <row r="164" spans="1:2">
      <c r="A164">
        <v>119</v>
      </c>
      <c r="B164" t="s">
        <v>320</v>
      </c>
    </row>
    <row r="165" spans="1:2">
      <c r="A165">
        <v>120</v>
      </c>
      <c r="B165" t="s">
        <v>320</v>
      </c>
    </row>
    <row r="166" spans="1:2">
      <c r="A166">
        <v>121</v>
      </c>
      <c r="B166" t="s">
        <v>320</v>
      </c>
    </row>
    <row r="167" spans="1:2">
      <c r="A167">
        <v>122</v>
      </c>
      <c r="B167" t="s">
        <v>248</v>
      </c>
    </row>
    <row r="168" spans="1:2">
      <c r="A168">
        <v>123</v>
      </c>
      <c r="B168" t="s">
        <v>248</v>
      </c>
    </row>
    <row r="169" spans="1:2">
      <c r="A169">
        <v>124</v>
      </c>
      <c r="B169" t="s">
        <v>248</v>
      </c>
    </row>
    <row r="170" spans="1:2">
      <c r="A170">
        <v>125</v>
      </c>
      <c r="B170" t="s">
        <v>223</v>
      </c>
    </row>
    <row r="171" spans="1:2">
      <c r="A171">
        <v>126</v>
      </c>
      <c r="B171" t="s">
        <v>320</v>
      </c>
    </row>
    <row r="172" spans="1:2">
      <c r="A172">
        <v>127</v>
      </c>
      <c r="B172" t="s">
        <v>248</v>
      </c>
    </row>
    <row r="173" spans="1:2">
      <c r="A173">
        <v>128</v>
      </c>
      <c r="B173" t="s">
        <v>223</v>
      </c>
    </row>
    <row r="174" spans="1:2">
      <c r="A174">
        <v>129</v>
      </c>
      <c r="B174" t="s">
        <v>223</v>
      </c>
    </row>
    <row r="175" spans="1:2">
      <c r="A175">
        <v>130</v>
      </c>
      <c r="B175" t="s">
        <v>320</v>
      </c>
    </row>
    <row r="176" spans="1:2">
      <c r="A176">
        <v>131</v>
      </c>
      <c r="B176" t="s">
        <v>320</v>
      </c>
    </row>
    <row r="177" spans="1:2">
      <c r="A177">
        <v>132</v>
      </c>
      <c r="B177" t="s">
        <v>248</v>
      </c>
    </row>
    <row r="178" spans="1:2">
      <c r="A178">
        <v>133</v>
      </c>
      <c r="B178" t="s">
        <v>248</v>
      </c>
    </row>
    <row r="179" spans="1:2">
      <c r="A179">
        <v>134</v>
      </c>
      <c r="B179" t="s">
        <v>248</v>
      </c>
    </row>
    <row r="180" spans="1:2">
      <c r="A180">
        <v>135</v>
      </c>
      <c r="B180" t="s">
        <v>271</v>
      </c>
    </row>
    <row r="181" spans="1:2">
      <c r="A181">
        <v>136</v>
      </c>
      <c r="B181" t="s">
        <v>223</v>
      </c>
    </row>
    <row r="182" spans="1:2">
      <c r="A182">
        <v>137</v>
      </c>
      <c r="B182" t="s">
        <v>271</v>
      </c>
    </row>
    <row r="183" spans="1:2">
      <c r="A183">
        <v>138</v>
      </c>
      <c r="B183" t="s">
        <v>248</v>
      </c>
    </row>
    <row r="184" spans="1:2">
      <c r="A184">
        <v>139</v>
      </c>
      <c r="B184" t="s">
        <v>271</v>
      </c>
    </row>
    <row r="185" spans="1:2">
      <c r="A185">
        <v>140</v>
      </c>
      <c r="B185" t="s">
        <v>320</v>
      </c>
    </row>
    <row r="186" spans="1:2">
      <c r="A186">
        <v>141</v>
      </c>
      <c r="B186" t="s">
        <v>271</v>
      </c>
    </row>
    <row r="187" spans="1:2">
      <c r="A187">
        <v>142</v>
      </c>
      <c r="B187" t="s">
        <v>320</v>
      </c>
    </row>
    <row r="188" spans="1:2">
      <c r="A188">
        <v>143</v>
      </c>
      <c r="B188" t="s">
        <v>248</v>
      </c>
    </row>
    <row r="189" spans="1:2">
      <c r="A189">
        <v>144</v>
      </c>
      <c r="B189" t="s">
        <v>223</v>
      </c>
    </row>
    <row r="190" spans="1:2">
      <c r="A190">
        <v>145</v>
      </c>
      <c r="B190" t="s">
        <v>248</v>
      </c>
    </row>
    <row r="191" spans="1:2">
      <c r="A191">
        <v>146</v>
      </c>
      <c r="B191" t="s">
        <v>320</v>
      </c>
    </row>
    <row r="192" spans="1:2">
      <c r="A192">
        <v>147</v>
      </c>
      <c r="B192" t="s">
        <v>320</v>
      </c>
    </row>
    <row r="193" spans="1:2">
      <c r="A193">
        <v>148</v>
      </c>
      <c r="B193" t="s">
        <v>320</v>
      </c>
    </row>
    <row r="194" spans="1:2">
      <c r="A194">
        <v>149</v>
      </c>
      <c r="B194" t="s">
        <v>271</v>
      </c>
    </row>
    <row r="195" spans="1:2">
      <c r="A195">
        <v>150</v>
      </c>
      <c r="B195" t="s">
        <v>271</v>
      </c>
    </row>
    <row r="196" spans="1:2">
      <c r="A196">
        <v>151</v>
      </c>
      <c r="B196" t="s">
        <v>320</v>
      </c>
    </row>
    <row r="197" spans="1:2">
      <c r="A197">
        <v>152</v>
      </c>
      <c r="B197" t="s">
        <v>271</v>
      </c>
    </row>
    <row r="198" spans="1:2">
      <c r="A198">
        <v>153</v>
      </c>
      <c r="B198" t="s">
        <v>320</v>
      </c>
    </row>
    <row r="199" spans="1:2">
      <c r="A199">
        <v>154</v>
      </c>
      <c r="B199" t="s">
        <v>320</v>
      </c>
    </row>
    <row r="200" spans="1:2">
      <c r="A200">
        <v>155</v>
      </c>
      <c r="B200" t="s">
        <v>248</v>
      </c>
    </row>
    <row r="201" spans="1:2">
      <c r="A201">
        <v>156</v>
      </c>
      <c r="B201" t="s">
        <v>248</v>
      </c>
    </row>
    <row r="202" spans="1:2">
      <c r="A202">
        <v>157</v>
      </c>
      <c r="B202" t="s">
        <v>320</v>
      </c>
    </row>
    <row r="203" spans="1:2">
      <c r="A203">
        <v>158</v>
      </c>
      <c r="B203" t="s">
        <v>271</v>
      </c>
    </row>
    <row r="204" spans="1:2">
      <c r="A204">
        <v>159</v>
      </c>
      <c r="B204" t="s">
        <v>284</v>
      </c>
    </row>
    <row r="205" spans="1:2">
      <c r="A205">
        <v>160</v>
      </c>
      <c r="B205" t="s">
        <v>320</v>
      </c>
    </row>
    <row r="206" spans="1:2">
      <c r="A206">
        <v>161</v>
      </c>
      <c r="B206" t="s">
        <v>248</v>
      </c>
    </row>
    <row r="207" spans="1:2">
      <c r="A207">
        <v>162</v>
      </c>
      <c r="B207" t="s">
        <v>284</v>
      </c>
    </row>
    <row r="208" spans="1:2">
      <c r="A208">
        <v>163</v>
      </c>
      <c r="B208" t="s">
        <v>320</v>
      </c>
    </row>
    <row r="209" spans="1:2">
      <c r="A209">
        <v>164</v>
      </c>
      <c r="B209" t="s">
        <v>320</v>
      </c>
    </row>
    <row r="210" spans="1:2">
      <c r="A210">
        <v>165</v>
      </c>
      <c r="B210" t="s">
        <v>320</v>
      </c>
    </row>
    <row r="211" spans="1:2">
      <c r="A211">
        <v>166</v>
      </c>
      <c r="B211" t="s">
        <v>248</v>
      </c>
    </row>
    <row r="212" spans="1:2">
      <c r="A212">
        <v>167</v>
      </c>
      <c r="B212" t="s">
        <v>320</v>
      </c>
    </row>
    <row r="213" spans="1:2">
      <c r="A213">
        <v>168</v>
      </c>
      <c r="B213" t="s">
        <v>320</v>
      </c>
    </row>
    <row r="214" spans="1:2">
      <c r="A214">
        <v>169</v>
      </c>
      <c r="B214" t="s">
        <v>248</v>
      </c>
    </row>
    <row r="215" spans="1:2">
      <c r="A215">
        <v>170</v>
      </c>
      <c r="B215" t="s">
        <v>248</v>
      </c>
    </row>
    <row r="216" spans="1:2">
      <c r="A216">
        <v>171</v>
      </c>
      <c r="B216" t="s">
        <v>248</v>
      </c>
    </row>
    <row r="217" spans="1:2">
      <c r="A217">
        <v>172</v>
      </c>
      <c r="B217" t="s">
        <v>248</v>
      </c>
    </row>
    <row r="218" spans="1:2">
      <c r="A218">
        <v>173</v>
      </c>
      <c r="B218" t="s">
        <v>248</v>
      </c>
    </row>
    <row r="219" spans="1:2">
      <c r="A219">
        <v>174</v>
      </c>
      <c r="B219" t="s">
        <v>271</v>
      </c>
    </row>
    <row r="220" spans="1:2">
      <c r="A220">
        <v>175</v>
      </c>
      <c r="B220" t="s">
        <v>248</v>
      </c>
    </row>
    <row r="221" spans="1:2">
      <c r="A221">
        <v>176</v>
      </c>
      <c r="B221" t="s">
        <v>248</v>
      </c>
    </row>
    <row r="222" spans="1:2">
      <c r="A222">
        <v>177</v>
      </c>
      <c r="B222" t="s">
        <v>284</v>
      </c>
    </row>
    <row r="223" spans="1:2">
      <c r="A223">
        <v>178</v>
      </c>
      <c r="B223" t="s">
        <v>248</v>
      </c>
    </row>
    <row r="224" spans="1:2">
      <c r="A224">
        <v>179</v>
      </c>
      <c r="B224" t="s">
        <v>248</v>
      </c>
    </row>
    <row r="225" spans="1:2">
      <c r="A225">
        <v>180</v>
      </c>
      <c r="B225" t="s">
        <v>248</v>
      </c>
    </row>
    <row r="226" spans="1:2">
      <c r="A226">
        <v>181</v>
      </c>
      <c r="B226" t="s">
        <v>320</v>
      </c>
    </row>
    <row r="227" spans="1:2">
      <c r="A227">
        <v>182</v>
      </c>
      <c r="B227" t="s">
        <v>271</v>
      </c>
    </row>
    <row r="228" spans="1:2">
      <c r="A228">
        <v>183</v>
      </c>
      <c r="B228" t="s">
        <v>248</v>
      </c>
    </row>
    <row r="229" spans="1:2">
      <c r="A229">
        <v>184</v>
      </c>
      <c r="B229" t="s">
        <v>223</v>
      </c>
    </row>
    <row r="230" spans="1:2">
      <c r="A230">
        <v>185</v>
      </c>
      <c r="B230" t="s">
        <v>248</v>
      </c>
    </row>
    <row r="231" spans="1:2">
      <c r="A231">
        <v>186</v>
      </c>
      <c r="B231" t="s">
        <v>271</v>
      </c>
    </row>
    <row r="232" spans="1:2">
      <c r="A232">
        <v>187</v>
      </c>
      <c r="B232" t="s">
        <v>248</v>
      </c>
    </row>
    <row r="233" spans="1:2">
      <c r="A233">
        <v>188</v>
      </c>
      <c r="B233" t="s">
        <v>271</v>
      </c>
    </row>
    <row r="234" spans="1:2">
      <c r="A234">
        <v>188</v>
      </c>
      <c r="B234" t="s">
        <v>248</v>
      </c>
    </row>
    <row r="235" spans="1:2">
      <c r="A235">
        <v>188</v>
      </c>
      <c r="B235" t="s">
        <v>320</v>
      </c>
    </row>
    <row r="236" spans="1:2">
      <c r="A236">
        <v>188</v>
      </c>
      <c r="B236" t="s">
        <v>284</v>
      </c>
    </row>
    <row r="237" spans="1:2">
      <c r="A237">
        <v>188</v>
      </c>
      <c r="B237" t="s">
        <v>223</v>
      </c>
    </row>
    <row r="238" spans="1:2">
      <c r="A238">
        <v>189</v>
      </c>
      <c r="B238" t="s">
        <v>320</v>
      </c>
    </row>
    <row r="239" spans="1:2">
      <c r="A239">
        <v>190</v>
      </c>
      <c r="B239" t="s">
        <v>320</v>
      </c>
    </row>
    <row r="240" spans="1:2">
      <c r="A240">
        <v>191</v>
      </c>
      <c r="B240" t="s">
        <v>271</v>
      </c>
    </row>
    <row r="241" spans="1:2">
      <c r="A241">
        <v>192</v>
      </c>
      <c r="B241" t="s">
        <v>320</v>
      </c>
    </row>
    <row r="242" spans="1:2">
      <c r="A242">
        <v>193</v>
      </c>
      <c r="B242" t="s">
        <v>284</v>
      </c>
    </row>
    <row r="243" spans="1:2">
      <c r="A243">
        <v>194</v>
      </c>
      <c r="B243" t="s">
        <v>284</v>
      </c>
    </row>
    <row r="244" spans="1:2">
      <c r="A244">
        <v>195</v>
      </c>
      <c r="B244" t="s">
        <v>271</v>
      </c>
    </row>
    <row r="245" spans="1:2">
      <c r="A245">
        <v>196</v>
      </c>
      <c r="B245" t="s">
        <v>248</v>
      </c>
    </row>
    <row r="246" spans="1:2">
      <c r="A246">
        <v>197</v>
      </c>
      <c r="B246" t="s">
        <v>223</v>
      </c>
    </row>
    <row r="247" spans="1:2">
      <c r="A247">
        <v>198</v>
      </c>
      <c r="B247" t="s">
        <v>223</v>
      </c>
    </row>
    <row r="248" spans="1:2">
      <c r="A248">
        <v>199</v>
      </c>
      <c r="B248" t="s">
        <v>320</v>
      </c>
    </row>
    <row r="249" spans="1:2">
      <c r="A249">
        <v>200</v>
      </c>
      <c r="B249" t="s">
        <v>271</v>
      </c>
    </row>
    <row r="250" spans="1:2">
      <c r="A250">
        <v>201</v>
      </c>
      <c r="B250" t="s">
        <v>223</v>
      </c>
    </row>
    <row r="251" spans="1:2">
      <c r="A251">
        <v>202</v>
      </c>
      <c r="B251" t="s">
        <v>320</v>
      </c>
    </row>
    <row r="252" spans="1:2">
      <c r="A252">
        <v>203</v>
      </c>
      <c r="B252" t="s">
        <v>320</v>
      </c>
    </row>
    <row r="253" spans="1:2">
      <c r="A253">
        <v>204</v>
      </c>
      <c r="B253" t="s">
        <v>248</v>
      </c>
    </row>
    <row r="254" spans="1:2">
      <c r="A254">
        <v>205</v>
      </c>
      <c r="B254" t="s">
        <v>248</v>
      </c>
    </row>
    <row r="255" spans="1:2">
      <c r="A255">
        <v>206</v>
      </c>
      <c r="B255" t="s">
        <v>248</v>
      </c>
    </row>
    <row r="256" spans="1:2">
      <c r="A256">
        <v>207</v>
      </c>
      <c r="B256" t="s">
        <v>271</v>
      </c>
    </row>
    <row r="257" spans="1:2">
      <c r="A257">
        <v>208</v>
      </c>
      <c r="B257" t="s">
        <v>320</v>
      </c>
    </row>
    <row r="258" spans="1:2">
      <c r="A258">
        <v>209</v>
      </c>
      <c r="B258" t="s">
        <v>320</v>
      </c>
    </row>
    <row r="259" spans="1:2">
      <c r="A259">
        <v>210</v>
      </c>
      <c r="B259" t="s">
        <v>223</v>
      </c>
    </row>
    <row r="260" spans="1:2">
      <c r="A260">
        <v>211</v>
      </c>
      <c r="B260" t="s">
        <v>284</v>
      </c>
    </row>
    <row r="261" spans="1:2">
      <c r="A261">
        <v>212</v>
      </c>
      <c r="B261" t="s">
        <v>320</v>
      </c>
    </row>
    <row r="262" spans="1:2">
      <c r="A262">
        <v>213</v>
      </c>
      <c r="B262" t="s">
        <v>248</v>
      </c>
    </row>
    <row r="263" spans="1:2">
      <c r="A263">
        <v>213</v>
      </c>
      <c r="B263" t="s">
        <v>271</v>
      </c>
    </row>
    <row r="264" spans="1:2">
      <c r="A264">
        <v>214</v>
      </c>
      <c r="B264" t="s">
        <v>284</v>
      </c>
    </row>
    <row r="265" spans="1:2">
      <c r="A265">
        <v>215</v>
      </c>
      <c r="B265" t="s">
        <v>223</v>
      </c>
    </row>
    <row r="266" spans="1:2">
      <c r="A266">
        <v>216</v>
      </c>
      <c r="B266" t="s">
        <v>284</v>
      </c>
    </row>
    <row r="267" spans="1:2">
      <c r="A267">
        <v>217</v>
      </c>
      <c r="B267" t="s">
        <v>320</v>
      </c>
    </row>
    <row r="268" spans="1:2">
      <c r="A268">
        <v>218</v>
      </c>
      <c r="B268" t="s">
        <v>248</v>
      </c>
    </row>
    <row r="269" spans="1:2">
      <c r="A269">
        <v>219</v>
      </c>
      <c r="B269" t="s">
        <v>271</v>
      </c>
    </row>
    <row r="270" spans="1:2">
      <c r="A270">
        <v>220</v>
      </c>
      <c r="B270" t="s">
        <v>320</v>
      </c>
    </row>
    <row r="271" spans="1:2">
      <c r="A271">
        <v>221</v>
      </c>
      <c r="B271" t="s">
        <v>271</v>
      </c>
    </row>
    <row r="272" spans="1:2">
      <c r="A272">
        <v>222</v>
      </c>
      <c r="B272" t="s">
        <v>320</v>
      </c>
    </row>
    <row r="273" spans="1:2">
      <c r="A273">
        <v>223</v>
      </c>
      <c r="B273" t="s">
        <v>320</v>
      </c>
    </row>
    <row r="274" spans="1:2">
      <c r="A274">
        <v>224</v>
      </c>
      <c r="B274" t="s">
        <v>271</v>
      </c>
    </row>
    <row r="275" spans="1:2">
      <c r="A275">
        <v>225</v>
      </c>
      <c r="B275" t="s">
        <v>320</v>
      </c>
    </row>
    <row r="276" spans="1:2">
      <c r="A276">
        <v>226</v>
      </c>
      <c r="B276" t="s">
        <v>271</v>
      </c>
    </row>
    <row r="277" spans="1:2">
      <c r="A277">
        <v>227</v>
      </c>
      <c r="B277" t="s">
        <v>248</v>
      </c>
    </row>
    <row r="278" spans="1:2">
      <c r="A278">
        <v>228</v>
      </c>
      <c r="B278" t="s">
        <v>320</v>
      </c>
    </row>
    <row r="279" spans="1:2">
      <c r="A279">
        <v>229</v>
      </c>
      <c r="B279" t="s">
        <v>223</v>
      </c>
    </row>
    <row r="280" spans="1:2">
      <c r="A280">
        <v>230</v>
      </c>
      <c r="B280" t="s">
        <v>320</v>
      </c>
    </row>
    <row r="281" spans="1:2">
      <c r="A281">
        <v>231</v>
      </c>
      <c r="B281" t="s">
        <v>271</v>
      </c>
    </row>
    <row r="282" spans="1:2">
      <c r="A282">
        <v>232</v>
      </c>
      <c r="B282" t="s">
        <v>320</v>
      </c>
    </row>
    <row r="283" spans="1:2">
      <c r="A283">
        <v>233</v>
      </c>
      <c r="B283" t="s">
        <v>248</v>
      </c>
    </row>
    <row r="284" spans="1:2">
      <c r="A284">
        <v>234</v>
      </c>
      <c r="B284" t="s">
        <v>284</v>
      </c>
    </row>
    <row r="285" spans="1:2">
      <c r="A285">
        <v>235</v>
      </c>
      <c r="B285" t="s">
        <v>271</v>
      </c>
    </row>
    <row r="286" spans="1:2">
      <c r="A286">
        <v>235</v>
      </c>
      <c r="B286" t="s">
        <v>320</v>
      </c>
    </row>
    <row r="287" spans="1:2">
      <c r="A287">
        <v>236</v>
      </c>
      <c r="B287" t="s">
        <v>248</v>
      </c>
    </row>
    <row r="288" spans="1:2">
      <c r="A288">
        <v>237</v>
      </c>
      <c r="B288" t="s">
        <v>248</v>
      </c>
    </row>
    <row r="289" spans="1:2">
      <c r="A289">
        <v>238</v>
      </c>
      <c r="B289" t="s">
        <v>271</v>
      </c>
    </row>
    <row r="290" spans="1:2">
      <c r="A290">
        <v>239</v>
      </c>
      <c r="B290" t="s">
        <v>320</v>
      </c>
    </row>
    <row r="291" spans="1:2">
      <c r="A291">
        <v>240</v>
      </c>
      <c r="B291" t="s">
        <v>223</v>
      </c>
    </row>
    <row r="292" spans="1:2">
      <c r="A292">
        <v>241</v>
      </c>
      <c r="B292" t="s">
        <v>320</v>
      </c>
    </row>
    <row r="293" spans="1:2">
      <c r="A293">
        <v>241</v>
      </c>
      <c r="B293" t="s">
        <v>248</v>
      </c>
    </row>
    <row r="294" spans="1:2">
      <c r="A294">
        <v>241</v>
      </c>
      <c r="B294" t="s">
        <v>271</v>
      </c>
    </row>
    <row r="295" spans="1:2">
      <c r="A295">
        <v>242</v>
      </c>
      <c r="B295" t="s">
        <v>248</v>
      </c>
    </row>
    <row r="296" spans="1:2">
      <c r="A296">
        <v>243</v>
      </c>
      <c r="B296" t="s">
        <v>248</v>
      </c>
    </row>
    <row r="297" spans="1:2">
      <c r="A297">
        <v>244</v>
      </c>
      <c r="B297" t="s">
        <v>248</v>
      </c>
    </row>
    <row r="298" spans="1:2">
      <c r="A298">
        <v>245</v>
      </c>
      <c r="B298" t="s">
        <v>320</v>
      </c>
    </row>
    <row r="299" spans="1:2">
      <c r="A299">
        <v>246</v>
      </c>
      <c r="B299" t="s">
        <v>320</v>
      </c>
    </row>
    <row r="300" spans="1:2">
      <c r="A300">
        <v>247</v>
      </c>
      <c r="B300" t="s">
        <v>320</v>
      </c>
    </row>
    <row r="301" spans="1:2">
      <c r="A301">
        <v>248</v>
      </c>
      <c r="B301" t="s">
        <v>248</v>
      </c>
    </row>
    <row r="302" spans="1:2">
      <c r="A302">
        <v>249</v>
      </c>
      <c r="B302" t="s">
        <v>320</v>
      </c>
    </row>
    <row r="303" spans="1:2">
      <c r="A303">
        <v>250</v>
      </c>
      <c r="B303" t="s">
        <v>248</v>
      </c>
    </row>
    <row r="304" spans="1:2">
      <c r="A304">
        <v>251</v>
      </c>
      <c r="B304" t="s">
        <v>248</v>
      </c>
    </row>
    <row r="305" spans="1:2">
      <c r="A305">
        <v>252</v>
      </c>
      <c r="B305" t="s">
        <v>248</v>
      </c>
    </row>
    <row r="306" spans="1:2">
      <c r="A306">
        <v>253</v>
      </c>
      <c r="B306" t="s">
        <v>271</v>
      </c>
    </row>
    <row r="307" spans="1:2">
      <c r="A307">
        <v>254</v>
      </c>
      <c r="B307" t="s">
        <v>248</v>
      </c>
    </row>
    <row r="308" spans="1:2">
      <c r="A308">
        <v>254</v>
      </c>
      <c r="B308" t="s">
        <v>284</v>
      </c>
    </row>
    <row r="309" spans="1:2">
      <c r="A309">
        <v>255</v>
      </c>
      <c r="B309" t="s">
        <v>320</v>
      </c>
    </row>
    <row r="310" spans="1:2">
      <c r="A310">
        <v>256</v>
      </c>
      <c r="B310" t="s">
        <v>223</v>
      </c>
    </row>
    <row r="311" spans="1:2">
      <c r="A311">
        <v>257</v>
      </c>
      <c r="B311" t="s">
        <v>271</v>
      </c>
    </row>
    <row r="312" spans="1:2">
      <c r="A312">
        <v>258</v>
      </c>
      <c r="B312" t="s">
        <v>248</v>
      </c>
    </row>
    <row r="313" spans="1:2">
      <c r="A313">
        <v>259</v>
      </c>
      <c r="B313" t="s">
        <v>223</v>
      </c>
    </row>
    <row r="314" spans="1:2">
      <c r="A314">
        <v>260</v>
      </c>
      <c r="B314" t="s">
        <v>248</v>
      </c>
    </row>
    <row r="315" spans="1:2">
      <c r="A315">
        <v>261</v>
      </c>
      <c r="B315" t="s">
        <v>320</v>
      </c>
    </row>
    <row r="316" spans="1:2">
      <c r="A316">
        <v>262</v>
      </c>
      <c r="B316" t="s">
        <v>248</v>
      </c>
    </row>
    <row r="317" spans="1:2">
      <c r="A317">
        <v>263</v>
      </c>
      <c r="B317" t="s">
        <v>248</v>
      </c>
    </row>
    <row r="318" spans="1:2">
      <c r="A318">
        <v>264</v>
      </c>
      <c r="B318" t="s">
        <v>248</v>
      </c>
    </row>
    <row r="319" spans="1:2">
      <c r="A319">
        <v>265</v>
      </c>
      <c r="B319" t="s">
        <v>248</v>
      </c>
    </row>
    <row r="320" spans="1:2">
      <c r="A320">
        <v>266</v>
      </c>
      <c r="B320" t="s">
        <v>320</v>
      </c>
    </row>
    <row r="321" spans="1:2">
      <c r="A321">
        <v>267</v>
      </c>
      <c r="B321" t="s">
        <v>320</v>
      </c>
    </row>
    <row r="322" spans="1:2">
      <c r="A322">
        <v>268</v>
      </c>
      <c r="B322" t="s">
        <v>271</v>
      </c>
    </row>
    <row r="323" spans="1:2">
      <c r="A323">
        <v>269</v>
      </c>
      <c r="B323" t="s">
        <v>248</v>
      </c>
    </row>
    <row r="324" spans="1:2">
      <c r="A324">
        <v>270</v>
      </c>
      <c r="B324" t="s">
        <v>320</v>
      </c>
    </row>
    <row r="325" spans="1:2">
      <c r="A325">
        <v>271</v>
      </c>
      <c r="B325" t="s">
        <v>271</v>
      </c>
    </row>
    <row r="326" spans="1:2">
      <c r="A326">
        <v>271</v>
      </c>
      <c r="B326" t="s">
        <v>248</v>
      </c>
    </row>
    <row r="327" spans="1:2">
      <c r="A327">
        <v>271</v>
      </c>
      <c r="B327" t="s">
        <v>320</v>
      </c>
    </row>
    <row r="328" spans="1:2">
      <c r="A328">
        <v>271</v>
      </c>
      <c r="B328" t="s">
        <v>284</v>
      </c>
    </row>
    <row r="329" spans="1:2">
      <c r="A329">
        <v>271</v>
      </c>
      <c r="B329" t="s">
        <v>223</v>
      </c>
    </row>
    <row r="330" spans="1:2">
      <c r="A330">
        <v>272</v>
      </c>
      <c r="B330" t="s">
        <v>271</v>
      </c>
    </row>
    <row r="331" spans="1:2">
      <c r="A331">
        <v>273</v>
      </c>
      <c r="B331" t="s">
        <v>248</v>
      </c>
    </row>
    <row r="332" spans="1:2">
      <c r="A332">
        <v>274</v>
      </c>
      <c r="B332" t="s">
        <v>248</v>
      </c>
    </row>
    <row r="333" spans="1:2">
      <c r="A333">
        <v>275</v>
      </c>
      <c r="B333" t="s">
        <v>320</v>
      </c>
    </row>
    <row r="334" spans="1:2">
      <c r="A334">
        <v>276</v>
      </c>
      <c r="B334" t="s">
        <v>248</v>
      </c>
    </row>
    <row r="335" spans="1:2">
      <c r="A335">
        <v>277</v>
      </c>
      <c r="B335" t="s">
        <v>320</v>
      </c>
    </row>
    <row r="336" spans="1:2">
      <c r="A336">
        <v>278</v>
      </c>
      <c r="B336" t="s">
        <v>284</v>
      </c>
    </row>
    <row r="337" spans="1:2">
      <c r="A337">
        <v>279</v>
      </c>
      <c r="B337" t="s">
        <v>320</v>
      </c>
    </row>
    <row r="338" spans="1:2">
      <c r="A338">
        <v>280</v>
      </c>
      <c r="B338" t="s">
        <v>248</v>
      </c>
    </row>
    <row r="339" spans="1:2">
      <c r="A339">
        <v>281</v>
      </c>
      <c r="B339" t="s">
        <v>248</v>
      </c>
    </row>
    <row r="340" spans="1:2">
      <c r="A340">
        <v>282</v>
      </c>
      <c r="B340" t="s">
        <v>271</v>
      </c>
    </row>
    <row r="341" spans="1:2">
      <c r="A341">
        <v>283</v>
      </c>
      <c r="B341" t="s">
        <v>320</v>
      </c>
    </row>
    <row r="342" spans="1:2">
      <c r="A342">
        <v>284</v>
      </c>
      <c r="B342" t="s">
        <v>223</v>
      </c>
    </row>
    <row r="343" spans="1:2">
      <c r="A343">
        <v>285</v>
      </c>
      <c r="B343" t="s">
        <v>248</v>
      </c>
    </row>
    <row r="344" spans="1:2">
      <c r="A344">
        <v>286</v>
      </c>
      <c r="B344" t="s">
        <v>223</v>
      </c>
    </row>
    <row r="345" spans="1:2">
      <c r="A345">
        <v>286</v>
      </c>
      <c r="B345" t="s">
        <v>271</v>
      </c>
    </row>
    <row r="346" spans="1:2">
      <c r="A346">
        <v>286</v>
      </c>
      <c r="B346" t="s">
        <v>248</v>
      </c>
    </row>
    <row r="347" spans="1:2">
      <c r="A347">
        <v>286</v>
      </c>
      <c r="B347" t="s">
        <v>320</v>
      </c>
    </row>
    <row r="348" spans="1:2">
      <c r="A348">
        <v>286</v>
      </c>
      <c r="B348" t="s">
        <v>284</v>
      </c>
    </row>
    <row r="349" spans="1:2">
      <c r="A349">
        <v>287</v>
      </c>
      <c r="B349" t="s">
        <v>320</v>
      </c>
    </row>
    <row r="350" spans="1:2">
      <c r="A350">
        <v>288</v>
      </c>
      <c r="B350" t="s">
        <v>320</v>
      </c>
    </row>
    <row r="351" spans="1:2">
      <c r="A351">
        <v>289</v>
      </c>
      <c r="B351" t="s">
        <v>248</v>
      </c>
    </row>
    <row r="352" spans="1:2">
      <c r="A352">
        <v>290</v>
      </c>
      <c r="B352" t="s">
        <v>320</v>
      </c>
    </row>
    <row r="353" spans="1:2">
      <c r="A353">
        <v>291</v>
      </c>
      <c r="B353" t="s">
        <v>320</v>
      </c>
    </row>
    <row r="354" spans="1:2">
      <c r="A354">
        <v>292</v>
      </c>
      <c r="B354" t="s">
        <v>223</v>
      </c>
    </row>
    <row r="355" spans="1:2">
      <c r="A355">
        <v>293</v>
      </c>
      <c r="B355" t="s">
        <v>223</v>
      </c>
    </row>
    <row r="356" spans="1:2">
      <c r="A356">
        <v>294</v>
      </c>
      <c r="B356" t="s">
        <v>248</v>
      </c>
    </row>
    <row r="357" spans="1:2">
      <c r="A357">
        <v>295</v>
      </c>
      <c r="B357" t="s">
        <v>223</v>
      </c>
    </row>
    <row r="358" spans="1:2">
      <c r="A358">
        <v>296</v>
      </c>
      <c r="B358" t="s">
        <v>248</v>
      </c>
    </row>
    <row r="359" spans="1:2">
      <c r="A359">
        <v>297</v>
      </c>
      <c r="B359" t="s">
        <v>271</v>
      </c>
    </row>
    <row r="360" spans="1:2">
      <c r="A360">
        <v>298</v>
      </c>
      <c r="B360" t="s">
        <v>248</v>
      </c>
    </row>
    <row r="361" spans="1:2">
      <c r="A361">
        <v>299</v>
      </c>
      <c r="B361" t="s">
        <v>320</v>
      </c>
    </row>
    <row r="362" spans="1:2">
      <c r="A362">
        <v>300</v>
      </c>
      <c r="B362" t="s">
        <v>320</v>
      </c>
    </row>
    <row r="363" spans="1:2">
      <c r="A363">
        <v>301</v>
      </c>
      <c r="B363" t="s">
        <v>271</v>
      </c>
    </row>
    <row r="364" spans="1:2">
      <c r="A364">
        <v>302</v>
      </c>
      <c r="B364" t="s">
        <v>271</v>
      </c>
    </row>
    <row r="365" spans="1:2">
      <c r="A365">
        <v>303</v>
      </c>
      <c r="B365" t="s">
        <v>320</v>
      </c>
    </row>
    <row r="366" spans="1:2">
      <c r="A366">
        <v>304</v>
      </c>
      <c r="B366" t="s">
        <v>320</v>
      </c>
    </row>
    <row r="367" spans="1:2">
      <c r="A367">
        <v>305</v>
      </c>
      <c r="B367" t="s">
        <v>248</v>
      </c>
    </row>
    <row r="368" spans="1:2">
      <c r="A368">
        <v>306</v>
      </c>
      <c r="B368" t="s">
        <v>271</v>
      </c>
    </row>
    <row r="369" spans="1:2">
      <c r="A369">
        <v>307</v>
      </c>
      <c r="B369" t="s">
        <v>320</v>
      </c>
    </row>
    <row r="370" spans="1:2">
      <c r="A370">
        <v>308</v>
      </c>
      <c r="B370" t="s">
        <v>320</v>
      </c>
    </row>
    <row r="371" spans="1:2">
      <c r="A371">
        <v>309</v>
      </c>
      <c r="B371" t="s">
        <v>248</v>
      </c>
    </row>
    <row r="372" spans="1:2">
      <c r="A372">
        <v>310</v>
      </c>
      <c r="B372" t="s">
        <v>248</v>
      </c>
    </row>
    <row r="373" spans="1:2">
      <c r="A373">
        <v>311</v>
      </c>
      <c r="B373" t="s">
        <v>284</v>
      </c>
    </row>
    <row r="374" spans="1:2">
      <c r="A374">
        <v>311</v>
      </c>
      <c r="B374" t="s">
        <v>320</v>
      </c>
    </row>
    <row r="375" spans="1:2">
      <c r="A375">
        <v>312</v>
      </c>
      <c r="B375" t="s">
        <v>223</v>
      </c>
    </row>
    <row r="376" spans="1:2">
      <c r="A376">
        <v>313</v>
      </c>
      <c r="B376" t="s">
        <v>248</v>
      </c>
    </row>
    <row r="377" spans="1:2">
      <c r="A377">
        <v>314</v>
      </c>
      <c r="B377" t="s">
        <v>248</v>
      </c>
    </row>
    <row r="378" spans="1:2">
      <c r="A378">
        <v>315</v>
      </c>
      <c r="B378" t="s">
        <v>248</v>
      </c>
    </row>
    <row r="379" spans="1:2">
      <c r="A379">
        <v>316</v>
      </c>
      <c r="B379" t="s">
        <v>284</v>
      </c>
    </row>
    <row r="380" spans="1:2">
      <c r="A380">
        <v>317</v>
      </c>
      <c r="B380" t="s">
        <v>320</v>
      </c>
    </row>
    <row r="381" spans="1:2">
      <c r="A381">
        <v>318</v>
      </c>
      <c r="B381" t="s">
        <v>320</v>
      </c>
    </row>
    <row r="382" spans="1:2">
      <c r="A382">
        <v>319</v>
      </c>
      <c r="B382" t="s">
        <v>248</v>
      </c>
    </row>
    <row r="383" spans="1:2">
      <c r="A383">
        <v>320</v>
      </c>
      <c r="B383" t="s">
        <v>248</v>
      </c>
    </row>
    <row r="384" spans="1:2">
      <c r="A384">
        <v>321</v>
      </c>
      <c r="B384" t="s">
        <v>320</v>
      </c>
    </row>
    <row r="385" spans="1:2">
      <c r="A385">
        <v>322</v>
      </c>
      <c r="B385" t="s">
        <v>320</v>
      </c>
    </row>
    <row r="386" spans="1:2">
      <c r="A386">
        <v>323</v>
      </c>
      <c r="B386" t="s">
        <v>320</v>
      </c>
    </row>
    <row r="387" spans="1:2">
      <c r="A387">
        <v>324</v>
      </c>
      <c r="B387" t="s">
        <v>320</v>
      </c>
    </row>
    <row r="388" spans="1:2">
      <c r="A388">
        <v>325</v>
      </c>
      <c r="B388" t="s">
        <v>320</v>
      </c>
    </row>
    <row r="389" spans="1:2">
      <c r="A389">
        <v>326</v>
      </c>
      <c r="B389" t="s">
        <v>320</v>
      </c>
    </row>
    <row r="390" spans="1:2">
      <c r="A390">
        <v>327</v>
      </c>
      <c r="B390" t="s">
        <v>248</v>
      </c>
    </row>
    <row r="391" spans="1:2">
      <c r="A391">
        <v>328</v>
      </c>
      <c r="B391" t="s">
        <v>248</v>
      </c>
    </row>
    <row r="392" spans="1:2">
      <c r="A392">
        <v>329</v>
      </c>
      <c r="B392" t="s">
        <v>320</v>
      </c>
    </row>
    <row r="393" spans="1:2">
      <c r="A393">
        <v>330</v>
      </c>
      <c r="B393" t="s">
        <v>320</v>
      </c>
    </row>
    <row r="394" spans="1:2">
      <c r="A394">
        <v>331</v>
      </c>
      <c r="B394" t="s">
        <v>248</v>
      </c>
    </row>
    <row r="395" spans="1:2">
      <c r="A395">
        <v>332</v>
      </c>
      <c r="B395" t="s">
        <v>320</v>
      </c>
    </row>
    <row r="396" spans="1:2">
      <c r="A396">
        <v>333</v>
      </c>
      <c r="B396" t="s">
        <v>320</v>
      </c>
    </row>
    <row r="397" spans="1:2">
      <c r="A397">
        <v>334</v>
      </c>
      <c r="B397" t="s">
        <v>248</v>
      </c>
    </row>
    <row r="398" spans="1:2">
      <c r="A398">
        <v>335</v>
      </c>
      <c r="B398" t="s">
        <v>223</v>
      </c>
    </row>
    <row r="399" spans="1:2">
      <c r="A399">
        <v>336</v>
      </c>
      <c r="B399" t="s">
        <v>320</v>
      </c>
    </row>
    <row r="400" spans="1:2">
      <c r="A400">
        <v>337</v>
      </c>
      <c r="B400" t="s">
        <v>248</v>
      </c>
    </row>
    <row r="401" spans="1:2">
      <c r="A401">
        <v>338</v>
      </c>
      <c r="B401" t="s">
        <v>248</v>
      </c>
    </row>
    <row r="402" spans="1:2">
      <c r="A402">
        <v>339</v>
      </c>
      <c r="B402" t="s">
        <v>248</v>
      </c>
    </row>
    <row r="403" spans="1:2">
      <c r="A403">
        <v>340</v>
      </c>
      <c r="B403" t="s">
        <v>248</v>
      </c>
    </row>
    <row r="404" spans="1:2">
      <c r="A404">
        <v>341</v>
      </c>
      <c r="B404" t="s">
        <v>248</v>
      </c>
    </row>
    <row r="405" spans="1:2">
      <c r="A405">
        <v>342</v>
      </c>
      <c r="B405" t="s">
        <v>320</v>
      </c>
    </row>
    <row r="406" spans="1:2">
      <c r="A406">
        <v>343</v>
      </c>
      <c r="B406" t="s">
        <v>248</v>
      </c>
    </row>
    <row r="407" spans="1:2">
      <c r="A407">
        <v>344</v>
      </c>
      <c r="B407" t="s">
        <v>223</v>
      </c>
    </row>
    <row r="408" spans="1:2">
      <c r="A408">
        <v>345</v>
      </c>
      <c r="B408" t="s">
        <v>271</v>
      </c>
    </row>
    <row r="409" spans="1:2">
      <c r="A409">
        <v>346</v>
      </c>
      <c r="B409" t="s">
        <v>271</v>
      </c>
    </row>
    <row r="410" spans="1:2">
      <c r="A410">
        <v>347</v>
      </c>
      <c r="B410" t="s">
        <v>284</v>
      </c>
    </row>
    <row r="411" spans="1:2">
      <c r="A411">
        <v>348</v>
      </c>
      <c r="B411" t="s">
        <v>248</v>
      </c>
    </row>
    <row r="412" spans="1:2">
      <c r="A412">
        <v>349</v>
      </c>
      <c r="B412" t="s">
        <v>320</v>
      </c>
    </row>
    <row r="413" spans="1:2">
      <c r="A413">
        <v>350</v>
      </c>
      <c r="B413" t="s">
        <v>320</v>
      </c>
    </row>
    <row r="414" spans="1:2">
      <c r="A414">
        <v>351</v>
      </c>
      <c r="B414" t="s">
        <v>320</v>
      </c>
    </row>
    <row r="415" spans="1:2">
      <c r="A415">
        <v>352</v>
      </c>
      <c r="B415" t="s">
        <v>248</v>
      </c>
    </row>
    <row r="416" spans="1:2">
      <c r="A416">
        <v>353</v>
      </c>
      <c r="B416" t="s">
        <v>320</v>
      </c>
    </row>
    <row r="417" spans="1:2">
      <c r="A417">
        <v>354</v>
      </c>
      <c r="B417" t="s">
        <v>248</v>
      </c>
    </row>
    <row r="418" spans="1:2">
      <c r="A418">
        <v>355</v>
      </c>
      <c r="B418" t="s">
        <v>248</v>
      </c>
    </row>
    <row r="419" spans="1:2">
      <c r="A419">
        <v>356</v>
      </c>
      <c r="B419" t="s">
        <v>320</v>
      </c>
    </row>
    <row r="420" spans="1:2">
      <c r="A420">
        <v>357</v>
      </c>
      <c r="B420" t="s">
        <v>320</v>
      </c>
    </row>
    <row r="421" spans="1:2">
      <c r="A421">
        <v>358</v>
      </c>
      <c r="B421" t="s">
        <v>223</v>
      </c>
    </row>
    <row r="422" spans="1:2">
      <c r="A422">
        <v>359</v>
      </c>
      <c r="B422" t="s">
        <v>248</v>
      </c>
    </row>
    <row r="423" spans="1:2">
      <c r="A423">
        <v>360</v>
      </c>
      <c r="B423" t="s">
        <v>248</v>
      </c>
    </row>
    <row r="424" spans="1:2">
      <c r="A424">
        <v>361</v>
      </c>
      <c r="B424" t="s">
        <v>320</v>
      </c>
    </row>
    <row r="425" spans="1:2">
      <c r="A425">
        <v>362</v>
      </c>
      <c r="B425" t="s">
        <v>320</v>
      </c>
    </row>
    <row r="426" spans="1:2">
      <c r="A426">
        <v>363</v>
      </c>
      <c r="B426" t="s">
        <v>223</v>
      </c>
    </row>
    <row r="427" spans="1:2">
      <c r="A427">
        <v>364</v>
      </c>
      <c r="B427" t="s">
        <v>248</v>
      </c>
    </row>
    <row r="428" spans="1:2">
      <c r="A428">
        <v>365</v>
      </c>
      <c r="B428" t="s">
        <v>320</v>
      </c>
    </row>
    <row r="429" spans="1:2">
      <c r="A429">
        <v>366</v>
      </c>
      <c r="B429" t="s">
        <v>248</v>
      </c>
    </row>
    <row r="430" spans="1:2">
      <c r="A430">
        <v>367</v>
      </c>
      <c r="B430" t="s">
        <v>248</v>
      </c>
    </row>
    <row r="431" spans="1:2">
      <c r="A431">
        <v>368</v>
      </c>
      <c r="B431" t="s">
        <v>248</v>
      </c>
    </row>
    <row r="432" spans="1:2">
      <c r="A432">
        <v>369</v>
      </c>
      <c r="B432" t="s">
        <v>320</v>
      </c>
    </row>
    <row r="433" spans="1:2">
      <c r="A433">
        <v>370</v>
      </c>
      <c r="B433" t="s">
        <v>320</v>
      </c>
    </row>
  </sheetData>
  <dataValidations count="2">
    <dataValidation type="list" allowBlank="1" showInputMessage="1" showErrorMessage="1" sqref="B2:B124 B149:B297" xr:uid="{D6A50E77-844E-4A07-9554-42EB7484475B}">
      <formula1>$B$2:$B$6</formula1>
    </dataValidation>
    <dataValidation type="list" allowBlank="1" showInputMessage="1" showErrorMessage="1" sqref="B125:B148" xr:uid="{8E4F3D5E-E0EA-40FC-BFEA-3D3FF7BB7588}">
      <formula1>$B$2:$B$6</formula1>
      <formula2>0</formula2>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BC592-F65B-4291-9168-8D908AC8E9FD}">
  <sheetPr codeName="Feuil7">
    <tabColor rgb="FF00B050"/>
  </sheetPr>
  <dimension ref="A1:O55"/>
  <sheetViews>
    <sheetView zoomScale="112" zoomScaleNormal="112" workbookViewId="0">
      <pane ySplit="1" topLeftCell="A2" activePane="bottomLeft" state="frozen"/>
      <selection pane="bottomLeft" activeCell="C11" sqref="C11"/>
    </sheetView>
  </sheetViews>
  <sheetFormatPr baseColWidth="10" defaultColWidth="11.33203125" defaultRowHeight="15" customHeight="1"/>
  <cols>
    <col min="1" max="1" width="12" customWidth="1"/>
    <col min="2" max="2" width="15.33203125" customWidth="1"/>
    <col min="3" max="3" width="36.1640625" customWidth="1"/>
    <col min="4" max="6" width="14.6640625" customWidth="1"/>
    <col min="7" max="7" width="22.33203125" customWidth="1"/>
    <col min="8" max="8" width="25.1640625" customWidth="1"/>
    <col min="9" max="9" width="21.33203125" style="63" customWidth="1"/>
    <col min="10" max="11" width="17.83203125" customWidth="1"/>
    <col min="14" max="14" width="21.6640625" customWidth="1"/>
  </cols>
  <sheetData>
    <row r="1" spans="1:15" s="108" customFormat="1" ht="15" customHeight="1">
      <c r="A1" s="107" t="s">
        <v>2275</v>
      </c>
      <c r="B1" s="107" t="s">
        <v>2276</v>
      </c>
      <c r="C1" s="107" t="s">
        <v>2306</v>
      </c>
      <c r="D1" s="107" t="s">
        <v>10</v>
      </c>
      <c r="E1" s="107" t="s">
        <v>2307</v>
      </c>
      <c r="F1" s="107" t="s">
        <v>2308</v>
      </c>
      <c r="G1" s="107" t="s">
        <v>2309</v>
      </c>
      <c r="H1" s="109" t="s">
        <v>4746</v>
      </c>
      <c r="I1" s="109" t="s">
        <v>2310</v>
      </c>
      <c r="J1" s="107" t="s">
        <v>2311</v>
      </c>
      <c r="K1" s="107" t="s">
        <v>4748</v>
      </c>
      <c r="L1" s="107" t="s">
        <v>2312</v>
      </c>
      <c r="M1" s="107" t="s">
        <v>2313</v>
      </c>
      <c r="N1" s="109" t="s">
        <v>4749</v>
      </c>
      <c r="O1" s="109" t="s">
        <v>4750</v>
      </c>
    </row>
    <row r="2" spans="1:15">
      <c r="A2" t="s">
        <v>811</v>
      </c>
      <c r="B2" t="str">
        <f>VLOOKUP(A2,iso_code!B:C,2,FALSE)</f>
        <v>DZA</v>
      </c>
      <c r="C2" t="s">
        <v>2314</v>
      </c>
      <c r="D2" t="s">
        <v>223</v>
      </c>
      <c r="E2" t="s">
        <v>2315</v>
      </c>
      <c r="F2" t="s">
        <v>2316</v>
      </c>
      <c r="G2">
        <f>COUNTIF(study_countries!B:B,A2)</f>
        <v>30</v>
      </c>
      <c r="H2">
        <v>1</v>
      </c>
      <c r="I2" t="s">
        <v>4747</v>
      </c>
      <c r="J2" s="73">
        <v>100</v>
      </c>
      <c r="K2" s="111">
        <v>2024</v>
      </c>
      <c r="L2" t="s">
        <v>64</v>
      </c>
      <c r="M2" t="s">
        <v>65</v>
      </c>
      <c r="N2" t="s">
        <v>4751</v>
      </c>
      <c r="O2" t="s">
        <v>4752</v>
      </c>
    </row>
    <row r="3" spans="1:15">
      <c r="A3" t="s">
        <v>2278</v>
      </c>
      <c r="B3" t="str">
        <f>VLOOKUP(A3,iso_code!B:C,2,FALSE)</f>
        <v>AGO</v>
      </c>
      <c r="C3" t="s">
        <v>2318</v>
      </c>
      <c r="D3" t="s">
        <v>271</v>
      </c>
      <c r="E3" t="s">
        <v>2319</v>
      </c>
      <c r="F3" t="s">
        <v>265</v>
      </c>
      <c r="G3">
        <f>COUNTIF(study_countries!B:B,A3)</f>
        <v>18</v>
      </c>
      <c r="H3">
        <v>0</v>
      </c>
      <c r="I3" t="s">
        <v>105</v>
      </c>
      <c r="J3" s="73">
        <v>55.5</v>
      </c>
      <c r="K3" s="111">
        <v>2024</v>
      </c>
      <c r="L3" t="s">
        <v>64</v>
      </c>
      <c r="M3" t="s">
        <v>65</v>
      </c>
      <c r="N3" t="s">
        <v>4753</v>
      </c>
      <c r="O3" t="s">
        <v>4752</v>
      </c>
    </row>
    <row r="4" spans="1:15">
      <c r="A4" t="s">
        <v>2279</v>
      </c>
      <c r="B4" t="str">
        <f>VLOOKUP(A4,iso_code!B:C,2,FALSE)</f>
        <v>BEN</v>
      </c>
      <c r="C4" t="s">
        <v>2320</v>
      </c>
      <c r="D4" t="s">
        <v>248</v>
      </c>
      <c r="E4" t="s">
        <v>2321</v>
      </c>
      <c r="F4" t="s">
        <v>229</v>
      </c>
      <c r="G4">
        <f>COUNTIF(study_countries!B:B,A4)</f>
        <v>17</v>
      </c>
      <c r="H4">
        <v>0</v>
      </c>
      <c r="I4" t="s">
        <v>105</v>
      </c>
      <c r="J4" s="73">
        <v>59</v>
      </c>
      <c r="K4" s="111">
        <v>2024</v>
      </c>
      <c r="L4" t="s">
        <v>64</v>
      </c>
      <c r="M4" t="s">
        <v>64</v>
      </c>
      <c r="N4" t="s">
        <v>4754</v>
      </c>
      <c r="O4" t="s">
        <v>2317</v>
      </c>
    </row>
    <row r="5" spans="1:15">
      <c r="A5" t="s">
        <v>1877</v>
      </c>
      <c r="B5" t="str">
        <f>VLOOKUP(A5,iso_code!B:C,2,FALSE)</f>
        <v>BWA</v>
      </c>
      <c r="C5" t="s">
        <v>2322</v>
      </c>
      <c r="D5" t="s">
        <v>271</v>
      </c>
      <c r="E5" t="s">
        <v>2319</v>
      </c>
      <c r="F5" t="s">
        <v>2323</v>
      </c>
      <c r="G5">
        <f>COUNTIF(study_countries!B:B,A5)</f>
        <v>22</v>
      </c>
      <c r="H5">
        <v>1</v>
      </c>
      <c r="I5" t="s">
        <v>4747</v>
      </c>
      <c r="J5" s="73">
        <v>80.2</v>
      </c>
      <c r="K5" s="111">
        <v>2024</v>
      </c>
      <c r="L5" t="s">
        <v>64</v>
      </c>
      <c r="M5" t="s">
        <v>65</v>
      </c>
    </row>
    <row r="6" spans="1:15">
      <c r="A6" t="s">
        <v>2280</v>
      </c>
      <c r="B6" t="str">
        <f>VLOOKUP(A6,iso_code!B:C,2,FALSE)</f>
        <v>BFA</v>
      </c>
      <c r="C6" t="s">
        <v>2324</v>
      </c>
      <c r="D6" t="s">
        <v>248</v>
      </c>
      <c r="E6" t="s">
        <v>2321</v>
      </c>
      <c r="F6" t="s">
        <v>229</v>
      </c>
      <c r="G6">
        <f>COUNTIF(study_countries!B:B,A6)</f>
        <v>18</v>
      </c>
      <c r="H6">
        <v>2</v>
      </c>
      <c r="I6" t="s">
        <v>4747</v>
      </c>
      <c r="J6" s="73">
        <v>34</v>
      </c>
      <c r="K6" s="111">
        <v>2024</v>
      </c>
      <c r="L6" t="s">
        <v>64</v>
      </c>
      <c r="M6" t="s">
        <v>64</v>
      </c>
      <c r="N6" t="s">
        <v>4755</v>
      </c>
      <c r="O6" t="s">
        <v>4752</v>
      </c>
    </row>
    <row r="7" spans="1:15">
      <c r="A7" t="s">
        <v>2281</v>
      </c>
      <c r="B7" t="str">
        <f>VLOOKUP(A7,iso_code!B:C,2,FALSE)</f>
        <v>BDI</v>
      </c>
      <c r="C7" t="s">
        <v>2325</v>
      </c>
      <c r="D7" t="s">
        <v>320</v>
      </c>
      <c r="E7" t="s">
        <v>2326</v>
      </c>
      <c r="F7" t="s">
        <v>229</v>
      </c>
      <c r="G7">
        <f>COUNTIF(study_countries!B:B,A7)</f>
        <v>17</v>
      </c>
      <c r="H7">
        <v>3</v>
      </c>
      <c r="I7" t="s">
        <v>2337</v>
      </c>
      <c r="J7" s="73">
        <v>20.100000000000001</v>
      </c>
      <c r="K7" s="111">
        <v>2024</v>
      </c>
      <c r="L7" t="s">
        <v>64</v>
      </c>
      <c r="M7" t="s">
        <v>65</v>
      </c>
      <c r="N7" t="s">
        <v>4756</v>
      </c>
      <c r="O7" t="s">
        <v>4757</v>
      </c>
    </row>
    <row r="8" spans="1:15">
      <c r="A8" t="s">
        <v>1678</v>
      </c>
      <c r="B8" t="str">
        <f>VLOOKUP(A8,iso_code!B:C,2,FALSE)</f>
        <v>CPV</v>
      </c>
      <c r="C8" t="s">
        <v>2327</v>
      </c>
      <c r="D8" t="s">
        <v>248</v>
      </c>
      <c r="E8" t="s">
        <v>2321</v>
      </c>
      <c r="F8" t="s">
        <v>265</v>
      </c>
      <c r="G8">
        <f>COUNTIF(study_countries!B:B,A8)</f>
        <v>6</v>
      </c>
      <c r="H8">
        <v>0</v>
      </c>
      <c r="I8" t="s">
        <v>105</v>
      </c>
      <c r="J8" s="73">
        <v>98.4</v>
      </c>
      <c r="K8" s="111">
        <v>2024</v>
      </c>
      <c r="L8" t="s">
        <v>64</v>
      </c>
      <c r="M8" t="s">
        <v>65</v>
      </c>
    </row>
    <row r="9" spans="1:15">
      <c r="A9" t="s">
        <v>290</v>
      </c>
      <c r="B9" t="str">
        <f>VLOOKUP(A9,iso_code!B:C,2,FALSE)</f>
        <v>CMR</v>
      </c>
      <c r="C9" t="s">
        <v>2328</v>
      </c>
      <c r="D9" t="s">
        <v>284</v>
      </c>
      <c r="E9" t="s">
        <v>2329</v>
      </c>
      <c r="F9" t="s">
        <v>229</v>
      </c>
      <c r="G9">
        <f>COUNTIF(study_countries!B:B,A9)</f>
        <v>29</v>
      </c>
      <c r="H9">
        <v>0</v>
      </c>
      <c r="I9" t="s">
        <v>105</v>
      </c>
      <c r="J9" s="73">
        <v>72</v>
      </c>
      <c r="K9" s="111">
        <v>2024</v>
      </c>
      <c r="L9" t="s">
        <v>64</v>
      </c>
      <c r="M9" t="s">
        <v>65</v>
      </c>
      <c r="N9" t="s">
        <v>4758</v>
      </c>
      <c r="O9" t="s">
        <v>2317</v>
      </c>
    </row>
    <row r="10" spans="1:15">
      <c r="A10" t="s">
        <v>1711</v>
      </c>
      <c r="B10" t="str">
        <f>VLOOKUP(A10,iso_code!B:C,2,FALSE)</f>
        <v>CAF</v>
      </c>
      <c r="C10" t="s">
        <v>2330</v>
      </c>
      <c r="D10" t="s">
        <v>284</v>
      </c>
      <c r="E10" t="s">
        <v>2329</v>
      </c>
      <c r="F10" t="s">
        <v>229</v>
      </c>
      <c r="G10">
        <f>COUNTIF(study_countries!B:B,A10)</f>
        <v>16</v>
      </c>
      <c r="H10">
        <v>0</v>
      </c>
      <c r="I10" t="s">
        <v>105</v>
      </c>
      <c r="J10" s="73">
        <v>18.2</v>
      </c>
      <c r="K10" s="111">
        <v>2024</v>
      </c>
      <c r="L10" t="s">
        <v>64</v>
      </c>
      <c r="M10" t="s">
        <v>65</v>
      </c>
      <c r="N10" t="s">
        <v>4745</v>
      </c>
      <c r="O10" t="s">
        <v>2317</v>
      </c>
    </row>
    <row r="11" spans="1:15">
      <c r="A11" t="s">
        <v>2282</v>
      </c>
      <c r="B11" t="str">
        <f>VLOOKUP(A11,iso_code!B:C,2,FALSE)</f>
        <v>TCD</v>
      </c>
      <c r="C11" t="s">
        <v>2331</v>
      </c>
      <c r="D11" t="s">
        <v>284</v>
      </c>
      <c r="E11" t="s">
        <v>2329</v>
      </c>
      <c r="F11" t="s">
        <v>229</v>
      </c>
      <c r="G11">
        <f>COUNTIF(study_countries!B:B,A11)</f>
        <v>17</v>
      </c>
      <c r="H11">
        <v>0</v>
      </c>
      <c r="I11" t="s">
        <v>105</v>
      </c>
      <c r="J11" s="73">
        <v>13.4</v>
      </c>
      <c r="K11" s="111">
        <v>2024</v>
      </c>
      <c r="L11" t="s">
        <v>64</v>
      </c>
      <c r="M11" t="s">
        <v>65</v>
      </c>
      <c r="N11" t="s">
        <v>4759</v>
      </c>
      <c r="O11" t="s">
        <v>2317</v>
      </c>
    </row>
    <row r="12" spans="1:15">
      <c r="A12" t="s">
        <v>2283</v>
      </c>
      <c r="B12" t="str">
        <f>VLOOKUP(A12,iso_code!B:C,2,FALSE)</f>
        <v>COM</v>
      </c>
      <c r="C12" t="s">
        <v>2332</v>
      </c>
      <c r="D12" t="s">
        <v>320</v>
      </c>
      <c r="E12" t="s">
        <v>2326</v>
      </c>
      <c r="F12" t="s">
        <v>229</v>
      </c>
      <c r="G12">
        <f>COUNTIF(study_countries!B:B,A12)</f>
        <v>7</v>
      </c>
      <c r="H12">
        <v>0</v>
      </c>
      <c r="I12" t="s">
        <v>105</v>
      </c>
      <c r="J12" s="73">
        <v>91.7</v>
      </c>
      <c r="K12" s="111">
        <v>2024</v>
      </c>
      <c r="L12" t="s">
        <v>64</v>
      </c>
      <c r="M12" t="s">
        <v>65</v>
      </c>
    </row>
    <row r="13" spans="1:15">
      <c r="A13" t="s">
        <v>2075</v>
      </c>
      <c r="B13" t="str">
        <f>VLOOKUP(A13,iso_code!B:C,2,FALSE)</f>
        <v>COD</v>
      </c>
      <c r="C13" t="s">
        <v>2333</v>
      </c>
      <c r="D13" t="s">
        <v>271</v>
      </c>
      <c r="E13" t="s">
        <v>2329</v>
      </c>
      <c r="F13" t="s">
        <v>229</v>
      </c>
      <c r="G13">
        <f>COUNTIF(study_countries!B:B,A13)</f>
        <v>18</v>
      </c>
      <c r="H13">
        <v>1</v>
      </c>
      <c r="I13" t="s">
        <v>4747</v>
      </c>
      <c r="J13" s="73">
        <v>22.5</v>
      </c>
      <c r="K13" s="111">
        <v>2024</v>
      </c>
      <c r="L13" t="s">
        <v>64</v>
      </c>
      <c r="M13" t="s">
        <v>65</v>
      </c>
      <c r="N13" t="s">
        <v>4760</v>
      </c>
      <c r="O13" t="s">
        <v>4757</v>
      </c>
    </row>
    <row r="14" spans="1:15">
      <c r="A14" t="s">
        <v>2284</v>
      </c>
      <c r="B14" t="str">
        <f>VLOOKUP(A14,iso_code!B:C,2,FALSE)</f>
        <v>COG</v>
      </c>
      <c r="C14" t="s">
        <v>2334</v>
      </c>
      <c r="D14" t="s">
        <v>284</v>
      </c>
      <c r="E14" t="s">
        <v>2329</v>
      </c>
      <c r="F14" t="s">
        <v>229</v>
      </c>
      <c r="G14">
        <f>COUNTIF(study_countries!B:B,A14)</f>
        <v>15</v>
      </c>
      <c r="H14">
        <v>1</v>
      </c>
      <c r="I14" t="s">
        <v>4747</v>
      </c>
      <c r="J14" s="73">
        <v>53</v>
      </c>
      <c r="K14" s="111">
        <v>2024</v>
      </c>
      <c r="L14" t="s">
        <v>64</v>
      </c>
      <c r="M14" t="s">
        <v>65</v>
      </c>
      <c r="N14" t="s">
        <v>4761</v>
      </c>
      <c r="O14" t="s">
        <v>4757</v>
      </c>
    </row>
    <row r="15" spans="1:15">
      <c r="A15" t="s">
        <v>2285</v>
      </c>
      <c r="B15" t="str">
        <f>VLOOKUP(A15,iso_code!B:C,2,FALSE)</f>
        <v>DJI</v>
      </c>
      <c r="C15" t="s">
        <v>2335</v>
      </c>
      <c r="D15" t="s">
        <v>320</v>
      </c>
      <c r="E15" t="s">
        <v>2326</v>
      </c>
      <c r="F15" t="s">
        <v>229</v>
      </c>
      <c r="G15">
        <f>COUNTIF(study_countries!B:B,A15)</f>
        <v>15</v>
      </c>
      <c r="H15">
        <v>0</v>
      </c>
      <c r="I15" t="s">
        <v>105</v>
      </c>
      <c r="J15" s="73">
        <v>69.2</v>
      </c>
      <c r="K15" s="111">
        <v>2024</v>
      </c>
      <c r="L15" t="s">
        <v>64</v>
      </c>
      <c r="M15" t="s">
        <v>65</v>
      </c>
    </row>
    <row r="16" spans="1:15">
      <c r="A16" t="s">
        <v>873</v>
      </c>
      <c r="B16" t="str">
        <f>VLOOKUP(A16,iso_code!B:C,2,FALSE)</f>
        <v>EGY</v>
      </c>
      <c r="C16" t="s">
        <v>2336</v>
      </c>
      <c r="D16" t="s">
        <v>320</v>
      </c>
      <c r="E16" t="s">
        <v>2315</v>
      </c>
      <c r="F16" t="s">
        <v>2316</v>
      </c>
      <c r="G16">
        <f>COUNTIF(study_countries!B:B,A16)</f>
        <v>43</v>
      </c>
      <c r="H16">
        <v>1</v>
      </c>
      <c r="I16" t="s">
        <v>4747</v>
      </c>
      <c r="J16" s="73">
        <v>100</v>
      </c>
      <c r="K16" s="111">
        <v>2024</v>
      </c>
      <c r="L16" t="s">
        <v>64</v>
      </c>
      <c r="M16" t="s">
        <v>65</v>
      </c>
      <c r="N16" t="s">
        <v>4762</v>
      </c>
      <c r="O16" t="s">
        <v>4752</v>
      </c>
    </row>
    <row r="17" spans="1:15">
      <c r="A17" t="s">
        <v>2286</v>
      </c>
      <c r="B17" t="str">
        <f>VLOOKUP(A17,iso_code!B:C,2,FALSE)</f>
        <v>GNQ</v>
      </c>
      <c r="C17" t="s">
        <v>2338</v>
      </c>
      <c r="D17" t="s">
        <v>284</v>
      </c>
      <c r="E17" t="s">
        <v>2329</v>
      </c>
      <c r="F17" t="s">
        <v>2339</v>
      </c>
      <c r="G17">
        <f>COUNTIF(study_countries!B:B,A17)</f>
        <v>15</v>
      </c>
      <c r="H17">
        <v>1</v>
      </c>
      <c r="I17" t="s">
        <v>4747</v>
      </c>
      <c r="J17" s="73">
        <v>65.099999999999994</v>
      </c>
      <c r="K17" s="111">
        <v>2024</v>
      </c>
      <c r="L17" t="s">
        <v>64</v>
      </c>
      <c r="M17" t="s">
        <v>64</v>
      </c>
    </row>
    <row r="18" spans="1:15">
      <c r="A18" t="s">
        <v>2287</v>
      </c>
      <c r="B18" t="str">
        <f>VLOOKUP(A18,iso_code!B:C,2,FALSE)</f>
        <v>ERI</v>
      </c>
      <c r="C18" t="s">
        <v>2340</v>
      </c>
      <c r="D18" t="s">
        <v>320</v>
      </c>
      <c r="E18" t="s">
        <v>2326</v>
      </c>
      <c r="F18" t="s">
        <v>2341</v>
      </c>
      <c r="G18">
        <f>COUNTIF(study_countries!B:B,A18)</f>
        <v>14</v>
      </c>
      <c r="H18">
        <v>0</v>
      </c>
      <c r="I18" t="s">
        <v>105</v>
      </c>
      <c r="J18" s="73">
        <v>55.3</v>
      </c>
      <c r="K18" s="111">
        <v>2024</v>
      </c>
      <c r="L18" t="s">
        <v>64</v>
      </c>
      <c r="M18" t="s">
        <v>65</v>
      </c>
      <c r="N18" t="s">
        <v>4763</v>
      </c>
      <c r="O18" t="s">
        <v>4757</v>
      </c>
    </row>
    <row r="19" spans="1:15">
      <c r="A19" t="s">
        <v>2303</v>
      </c>
      <c r="B19" t="str">
        <f>VLOOKUP(A19,iso_code!B:C,2,FALSE)</f>
        <v>SWZ</v>
      </c>
      <c r="C19" t="s">
        <v>2342</v>
      </c>
      <c r="D19" t="s">
        <v>271</v>
      </c>
      <c r="E19" t="s">
        <v>2319</v>
      </c>
      <c r="F19" t="s">
        <v>2323</v>
      </c>
      <c r="G19">
        <f>COUNTIF(study_countries!B:B,A19)</f>
        <v>14</v>
      </c>
      <c r="H19">
        <v>0</v>
      </c>
      <c r="I19" t="s">
        <v>105</v>
      </c>
      <c r="J19" s="73">
        <v>89.3</v>
      </c>
      <c r="K19" s="111">
        <v>2024</v>
      </c>
      <c r="L19" t="s">
        <v>64</v>
      </c>
      <c r="M19" t="s">
        <v>65</v>
      </c>
    </row>
    <row r="20" spans="1:15">
      <c r="A20" t="s">
        <v>199</v>
      </c>
      <c r="B20" t="str">
        <f>VLOOKUP(A20,iso_code!B:C,2,FALSE)</f>
        <v>ETH</v>
      </c>
      <c r="C20" t="s">
        <v>2343</v>
      </c>
      <c r="D20" t="s">
        <v>320</v>
      </c>
      <c r="E20" t="s">
        <v>2326</v>
      </c>
      <c r="F20" t="s">
        <v>2341</v>
      </c>
      <c r="G20">
        <f>COUNTIF(study_countries!B:B,A20)</f>
        <v>49</v>
      </c>
      <c r="H20">
        <v>0</v>
      </c>
      <c r="I20" t="s">
        <v>105</v>
      </c>
      <c r="J20" s="73">
        <v>56.6</v>
      </c>
      <c r="K20" s="111">
        <v>2024</v>
      </c>
      <c r="L20" t="s">
        <v>64</v>
      </c>
      <c r="M20" t="s">
        <v>64</v>
      </c>
      <c r="N20" t="s">
        <v>4764</v>
      </c>
      <c r="O20" t="s">
        <v>4752</v>
      </c>
    </row>
    <row r="21" spans="1:15">
      <c r="A21" t="s">
        <v>2288</v>
      </c>
      <c r="B21" t="str">
        <f>VLOOKUP(A21,iso_code!B:C,2,FALSE)</f>
        <v>GAB</v>
      </c>
      <c r="C21" t="s">
        <v>2344</v>
      </c>
      <c r="D21" t="s">
        <v>284</v>
      </c>
      <c r="E21" t="s">
        <v>2329</v>
      </c>
      <c r="F21" t="s">
        <v>229</v>
      </c>
      <c r="G21">
        <f>COUNTIF(study_countries!B:B,A21)</f>
        <v>15</v>
      </c>
      <c r="H21">
        <v>1</v>
      </c>
      <c r="I21" t="s">
        <v>4747</v>
      </c>
      <c r="J21" s="73">
        <v>95.1</v>
      </c>
      <c r="K21" s="111">
        <v>2024</v>
      </c>
      <c r="L21" t="s">
        <v>64</v>
      </c>
      <c r="M21" t="s">
        <v>65</v>
      </c>
    </row>
    <row r="22" spans="1:15">
      <c r="A22" t="s">
        <v>2289</v>
      </c>
      <c r="B22" t="str">
        <f>VLOOKUP(A22,iso_code!B:C,2,FALSE)</f>
        <v>GMB</v>
      </c>
      <c r="C22" t="s">
        <v>2345</v>
      </c>
      <c r="D22" t="s">
        <v>248</v>
      </c>
      <c r="E22" t="s">
        <v>2321</v>
      </c>
      <c r="F22" t="s">
        <v>2323</v>
      </c>
      <c r="G22">
        <f>COUNTIF(study_countries!B:B,A22)</f>
        <v>18</v>
      </c>
      <c r="H22">
        <v>0</v>
      </c>
      <c r="I22" t="s">
        <v>105</v>
      </c>
      <c r="J22" s="73">
        <v>69</v>
      </c>
      <c r="K22" s="111">
        <v>2024</v>
      </c>
      <c r="L22" t="s">
        <v>64</v>
      </c>
      <c r="M22" t="s">
        <v>64</v>
      </c>
    </row>
    <row r="23" spans="1:15">
      <c r="A23" t="s">
        <v>255</v>
      </c>
      <c r="B23" t="str">
        <f>VLOOKUP(A23,iso_code!B:C,2,FALSE)</f>
        <v>GHA</v>
      </c>
      <c r="C23" t="s">
        <v>2346</v>
      </c>
      <c r="D23" t="s">
        <v>248</v>
      </c>
      <c r="E23" t="s">
        <v>2321</v>
      </c>
      <c r="F23" t="s">
        <v>2323</v>
      </c>
      <c r="G23">
        <f>COUNTIF(study_countries!B:B,A23)</f>
        <v>36</v>
      </c>
      <c r="H23">
        <v>3</v>
      </c>
      <c r="I23" t="s">
        <v>2337</v>
      </c>
      <c r="J23" s="73">
        <v>91.9</v>
      </c>
      <c r="K23" s="111">
        <v>2024</v>
      </c>
      <c r="L23" t="s">
        <v>64</v>
      </c>
      <c r="M23" t="s">
        <v>65</v>
      </c>
      <c r="N23" t="s">
        <v>4765</v>
      </c>
      <c r="O23" t="s">
        <v>4752</v>
      </c>
    </row>
    <row r="24" spans="1:15">
      <c r="A24" t="s">
        <v>2290</v>
      </c>
      <c r="B24" t="str">
        <f>VLOOKUP(A24,iso_code!B:C,2,FALSE)</f>
        <v>GIN</v>
      </c>
      <c r="C24" t="s">
        <v>2347</v>
      </c>
      <c r="D24" t="s">
        <v>248</v>
      </c>
      <c r="E24" t="s">
        <v>2321</v>
      </c>
      <c r="F24" t="s">
        <v>229</v>
      </c>
      <c r="G24">
        <f>COUNTIF(study_countries!B:B,A24)</f>
        <v>16</v>
      </c>
      <c r="H24">
        <v>2</v>
      </c>
      <c r="I24" t="s">
        <v>4747</v>
      </c>
      <c r="J24" s="73">
        <v>53.8</v>
      </c>
      <c r="K24" s="111">
        <v>2024</v>
      </c>
      <c r="L24" t="s">
        <v>64</v>
      </c>
      <c r="M24" t="s">
        <v>65</v>
      </c>
      <c r="N24" t="s">
        <v>4766</v>
      </c>
      <c r="O24" t="s">
        <v>2317</v>
      </c>
    </row>
    <row r="25" spans="1:15">
      <c r="A25" t="s">
        <v>2291</v>
      </c>
      <c r="B25" t="str">
        <f>VLOOKUP(A25,iso_code!B:C,2,FALSE)</f>
        <v>GNB</v>
      </c>
      <c r="C25" t="s">
        <v>2348</v>
      </c>
      <c r="D25" t="s">
        <v>248</v>
      </c>
      <c r="E25" t="s">
        <v>2321</v>
      </c>
      <c r="F25" t="s">
        <v>265</v>
      </c>
      <c r="G25">
        <f>COUNTIF(study_countries!B:B,A25)</f>
        <v>16</v>
      </c>
      <c r="H25">
        <v>0</v>
      </c>
      <c r="I25" t="s">
        <v>105</v>
      </c>
      <c r="J25" s="73">
        <v>43.7</v>
      </c>
      <c r="K25" s="111">
        <v>2024</v>
      </c>
      <c r="L25" t="s">
        <v>64</v>
      </c>
      <c r="M25" t="s">
        <v>65</v>
      </c>
    </row>
    <row r="26" spans="1:15">
      <c r="A26" t="s">
        <v>2292</v>
      </c>
      <c r="B26" t="str">
        <f>VLOOKUP(A26,iso_code!B:C,2,FALSE)</f>
        <v>CIV</v>
      </c>
      <c r="C26" t="s">
        <v>2349</v>
      </c>
      <c r="D26" t="s">
        <v>248</v>
      </c>
      <c r="E26" t="s">
        <v>2321</v>
      </c>
      <c r="F26" t="s">
        <v>229</v>
      </c>
      <c r="G26">
        <f>COUNTIF(study_countries!B:B,A26)</f>
        <v>19</v>
      </c>
      <c r="H26">
        <v>0</v>
      </c>
      <c r="I26" t="s">
        <v>105</v>
      </c>
      <c r="J26" s="73">
        <v>72.900000000000006</v>
      </c>
      <c r="K26" s="111">
        <v>2024</v>
      </c>
      <c r="L26" t="s">
        <v>64</v>
      </c>
      <c r="M26" t="s">
        <v>65</v>
      </c>
      <c r="N26" t="s">
        <v>4767</v>
      </c>
      <c r="O26" t="s">
        <v>4752</v>
      </c>
    </row>
    <row r="27" spans="1:15">
      <c r="A27" t="s">
        <v>433</v>
      </c>
      <c r="B27" t="str">
        <f>VLOOKUP(A27,iso_code!B:C,2,FALSE)</f>
        <v>KEN</v>
      </c>
      <c r="C27" t="s">
        <v>2350</v>
      </c>
      <c r="D27" t="s">
        <v>320</v>
      </c>
      <c r="E27" t="s">
        <v>2326</v>
      </c>
      <c r="F27" t="s">
        <v>2323</v>
      </c>
      <c r="G27">
        <f>COUNTIF(study_countries!B:B,A27)</f>
        <v>38</v>
      </c>
      <c r="H27">
        <v>3</v>
      </c>
      <c r="I27" t="s">
        <v>2337</v>
      </c>
      <c r="J27" s="73">
        <v>77</v>
      </c>
      <c r="K27" s="111">
        <v>2024</v>
      </c>
      <c r="L27" t="s">
        <v>64</v>
      </c>
      <c r="M27" t="s">
        <v>65</v>
      </c>
      <c r="N27" t="s">
        <v>4743</v>
      </c>
      <c r="O27" t="s">
        <v>4752</v>
      </c>
    </row>
    <row r="28" spans="1:15">
      <c r="A28" t="s">
        <v>2293</v>
      </c>
      <c r="B28" t="str">
        <f>VLOOKUP(A28,iso_code!B:C,2,FALSE)</f>
        <v>LSO</v>
      </c>
      <c r="C28" t="s">
        <v>2351</v>
      </c>
      <c r="D28" t="s">
        <v>271</v>
      </c>
      <c r="E28" t="s">
        <v>2319</v>
      </c>
      <c r="F28" t="s">
        <v>2323</v>
      </c>
      <c r="G28">
        <f>COUNTIF(study_countries!B:B,A28)</f>
        <v>16</v>
      </c>
      <c r="H28">
        <v>1</v>
      </c>
      <c r="I28" t="s">
        <v>4747</v>
      </c>
      <c r="J28" s="73">
        <v>60.6</v>
      </c>
      <c r="K28" s="111">
        <v>2024</v>
      </c>
      <c r="L28" t="s">
        <v>64</v>
      </c>
      <c r="M28" t="s">
        <v>65</v>
      </c>
    </row>
    <row r="29" spans="1:15">
      <c r="A29" t="s">
        <v>2294</v>
      </c>
      <c r="B29" t="str">
        <f>VLOOKUP(A29,iso_code!B:C,2,FALSE)</f>
        <v>LBR</v>
      </c>
      <c r="C29" t="s">
        <v>2352</v>
      </c>
      <c r="D29" t="s">
        <v>248</v>
      </c>
      <c r="E29" t="s">
        <v>2321</v>
      </c>
      <c r="F29" t="s">
        <v>2323</v>
      </c>
      <c r="G29">
        <f>COUNTIF(study_countries!B:B,A29)</f>
        <v>17</v>
      </c>
      <c r="H29">
        <v>0</v>
      </c>
      <c r="I29" t="s">
        <v>105</v>
      </c>
      <c r="J29" s="73">
        <v>34.9</v>
      </c>
      <c r="K29" s="111">
        <v>2024</v>
      </c>
      <c r="L29" t="s">
        <v>64</v>
      </c>
      <c r="M29" t="s">
        <v>65</v>
      </c>
      <c r="N29" t="s">
        <v>4768</v>
      </c>
      <c r="O29" t="s">
        <v>2317</v>
      </c>
    </row>
    <row r="30" spans="1:15">
      <c r="A30" t="s">
        <v>2043</v>
      </c>
      <c r="B30" t="str">
        <f>VLOOKUP(A30,iso_code!B:C,2,FALSE)</f>
        <v>LBY</v>
      </c>
      <c r="C30" t="s">
        <v>2353</v>
      </c>
      <c r="D30" t="s">
        <v>223</v>
      </c>
      <c r="E30" t="s">
        <v>2315</v>
      </c>
      <c r="F30" t="s">
        <v>2316</v>
      </c>
      <c r="G30">
        <f>COUNTIF(study_countries!B:B,A30)</f>
        <v>17</v>
      </c>
      <c r="H30">
        <v>0</v>
      </c>
      <c r="I30" t="s">
        <v>105</v>
      </c>
      <c r="J30" s="73">
        <v>77.400000000000006</v>
      </c>
      <c r="K30" s="111">
        <v>2024</v>
      </c>
      <c r="L30" t="s">
        <v>65</v>
      </c>
      <c r="M30" t="s">
        <v>65</v>
      </c>
    </row>
    <row r="31" spans="1:15">
      <c r="A31" t="s">
        <v>2295</v>
      </c>
      <c r="B31" t="str">
        <f>VLOOKUP(A31,iso_code!B:C,2,FALSE)</f>
        <v>MDG</v>
      </c>
      <c r="C31" t="s">
        <v>2354</v>
      </c>
      <c r="D31" t="s">
        <v>320</v>
      </c>
      <c r="E31" t="s">
        <v>2326</v>
      </c>
      <c r="F31" t="s">
        <v>229</v>
      </c>
      <c r="G31">
        <f>COUNTIF(study_countries!B:B,A31)</f>
        <v>11</v>
      </c>
      <c r="H31">
        <v>2</v>
      </c>
      <c r="I31" t="s">
        <v>4747</v>
      </c>
      <c r="J31" s="73">
        <v>42.5</v>
      </c>
      <c r="K31" s="111">
        <v>2024</v>
      </c>
      <c r="L31" t="s">
        <v>64</v>
      </c>
      <c r="M31" t="s">
        <v>65</v>
      </c>
      <c r="N31" t="s">
        <v>4769</v>
      </c>
      <c r="O31" t="s">
        <v>4757</v>
      </c>
    </row>
    <row r="32" spans="1:15">
      <c r="A32" t="s">
        <v>1190</v>
      </c>
      <c r="B32" t="str">
        <f>VLOOKUP(A32,iso_code!B:C,2,FALSE)</f>
        <v>MWI</v>
      </c>
      <c r="C32" t="s">
        <v>2355</v>
      </c>
      <c r="D32" t="s">
        <v>271</v>
      </c>
      <c r="E32" t="s">
        <v>2319</v>
      </c>
      <c r="F32" t="s">
        <v>2323</v>
      </c>
      <c r="G32">
        <f>COUNTIF(study_countries!B:B,A32)</f>
        <v>19</v>
      </c>
      <c r="H32">
        <v>1</v>
      </c>
      <c r="I32" t="s">
        <v>4747</v>
      </c>
      <c r="J32" s="73">
        <v>15.6</v>
      </c>
      <c r="K32" s="111">
        <v>2024</v>
      </c>
      <c r="L32" t="s">
        <v>64</v>
      </c>
      <c r="M32" t="s">
        <v>65</v>
      </c>
      <c r="N32" t="s">
        <v>4767</v>
      </c>
      <c r="O32" t="s">
        <v>4752</v>
      </c>
    </row>
    <row r="33" spans="1:15">
      <c r="A33" t="s">
        <v>2296</v>
      </c>
      <c r="B33" t="str">
        <f>VLOOKUP(A33,iso_code!B:C,2,FALSE)</f>
        <v>MLI</v>
      </c>
      <c r="C33" t="s">
        <v>2356</v>
      </c>
      <c r="D33" t="s">
        <v>248</v>
      </c>
      <c r="E33" t="s">
        <v>2321</v>
      </c>
      <c r="F33" t="s">
        <v>229</v>
      </c>
      <c r="G33">
        <f>COUNTIF(study_countries!B:B,A33)</f>
        <v>17</v>
      </c>
      <c r="H33">
        <v>0</v>
      </c>
      <c r="I33" t="s">
        <v>105</v>
      </c>
      <c r="J33" s="73">
        <v>49.5</v>
      </c>
      <c r="K33" s="111">
        <v>2024</v>
      </c>
      <c r="L33" t="s">
        <v>64</v>
      </c>
      <c r="M33" t="s">
        <v>65</v>
      </c>
      <c r="N33" t="s">
        <v>4770</v>
      </c>
      <c r="O33" t="s">
        <v>2317</v>
      </c>
    </row>
    <row r="34" spans="1:15">
      <c r="A34" t="s">
        <v>2161</v>
      </c>
      <c r="B34" t="str">
        <f>VLOOKUP(A34,iso_code!B:C,2,FALSE)</f>
        <v>MRT</v>
      </c>
      <c r="C34" t="s">
        <v>2357</v>
      </c>
      <c r="D34" t="s">
        <v>223</v>
      </c>
      <c r="E34" t="s">
        <v>2315</v>
      </c>
      <c r="F34" t="s">
        <v>2316</v>
      </c>
      <c r="G34">
        <f>COUNTIF(study_countries!B:B,A34)</f>
        <v>15</v>
      </c>
      <c r="H34">
        <v>1</v>
      </c>
      <c r="I34" t="s">
        <v>4747</v>
      </c>
      <c r="J34" s="73">
        <v>52.2</v>
      </c>
      <c r="K34" s="111">
        <v>2024</v>
      </c>
      <c r="L34" t="s">
        <v>64</v>
      </c>
      <c r="M34" t="s">
        <v>65</v>
      </c>
      <c r="N34" t="s">
        <v>4771</v>
      </c>
      <c r="O34" t="s">
        <v>2317</v>
      </c>
    </row>
    <row r="35" spans="1:15">
      <c r="A35" t="s">
        <v>995</v>
      </c>
      <c r="B35" t="str">
        <f>VLOOKUP(A35,iso_code!B:C,2,FALSE)</f>
        <v>MUS</v>
      </c>
      <c r="C35" t="s">
        <v>2358</v>
      </c>
      <c r="D35" t="s">
        <v>320</v>
      </c>
      <c r="E35" t="s">
        <v>2326</v>
      </c>
      <c r="F35" t="s">
        <v>2323</v>
      </c>
      <c r="G35">
        <f>COUNTIF(study_countries!B:B,A35)</f>
        <v>10</v>
      </c>
      <c r="H35">
        <v>2</v>
      </c>
      <c r="I35" t="s">
        <v>4747</v>
      </c>
      <c r="J35" s="73">
        <v>100</v>
      </c>
      <c r="K35" s="111">
        <v>2024</v>
      </c>
      <c r="L35" t="s">
        <v>64</v>
      </c>
      <c r="M35" t="s">
        <v>65</v>
      </c>
    </row>
    <row r="36" spans="1:15">
      <c r="A36" t="s">
        <v>518</v>
      </c>
      <c r="B36" t="str">
        <f>VLOOKUP(A36,iso_code!B:C,2,FALSE)</f>
        <v>MAR</v>
      </c>
      <c r="C36" t="s">
        <v>2359</v>
      </c>
      <c r="D36" t="s">
        <v>223</v>
      </c>
      <c r="E36" t="s">
        <v>2315</v>
      </c>
      <c r="F36" t="s">
        <v>2316</v>
      </c>
      <c r="G36">
        <f>COUNTIF(study_countries!B:B,A36)</f>
        <v>32</v>
      </c>
      <c r="H36">
        <v>2</v>
      </c>
      <c r="I36" t="s">
        <v>4747</v>
      </c>
      <c r="J36" s="73">
        <v>100</v>
      </c>
      <c r="K36" s="111">
        <v>2024</v>
      </c>
      <c r="L36" t="s">
        <v>64</v>
      </c>
      <c r="M36" t="s">
        <v>65</v>
      </c>
      <c r="N36" t="s">
        <v>4772</v>
      </c>
      <c r="O36" t="s">
        <v>4752</v>
      </c>
    </row>
    <row r="37" spans="1:15">
      <c r="A37" t="s">
        <v>1496</v>
      </c>
      <c r="B37" t="str">
        <f>VLOOKUP(A37,iso_code!B:C,2,FALSE)</f>
        <v>MOZ</v>
      </c>
      <c r="C37" t="s">
        <v>2360</v>
      </c>
      <c r="D37" t="s">
        <v>271</v>
      </c>
      <c r="E37" t="s">
        <v>2319</v>
      </c>
      <c r="F37" t="s">
        <v>265</v>
      </c>
      <c r="G37">
        <f>COUNTIF(study_countries!B:B,A37)</f>
        <v>23</v>
      </c>
      <c r="H37">
        <v>2</v>
      </c>
      <c r="I37" t="s">
        <v>4747</v>
      </c>
      <c r="J37" s="73">
        <v>36.9</v>
      </c>
      <c r="K37" s="111">
        <v>2024</v>
      </c>
      <c r="L37" t="s">
        <v>64</v>
      </c>
      <c r="M37" t="s">
        <v>65</v>
      </c>
      <c r="N37" t="s">
        <v>4773</v>
      </c>
      <c r="O37" t="s">
        <v>2317</v>
      </c>
    </row>
    <row r="38" spans="1:15">
      <c r="A38" t="s">
        <v>2121</v>
      </c>
      <c r="B38" t="str">
        <f>VLOOKUP(A38,iso_code!B:C,2,FALSE)</f>
        <v>NAM</v>
      </c>
      <c r="C38" t="s">
        <v>2361</v>
      </c>
      <c r="D38" t="s">
        <v>271</v>
      </c>
      <c r="E38" t="s">
        <v>2319</v>
      </c>
      <c r="F38" t="s">
        <v>2323</v>
      </c>
      <c r="G38">
        <f>COUNTIF(study_countries!B:B,A38)</f>
        <v>18</v>
      </c>
      <c r="H38">
        <v>3</v>
      </c>
      <c r="I38" t="s">
        <v>2337</v>
      </c>
      <c r="J38" s="73">
        <v>59.3</v>
      </c>
      <c r="K38" s="110"/>
      <c r="L38" t="s">
        <v>64</v>
      </c>
      <c r="M38" t="s">
        <v>65</v>
      </c>
    </row>
    <row r="39" spans="1:15">
      <c r="A39" t="s">
        <v>1030</v>
      </c>
      <c r="B39" t="str">
        <f>VLOOKUP(A39,iso_code!B:C,2,FALSE)</f>
        <v>NER</v>
      </c>
      <c r="C39" t="s">
        <v>2362</v>
      </c>
      <c r="D39" t="s">
        <v>248</v>
      </c>
      <c r="E39" t="s">
        <v>2321</v>
      </c>
      <c r="F39" t="s">
        <v>229</v>
      </c>
      <c r="G39">
        <f>COUNTIF(study_countries!B:B,A39)</f>
        <v>19</v>
      </c>
      <c r="H39">
        <v>2</v>
      </c>
      <c r="I39" t="s">
        <v>4747</v>
      </c>
      <c r="J39" s="73">
        <v>21.3</v>
      </c>
      <c r="K39" s="110">
        <v>2024</v>
      </c>
      <c r="L39" t="s">
        <v>64</v>
      </c>
      <c r="M39" t="s">
        <v>65</v>
      </c>
      <c r="N39" t="s">
        <v>4774</v>
      </c>
      <c r="O39" t="s">
        <v>4752</v>
      </c>
    </row>
    <row r="40" spans="1:15">
      <c r="A40" t="s">
        <v>1263</v>
      </c>
      <c r="B40" t="str">
        <f>VLOOKUP(A40,iso_code!B:C,2,FALSE)</f>
        <v>NGA</v>
      </c>
      <c r="C40" t="s">
        <v>2363</v>
      </c>
      <c r="D40" t="s">
        <v>248</v>
      </c>
      <c r="E40" t="s">
        <v>2321</v>
      </c>
      <c r="F40" t="s">
        <v>2323</v>
      </c>
      <c r="G40">
        <f>COUNTIF(study_countries!B:B,A40)</f>
        <v>93</v>
      </c>
      <c r="H40">
        <v>1</v>
      </c>
      <c r="I40" t="s">
        <v>4747</v>
      </c>
      <c r="J40" s="73">
        <v>62.5</v>
      </c>
      <c r="K40" s="110">
        <v>2024</v>
      </c>
      <c r="L40" t="s">
        <v>64</v>
      </c>
      <c r="M40" t="s">
        <v>64</v>
      </c>
      <c r="N40" t="s">
        <v>4775</v>
      </c>
      <c r="O40" t="s">
        <v>4752</v>
      </c>
    </row>
    <row r="41" spans="1:15">
      <c r="A41" t="s">
        <v>2297</v>
      </c>
      <c r="B41" t="str">
        <f>VLOOKUP(A41,iso_code!B:C,2,FALSE)</f>
        <v>RWA</v>
      </c>
      <c r="C41" t="s">
        <v>2364</v>
      </c>
      <c r="D41" t="s">
        <v>320</v>
      </c>
      <c r="E41" t="s">
        <v>2326</v>
      </c>
      <c r="F41" t="s">
        <v>2323</v>
      </c>
      <c r="G41">
        <f>COUNTIF(study_countries!B:B,A41)</f>
        <v>25</v>
      </c>
      <c r="H41">
        <v>2</v>
      </c>
      <c r="I41" t="s">
        <v>4747</v>
      </c>
      <c r="J41" s="73">
        <v>72</v>
      </c>
      <c r="K41" s="110">
        <v>2024</v>
      </c>
      <c r="L41" t="s">
        <v>64</v>
      </c>
      <c r="M41" t="s">
        <v>65</v>
      </c>
      <c r="N41" t="s">
        <v>4776</v>
      </c>
      <c r="O41" t="s">
        <v>4752</v>
      </c>
    </row>
    <row r="42" spans="1:15">
      <c r="A42" t="s">
        <v>2298</v>
      </c>
      <c r="B42" t="str">
        <f>VLOOKUP(A42,iso_code!B:C,2,FALSE)</f>
        <v>STP</v>
      </c>
      <c r="C42" t="s">
        <v>2365</v>
      </c>
      <c r="D42" t="s">
        <v>284</v>
      </c>
      <c r="E42" t="s">
        <v>2329</v>
      </c>
      <c r="F42" t="s">
        <v>265</v>
      </c>
      <c r="G42">
        <f>COUNTIF(study_countries!B:B,A42)</f>
        <v>6</v>
      </c>
      <c r="H42">
        <v>0</v>
      </c>
      <c r="I42" t="s">
        <v>105</v>
      </c>
      <c r="J42" s="73">
        <v>77.7</v>
      </c>
      <c r="K42" s="110">
        <v>2024</v>
      </c>
      <c r="L42" t="s">
        <v>64</v>
      </c>
      <c r="M42" t="s">
        <v>65</v>
      </c>
    </row>
    <row r="43" spans="1:15">
      <c r="A43" t="s">
        <v>1736</v>
      </c>
      <c r="B43" t="str">
        <f>VLOOKUP(A43,iso_code!B:C,2,FALSE)</f>
        <v>SEN</v>
      </c>
      <c r="C43" t="s">
        <v>2366</v>
      </c>
      <c r="D43" t="s">
        <v>248</v>
      </c>
      <c r="E43" t="s">
        <v>2321</v>
      </c>
      <c r="F43" t="s">
        <v>229</v>
      </c>
      <c r="G43">
        <f>COUNTIF(study_countries!B:B,A43)</f>
        <v>19</v>
      </c>
      <c r="H43">
        <v>1</v>
      </c>
      <c r="I43" t="s">
        <v>4747</v>
      </c>
      <c r="J43" s="73">
        <v>82.9</v>
      </c>
      <c r="K43" s="110">
        <v>2024</v>
      </c>
      <c r="L43" t="s">
        <v>64</v>
      </c>
      <c r="M43" t="s">
        <v>65</v>
      </c>
      <c r="N43" t="s">
        <v>4777</v>
      </c>
      <c r="O43" t="s">
        <v>4752</v>
      </c>
    </row>
    <row r="44" spans="1:15">
      <c r="A44" t="s">
        <v>2299</v>
      </c>
      <c r="B44" t="str">
        <f>VLOOKUP(A44,iso_code!B:C,2,FALSE)</f>
        <v>SYC</v>
      </c>
      <c r="C44" t="s">
        <v>2367</v>
      </c>
      <c r="D44" t="s">
        <v>320</v>
      </c>
      <c r="E44" t="s">
        <v>2326</v>
      </c>
      <c r="F44" t="s">
        <v>2323</v>
      </c>
      <c r="G44">
        <f>COUNTIF(study_countries!B:B,A44)</f>
        <v>6</v>
      </c>
      <c r="H44">
        <v>2</v>
      </c>
      <c r="I44" t="s">
        <v>4747</v>
      </c>
      <c r="J44" s="73">
        <v>100</v>
      </c>
      <c r="K44" s="110">
        <v>2024</v>
      </c>
      <c r="L44" t="s">
        <v>64</v>
      </c>
      <c r="M44" t="s">
        <v>65</v>
      </c>
    </row>
    <row r="45" spans="1:15">
      <c r="A45" t="s">
        <v>2145</v>
      </c>
      <c r="B45" t="str">
        <f>VLOOKUP(A45,iso_code!B:C,2,FALSE)</f>
        <v>SLE</v>
      </c>
      <c r="C45" t="s">
        <v>2368</v>
      </c>
      <c r="D45" t="s">
        <v>248</v>
      </c>
      <c r="E45" t="s">
        <v>2321</v>
      </c>
      <c r="F45" t="s">
        <v>2323</v>
      </c>
      <c r="G45">
        <f>COUNTIF(study_countries!B:B,A45)</f>
        <v>19</v>
      </c>
      <c r="H45">
        <v>0</v>
      </c>
      <c r="I45" t="s">
        <v>105</v>
      </c>
      <c r="J45" s="73">
        <v>39.200000000000003</v>
      </c>
      <c r="K45" s="110">
        <v>2024</v>
      </c>
      <c r="L45" t="s">
        <v>64</v>
      </c>
      <c r="M45" t="s">
        <v>65</v>
      </c>
      <c r="N45" t="s">
        <v>4778</v>
      </c>
      <c r="O45" t="s">
        <v>2317</v>
      </c>
    </row>
    <row r="46" spans="1:15">
      <c r="A46" t="s">
        <v>2300</v>
      </c>
      <c r="B46" t="str">
        <f>VLOOKUP(A46,iso_code!B:C,2,FALSE)</f>
        <v>SOM</v>
      </c>
      <c r="C46" t="s">
        <v>2369</v>
      </c>
      <c r="D46" t="s">
        <v>320</v>
      </c>
      <c r="E46" t="s">
        <v>2326</v>
      </c>
      <c r="F46" t="s">
        <v>2341</v>
      </c>
      <c r="G46">
        <f>COUNTIF(study_countries!B:B,A46)</f>
        <v>17</v>
      </c>
      <c r="H46">
        <v>0</v>
      </c>
      <c r="I46" t="s">
        <v>105</v>
      </c>
      <c r="J46" s="73">
        <v>54.4</v>
      </c>
      <c r="K46" s="110">
        <v>2024</v>
      </c>
      <c r="L46" t="s">
        <v>64</v>
      </c>
      <c r="M46" t="s">
        <v>65</v>
      </c>
      <c r="N46" t="s">
        <v>4779</v>
      </c>
      <c r="O46" t="s">
        <v>2317</v>
      </c>
    </row>
    <row r="47" spans="1:15">
      <c r="A47" t="s">
        <v>617</v>
      </c>
      <c r="B47" t="str">
        <f>VLOOKUP(A47,iso_code!B:C,2,FALSE)</f>
        <v>ZAF</v>
      </c>
      <c r="C47" t="s">
        <v>2370</v>
      </c>
      <c r="D47" t="s">
        <v>271</v>
      </c>
      <c r="E47" t="s">
        <v>2319</v>
      </c>
      <c r="F47" t="s">
        <v>2323</v>
      </c>
      <c r="G47">
        <f>COUNTIF(study_countries!B:B,A47)</f>
        <v>43</v>
      </c>
      <c r="H47">
        <v>4</v>
      </c>
      <c r="I47" t="s">
        <v>2337</v>
      </c>
      <c r="J47" s="73">
        <v>90.2</v>
      </c>
      <c r="K47" s="110">
        <v>2024</v>
      </c>
      <c r="L47" t="s">
        <v>64</v>
      </c>
      <c r="M47" t="s">
        <v>64</v>
      </c>
      <c r="N47" t="s">
        <v>4744</v>
      </c>
      <c r="O47" t="s">
        <v>4752</v>
      </c>
    </row>
    <row r="48" spans="1:15">
      <c r="A48" t="s">
        <v>2301</v>
      </c>
      <c r="B48" t="str">
        <f>VLOOKUP(A48,iso_code!B:C,2,FALSE)</f>
        <v>SSD</v>
      </c>
      <c r="C48" t="s">
        <v>2371</v>
      </c>
      <c r="D48" t="s">
        <v>320</v>
      </c>
      <c r="E48" t="s">
        <v>2326</v>
      </c>
      <c r="F48" t="s">
        <v>2323</v>
      </c>
      <c r="G48">
        <f>COUNTIF(study_countries!B:B,A48)</f>
        <v>13</v>
      </c>
      <c r="H48">
        <v>0</v>
      </c>
      <c r="I48" t="s">
        <v>105</v>
      </c>
      <c r="J48" s="73">
        <v>5.4</v>
      </c>
      <c r="K48" s="110">
        <v>2024</v>
      </c>
      <c r="L48" t="s">
        <v>64</v>
      </c>
      <c r="M48" t="s">
        <v>65</v>
      </c>
      <c r="N48" t="s">
        <v>4780</v>
      </c>
      <c r="O48" t="s">
        <v>4757</v>
      </c>
    </row>
    <row r="49" spans="1:15">
      <c r="A49" t="s">
        <v>2302</v>
      </c>
      <c r="B49" t="str">
        <f>VLOOKUP(A49,iso_code!B:C,2,FALSE)</f>
        <v>SDN</v>
      </c>
      <c r="C49" t="s">
        <v>2372</v>
      </c>
      <c r="D49" t="s">
        <v>320</v>
      </c>
      <c r="E49" t="s">
        <v>2326</v>
      </c>
      <c r="F49" t="s">
        <v>2316</v>
      </c>
      <c r="G49">
        <f>COUNTIF(study_countries!B:B,A49)</f>
        <v>21</v>
      </c>
      <c r="H49">
        <v>0</v>
      </c>
      <c r="I49" t="s">
        <v>105</v>
      </c>
      <c r="J49" s="73">
        <v>66</v>
      </c>
      <c r="K49" s="110">
        <v>2024</v>
      </c>
      <c r="L49" t="s">
        <v>64</v>
      </c>
      <c r="M49" t="s">
        <v>65</v>
      </c>
      <c r="N49" t="s">
        <v>4781</v>
      </c>
      <c r="O49" t="s">
        <v>2317</v>
      </c>
    </row>
    <row r="50" spans="1:15">
      <c r="A50" t="s">
        <v>883</v>
      </c>
      <c r="B50" t="str">
        <f>VLOOKUP(A50,iso_code!B:C,2,FALSE)</f>
        <v>TZA</v>
      </c>
      <c r="C50" t="s">
        <v>2373</v>
      </c>
      <c r="D50" t="s">
        <v>320</v>
      </c>
      <c r="E50" t="s">
        <v>2326</v>
      </c>
      <c r="F50" t="s">
        <v>2323</v>
      </c>
      <c r="G50">
        <f>COUNTIF(study_countries!B:B,A50)</f>
        <v>25</v>
      </c>
      <c r="H50">
        <v>1</v>
      </c>
      <c r="I50" t="s">
        <v>4747</v>
      </c>
      <c r="J50" s="73">
        <v>52.4</v>
      </c>
      <c r="K50" s="110">
        <v>2024</v>
      </c>
      <c r="L50" t="s">
        <v>64</v>
      </c>
      <c r="M50" t="s">
        <v>65</v>
      </c>
      <c r="N50" t="s">
        <v>4782</v>
      </c>
      <c r="O50" t="s">
        <v>2317</v>
      </c>
    </row>
    <row r="51" spans="1:15">
      <c r="A51" t="s">
        <v>2067</v>
      </c>
      <c r="B51" t="str">
        <f>VLOOKUP(A51,iso_code!B:C,2,FALSE)</f>
        <v>TGO</v>
      </c>
      <c r="C51" t="s">
        <v>2374</v>
      </c>
      <c r="D51" t="s">
        <v>248</v>
      </c>
      <c r="E51" t="s">
        <v>2321</v>
      </c>
      <c r="F51" t="s">
        <v>229</v>
      </c>
      <c r="G51">
        <f>COUNTIF(study_countries!B:B,A51)</f>
        <v>18</v>
      </c>
      <c r="H51">
        <v>1</v>
      </c>
      <c r="I51" t="s">
        <v>4747</v>
      </c>
      <c r="J51" s="73">
        <v>61.1</v>
      </c>
      <c r="K51" s="110">
        <v>2024</v>
      </c>
      <c r="L51" t="s">
        <v>64</v>
      </c>
      <c r="M51" t="s">
        <v>64</v>
      </c>
      <c r="N51" t="s">
        <v>4783</v>
      </c>
      <c r="O51" t="s">
        <v>2317</v>
      </c>
    </row>
    <row r="52" spans="1:15">
      <c r="A52" t="s">
        <v>977</v>
      </c>
      <c r="B52" t="str">
        <f>VLOOKUP(A52,iso_code!B:C,2,FALSE)</f>
        <v>TUN</v>
      </c>
      <c r="C52" t="s">
        <v>2375</v>
      </c>
      <c r="D52" t="s">
        <v>223</v>
      </c>
      <c r="E52" t="s">
        <v>2315</v>
      </c>
      <c r="F52" t="s">
        <v>2316</v>
      </c>
      <c r="G52">
        <f>COUNTIF(study_countries!B:B,A52)</f>
        <v>23</v>
      </c>
      <c r="H52">
        <v>2</v>
      </c>
      <c r="I52" t="s">
        <v>4747</v>
      </c>
      <c r="J52" s="73">
        <v>100</v>
      </c>
      <c r="K52" s="110">
        <v>2024</v>
      </c>
      <c r="L52" t="s">
        <v>64</v>
      </c>
      <c r="M52" t="s">
        <v>64</v>
      </c>
      <c r="N52" t="s">
        <v>4784</v>
      </c>
      <c r="O52" t="s">
        <v>4752</v>
      </c>
    </row>
    <row r="53" spans="1:15">
      <c r="A53" t="s">
        <v>1508</v>
      </c>
      <c r="B53" t="str">
        <f>VLOOKUP(A53,iso_code!B:C,2,FALSE)</f>
        <v>UGA</v>
      </c>
      <c r="C53" t="s">
        <v>2376</v>
      </c>
      <c r="D53" t="s">
        <v>320</v>
      </c>
      <c r="E53" t="s">
        <v>2326</v>
      </c>
      <c r="F53" t="s">
        <v>2323</v>
      </c>
      <c r="G53">
        <f>COUNTIF(study_countries!B:B,A53)</f>
        <v>24</v>
      </c>
      <c r="H53">
        <v>3</v>
      </c>
      <c r="I53" t="s">
        <v>2337</v>
      </c>
      <c r="J53" s="73">
        <v>55.3</v>
      </c>
      <c r="K53" s="110">
        <v>2024</v>
      </c>
      <c r="L53" t="s">
        <v>64</v>
      </c>
      <c r="M53" t="s">
        <v>65</v>
      </c>
      <c r="N53" t="s">
        <v>4785</v>
      </c>
      <c r="O53" t="s">
        <v>4752</v>
      </c>
    </row>
    <row r="54" spans="1:15">
      <c r="A54" t="s">
        <v>757</v>
      </c>
      <c r="B54" t="str">
        <f>VLOOKUP(A54,iso_code!B:C,2,FALSE)</f>
        <v>ZMB</v>
      </c>
      <c r="C54" t="s">
        <v>2377</v>
      </c>
      <c r="D54" t="s">
        <v>271</v>
      </c>
      <c r="E54" t="s">
        <v>2319</v>
      </c>
      <c r="F54" t="s">
        <v>2323</v>
      </c>
      <c r="G54">
        <f>COUNTIF(study_countries!B:B,A54)</f>
        <v>24</v>
      </c>
      <c r="H54">
        <v>0</v>
      </c>
      <c r="I54" t="s">
        <v>105</v>
      </c>
      <c r="J54" s="73">
        <v>53.6</v>
      </c>
      <c r="K54" s="110">
        <v>2024</v>
      </c>
      <c r="L54" t="s">
        <v>64</v>
      </c>
      <c r="M54" t="s">
        <v>65</v>
      </c>
      <c r="N54" t="s">
        <v>4786</v>
      </c>
      <c r="O54" t="s">
        <v>4752</v>
      </c>
    </row>
    <row r="55" spans="1:15">
      <c r="A55" t="s">
        <v>2304</v>
      </c>
      <c r="B55" t="str">
        <f>VLOOKUP(A55,iso_code!B:C,2,FALSE)</f>
        <v>ZWE</v>
      </c>
      <c r="C55" t="s">
        <v>2378</v>
      </c>
      <c r="D55" t="s">
        <v>271</v>
      </c>
      <c r="E55" t="s">
        <v>2319</v>
      </c>
      <c r="F55" t="s">
        <v>2323</v>
      </c>
      <c r="G55">
        <f>COUNTIF(study_countries!B:B,A55)</f>
        <v>20</v>
      </c>
      <c r="H55">
        <v>2</v>
      </c>
      <c r="I55" t="s">
        <v>4747</v>
      </c>
      <c r="J55" s="73">
        <v>62</v>
      </c>
      <c r="K55" s="110">
        <v>2024</v>
      </c>
      <c r="L55" t="s">
        <v>64</v>
      </c>
      <c r="M55" t="s">
        <v>64</v>
      </c>
      <c r="N55" t="s">
        <v>4787</v>
      </c>
      <c r="O55" t="s">
        <v>2317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2842-76B8-4AC0-AD7C-DFF36B7795F3}">
  <sheetPr codeName="Feuil8">
    <tabColor rgb="FF00B050"/>
  </sheetPr>
  <dimension ref="A1:D6"/>
  <sheetViews>
    <sheetView workbookViewId="0">
      <pane ySplit="1" topLeftCell="A2" activePane="bottomLeft" state="frozen"/>
      <selection pane="bottomLeft" activeCell="D27" sqref="D27"/>
    </sheetView>
  </sheetViews>
  <sheetFormatPr baseColWidth="10" defaultColWidth="11.33203125" defaultRowHeight="15"/>
  <cols>
    <col min="1" max="1" width="13.83203125" customWidth="1"/>
    <col min="2" max="2" width="38.83203125" customWidth="1"/>
    <col min="3" max="3" width="74.1640625" customWidth="1"/>
    <col min="4" max="4" width="22.33203125" customWidth="1"/>
  </cols>
  <sheetData>
    <row r="1" spans="1:4">
      <c r="A1" s="37" t="s">
        <v>2305</v>
      </c>
      <c r="B1" s="37" t="s">
        <v>2379</v>
      </c>
      <c r="C1" s="37" t="s">
        <v>2380</v>
      </c>
      <c r="D1" s="37" t="s">
        <v>2309</v>
      </c>
    </row>
    <row r="2" spans="1:4">
      <c r="A2" t="s">
        <v>248</v>
      </c>
      <c r="B2" t="s">
        <v>2381</v>
      </c>
      <c r="C2" t="s">
        <v>2382</v>
      </c>
      <c r="D2">
        <f>COUNTIF(study_pools!B:B,A2)</f>
        <v>132</v>
      </c>
    </row>
    <row r="3" spans="1:4">
      <c r="A3" t="s">
        <v>320</v>
      </c>
      <c r="B3" t="s">
        <v>2383</v>
      </c>
      <c r="C3" t="s">
        <v>2384</v>
      </c>
      <c r="D3">
        <f>COUNTIF(study_pools!B:B,A3)</f>
        <v>141</v>
      </c>
    </row>
    <row r="4" spans="1:4">
      <c r="A4" t="s">
        <v>284</v>
      </c>
      <c r="B4" t="s">
        <v>2385</v>
      </c>
      <c r="C4" t="s">
        <v>2386</v>
      </c>
      <c r="D4">
        <f>COUNTIF(study_pools!B:B,A4)</f>
        <v>32</v>
      </c>
    </row>
    <row r="5" spans="1:4">
      <c r="A5" t="s">
        <v>271</v>
      </c>
      <c r="B5" t="s">
        <v>2387</v>
      </c>
      <c r="C5" t="s">
        <v>2388</v>
      </c>
      <c r="D5">
        <f>COUNTIF(study_pools!B:B,A5)</f>
        <v>67</v>
      </c>
    </row>
    <row r="6" spans="1:4">
      <c r="A6" t="s">
        <v>223</v>
      </c>
      <c r="B6" t="s">
        <v>2389</v>
      </c>
      <c r="C6" t="s">
        <v>2390</v>
      </c>
      <c r="D6">
        <f>COUNTIF(study_pools!B:B,A6)</f>
        <v>60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C8FC1-CFE9-4B27-84D3-27F27D84E82C}">
  <sheetPr codeName="Feuil9">
    <tabColor rgb="FF00B050"/>
  </sheetPr>
  <dimension ref="A1:W70"/>
  <sheetViews>
    <sheetView workbookViewId="0">
      <pane ySplit="1" topLeftCell="A2" activePane="bottomLeft" state="frozen"/>
      <selection pane="bottomLeft" activeCell="B11" sqref="B11"/>
    </sheetView>
  </sheetViews>
  <sheetFormatPr baseColWidth="10" defaultColWidth="8.83203125" defaultRowHeight="15"/>
  <cols>
    <col min="1" max="1" width="14.33203125" bestFit="1" customWidth="1"/>
    <col min="2" max="2" width="37.33203125" style="23" customWidth="1"/>
    <col min="3" max="3" width="24.1640625" customWidth="1"/>
    <col min="4" max="4" width="16" customWidth="1"/>
    <col min="5" max="5" width="28.33203125" bestFit="1" customWidth="1"/>
    <col min="6" max="6" width="12.1640625" bestFit="1" customWidth="1"/>
    <col min="7" max="7" width="11.1640625" customWidth="1"/>
    <col min="8" max="8" width="21.1640625" customWidth="1"/>
    <col min="9" max="9" width="16.33203125" customWidth="1"/>
    <col min="10" max="10" width="13.33203125" customWidth="1"/>
    <col min="11" max="11" width="18.83203125" customWidth="1"/>
    <col min="12" max="12" width="13.33203125" customWidth="1"/>
    <col min="13" max="13" width="23.33203125" customWidth="1"/>
    <col min="14" max="14" width="21.83203125" customWidth="1"/>
    <col min="15" max="15" width="8.6640625" bestFit="1" customWidth="1"/>
    <col min="16" max="16" width="25" customWidth="1"/>
    <col min="17" max="17" width="33.33203125" customWidth="1"/>
    <col min="18" max="18" width="23.6640625" customWidth="1"/>
    <col min="19" max="19" width="33.33203125" customWidth="1"/>
    <col min="20" max="20" width="54" customWidth="1"/>
    <col min="21" max="21" width="43.33203125" customWidth="1"/>
    <col min="22" max="22" width="34.33203125" customWidth="1"/>
    <col min="23" max="23" width="21.83203125" customWidth="1"/>
  </cols>
  <sheetData>
    <row r="1" spans="1:23" ht="16">
      <c r="A1" s="76" t="s">
        <v>2208</v>
      </c>
      <c r="B1" s="79" t="s">
        <v>2391</v>
      </c>
      <c r="C1" s="77" t="s">
        <v>2392</v>
      </c>
      <c r="D1" s="77" t="s">
        <v>2393</v>
      </c>
      <c r="E1" s="77" t="s">
        <v>2394</v>
      </c>
      <c r="F1" s="77" t="s">
        <v>2395</v>
      </c>
      <c r="G1" s="77" t="s">
        <v>2396</v>
      </c>
      <c r="H1" s="77" t="s">
        <v>2397</v>
      </c>
      <c r="I1" s="77" t="s">
        <v>2398</v>
      </c>
      <c r="J1" s="77" t="s">
        <v>2399</v>
      </c>
      <c r="K1" s="77" t="s">
        <v>2400</v>
      </c>
      <c r="L1" s="77" t="s">
        <v>2401</v>
      </c>
      <c r="M1" s="77" t="s">
        <v>2402</v>
      </c>
      <c r="N1" s="77" t="s">
        <v>2403</v>
      </c>
      <c r="O1" s="77" t="s">
        <v>2404</v>
      </c>
      <c r="P1" s="77" t="s">
        <v>2405</v>
      </c>
      <c r="Q1" s="77" t="s">
        <v>2406</v>
      </c>
      <c r="R1" s="77" t="s">
        <v>2407</v>
      </c>
      <c r="S1" s="77" t="s">
        <v>48</v>
      </c>
      <c r="T1" s="78" t="s">
        <v>2408</v>
      </c>
      <c r="U1" s="78" t="s">
        <v>41</v>
      </c>
      <c r="V1" s="78" t="s">
        <v>2409</v>
      </c>
      <c r="W1" t="s">
        <v>2410</v>
      </c>
    </row>
    <row r="2" spans="1:23" ht="16">
      <c r="A2" s="75" t="s">
        <v>386</v>
      </c>
      <c r="B2" s="80" t="s">
        <v>2411</v>
      </c>
      <c r="C2" s="6" t="s">
        <v>2210</v>
      </c>
      <c r="D2" s="6" t="s">
        <v>2412</v>
      </c>
      <c r="E2" s="6" t="s">
        <v>2413</v>
      </c>
      <c r="F2" s="6" t="s">
        <v>2414</v>
      </c>
      <c r="G2" s="55">
        <v>3000</v>
      </c>
      <c r="H2" s="6" t="s">
        <v>64</v>
      </c>
      <c r="I2" s="6" t="s">
        <v>2415</v>
      </c>
      <c r="J2" s="6" t="s">
        <v>2416</v>
      </c>
      <c r="K2" s="6" t="s">
        <v>64</v>
      </c>
      <c r="L2" s="6" t="s">
        <v>64</v>
      </c>
      <c r="M2" s="6" t="s">
        <v>105</v>
      </c>
      <c r="N2" s="6"/>
      <c r="O2" s="6" t="s">
        <v>2417</v>
      </c>
      <c r="P2" s="56">
        <f>COUNTIF(study_tools!B:B,A2)</f>
        <v>41</v>
      </c>
      <c r="Q2" s="6" t="s">
        <v>2418</v>
      </c>
      <c r="R2" s="56"/>
      <c r="S2" s="6"/>
      <c r="T2" s="57"/>
      <c r="U2" s="57"/>
      <c r="V2" s="57"/>
    </row>
    <row r="3" spans="1:23" ht="16">
      <c r="A3" s="75" t="s">
        <v>269</v>
      </c>
      <c r="B3" s="80" t="s">
        <v>2419</v>
      </c>
      <c r="C3" s="6" t="s">
        <v>2210</v>
      </c>
      <c r="D3" s="6" t="s">
        <v>474</v>
      </c>
      <c r="E3" s="6" t="s">
        <v>2420</v>
      </c>
      <c r="F3" s="6" t="s">
        <v>28</v>
      </c>
      <c r="G3" s="55">
        <v>0</v>
      </c>
      <c r="H3" s="6" t="s">
        <v>64</v>
      </c>
      <c r="I3" s="6" t="s">
        <v>2416</v>
      </c>
      <c r="J3" s="6" t="s">
        <v>2415</v>
      </c>
      <c r="K3" s="6" t="s">
        <v>64</v>
      </c>
      <c r="L3" s="6" t="s">
        <v>64</v>
      </c>
      <c r="M3" s="6" t="s">
        <v>2421</v>
      </c>
      <c r="N3" s="6"/>
      <c r="O3" s="6" t="s">
        <v>2422</v>
      </c>
      <c r="P3" s="56">
        <f>COUNTIF(study_tools!B:B,A3)</f>
        <v>35</v>
      </c>
      <c r="Q3" s="6" t="s">
        <v>2418</v>
      </c>
      <c r="R3" s="56"/>
      <c r="S3" s="6"/>
      <c r="T3" s="57"/>
      <c r="U3" s="57"/>
      <c r="V3" s="57"/>
    </row>
    <row r="4" spans="1:23" ht="16">
      <c r="A4" s="75" t="s">
        <v>794</v>
      </c>
      <c r="B4" s="80" t="s">
        <v>2423</v>
      </c>
      <c r="C4" s="6" t="s">
        <v>2210</v>
      </c>
      <c r="D4" s="6" t="s">
        <v>2424</v>
      </c>
      <c r="E4" s="6" t="s">
        <v>2425</v>
      </c>
      <c r="F4" s="6" t="s">
        <v>28</v>
      </c>
      <c r="G4" s="55">
        <v>0</v>
      </c>
      <c r="H4" s="6" t="s">
        <v>64</v>
      </c>
      <c r="I4" s="6" t="s">
        <v>2416</v>
      </c>
      <c r="J4" s="6" t="s">
        <v>2416</v>
      </c>
      <c r="K4" s="6" t="s">
        <v>64</v>
      </c>
      <c r="L4" s="6" t="s">
        <v>64</v>
      </c>
      <c r="M4" s="6" t="s">
        <v>2421</v>
      </c>
      <c r="N4" s="6"/>
      <c r="O4" s="6" t="s">
        <v>2417</v>
      </c>
      <c r="P4" s="56">
        <f>COUNTIF(study_tools!B:B,A4)</f>
        <v>15</v>
      </c>
      <c r="Q4" s="6" t="s">
        <v>2418</v>
      </c>
      <c r="R4" s="56"/>
      <c r="S4" s="6"/>
      <c r="T4" s="57"/>
      <c r="U4" s="57"/>
      <c r="V4" s="57"/>
    </row>
    <row r="5" spans="1:23" ht="16">
      <c r="A5" s="75" t="s">
        <v>1795</v>
      </c>
      <c r="B5" s="80" t="s">
        <v>2426</v>
      </c>
      <c r="C5" s="6" t="s">
        <v>2210</v>
      </c>
      <c r="D5" s="6" t="s">
        <v>2424</v>
      </c>
      <c r="E5" s="6" t="s">
        <v>2425</v>
      </c>
      <c r="F5" s="6" t="s">
        <v>28</v>
      </c>
      <c r="G5" s="55">
        <v>1</v>
      </c>
      <c r="H5" s="6" t="s">
        <v>64</v>
      </c>
      <c r="I5" s="6" t="s">
        <v>2416</v>
      </c>
      <c r="J5" s="6" t="s">
        <v>2416</v>
      </c>
      <c r="K5" s="6" t="s">
        <v>64</v>
      </c>
      <c r="L5" s="6" t="s">
        <v>64</v>
      </c>
      <c r="M5" s="6" t="s">
        <v>2421</v>
      </c>
      <c r="N5" s="6"/>
      <c r="O5" s="6" t="s">
        <v>2417</v>
      </c>
      <c r="P5" s="56">
        <f>COUNTIF(study_tools!B:B,A5)</f>
        <v>2</v>
      </c>
      <c r="Q5" s="6" t="s">
        <v>2418</v>
      </c>
      <c r="R5" s="56"/>
      <c r="S5" s="6"/>
      <c r="T5" s="57"/>
      <c r="U5" s="57"/>
      <c r="V5" s="57"/>
    </row>
    <row r="6" spans="1:23" ht="32">
      <c r="A6" s="75" t="s">
        <v>374</v>
      </c>
      <c r="B6" s="80" t="s">
        <v>2427</v>
      </c>
      <c r="C6" s="6"/>
      <c r="D6" s="6" t="s">
        <v>2424</v>
      </c>
      <c r="E6" s="6" t="s">
        <v>2428</v>
      </c>
      <c r="F6" s="6" t="s">
        <v>28</v>
      </c>
      <c r="G6" s="55">
        <v>0</v>
      </c>
      <c r="H6" s="6" t="s">
        <v>64</v>
      </c>
      <c r="I6" s="6" t="s">
        <v>2416</v>
      </c>
      <c r="J6" s="6" t="s">
        <v>2415</v>
      </c>
      <c r="K6" s="6" t="s">
        <v>64</v>
      </c>
      <c r="L6" s="6" t="s">
        <v>64</v>
      </c>
      <c r="M6" s="6" t="s">
        <v>2421</v>
      </c>
      <c r="N6" s="6"/>
      <c r="O6" s="6" t="s">
        <v>2422</v>
      </c>
      <c r="P6" s="56">
        <f>COUNTIF(study_tools!B:B,A6)</f>
        <v>9</v>
      </c>
      <c r="Q6" s="6" t="s">
        <v>2429</v>
      </c>
      <c r="R6" s="56"/>
      <c r="S6" s="6"/>
      <c r="T6" s="57"/>
      <c r="U6" s="57"/>
      <c r="V6" s="57"/>
    </row>
    <row r="7" spans="1:23" ht="32">
      <c r="A7" s="75" t="s">
        <v>2430</v>
      </c>
      <c r="B7" s="80" t="s">
        <v>2431</v>
      </c>
      <c r="C7" s="6"/>
      <c r="D7" s="6" t="s">
        <v>2424</v>
      </c>
      <c r="E7" s="6" t="s">
        <v>154</v>
      </c>
      <c r="F7" s="6" t="s">
        <v>28</v>
      </c>
      <c r="G7" s="55">
        <v>0</v>
      </c>
      <c r="H7" s="6" t="s">
        <v>64</v>
      </c>
      <c r="I7" s="6" t="s">
        <v>2416</v>
      </c>
      <c r="J7" s="6" t="s">
        <v>2415</v>
      </c>
      <c r="K7" s="6" t="s">
        <v>64</v>
      </c>
      <c r="L7" s="6" t="s">
        <v>64</v>
      </c>
      <c r="M7" s="6" t="s">
        <v>105</v>
      </c>
      <c r="N7" s="6"/>
      <c r="O7" s="6" t="s">
        <v>2417</v>
      </c>
      <c r="P7" s="56">
        <f>COUNTIF(study_tools!B:B,A7)</f>
        <v>0</v>
      </c>
      <c r="Q7" s="6" t="s">
        <v>2432</v>
      </c>
      <c r="R7" s="56"/>
      <c r="S7" s="6"/>
      <c r="T7" s="57"/>
      <c r="U7" s="57"/>
      <c r="V7" s="57"/>
    </row>
    <row r="8" spans="1:23" ht="16">
      <c r="A8" s="75" t="s">
        <v>2216</v>
      </c>
      <c r="B8" s="80" t="s">
        <v>2433</v>
      </c>
      <c r="C8" s="6"/>
      <c r="D8" s="6" t="s">
        <v>326</v>
      </c>
      <c r="E8" s="6" t="s">
        <v>2434</v>
      </c>
      <c r="F8" s="6" t="s">
        <v>28</v>
      </c>
      <c r="G8" s="55">
        <v>0</v>
      </c>
      <c r="H8" s="6" t="s">
        <v>64</v>
      </c>
      <c r="I8" s="6" t="s">
        <v>2416</v>
      </c>
      <c r="J8" s="6" t="s">
        <v>2416</v>
      </c>
      <c r="K8" s="6" t="s">
        <v>64</v>
      </c>
      <c r="L8" s="6" t="s">
        <v>64</v>
      </c>
      <c r="M8" s="6" t="s">
        <v>2421</v>
      </c>
      <c r="N8" s="6"/>
      <c r="O8" s="6" t="s">
        <v>2422</v>
      </c>
      <c r="P8" s="56">
        <f>COUNTIF(study_tools!B:B,A8)</f>
        <v>3</v>
      </c>
      <c r="Q8" s="6" t="s">
        <v>2418</v>
      </c>
      <c r="R8" s="56"/>
      <c r="S8" s="6"/>
      <c r="T8" s="57"/>
      <c r="U8" s="57"/>
      <c r="V8" s="57"/>
    </row>
    <row r="9" spans="1:23" ht="16">
      <c r="A9" s="75" t="s">
        <v>2215</v>
      </c>
      <c r="B9" s="80" t="s">
        <v>2215</v>
      </c>
      <c r="C9" s="6"/>
      <c r="D9" s="6" t="s">
        <v>2435</v>
      </c>
      <c r="E9" s="6" t="s">
        <v>2436</v>
      </c>
      <c r="F9" s="6" t="s">
        <v>28</v>
      </c>
      <c r="G9" s="55">
        <v>0</v>
      </c>
      <c r="H9" s="6" t="s">
        <v>64</v>
      </c>
      <c r="I9" s="6" t="s">
        <v>2416</v>
      </c>
      <c r="J9" s="6" t="s">
        <v>2416</v>
      </c>
      <c r="K9" s="6" t="s">
        <v>64</v>
      </c>
      <c r="L9" s="6" t="s">
        <v>64</v>
      </c>
      <c r="M9" s="6" t="s">
        <v>2421</v>
      </c>
      <c r="N9" s="6"/>
      <c r="O9" s="6" t="s">
        <v>2422</v>
      </c>
      <c r="P9" s="56">
        <f>COUNTIF(study_tools!B:B,A9)</f>
        <v>2</v>
      </c>
      <c r="Q9" s="6" t="s">
        <v>2418</v>
      </c>
      <c r="R9" s="56"/>
      <c r="S9" s="6"/>
      <c r="T9" s="57"/>
      <c r="U9" s="57"/>
      <c r="V9" s="57"/>
    </row>
    <row r="10" spans="1:23" ht="16">
      <c r="A10" s="75" t="s">
        <v>259</v>
      </c>
      <c r="B10" s="80" t="s">
        <v>2437</v>
      </c>
      <c r="C10" s="6"/>
      <c r="D10" s="6" t="s">
        <v>474</v>
      </c>
      <c r="E10" s="6" t="s">
        <v>2438</v>
      </c>
      <c r="F10" s="6" t="s">
        <v>28</v>
      </c>
      <c r="G10" s="55">
        <v>0</v>
      </c>
      <c r="H10" s="6" t="s">
        <v>64</v>
      </c>
      <c r="I10" s="6" t="s">
        <v>2415</v>
      </c>
      <c r="J10" s="6" t="s">
        <v>2415</v>
      </c>
      <c r="K10" s="6" t="s">
        <v>64</v>
      </c>
      <c r="L10" s="6" t="s">
        <v>64</v>
      </c>
      <c r="M10" s="6" t="s">
        <v>2421</v>
      </c>
      <c r="N10" s="6"/>
      <c r="O10" s="6" t="s">
        <v>2422</v>
      </c>
      <c r="P10" s="56">
        <f>COUNTIF(study_tools!B:B,A10)</f>
        <v>18</v>
      </c>
      <c r="Q10" s="6" t="s">
        <v>2439</v>
      </c>
      <c r="R10" s="56"/>
      <c r="S10" s="6"/>
      <c r="T10" s="57"/>
      <c r="U10" s="57"/>
      <c r="V10" s="57"/>
    </row>
    <row r="11" spans="1:23" ht="86.25" customHeight="1">
      <c r="A11" s="75" t="s">
        <v>2213</v>
      </c>
      <c r="B11" s="80" t="s">
        <v>2440</v>
      </c>
      <c r="C11" s="6" t="s">
        <v>2210</v>
      </c>
      <c r="D11" s="6" t="s">
        <v>2441</v>
      </c>
      <c r="E11" s="6" t="s">
        <v>2442</v>
      </c>
      <c r="F11" s="6" t="s">
        <v>28</v>
      </c>
      <c r="G11" s="55">
        <v>0</v>
      </c>
      <c r="H11" s="6" t="s">
        <v>64</v>
      </c>
      <c r="I11" s="6" t="s">
        <v>2416</v>
      </c>
      <c r="J11" s="6" t="s">
        <v>2415</v>
      </c>
      <c r="K11" s="6" t="s">
        <v>64</v>
      </c>
      <c r="L11" s="6" t="s">
        <v>64</v>
      </c>
      <c r="M11" s="6" t="s">
        <v>2421</v>
      </c>
      <c r="N11" s="6" t="s">
        <v>65</v>
      </c>
      <c r="O11" s="6" t="s">
        <v>2422</v>
      </c>
      <c r="P11" s="56">
        <f>COUNTIF(study_tools!B:B,A11)</f>
        <v>1</v>
      </c>
      <c r="Q11" s="54" t="s">
        <v>2443</v>
      </c>
      <c r="R11" s="56" t="s">
        <v>65</v>
      </c>
      <c r="S11" s="6" t="s">
        <v>2444</v>
      </c>
      <c r="T11" s="74" t="s">
        <v>2445</v>
      </c>
      <c r="U11" s="74" t="s">
        <v>2446</v>
      </c>
      <c r="V11" s="74" t="s">
        <v>2447</v>
      </c>
      <c r="W11" s="74" t="s">
        <v>2448</v>
      </c>
    </row>
    <row r="12" spans="1:23" ht="16">
      <c r="A12" s="75" t="s">
        <v>1756</v>
      </c>
      <c r="B12" s="80" t="s">
        <v>2449</v>
      </c>
      <c r="C12" s="6"/>
      <c r="D12" s="6" t="s">
        <v>2450</v>
      </c>
      <c r="E12" s="6" t="s">
        <v>2451</v>
      </c>
      <c r="F12" s="6" t="s">
        <v>67</v>
      </c>
      <c r="G12" s="55">
        <v>50000</v>
      </c>
      <c r="H12" s="6" t="s">
        <v>65</v>
      </c>
      <c r="I12" s="6" t="s">
        <v>2416</v>
      </c>
      <c r="J12" s="6" t="s">
        <v>2416</v>
      </c>
      <c r="K12" s="6" t="s">
        <v>64</v>
      </c>
      <c r="L12" s="6" t="s">
        <v>64</v>
      </c>
      <c r="M12" s="6" t="s">
        <v>105</v>
      </c>
      <c r="N12" s="6"/>
      <c r="O12" s="6" t="s">
        <v>2417</v>
      </c>
      <c r="P12" s="56">
        <f>COUNTIF(study_tools!B:B,A12)</f>
        <v>4</v>
      </c>
      <c r="Q12" s="6" t="s">
        <v>2452</v>
      </c>
      <c r="R12" s="56"/>
      <c r="S12" s="6"/>
      <c r="T12" s="57"/>
      <c r="U12" s="57"/>
      <c r="V12" s="57"/>
    </row>
    <row r="13" spans="1:23" ht="32">
      <c r="A13" s="75" t="s">
        <v>751</v>
      </c>
      <c r="B13" s="80" t="s">
        <v>2453</v>
      </c>
      <c r="C13" s="6"/>
      <c r="D13" s="6" t="s">
        <v>371</v>
      </c>
      <c r="E13" s="6" t="s">
        <v>2454</v>
      </c>
      <c r="F13" s="6" t="s">
        <v>67</v>
      </c>
      <c r="G13" s="55">
        <v>2000</v>
      </c>
      <c r="H13" s="6" t="s">
        <v>65</v>
      </c>
      <c r="I13" s="6" t="s">
        <v>2415</v>
      </c>
      <c r="J13" s="6" t="s">
        <v>2416</v>
      </c>
      <c r="K13" s="6" t="s">
        <v>64</v>
      </c>
      <c r="L13" s="6" t="s">
        <v>64</v>
      </c>
      <c r="M13" s="6" t="s">
        <v>105</v>
      </c>
      <c r="N13" s="6"/>
      <c r="O13" s="6" t="s">
        <v>2417</v>
      </c>
      <c r="P13" s="56">
        <f>COUNTIF(study_tools!B:B,A13)</f>
        <v>164</v>
      </c>
      <c r="Q13" s="6" t="s">
        <v>2455</v>
      </c>
      <c r="R13" s="56"/>
      <c r="S13" s="6"/>
      <c r="T13" s="57"/>
      <c r="U13" s="57"/>
      <c r="V13" s="57"/>
    </row>
    <row r="14" spans="1:23" ht="16">
      <c r="A14" s="75" t="s">
        <v>1628</v>
      </c>
      <c r="B14" s="80" t="s">
        <v>1628</v>
      </c>
      <c r="C14" s="6"/>
      <c r="D14" s="6" t="s">
        <v>371</v>
      </c>
      <c r="E14" s="6" t="s">
        <v>2456</v>
      </c>
      <c r="F14" s="6" t="s">
        <v>2414</v>
      </c>
      <c r="G14" s="55">
        <v>2000</v>
      </c>
      <c r="H14" s="6" t="s">
        <v>65</v>
      </c>
      <c r="I14" s="6" t="s">
        <v>2415</v>
      </c>
      <c r="J14" s="6" t="s">
        <v>2416</v>
      </c>
      <c r="K14" s="6" t="s">
        <v>64</v>
      </c>
      <c r="L14" s="6" t="s">
        <v>64</v>
      </c>
      <c r="M14" s="6" t="s">
        <v>105</v>
      </c>
      <c r="N14" s="6"/>
      <c r="O14" s="6" t="s">
        <v>2422</v>
      </c>
      <c r="P14" s="56">
        <f>COUNTIF(study_tools!B:B,A14)</f>
        <v>5</v>
      </c>
      <c r="Q14" s="6" t="s">
        <v>2247</v>
      </c>
      <c r="R14" s="56"/>
      <c r="S14" s="6"/>
      <c r="T14" s="57"/>
      <c r="U14" s="57"/>
      <c r="V14" s="57"/>
    </row>
    <row r="15" spans="1:23" ht="16">
      <c r="A15" s="75" t="s">
        <v>2457</v>
      </c>
      <c r="B15" s="80" t="s">
        <v>2457</v>
      </c>
      <c r="C15" s="6"/>
      <c r="D15" s="6" t="s">
        <v>2424</v>
      </c>
      <c r="E15" s="6" t="s">
        <v>2458</v>
      </c>
      <c r="F15" s="6" t="s">
        <v>28</v>
      </c>
      <c r="G15" s="55">
        <v>0</v>
      </c>
      <c r="H15" s="6" t="s">
        <v>64</v>
      </c>
      <c r="I15" s="6" t="s">
        <v>2415</v>
      </c>
      <c r="J15" s="6" t="s">
        <v>2415</v>
      </c>
      <c r="K15" s="6" t="s">
        <v>64</v>
      </c>
      <c r="L15" s="6" t="s">
        <v>64</v>
      </c>
      <c r="M15" s="6" t="s">
        <v>105</v>
      </c>
      <c r="N15" s="6"/>
      <c r="O15" s="6" t="s">
        <v>2417</v>
      </c>
      <c r="P15" s="56">
        <f>COUNTIF(study_tools!B:B,A15)</f>
        <v>3</v>
      </c>
      <c r="Q15" s="6" t="s">
        <v>2452</v>
      </c>
      <c r="R15" s="56"/>
      <c r="S15" s="6"/>
      <c r="T15" s="57"/>
      <c r="U15" s="57"/>
      <c r="V15" s="57"/>
    </row>
    <row r="16" spans="1:23" ht="16">
      <c r="A16" s="75" t="s">
        <v>2227</v>
      </c>
      <c r="B16" s="80" t="s">
        <v>2459</v>
      </c>
      <c r="C16" s="6"/>
      <c r="D16" s="6" t="s">
        <v>2424</v>
      </c>
      <c r="E16" s="6" t="s">
        <v>2460</v>
      </c>
      <c r="F16" s="6" t="s">
        <v>2414</v>
      </c>
      <c r="G16" s="55">
        <v>0</v>
      </c>
      <c r="H16" s="6" t="s">
        <v>64</v>
      </c>
      <c r="I16" s="6" t="s">
        <v>2415</v>
      </c>
      <c r="J16" s="6" t="s">
        <v>2415</v>
      </c>
      <c r="K16" s="6" t="s">
        <v>64</v>
      </c>
      <c r="L16" s="6" t="s">
        <v>64</v>
      </c>
      <c r="M16" s="6" t="s">
        <v>105</v>
      </c>
      <c r="N16" s="6"/>
      <c r="O16" s="6" t="s">
        <v>2417</v>
      </c>
      <c r="P16" s="56">
        <f>COUNTIF(study_tools!B:B,A16)</f>
        <v>2</v>
      </c>
      <c r="Q16" s="6" t="s">
        <v>2461</v>
      </c>
      <c r="R16" s="56"/>
      <c r="S16" s="6"/>
      <c r="T16" s="57"/>
      <c r="U16" s="57"/>
      <c r="V16" s="57"/>
    </row>
    <row r="17" spans="1:22" ht="16">
      <c r="A17" s="75" t="s">
        <v>721</v>
      </c>
      <c r="B17" s="80" t="s">
        <v>721</v>
      </c>
      <c r="C17" s="6"/>
      <c r="D17" s="6" t="s">
        <v>2441</v>
      </c>
      <c r="E17" s="6" t="s">
        <v>2462</v>
      </c>
      <c r="F17" s="6" t="s">
        <v>2414</v>
      </c>
      <c r="G17" s="55">
        <v>0</v>
      </c>
      <c r="H17" s="6" t="s">
        <v>64</v>
      </c>
      <c r="I17" s="6" t="s">
        <v>2415</v>
      </c>
      <c r="J17" s="6" t="s">
        <v>2416</v>
      </c>
      <c r="K17" s="6" t="s">
        <v>64</v>
      </c>
      <c r="L17" s="6" t="s">
        <v>64</v>
      </c>
      <c r="M17" s="6" t="s">
        <v>105</v>
      </c>
      <c r="N17" s="6"/>
      <c r="O17" s="6" t="s">
        <v>2417</v>
      </c>
      <c r="P17" s="56">
        <f>COUNTIF(study_tools!B:B,A17)</f>
        <v>5</v>
      </c>
      <c r="Q17" s="6" t="s">
        <v>2463</v>
      </c>
      <c r="R17" s="56"/>
      <c r="S17" s="6"/>
      <c r="T17" s="57"/>
      <c r="U17" s="57"/>
      <c r="V17" s="57"/>
    </row>
    <row r="18" spans="1:22" ht="16">
      <c r="A18" s="75" t="s">
        <v>2234</v>
      </c>
      <c r="B18" s="80" t="s">
        <v>2464</v>
      </c>
      <c r="C18" s="6"/>
      <c r="D18" s="6" t="s">
        <v>2424</v>
      </c>
      <c r="E18" s="6" t="s">
        <v>2465</v>
      </c>
      <c r="F18" s="6" t="s">
        <v>28</v>
      </c>
      <c r="G18" s="55">
        <v>0</v>
      </c>
      <c r="H18" s="6" t="s">
        <v>64</v>
      </c>
      <c r="I18" s="6" t="s">
        <v>2416</v>
      </c>
      <c r="J18" s="6" t="s">
        <v>2416</v>
      </c>
      <c r="K18" s="6" t="s">
        <v>64</v>
      </c>
      <c r="L18" s="6" t="s">
        <v>64</v>
      </c>
      <c r="M18" s="6" t="s">
        <v>105</v>
      </c>
      <c r="N18" s="6"/>
      <c r="O18" s="6" t="s">
        <v>2422</v>
      </c>
      <c r="P18" s="56">
        <f>COUNTIF(study_tools!B:B,A18)</f>
        <v>5</v>
      </c>
      <c r="Q18" s="6" t="s">
        <v>2466</v>
      </c>
      <c r="R18" s="56"/>
      <c r="S18" s="6"/>
      <c r="T18" s="57"/>
      <c r="U18" s="57"/>
      <c r="V18" s="57"/>
    </row>
    <row r="19" spans="1:22" ht="16">
      <c r="A19" s="75" t="s">
        <v>1153</v>
      </c>
      <c r="B19" s="80" t="s">
        <v>1153</v>
      </c>
      <c r="C19" s="6"/>
      <c r="D19" s="6" t="s">
        <v>371</v>
      </c>
      <c r="E19" s="6" t="s">
        <v>2467</v>
      </c>
      <c r="F19" s="6" t="s">
        <v>67</v>
      </c>
      <c r="G19" s="55">
        <v>1000</v>
      </c>
      <c r="H19" s="6" t="s">
        <v>65</v>
      </c>
      <c r="I19" s="6" t="s">
        <v>2416</v>
      </c>
      <c r="J19" s="6" t="s">
        <v>2416</v>
      </c>
      <c r="K19" s="6" t="s">
        <v>64</v>
      </c>
      <c r="L19" s="6" t="s">
        <v>64</v>
      </c>
      <c r="M19" s="6" t="s">
        <v>105</v>
      </c>
      <c r="N19" s="6"/>
      <c r="O19" s="6" t="s">
        <v>2417</v>
      </c>
      <c r="P19" s="56">
        <f>COUNTIF(study_tools!B:B,A19)</f>
        <v>19</v>
      </c>
      <c r="Q19" s="6" t="s">
        <v>2466</v>
      </c>
      <c r="R19" s="56"/>
      <c r="S19" s="6"/>
      <c r="T19" s="57"/>
      <c r="U19" s="57"/>
      <c r="V19" s="57"/>
    </row>
    <row r="20" spans="1:22" ht="16">
      <c r="A20" s="75" t="s">
        <v>2468</v>
      </c>
      <c r="B20" s="80" t="s">
        <v>2469</v>
      </c>
      <c r="C20" s="6"/>
      <c r="D20" s="6" t="s">
        <v>474</v>
      </c>
      <c r="E20" s="6" t="s">
        <v>2470</v>
      </c>
      <c r="F20" s="6" t="s">
        <v>28</v>
      </c>
      <c r="G20" s="55">
        <v>0</v>
      </c>
      <c r="H20" s="6" t="s">
        <v>64</v>
      </c>
      <c r="I20" s="6" t="s">
        <v>2416</v>
      </c>
      <c r="J20" s="6" t="s">
        <v>2415</v>
      </c>
      <c r="K20" s="6" t="s">
        <v>64</v>
      </c>
      <c r="L20" s="6" t="s">
        <v>64</v>
      </c>
      <c r="M20" s="6" t="s">
        <v>2421</v>
      </c>
      <c r="N20" s="6"/>
      <c r="O20" s="6" t="s">
        <v>2422</v>
      </c>
      <c r="P20" s="56">
        <f>COUNTIF(study_tools!B:B,A20)</f>
        <v>0</v>
      </c>
      <c r="Q20" s="6" t="s">
        <v>2471</v>
      </c>
      <c r="R20" s="56"/>
      <c r="S20" s="6"/>
      <c r="T20" s="57"/>
      <c r="U20" s="57"/>
      <c r="V20" s="57"/>
    </row>
    <row r="21" spans="1:22" ht="16">
      <c r="A21" s="75" t="s">
        <v>2472</v>
      </c>
      <c r="B21" s="80" t="s">
        <v>2473</v>
      </c>
      <c r="C21" s="6"/>
      <c r="D21" s="6" t="s">
        <v>2424</v>
      </c>
      <c r="E21" s="6" t="s">
        <v>2474</v>
      </c>
      <c r="F21" s="6" t="s">
        <v>2414</v>
      </c>
      <c r="G21" s="55">
        <v>0</v>
      </c>
      <c r="H21" s="6" t="s">
        <v>64</v>
      </c>
      <c r="I21" s="6" t="s">
        <v>2416</v>
      </c>
      <c r="J21" s="6" t="s">
        <v>2415</v>
      </c>
      <c r="K21" s="6" t="s">
        <v>64</v>
      </c>
      <c r="L21" s="6" t="s">
        <v>64</v>
      </c>
      <c r="M21" s="6" t="s">
        <v>105</v>
      </c>
      <c r="N21" s="6"/>
      <c r="O21" s="6" t="s">
        <v>2417</v>
      </c>
      <c r="P21" s="56">
        <f>COUNTIF(study_tools!B:B,A21)</f>
        <v>2</v>
      </c>
      <c r="Q21" s="6" t="s">
        <v>2418</v>
      </c>
      <c r="R21" s="56"/>
      <c r="S21" s="6"/>
      <c r="T21" s="57"/>
      <c r="U21" s="57"/>
      <c r="V21" s="57"/>
    </row>
    <row r="22" spans="1:22" ht="16">
      <c r="A22" s="75" t="s">
        <v>2229</v>
      </c>
      <c r="B22" s="80" t="s">
        <v>2475</v>
      </c>
      <c r="C22" s="6"/>
      <c r="D22" s="6" t="s">
        <v>2412</v>
      </c>
      <c r="E22" s="6" t="s">
        <v>2413</v>
      </c>
      <c r="F22" s="6" t="s">
        <v>28</v>
      </c>
      <c r="G22" s="55">
        <v>0</v>
      </c>
      <c r="H22" s="6" t="s">
        <v>64</v>
      </c>
      <c r="I22" s="6" t="s">
        <v>2416</v>
      </c>
      <c r="J22" s="6" t="s">
        <v>2415</v>
      </c>
      <c r="K22" s="6" t="s">
        <v>64</v>
      </c>
      <c r="L22" s="6" t="s">
        <v>64</v>
      </c>
      <c r="M22" s="6" t="s">
        <v>2421</v>
      </c>
      <c r="N22" s="6"/>
      <c r="O22" s="6" t="s">
        <v>2422</v>
      </c>
      <c r="P22" s="56">
        <f>COUNTIF(study_tools!B:B,A22)</f>
        <v>1</v>
      </c>
      <c r="Q22" s="6" t="s">
        <v>2418</v>
      </c>
      <c r="R22" s="56"/>
      <c r="S22" s="6"/>
      <c r="T22" s="57"/>
      <c r="U22" s="57"/>
      <c r="V22" s="57"/>
    </row>
    <row r="23" spans="1:22" ht="16">
      <c r="A23" s="75" t="s">
        <v>2237</v>
      </c>
      <c r="B23" s="80" t="s">
        <v>2476</v>
      </c>
      <c r="C23" s="6"/>
      <c r="D23" s="6" t="s">
        <v>2412</v>
      </c>
      <c r="E23" s="6" t="s">
        <v>2413</v>
      </c>
      <c r="F23" s="6" t="s">
        <v>2414</v>
      </c>
      <c r="G23" s="55">
        <v>3000</v>
      </c>
      <c r="H23" s="6" t="s">
        <v>64</v>
      </c>
      <c r="I23" s="6" t="s">
        <v>2415</v>
      </c>
      <c r="J23" s="6" t="s">
        <v>2416</v>
      </c>
      <c r="K23" s="6" t="s">
        <v>64</v>
      </c>
      <c r="L23" s="6" t="s">
        <v>64</v>
      </c>
      <c r="M23" s="6" t="s">
        <v>105</v>
      </c>
      <c r="N23" s="6"/>
      <c r="O23" s="6" t="s">
        <v>2417</v>
      </c>
      <c r="P23" s="56">
        <f>COUNTIF(study_tools!B:B,A23)</f>
        <v>1</v>
      </c>
      <c r="Q23" s="6" t="s">
        <v>2477</v>
      </c>
      <c r="R23" s="56"/>
      <c r="S23" s="6"/>
      <c r="T23" s="57"/>
      <c r="U23" s="57"/>
      <c r="V23" s="57"/>
    </row>
    <row r="24" spans="1:22" ht="32">
      <c r="A24" s="75" t="s">
        <v>2222</v>
      </c>
      <c r="B24" s="80" t="s">
        <v>2478</v>
      </c>
      <c r="C24" s="6"/>
      <c r="D24" s="6" t="s">
        <v>2479</v>
      </c>
      <c r="E24" s="6" t="s">
        <v>2480</v>
      </c>
      <c r="F24" s="6" t="s">
        <v>28</v>
      </c>
      <c r="G24" s="55">
        <v>0</v>
      </c>
      <c r="H24" s="6" t="s">
        <v>64</v>
      </c>
      <c r="I24" s="6" t="s">
        <v>2416</v>
      </c>
      <c r="J24" s="6" t="s">
        <v>2415</v>
      </c>
      <c r="K24" s="6" t="s">
        <v>64</v>
      </c>
      <c r="L24" s="6" t="s">
        <v>64</v>
      </c>
      <c r="M24" s="6" t="s">
        <v>2421</v>
      </c>
      <c r="N24" s="6"/>
      <c r="O24" s="6" t="s">
        <v>2422</v>
      </c>
      <c r="P24" s="56">
        <f>COUNTIF(study_tools!B:B,A24)</f>
        <v>1</v>
      </c>
      <c r="Q24" s="6" t="s">
        <v>2452</v>
      </c>
      <c r="R24" s="56"/>
      <c r="S24" s="6"/>
      <c r="T24" s="57"/>
      <c r="U24" s="57"/>
      <c r="V24" s="57"/>
    </row>
    <row r="25" spans="1:22" ht="16">
      <c r="A25" s="75" t="s">
        <v>2243</v>
      </c>
      <c r="B25" s="80" t="s">
        <v>2481</v>
      </c>
      <c r="C25" s="6"/>
      <c r="D25" s="6" t="s">
        <v>597</v>
      </c>
      <c r="E25" s="6" t="s">
        <v>2482</v>
      </c>
      <c r="F25" s="6" t="s">
        <v>28</v>
      </c>
      <c r="G25" s="55">
        <v>0</v>
      </c>
      <c r="H25" s="6" t="s">
        <v>64</v>
      </c>
      <c r="I25" s="6" t="s">
        <v>2483</v>
      </c>
      <c r="J25" s="6" t="s">
        <v>2415</v>
      </c>
      <c r="K25" s="6" t="s">
        <v>64</v>
      </c>
      <c r="L25" s="6" t="s">
        <v>65</v>
      </c>
      <c r="M25" s="6" t="s">
        <v>105</v>
      </c>
      <c r="N25" s="6"/>
      <c r="O25" s="6" t="s">
        <v>2422</v>
      </c>
      <c r="P25" s="56">
        <f>COUNTIF(study_tools!B:B,A25)</f>
        <v>1</v>
      </c>
      <c r="Q25" s="6" t="s">
        <v>2418</v>
      </c>
      <c r="R25" s="56"/>
      <c r="S25" s="6"/>
      <c r="T25" s="57"/>
      <c r="U25" s="57"/>
      <c r="V25" s="57"/>
    </row>
    <row r="26" spans="1:22" ht="32">
      <c r="A26" s="75" t="s">
        <v>2230</v>
      </c>
      <c r="B26" s="80" t="s">
        <v>2484</v>
      </c>
      <c r="C26" s="6"/>
      <c r="D26" s="6" t="s">
        <v>371</v>
      </c>
      <c r="E26" s="6" t="s">
        <v>2485</v>
      </c>
      <c r="F26" s="6" t="s">
        <v>28</v>
      </c>
      <c r="G26" s="55">
        <v>0</v>
      </c>
      <c r="H26" s="6" t="s">
        <v>64</v>
      </c>
      <c r="I26" s="6" t="s">
        <v>2416</v>
      </c>
      <c r="J26" s="6" t="s">
        <v>2415</v>
      </c>
      <c r="K26" s="6" t="s">
        <v>64</v>
      </c>
      <c r="L26" s="6" t="s">
        <v>64</v>
      </c>
      <c r="M26" s="6" t="s">
        <v>2421</v>
      </c>
      <c r="N26" s="6"/>
      <c r="O26" s="6" t="s">
        <v>2422</v>
      </c>
      <c r="P26" s="56">
        <f>COUNTIF(study_tools!B:B,A26)</f>
        <v>1</v>
      </c>
      <c r="Q26" s="6" t="s">
        <v>2486</v>
      </c>
      <c r="R26" s="56"/>
      <c r="S26" s="6"/>
      <c r="T26" s="57"/>
      <c r="U26" s="57"/>
      <c r="V26" s="57"/>
    </row>
    <row r="27" spans="1:22" ht="16">
      <c r="A27" s="75" t="s">
        <v>1979</v>
      </c>
      <c r="B27" s="80" t="s">
        <v>2487</v>
      </c>
      <c r="C27" s="6"/>
      <c r="D27" s="6" t="s">
        <v>617</v>
      </c>
      <c r="E27" s="6" t="s">
        <v>2488</v>
      </c>
      <c r="F27" s="6" t="s">
        <v>2414</v>
      </c>
      <c r="G27" s="55">
        <v>5000</v>
      </c>
      <c r="H27" s="6" t="s">
        <v>65</v>
      </c>
      <c r="I27" s="6" t="s">
        <v>2416</v>
      </c>
      <c r="J27" s="6" t="s">
        <v>2415</v>
      </c>
      <c r="K27" s="6" t="s">
        <v>64</v>
      </c>
      <c r="L27" s="6" t="s">
        <v>65</v>
      </c>
      <c r="M27" s="6" t="s">
        <v>2421</v>
      </c>
      <c r="N27" s="6"/>
      <c r="O27" s="6" t="s">
        <v>2417</v>
      </c>
      <c r="P27" s="56">
        <f>COUNTIF(study_tools!B:B,A27)</f>
        <v>0</v>
      </c>
      <c r="Q27" s="6" t="s">
        <v>2418</v>
      </c>
      <c r="R27" s="56"/>
      <c r="S27" s="6"/>
      <c r="T27" s="57"/>
      <c r="U27" s="57"/>
      <c r="V27" s="57"/>
    </row>
    <row r="28" spans="1:22" ht="16">
      <c r="A28" s="75" t="s">
        <v>127</v>
      </c>
      <c r="B28" s="80" t="s">
        <v>2489</v>
      </c>
      <c r="C28" s="6"/>
      <c r="D28" s="6" t="s">
        <v>474</v>
      </c>
      <c r="E28" s="6" t="s">
        <v>2470</v>
      </c>
      <c r="F28" s="6" t="s">
        <v>28</v>
      </c>
      <c r="G28" s="55">
        <v>0</v>
      </c>
      <c r="H28" s="6" t="s">
        <v>64</v>
      </c>
      <c r="I28" s="6" t="s">
        <v>2416</v>
      </c>
      <c r="J28" s="6" t="s">
        <v>2415</v>
      </c>
      <c r="K28" s="6" t="s">
        <v>64</v>
      </c>
      <c r="L28" s="6" t="s">
        <v>64</v>
      </c>
      <c r="M28" s="6" t="s">
        <v>2421</v>
      </c>
      <c r="N28" s="6"/>
      <c r="O28" s="6" t="s">
        <v>2422</v>
      </c>
      <c r="P28" s="56">
        <f>COUNTIF(study_tools!B:B,A28)</f>
        <v>0</v>
      </c>
      <c r="Q28" s="6" t="s">
        <v>2429</v>
      </c>
      <c r="R28" s="56"/>
      <c r="S28" s="6"/>
      <c r="T28" s="57"/>
      <c r="U28" s="57"/>
      <c r="V28" s="57"/>
    </row>
    <row r="29" spans="1:22" ht="32">
      <c r="A29" s="75" t="s">
        <v>2242</v>
      </c>
      <c r="B29" s="80" t="s">
        <v>2490</v>
      </c>
      <c r="C29" s="6"/>
      <c r="D29" s="6" t="s">
        <v>2424</v>
      </c>
      <c r="E29" s="6" t="s">
        <v>2460</v>
      </c>
      <c r="F29" s="6" t="s">
        <v>2414</v>
      </c>
      <c r="G29" s="55">
        <v>0</v>
      </c>
      <c r="H29" s="6" t="s">
        <v>64</v>
      </c>
      <c r="I29" s="6" t="s">
        <v>2415</v>
      </c>
      <c r="J29" s="6" t="s">
        <v>2415</v>
      </c>
      <c r="K29" s="6" t="s">
        <v>64</v>
      </c>
      <c r="L29" s="6" t="s">
        <v>64</v>
      </c>
      <c r="M29" s="6" t="s">
        <v>105</v>
      </c>
      <c r="N29" s="6"/>
      <c r="O29" s="6" t="s">
        <v>2417</v>
      </c>
      <c r="P29" s="56">
        <f>COUNTIF(study_tools!B:B,A29)</f>
        <v>1</v>
      </c>
      <c r="Q29" s="6" t="s">
        <v>2491</v>
      </c>
      <c r="R29" s="56"/>
      <c r="S29" s="6"/>
      <c r="T29" s="57"/>
      <c r="U29" s="57"/>
      <c r="V29" s="57"/>
    </row>
    <row r="30" spans="1:22" ht="32">
      <c r="A30" s="75" t="s">
        <v>2492</v>
      </c>
      <c r="B30" s="80" t="s">
        <v>2493</v>
      </c>
      <c r="C30" s="6"/>
      <c r="D30" s="6" t="s">
        <v>277</v>
      </c>
      <c r="E30" s="6" t="s">
        <v>2494</v>
      </c>
      <c r="F30" s="6" t="s">
        <v>67</v>
      </c>
      <c r="G30" s="55">
        <v>10000</v>
      </c>
      <c r="H30" s="6" t="s">
        <v>65</v>
      </c>
      <c r="I30" s="6" t="s">
        <v>2416</v>
      </c>
      <c r="J30" s="6" t="s">
        <v>2416</v>
      </c>
      <c r="K30" s="6" t="s">
        <v>64</v>
      </c>
      <c r="L30" s="6" t="s">
        <v>64</v>
      </c>
      <c r="M30" s="6" t="s">
        <v>105</v>
      </c>
      <c r="N30" s="6"/>
      <c r="O30" s="6" t="s">
        <v>2417</v>
      </c>
      <c r="P30" s="56">
        <f>COUNTIF(study_tools!B:B,A30)</f>
        <v>0</v>
      </c>
      <c r="Q30" s="6" t="s">
        <v>2491</v>
      </c>
      <c r="R30" s="56"/>
      <c r="S30" s="6"/>
      <c r="T30" s="57"/>
      <c r="U30" s="57"/>
      <c r="V30" s="57"/>
    </row>
    <row r="31" spans="1:22">
      <c r="A31" s="6"/>
      <c r="B31" s="80"/>
      <c r="C31" s="6"/>
      <c r="D31" s="6"/>
      <c r="E31" s="6"/>
      <c r="F31" s="6"/>
      <c r="G31" s="6"/>
      <c r="H31" s="6"/>
      <c r="I31" s="6"/>
      <c r="J31" s="6"/>
      <c r="K31" s="6"/>
      <c r="L31" s="6"/>
      <c r="M31" s="6"/>
      <c r="N31" s="6"/>
      <c r="O31" s="6"/>
      <c r="P31" s="6"/>
      <c r="Q31" s="6"/>
      <c r="R31" s="6"/>
      <c r="S31" s="6"/>
    </row>
    <row r="32" spans="1:22">
      <c r="A32" s="6"/>
      <c r="B32" s="80"/>
      <c r="C32" s="6"/>
      <c r="D32" s="6"/>
      <c r="E32" s="6"/>
      <c r="F32" s="6"/>
      <c r="G32" s="6"/>
      <c r="H32" s="6"/>
      <c r="I32" s="6"/>
      <c r="J32" s="6"/>
      <c r="K32" s="6"/>
      <c r="L32" s="6"/>
      <c r="M32" s="6"/>
      <c r="N32" s="6"/>
      <c r="O32" s="6"/>
      <c r="P32" s="6"/>
      <c r="Q32" s="6"/>
      <c r="R32" s="6"/>
      <c r="S32" s="6"/>
    </row>
    <row r="33" spans="1:19">
      <c r="A33" s="6"/>
      <c r="B33" s="80"/>
      <c r="C33" s="6"/>
      <c r="D33" s="6"/>
      <c r="E33" s="6"/>
      <c r="F33" s="6"/>
      <c r="G33" s="6"/>
      <c r="H33" s="6"/>
      <c r="I33" s="6"/>
      <c r="J33" s="6"/>
      <c r="K33" s="6"/>
      <c r="L33" s="6"/>
      <c r="M33" s="6"/>
      <c r="N33" s="6"/>
      <c r="O33" s="6"/>
      <c r="P33" s="6"/>
      <c r="Q33" s="6"/>
      <c r="R33" s="6"/>
      <c r="S33" s="6"/>
    </row>
    <row r="34" spans="1:19">
      <c r="A34" s="6"/>
      <c r="B34" s="80"/>
      <c r="C34" s="6"/>
      <c r="D34" s="6"/>
      <c r="E34" s="6"/>
      <c r="F34" s="6"/>
      <c r="G34" s="6"/>
      <c r="H34" s="6"/>
      <c r="I34" s="6"/>
      <c r="J34" s="6"/>
      <c r="K34" s="6"/>
      <c r="L34" s="6"/>
      <c r="M34" s="6"/>
      <c r="N34" s="6"/>
      <c r="O34" s="6"/>
      <c r="P34" s="6"/>
      <c r="Q34" s="6"/>
      <c r="R34" s="6"/>
      <c r="S34" s="6"/>
    </row>
    <row r="35" spans="1:19">
      <c r="A35" s="6"/>
      <c r="B35" s="80"/>
      <c r="C35" s="6"/>
      <c r="D35" s="6"/>
      <c r="E35" s="6"/>
      <c r="F35" s="6"/>
      <c r="G35" s="6"/>
      <c r="H35" s="6"/>
      <c r="I35" s="6"/>
      <c r="J35" s="6"/>
      <c r="K35" s="6"/>
      <c r="L35" s="6"/>
      <c r="M35" s="6"/>
      <c r="N35" s="6"/>
      <c r="O35" s="6"/>
      <c r="P35" s="6"/>
      <c r="Q35" s="6"/>
      <c r="R35" s="6"/>
      <c r="S35" s="6"/>
    </row>
    <row r="36" spans="1:19">
      <c r="A36" s="6"/>
      <c r="B36" s="80"/>
      <c r="C36" s="6"/>
      <c r="D36" s="6"/>
      <c r="E36" s="6"/>
      <c r="F36" s="6"/>
      <c r="G36" s="6"/>
      <c r="H36" s="6"/>
      <c r="I36" s="6"/>
      <c r="J36" s="6"/>
      <c r="K36" s="6"/>
      <c r="L36" s="6"/>
      <c r="M36" s="6"/>
      <c r="N36" s="6"/>
      <c r="O36" s="6"/>
      <c r="P36" s="6"/>
      <c r="Q36" s="6"/>
      <c r="R36" s="6"/>
      <c r="S36" s="6"/>
    </row>
    <row r="37" spans="1:19">
      <c r="A37" s="6"/>
      <c r="B37" s="80"/>
      <c r="C37" s="6"/>
      <c r="D37" s="6"/>
      <c r="E37" s="6"/>
      <c r="F37" s="6"/>
      <c r="G37" s="6"/>
      <c r="H37" s="6"/>
      <c r="I37" s="6"/>
      <c r="J37" s="6"/>
      <c r="K37" s="6"/>
      <c r="L37" s="6"/>
      <c r="M37" s="6"/>
      <c r="N37" s="6"/>
      <c r="O37" s="6"/>
      <c r="P37" s="6"/>
      <c r="Q37" s="6"/>
      <c r="R37" s="6"/>
      <c r="S37" s="6"/>
    </row>
    <row r="38" spans="1:19">
      <c r="A38" s="6"/>
      <c r="B38" s="80"/>
      <c r="C38" s="6"/>
      <c r="D38" s="6"/>
      <c r="E38" s="6"/>
      <c r="F38" s="6"/>
      <c r="G38" s="6"/>
      <c r="H38" s="6"/>
      <c r="I38" s="6"/>
      <c r="J38" s="6"/>
      <c r="K38" s="6"/>
      <c r="L38" s="6"/>
      <c r="M38" s="6"/>
      <c r="N38" s="6"/>
      <c r="O38" s="6"/>
      <c r="P38" s="6"/>
      <c r="Q38" s="6"/>
      <c r="R38" s="6"/>
      <c r="S38" s="6"/>
    </row>
    <row r="39" spans="1:19">
      <c r="A39" s="6"/>
      <c r="B39" s="80"/>
      <c r="C39" s="6"/>
      <c r="D39" s="6"/>
      <c r="E39" s="6"/>
      <c r="F39" s="6"/>
      <c r="G39" s="6"/>
      <c r="H39" s="6"/>
      <c r="I39" s="6"/>
      <c r="J39" s="6"/>
      <c r="K39" s="6"/>
      <c r="L39" s="6"/>
      <c r="M39" s="6"/>
      <c r="N39" s="6"/>
      <c r="O39" s="6"/>
      <c r="P39" s="6"/>
      <c r="Q39" s="6"/>
      <c r="R39" s="6"/>
      <c r="S39" s="6"/>
    </row>
    <row r="40" spans="1:19">
      <c r="A40" s="6"/>
      <c r="B40" s="80"/>
      <c r="C40" s="6"/>
      <c r="D40" s="6"/>
      <c r="E40" s="6"/>
      <c r="F40" s="6"/>
      <c r="G40" s="6"/>
      <c r="H40" s="6"/>
      <c r="I40" s="6"/>
      <c r="J40" s="6"/>
      <c r="K40" s="6"/>
      <c r="L40" s="6"/>
      <c r="M40" s="6"/>
      <c r="N40" s="6"/>
      <c r="O40" s="6"/>
      <c r="P40" s="6"/>
      <c r="Q40" s="6"/>
      <c r="R40" s="6"/>
      <c r="S40" s="6"/>
    </row>
    <row r="41" spans="1:19">
      <c r="A41" s="6"/>
      <c r="B41" s="80"/>
      <c r="C41" s="6"/>
      <c r="D41" s="6"/>
      <c r="E41" s="6"/>
      <c r="F41" s="6"/>
      <c r="G41" s="6"/>
      <c r="H41" s="6"/>
      <c r="I41" s="6"/>
      <c r="J41" s="6"/>
      <c r="K41" s="6"/>
      <c r="L41" s="6"/>
      <c r="M41" s="6"/>
      <c r="N41" s="6"/>
      <c r="O41" s="6"/>
      <c r="P41" s="6"/>
      <c r="Q41" s="6"/>
      <c r="R41" s="6"/>
      <c r="S41" s="6"/>
    </row>
    <row r="42" spans="1:19">
      <c r="A42" s="6"/>
      <c r="B42" s="80"/>
      <c r="C42" s="6"/>
      <c r="D42" s="6"/>
      <c r="E42" s="6"/>
      <c r="F42" s="6"/>
      <c r="G42" s="6"/>
      <c r="H42" s="6"/>
      <c r="I42" s="6"/>
      <c r="J42" s="6"/>
      <c r="K42" s="6"/>
      <c r="L42" s="6"/>
      <c r="M42" s="6"/>
      <c r="N42" s="6"/>
      <c r="O42" s="6"/>
      <c r="P42" s="6"/>
      <c r="Q42" s="6"/>
      <c r="R42" s="6"/>
      <c r="S42" s="6"/>
    </row>
    <row r="43" spans="1:19">
      <c r="A43" s="6"/>
      <c r="B43" s="80"/>
      <c r="C43" s="6"/>
      <c r="D43" s="6"/>
      <c r="E43" s="6"/>
      <c r="F43" s="6"/>
      <c r="G43" s="6"/>
      <c r="H43" s="6"/>
      <c r="I43" s="6"/>
      <c r="J43" s="6"/>
      <c r="K43" s="6"/>
      <c r="L43" s="6"/>
      <c r="M43" s="6"/>
      <c r="N43" s="6"/>
      <c r="O43" s="6"/>
      <c r="P43" s="6"/>
      <c r="Q43" s="6"/>
      <c r="R43" s="6"/>
      <c r="S43" s="6"/>
    </row>
    <row r="44" spans="1:19">
      <c r="A44" s="6"/>
      <c r="B44" s="80"/>
      <c r="C44" s="6"/>
      <c r="D44" s="6"/>
      <c r="E44" s="6"/>
      <c r="F44" s="6"/>
      <c r="G44" s="6"/>
      <c r="H44" s="6"/>
      <c r="I44" s="6"/>
      <c r="J44" s="6"/>
      <c r="K44" s="6"/>
      <c r="L44" s="6"/>
      <c r="M44" s="6"/>
      <c r="N44" s="6"/>
      <c r="O44" s="6"/>
      <c r="P44" s="6"/>
      <c r="Q44" s="6"/>
      <c r="R44" s="6"/>
      <c r="S44" s="6"/>
    </row>
    <row r="45" spans="1:19">
      <c r="A45" s="6"/>
      <c r="B45" s="80"/>
      <c r="C45" s="6"/>
      <c r="D45" s="6"/>
      <c r="E45" s="6"/>
      <c r="F45" s="6"/>
      <c r="G45" s="6"/>
      <c r="H45" s="6"/>
      <c r="I45" s="6"/>
      <c r="J45" s="6"/>
      <c r="K45" s="6"/>
      <c r="L45" s="6"/>
      <c r="M45" s="6"/>
      <c r="N45" s="6"/>
      <c r="O45" s="6"/>
      <c r="P45" s="6"/>
      <c r="Q45" s="6"/>
      <c r="R45" s="6"/>
      <c r="S45" s="6"/>
    </row>
    <row r="46" spans="1:19">
      <c r="A46" s="6"/>
      <c r="B46" s="80"/>
      <c r="C46" s="6"/>
      <c r="D46" s="6"/>
      <c r="E46" s="6"/>
      <c r="F46" s="6"/>
      <c r="G46" s="6"/>
      <c r="H46" s="6"/>
      <c r="I46" s="6"/>
      <c r="J46" s="6"/>
      <c r="K46" s="6"/>
      <c r="L46" s="6"/>
      <c r="M46" s="6"/>
      <c r="N46" s="6"/>
      <c r="O46" s="6"/>
      <c r="P46" s="6"/>
      <c r="Q46" s="6"/>
      <c r="R46" s="6"/>
      <c r="S46" s="6"/>
    </row>
    <row r="47" spans="1:19">
      <c r="A47" s="6"/>
      <c r="B47" s="80"/>
      <c r="C47" s="6"/>
      <c r="D47" s="6"/>
      <c r="E47" s="6"/>
      <c r="F47" s="6"/>
      <c r="G47" s="6"/>
      <c r="H47" s="6"/>
      <c r="I47" s="6"/>
      <c r="J47" s="6"/>
      <c r="K47" s="6"/>
      <c r="L47" s="6"/>
      <c r="M47" s="6"/>
      <c r="N47" s="6"/>
      <c r="O47" s="6"/>
      <c r="P47" s="6"/>
      <c r="Q47" s="6"/>
      <c r="R47" s="6"/>
      <c r="S47" s="6"/>
    </row>
    <row r="48" spans="1:19">
      <c r="A48" s="6"/>
      <c r="B48" s="80"/>
      <c r="C48" s="6"/>
      <c r="D48" s="6"/>
      <c r="E48" s="6"/>
      <c r="F48" s="6"/>
      <c r="G48" s="6"/>
      <c r="H48" s="6"/>
      <c r="I48" s="6"/>
      <c r="J48" s="6"/>
      <c r="K48" s="6"/>
      <c r="L48" s="6"/>
      <c r="M48" s="6"/>
      <c r="N48" s="6"/>
      <c r="O48" s="6"/>
      <c r="P48" s="6"/>
      <c r="Q48" s="6"/>
      <c r="R48" s="6"/>
      <c r="S48" s="6"/>
    </row>
    <row r="49" spans="1:19">
      <c r="A49" s="6"/>
      <c r="B49" s="80"/>
      <c r="C49" s="6"/>
      <c r="D49" s="6"/>
      <c r="E49" s="6"/>
      <c r="F49" s="6"/>
      <c r="G49" s="6"/>
      <c r="H49" s="6"/>
      <c r="I49" s="6"/>
      <c r="J49" s="6"/>
      <c r="K49" s="6"/>
      <c r="L49" s="6"/>
      <c r="M49" s="6"/>
      <c r="N49" s="6"/>
      <c r="O49" s="6"/>
      <c r="P49" s="6"/>
      <c r="Q49" s="6"/>
      <c r="R49" s="6"/>
      <c r="S49" s="6"/>
    </row>
    <row r="50" spans="1:19">
      <c r="A50" s="6"/>
      <c r="B50" s="80"/>
      <c r="C50" s="6"/>
      <c r="D50" s="6"/>
      <c r="E50" s="6"/>
      <c r="F50" s="6"/>
      <c r="G50" s="6"/>
      <c r="H50" s="6"/>
      <c r="I50" s="6"/>
      <c r="J50" s="6"/>
      <c r="K50" s="6"/>
      <c r="L50" s="6"/>
      <c r="M50" s="6"/>
      <c r="N50" s="6"/>
      <c r="O50" s="6"/>
      <c r="P50" s="6"/>
      <c r="Q50" s="6"/>
      <c r="R50" s="6"/>
      <c r="S50" s="6"/>
    </row>
    <row r="51" spans="1:19">
      <c r="A51" s="6"/>
      <c r="B51" s="80"/>
      <c r="C51" s="6"/>
      <c r="D51" s="6"/>
      <c r="E51" s="6"/>
      <c r="F51" s="6"/>
      <c r="G51" s="6"/>
      <c r="H51" s="6"/>
      <c r="I51" s="6"/>
      <c r="J51" s="6"/>
      <c r="K51" s="6"/>
      <c r="L51" s="6"/>
      <c r="M51" s="6"/>
      <c r="N51" s="6"/>
      <c r="O51" s="6"/>
      <c r="P51" s="6"/>
      <c r="Q51" s="6"/>
      <c r="R51" s="6"/>
      <c r="S51" s="6"/>
    </row>
    <row r="52" spans="1:19">
      <c r="A52" s="6"/>
      <c r="B52" s="80"/>
      <c r="C52" s="6"/>
      <c r="D52" s="6"/>
      <c r="E52" s="6"/>
      <c r="F52" s="6"/>
      <c r="G52" s="6"/>
      <c r="H52" s="6"/>
      <c r="I52" s="6"/>
      <c r="J52" s="6"/>
      <c r="K52" s="6"/>
      <c r="L52" s="6"/>
      <c r="M52" s="6"/>
      <c r="N52" s="6"/>
      <c r="O52" s="6"/>
      <c r="P52" s="6"/>
      <c r="Q52" s="6"/>
      <c r="R52" s="6"/>
      <c r="S52" s="6"/>
    </row>
    <row r="53" spans="1:19">
      <c r="A53" s="6"/>
      <c r="B53" s="80"/>
      <c r="C53" s="6"/>
      <c r="D53" s="6"/>
      <c r="E53" s="6"/>
      <c r="F53" s="6"/>
      <c r="G53" s="6"/>
      <c r="H53" s="6"/>
      <c r="I53" s="6"/>
      <c r="J53" s="6"/>
      <c r="K53" s="6"/>
      <c r="L53" s="6"/>
      <c r="M53" s="6"/>
      <c r="N53" s="6"/>
      <c r="O53" s="6"/>
      <c r="P53" s="6"/>
      <c r="Q53" s="6"/>
      <c r="R53" s="6"/>
      <c r="S53" s="6"/>
    </row>
    <row r="54" spans="1:19">
      <c r="A54" s="6"/>
      <c r="B54" s="80"/>
      <c r="C54" s="6"/>
      <c r="D54" s="6"/>
      <c r="E54" s="6"/>
      <c r="F54" s="6"/>
      <c r="G54" s="6"/>
      <c r="H54" s="6"/>
      <c r="I54" s="6"/>
      <c r="J54" s="6"/>
      <c r="K54" s="6"/>
      <c r="L54" s="6"/>
      <c r="M54" s="6"/>
      <c r="N54" s="6"/>
      <c r="O54" s="6"/>
      <c r="P54" s="6"/>
      <c r="Q54" s="6"/>
      <c r="R54" s="6"/>
      <c r="S54" s="6"/>
    </row>
    <row r="55" spans="1:19">
      <c r="A55" s="6"/>
      <c r="B55" s="80"/>
      <c r="C55" s="6"/>
      <c r="D55" s="6"/>
      <c r="E55" s="6"/>
      <c r="F55" s="6"/>
      <c r="G55" s="6"/>
      <c r="H55" s="6"/>
      <c r="I55" s="6"/>
      <c r="J55" s="6"/>
      <c r="K55" s="6"/>
      <c r="L55" s="6"/>
      <c r="M55" s="6"/>
      <c r="N55" s="6"/>
      <c r="O55" s="6"/>
      <c r="P55" s="6"/>
      <c r="Q55" s="6"/>
      <c r="R55" s="6"/>
      <c r="S55" s="6"/>
    </row>
    <row r="56" spans="1:19">
      <c r="A56" s="6"/>
      <c r="B56" s="80"/>
      <c r="C56" s="6"/>
      <c r="D56" s="6"/>
      <c r="E56" s="6"/>
      <c r="F56" s="6"/>
      <c r="G56" s="6"/>
      <c r="H56" s="6"/>
      <c r="I56" s="6"/>
      <c r="J56" s="6"/>
      <c r="K56" s="6"/>
      <c r="L56" s="6"/>
      <c r="M56" s="6"/>
      <c r="N56" s="6"/>
      <c r="O56" s="6"/>
      <c r="P56" s="6"/>
      <c r="Q56" s="6"/>
      <c r="R56" s="6"/>
      <c r="S56" s="6"/>
    </row>
    <row r="57" spans="1:19">
      <c r="A57" s="6"/>
      <c r="B57" s="80"/>
      <c r="C57" s="6"/>
      <c r="D57" s="6"/>
      <c r="E57" s="6"/>
      <c r="F57" s="6"/>
      <c r="G57" s="6"/>
      <c r="H57" s="6"/>
      <c r="I57" s="6"/>
      <c r="J57" s="6"/>
      <c r="K57" s="6"/>
      <c r="L57" s="6"/>
      <c r="M57" s="6"/>
      <c r="N57" s="6"/>
      <c r="O57" s="6"/>
      <c r="P57" s="6"/>
      <c r="Q57" s="6"/>
      <c r="R57" s="6"/>
      <c r="S57" s="6"/>
    </row>
    <row r="58" spans="1:19">
      <c r="A58" s="6"/>
      <c r="B58" s="80"/>
      <c r="C58" s="6"/>
      <c r="D58" s="6"/>
      <c r="E58" s="6"/>
      <c r="F58" s="6"/>
      <c r="G58" s="6"/>
      <c r="H58" s="6"/>
      <c r="I58" s="6"/>
      <c r="J58" s="6"/>
      <c r="K58" s="6"/>
      <c r="L58" s="6"/>
      <c r="M58" s="6"/>
      <c r="N58" s="6"/>
      <c r="O58" s="6"/>
      <c r="P58" s="6"/>
      <c r="Q58" s="6"/>
      <c r="R58" s="6"/>
      <c r="S58" s="6"/>
    </row>
    <row r="59" spans="1:19">
      <c r="A59" s="6"/>
      <c r="B59" s="80"/>
      <c r="C59" s="6"/>
      <c r="D59" s="6"/>
      <c r="E59" s="6"/>
      <c r="F59" s="6"/>
      <c r="G59" s="6"/>
      <c r="H59" s="6"/>
      <c r="I59" s="6"/>
      <c r="J59" s="6"/>
      <c r="K59" s="6"/>
      <c r="L59" s="6"/>
      <c r="M59" s="6"/>
      <c r="N59" s="6"/>
      <c r="O59" s="6"/>
      <c r="P59" s="6"/>
      <c r="Q59" s="6"/>
      <c r="R59" s="6"/>
      <c r="S59" s="6"/>
    </row>
    <row r="60" spans="1:19">
      <c r="A60" s="6"/>
      <c r="B60" s="80"/>
      <c r="C60" s="6"/>
      <c r="D60" s="6"/>
      <c r="E60" s="6"/>
      <c r="F60" s="6"/>
      <c r="G60" s="6"/>
      <c r="H60" s="6"/>
      <c r="I60" s="6"/>
      <c r="J60" s="6"/>
      <c r="K60" s="6"/>
      <c r="L60" s="6"/>
      <c r="M60" s="6"/>
      <c r="N60" s="6"/>
      <c r="O60" s="6"/>
      <c r="P60" s="6"/>
      <c r="Q60" s="6"/>
      <c r="R60" s="6"/>
      <c r="S60" s="6"/>
    </row>
    <row r="61" spans="1:19">
      <c r="A61" s="6"/>
      <c r="B61" s="80"/>
      <c r="C61" s="6"/>
      <c r="D61" s="6"/>
      <c r="E61" s="6"/>
      <c r="F61" s="6"/>
      <c r="G61" s="6"/>
      <c r="H61" s="6"/>
      <c r="I61" s="6"/>
      <c r="J61" s="6"/>
      <c r="K61" s="6"/>
      <c r="L61" s="6"/>
      <c r="M61" s="6"/>
      <c r="N61" s="6"/>
      <c r="O61" s="6"/>
      <c r="P61" s="6"/>
      <c r="Q61" s="6"/>
      <c r="R61" s="6"/>
      <c r="S61" s="6"/>
    </row>
    <row r="62" spans="1:19">
      <c r="A62" s="6"/>
      <c r="B62" s="80"/>
      <c r="C62" s="6"/>
      <c r="D62" s="6"/>
      <c r="E62" s="6"/>
      <c r="F62" s="6"/>
      <c r="G62" s="6"/>
      <c r="H62" s="6"/>
      <c r="I62" s="6"/>
      <c r="J62" s="6"/>
      <c r="K62" s="6"/>
      <c r="L62" s="6"/>
      <c r="M62" s="6"/>
      <c r="N62" s="6"/>
      <c r="O62" s="6"/>
      <c r="P62" s="6"/>
      <c r="Q62" s="6"/>
      <c r="R62" s="6"/>
      <c r="S62" s="6"/>
    </row>
    <row r="63" spans="1:19">
      <c r="A63" s="6"/>
      <c r="B63" s="80"/>
      <c r="C63" s="6"/>
      <c r="D63" s="6"/>
      <c r="E63" s="6"/>
      <c r="F63" s="6"/>
      <c r="G63" s="6"/>
      <c r="H63" s="6"/>
      <c r="I63" s="6"/>
      <c r="J63" s="6"/>
      <c r="K63" s="6"/>
      <c r="L63" s="6"/>
      <c r="M63" s="6"/>
      <c r="N63" s="6"/>
      <c r="O63" s="6"/>
      <c r="P63" s="6"/>
      <c r="Q63" s="6"/>
      <c r="R63" s="6"/>
      <c r="S63" s="6"/>
    </row>
    <row r="64" spans="1:19">
      <c r="A64" s="6"/>
      <c r="B64" s="80"/>
      <c r="C64" s="6"/>
      <c r="D64" s="6"/>
      <c r="E64" s="6"/>
      <c r="F64" s="6"/>
      <c r="G64" s="6"/>
      <c r="H64" s="6"/>
      <c r="I64" s="6"/>
      <c r="J64" s="6"/>
      <c r="K64" s="6"/>
      <c r="L64" s="6"/>
      <c r="M64" s="6"/>
      <c r="N64" s="6"/>
      <c r="O64" s="6"/>
      <c r="P64" s="6"/>
      <c r="Q64" s="6"/>
      <c r="R64" s="6"/>
      <c r="S64" s="6"/>
    </row>
    <row r="65" spans="1:19">
      <c r="A65" s="6"/>
      <c r="B65" s="80"/>
      <c r="C65" s="6"/>
      <c r="D65" s="6"/>
      <c r="E65" s="6"/>
      <c r="F65" s="6"/>
      <c r="G65" s="6"/>
      <c r="H65" s="6"/>
      <c r="I65" s="6"/>
      <c r="J65" s="6"/>
      <c r="K65" s="6"/>
      <c r="L65" s="6"/>
      <c r="M65" s="6"/>
      <c r="N65" s="6"/>
      <c r="O65" s="6"/>
      <c r="P65" s="6"/>
      <c r="Q65" s="6"/>
      <c r="R65" s="6"/>
      <c r="S65" s="6"/>
    </row>
    <row r="66" spans="1:19">
      <c r="A66" s="6"/>
      <c r="B66" s="80"/>
      <c r="C66" s="6"/>
      <c r="D66" s="6"/>
      <c r="E66" s="6"/>
      <c r="F66" s="6"/>
      <c r="G66" s="6"/>
      <c r="H66" s="6"/>
      <c r="I66" s="6"/>
      <c r="J66" s="6"/>
      <c r="K66" s="6"/>
      <c r="L66" s="6"/>
      <c r="M66" s="6"/>
      <c r="N66" s="6"/>
      <c r="O66" s="6"/>
      <c r="P66" s="6"/>
      <c r="Q66" s="6"/>
      <c r="R66" s="6"/>
      <c r="S66" s="6"/>
    </row>
    <row r="67" spans="1:19">
      <c r="A67" s="6"/>
      <c r="B67" s="80"/>
      <c r="C67" s="6"/>
      <c r="D67" s="6"/>
      <c r="E67" s="6"/>
      <c r="F67" s="6"/>
      <c r="G67" s="6"/>
      <c r="H67" s="6"/>
      <c r="I67" s="6"/>
      <c r="J67" s="6"/>
      <c r="K67" s="6"/>
      <c r="L67" s="6"/>
      <c r="M67" s="6"/>
      <c r="N67" s="6"/>
      <c r="O67" s="6"/>
      <c r="P67" s="6"/>
      <c r="Q67" s="6"/>
      <c r="R67" s="6"/>
      <c r="S67" s="6"/>
    </row>
    <row r="68" spans="1:19">
      <c r="A68" s="6"/>
      <c r="B68" s="80"/>
      <c r="C68" s="6"/>
      <c r="D68" s="6"/>
      <c r="E68" s="6"/>
      <c r="F68" s="6"/>
      <c r="G68" s="6"/>
      <c r="H68" s="6"/>
      <c r="I68" s="6"/>
      <c r="J68" s="6"/>
      <c r="K68" s="6"/>
      <c r="L68" s="6"/>
      <c r="M68" s="6"/>
      <c r="N68" s="6"/>
      <c r="O68" s="6"/>
      <c r="P68" s="6"/>
      <c r="Q68" s="6"/>
      <c r="R68" s="6"/>
      <c r="S68" s="6"/>
    </row>
    <row r="69" spans="1:19">
      <c r="A69" s="6"/>
      <c r="B69" s="80"/>
      <c r="C69" s="6"/>
      <c r="D69" s="6"/>
      <c r="E69" s="6"/>
      <c r="F69" s="6"/>
      <c r="G69" s="6"/>
      <c r="H69" s="6"/>
      <c r="I69" s="6"/>
      <c r="J69" s="6"/>
      <c r="K69" s="6"/>
      <c r="L69" s="6"/>
      <c r="M69" s="6"/>
      <c r="N69" s="6"/>
      <c r="O69" s="6"/>
      <c r="P69" s="6"/>
      <c r="Q69" s="6"/>
      <c r="R69" s="6"/>
      <c r="S69" s="6"/>
    </row>
    <row r="70" spans="1:19">
      <c r="A70" s="6"/>
      <c r="B70" s="80"/>
      <c r="C70" s="6"/>
      <c r="D70" s="6"/>
      <c r="E70" s="6"/>
      <c r="F70" s="6"/>
      <c r="G70" s="6"/>
      <c r="H70" s="6"/>
      <c r="I70" s="6"/>
      <c r="J70" s="6"/>
      <c r="K70" s="6"/>
      <c r="L70" s="6"/>
      <c r="M70" s="6"/>
      <c r="N70" s="6"/>
      <c r="O70" s="6"/>
      <c r="P70" s="6"/>
      <c r="Q70" s="6"/>
      <c r="R70" s="6"/>
      <c r="S70" s="6"/>
    </row>
  </sheetData>
  <dataValidations count="2">
    <dataValidation type="list" allowBlank="1" showInputMessage="1" showErrorMessage="1" sqref="C31:C1048576" xr:uid="{C7930ED5-7C5C-4A7D-A443-1C039739CF7C}">
      <formula1>"long_term_planning ,geospatial,dispatch,microgrid,nexus,economic"</formula1>
    </dataValidation>
    <dataValidation type="list" allowBlank="1" showInputMessage="1" showErrorMessage="1" sqref="C2:C30" xr:uid="{B7D854DF-8497-499F-927B-C204AA0E7E48}">
      <formula1>"capacity_expansion,production_cost,geospatial_electrification,reliability,nexus,demand_forecast,system_dynamics,hybrid_optimization"</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C0A44-D8BF-41BF-970A-118F15288CE9}">
  <sheetPr codeName="Feuil5">
    <tabColor rgb="FF00B050"/>
  </sheetPr>
  <dimension ref="A1:H250"/>
  <sheetViews>
    <sheetView topLeftCell="A11" workbookViewId="0">
      <selection activeCell="G6" sqref="G6:H11"/>
    </sheetView>
  </sheetViews>
  <sheetFormatPr baseColWidth="10" defaultColWidth="11.33203125" defaultRowHeight="15"/>
  <cols>
    <col min="1" max="1" width="11" style="18"/>
    <col min="2" max="3" width="15.33203125" style="18" customWidth="1"/>
    <col min="4" max="4" width="11" style="18"/>
    <col min="7" max="7" width="15.33203125" style="18" customWidth="1"/>
    <col min="8" max="8" width="11.33203125" style="18"/>
  </cols>
  <sheetData>
    <row r="1" spans="1:8" ht="18" thickBot="1">
      <c r="A1" s="70" t="s">
        <v>2495</v>
      </c>
      <c r="B1" s="71" t="s">
        <v>2496</v>
      </c>
      <c r="C1" s="71" t="s">
        <v>2497</v>
      </c>
      <c r="D1" s="72" t="s">
        <v>2498</v>
      </c>
      <c r="G1" s="71" t="s">
        <v>2496</v>
      </c>
      <c r="H1" s="70" t="s">
        <v>2495</v>
      </c>
    </row>
    <row r="2" spans="1:8" ht="18" thickBot="1">
      <c r="A2" s="64" t="s">
        <v>2499</v>
      </c>
      <c r="B2" s="65" t="s">
        <v>2500</v>
      </c>
      <c r="C2" s="65" t="s">
        <v>2501</v>
      </c>
      <c r="D2" s="66">
        <v>4</v>
      </c>
      <c r="G2" s="65" t="s">
        <v>2500</v>
      </c>
      <c r="H2" s="64" t="s">
        <v>2499</v>
      </c>
    </row>
    <row r="3" spans="1:8" ht="35" thickBot="1">
      <c r="A3" s="64" t="s">
        <v>2502</v>
      </c>
      <c r="B3" s="65" t="s">
        <v>2503</v>
      </c>
      <c r="C3" s="65" t="s">
        <v>2504</v>
      </c>
      <c r="D3" s="66">
        <v>248</v>
      </c>
      <c r="G3" s="65" t="s">
        <v>2503</v>
      </c>
      <c r="H3" s="64" t="s">
        <v>2502</v>
      </c>
    </row>
    <row r="4" spans="1:8" ht="18" thickBot="1">
      <c r="A4" s="64" t="s">
        <v>2505</v>
      </c>
      <c r="B4" s="65" t="s">
        <v>2506</v>
      </c>
      <c r="C4" s="65" t="s">
        <v>2507</v>
      </c>
      <c r="D4" s="66">
        <v>8</v>
      </c>
      <c r="G4" s="65" t="s">
        <v>2506</v>
      </c>
      <c r="H4" s="64" t="s">
        <v>2505</v>
      </c>
    </row>
    <row r="5" spans="1:8" ht="18" thickBot="1">
      <c r="A5" s="64" t="s">
        <v>2314</v>
      </c>
      <c r="B5" s="65" t="s">
        <v>811</v>
      </c>
      <c r="C5" s="65" t="s">
        <v>2508</v>
      </c>
      <c r="D5" s="66">
        <v>12</v>
      </c>
      <c r="G5" s="65" t="s">
        <v>811</v>
      </c>
      <c r="H5" s="64" t="s">
        <v>2314</v>
      </c>
    </row>
    <row r="6" spans="1:8" ht="35" thickBot="1">
      <c r="A6" s="64" t="s">
        <v>2509</v>
      </c>
      <c r="B6" s="65" t="s">
        <v>2510</v>
      </c>
      <c r="C6" s="65" t="s">
        <v>2511</v>
      </c>
      <c r="D6" s="66">
        <v>16</v>
      </c>
      <c r="G6" s="65" t="s">
        <v>2510</v>
      </c>
      <c r="H6" s="64" t="s">
        <v>2509</v>
      </c>
    </row>
    <row r="7" spans="1:8" ht="18" thickBot="1">
      <c r="A7" s="64" t="s">
        <v>2512</v>
      </c>
      <c r="B7" s="65" t="s">
        <v>2513</v>
      </c>
      <c r="C7" s="65" t="s">
        <v>2514</v>
      </c>
      <c r="D7" s="66">
        <v>20</v>
      </c>
      <c r="G7" s="65" t="s">
        <v>2513</v>
      </c>
      <c r="H7" s="64" t="s">
        <v>2512</v>
      </c>
    </row>
    <row r="8" spans="1:8" ht="18" thickBot="1">
      <c r="A8" s="64" t="s">
        <v>2318</v>
      </c>
      <c r="B8" s="65" t="s">
        <v>2278</v>
      </c>
      <c r="C8" s="65" t="s">
        <v>2515</v>
      </c>
      <c r="D8" s="66">
        <v>24</v>
      </c>
      <c r="G8" s="65" t="s">
        <v>2278</v>
      </c>
      <c r="H8" s="64" t="s">
        <v>2318</v>
      </c>
    </row>
    <row r="9" spans="1:8" ht="18" thickBot="1">
      <c r="A9" s="64" t="s">
        <v>2516</v>
      </c>
      <c r="B9" s="65" t="s">
        <v>2517</v>
      </c>
      <c r="C9" s="65" t="s">
        <v>2518</v>
      </c>
      <c r="D9" s="66">
        <v>660</v>
      </c>
      <c r="G9" s="65" t="s">
        <v>2517</v>
      </c>
      <c r="H9" s="64" t="s">
        <v>2516</v>
      </c>
    </row>
    <row r="10" spans="1:8" ht="18" thickBot="1">
      <c r="A10" s="64" t="s">
        <v>2519</v>
      </c>
      <c r="B10" s="65" t="s">
        <v>2520</v>
      </c>
      <c r="C10" s="65" t="s">
        <v>2521</v>
      </c>
      <c r="D10" s="66">
        <v>10</v>
      </c>
      <c r="G10" s="65" t="s">
        <v>2520</v>
      </c>
      <c r="H10" s="64" t="s">
        <v>2519</v>
      </c>
    </row>
    <row r="11" spans="1:8" ht="35" thickBot="1">
      <c r="A11" s="64" t="s">
        <v>2522</v>
      </c>
      <c r="B11" s="65" t="s">
        <v>2523</v>
      </c>
      <c r="C11" s="65" t="s">
        <v>2524</v>
      </c>
      <c r="D11" s="66">
        <v>28</v>
      </c>
      <c r="G11" s="65" t="s">
        <v>2523</v>
      </c>
      <c r="H11" s="64" t="s">
        <v>2522</v>
      </c>
    </row>
    <row r="12" spans="1:8" ht="18" thickBot="1">
      <c r="A12" s="64" t="s">
        <v>2525</v>
      </c>
      <c r="B12" s="65" t="s">
        <v>2316</v>
      </c>
      <c r="C12" s="65" t="s">
        <v>2526</v>
      </c>
      <c r="D12" s="66">
        <v>32</v>
      </c>
      <c r="G12" s="65" t="s">
        <v>2316</v>
      </c>
      <c r="H12" s="64" t="s">
        <v>2525</v>
      </c>
    </row>
    <row r="13" spans="1:8" ht="18" thickBot="1">
      <c r="A13" s="64" t="s">
        <v>2527</v>
      </c>
      <c r="B13" s="65" t="s">
        <v>2528</v>
      </c>
      <c r="C13" s="65" t="s">
        <v>2529</v>
      </c>
      <c r="D13" s="66">
        <v>51</v>
      </c>
      <c r="G13" s="65" t="s">
        <v>2528</v>
      </c>
      <c r="H13" s="64" t="s">
        <v>2527</v>
      </c>
    </row>
    <row r="14" spans="1:8" ht="18" thickBot="1">
      <c r="A14" s="64" t="s">
        <v>2530</v>
      </c>
      <c r="B14" s="65" t="s">
        <v>2531</v>
      </c>
      <c r="C14" s="65" t="s">
        <v>2532</v>
      </c>
      <c r="D14" s="66">
        <v>533</v>
      </c>
      <c r="G14" s="65" t="s">
        <v>2531</v>
      </c>
      <c r="H14" s="64" t="s">
        <v>2530</v>
      </c>
    </row>
    <row r="15" spans="1:8" ht="18" thickBot="1">
      <c r="A15" s="64" t="s">
        <v>2533</v>
      </c>
      <c r="B15" s="65" t="s">
        <v>2450</v>
      </c>
      <c r="C15" s="65" t="s">
        <v>2534</v>
      </c>
      <c r="D15" s="66">
        <v>36</v>
      </c>
      <c r="G15" s="65" t="s">
        <v>2450</v>
      </c>
      <c r="H15" s="64" t="s">
        <v>2533</v>
      </c>
    </row>
    <row r="16" spans="1:8" ht="18" thickBot="1">
      <c r="A16" s="64" t="s">
        <v>2535</v>
      </c>
      <c r="B16" s="65" t="s">
        <v>2536</v>
      </c>
      <c r="C16" s="65" t="s">
        <v>2537</v>
      </c>
      <c r="D16" s="66">
        <v>40</v>
      </c>
      <c r="G16" s="65" t="s">
        <v>2536</v>
      </c>
      <c r="H16" s="64" t="s">
        <v>2535</v>
      </c>
    </row>
    <row r="17" spans="1:8" ht="18" thickBot="1">
      <c r="A17" s="64" t="s">
        <v>2538</v>
      </c>
      <c r="B17" s="65" t="s">
        <v>2539</v>
      </c>
      <c r="C17" s="65" t="s">
        <v>2540</v>
      </c>
      <c r="D17" s="66">
        <v>31</v>
      </c>
      <c r="G17" s="65" t="s">
        <v>2539</v>
      </c>
      <c r="H17" s="64" t="s">
        <v>2538</v>
      </c>
    </row>
    <row r="18" spans="1:8" ht="35" thickBot="1">
      <c r="A18" s="64" t="s">
        <v>2541</v>
      </c>
      <c r="B18" s="65" t="s">
        <v>2542</v>
      </c>
      <c r="C18" s="65" t="s">
        <v>2543</v>
      </c>
      <c r="D18" s="66">
        <v>44</v>
      </c>
      <c r="G18" s="65" t="s">
        <v>2542</v>
      </c>
      <c r="H18" s="64" t="s">
        <v>2541</v>
      </c>
    </row>
    <row r="19" spans="1:8" ht="18" thickBot="1">
      <c r="A19" s="64" t="s">
        <v>2544</v>
      </c>
      <c r="B19" s="65" t="s">
        <v>2545</v>
      </c>
      <c r="C19" s="65" t="s">
        <v>2546</v>
      </c>
      <c r="D19" s="66">
        <v>48</v>
      </c>
      <c r="G19" s="65" t="s">
        <v>2545</v>
      </c>
      <c r="H19" s="64" t="s">
        <v>2544</v>
      </c>
    </row>
    <row r="20" spans="1:8" ht="18" thickBot="1">
      <c r="A20" s="64" t="s">
        <v>2547</v>
      </c>
      <c r="B20" s="65" t="s">
        <v>2548</v>
      </c>
      <c r="C20" s="65" t="s">
        <v>2549</v>
      </c>
      <c r="D20" s="66">
        <v>50</v>
      </c>
      <c r="G20" s="65" t="s">
        <v>2548</v>
      </c>
      <c r="H20" s="64" t="s">
        <v>2547</v>
      </c>
    </row>
    <row r="21" spans="1:8" ht="18" thickBot="1">
      <c r="A21" s="64" t="s">
        <v>2550</v>
      </c>
      <c r="B21" s="65" t="s">
        <v>2551</v>
      </c>
      <c r="C21" s="65" t="s">
        <v>2552</v>
      </c>
      <c r="D21" s="66">
        <v>52</v>
      </c>
      <c r="G21" s="65" t="s">
        <v>2551</v>
      </c>
      <c r="H21" s="64" t="s">
        <v>2550</v>
      </c>
    </row>
    <row r="22" spans="1:8" ht="18" thickBot="1">
      <c r="A22" s="64" t="s">
        <v>2553</v>
      </c>
      <c r="B22" s="65" t="s">
        <v>2554</v>
      </c>
      <c r="C22" s="65" t="s">
        <v>2555</v>
      </c>
      <c r="D22" s="66">
        <v>112</v>
      </c>
      <c r="G22" s="65" t="s">
        <v>2554</v>
      </c>
      <c r="H22" s="64" t="s">
        <v>2553</v>
      </c>
    </row>
    <row r="23" spans="1:8" ht="18" thickBot="1">
      <c r="A23" s="64" t="s">
        <v>2556</v>
      </c>
      <c r="B23" s="65" t="s">
        <v>2557</v>
      </c>
      <c r="C23" s="65" t="s">
        <v>2558</v>
      </c>
      <c r="D23" s="66">
        <v>56</v>
      </c>
      <c r="G23" s="65" t="s">
        <v>2557</v>
      </c>
      <c r="H23" s="64" t="s">
        <v>2556</v>
      </c>
    </row>
    <row r="24" spans="1:8" ht="18" thickBot="1">
      <c r="A24" s="64" t="s">
        <v>2559</v>
      </c>
      <c r="B24" s="65" t="s">
        <v>2560</v>
      </c>
      <c r="C24" s="65" t="s">
        <v>2561</v>
      </c>
      <c r="D24" s="66">
        <v>84</v>
      </c>
      <c r="G24" s="65" t="s">
        <v>2560</v>
      </c>
      <c r="H24" s="64" t="s">
        <v>2559</v>
      </c>
    </row>
    <row r="25" spans="1:8" ht="18" thickBot="1">
      <c r="A25" s="64" t="s">
        <v>2320</v>
      </c>
      <c r="B25" s="65" t="s">
        <v>2279</v>
      </c>
      <c r="C25" s="65" t="s">
        <v>2562</v>
      </c>
      <c r="D25" s="66">
        <v>204</v>
      </c>
      <c r="G25" s="65" t="s">
        <v>2279</v>
      </c>
      <c r="H25" s="64" t="s">
        <v>2320</v>
      </c>
    </row>
    <row r="26" spans="1:8" ht="18" thickBot="1">
      <c r="A26" s="64" t="s">
        <v>2563</v>
      </c>
      <c r="B26" s="65" t="s">
        <v>2564</v>
      </c>
      <c r="C26" s="65" t="s">
        <v>2565</v>
      </c>
      <c r="D26" s="66">
        <v>60</v>
      </c>
      <c r="G26" s="65" t="s">
        <v>2564</v>
      </c>
      <c r="H26" s="64" t="s">
        <v>2563</v>
      </c>
    </row>
    <row r="27" spans="1:8" ht="18" thickBot="1">
      <c r="A27" s="64" t="s">
        <v>2566</v>
      </c>
      <c r="B27" s="65" t="s">
        <v>2567</v>
      </c>
      <c r="C27" s="65" t="s">
        <v>2568</v>
      </c>
      <c r="D27" s="66">
        <v>64</v>
      </c>
      <c r="G27" s="65" t="s">
        <v>2567</v>
      </c>
      <c r="H27" s="64" t="s">
        <v>2566</v>
      </c>
    </row>
    <row r="28" spans="1:8" ht="52" thickBot="1">
      <c r="A28" s="64" t="s">
        <v>2569</v>
      </c>
      <c r="B28" s="65" t="s">
        <v>2570</v>
      </c>
      <c r="C28" s="65" t="s">
        <v>2571</v>
      </c>
      <c r="D28" s="66">
        <v>68</v>
      </c>
      <c r="G28" s="65" t="s">
        <v>2570</v>
      </c>
      <c r="H28" s="64" t="s">
        <v>2569</v>
      </c>
    </row>
    <row r="29" spans="1:8" ht="69" thickBot="1">
      <c r="A29" s="64" t="s">
        <v>2572</v>
      </c>
      <c r="B29" s="65" t="s">
        <v>2573</v>
      </c>
      <c r="C29" s="65" t="s">
        <v>2574</v>
      </c>
      <c r="D29" s="66">
        <v>535</v>
      </c>
      <c r="G29" s="65" t="s">
        <v>2573</v>
      </c>
      <c r="H29" s="64" t="s">
        <v>2572</v>
      </c>
    </row>
    <row r="30" spans="1:8" ht="52" thickBot="1">
      <c r="A30" s="64" t="s">
        <v>2575</v>
      </c>
      <c r="B30" s="65" t="s">
        <v>2576</v>
      </c>
      <c r="C30" s="65" t="s">
        <v>2577</v>
      </c>
      <c r="D30" s="66">
        <v>70</v>
      </c>
      <c r="G30" s="65" t="s">
        <v>2576</v>
      </c>
      <c r="H30" s="64" t="s">
        <v>2575</v>
      </c>
    </row>
    <row r="31" spans="1:8" ht="18" thickBot="1">
      <c r="A31" s="64" t="s">
        <v>2322</v>
      </c>
      <c r="B31" s="65" t="s">
        <v>1877</v>
      </c>
      <c r="C31" s="65" t="s">
        <v>2578</v>
      </c>
      <c r="D31" s="66">
        <v>72</v>
      </c>
      <c r="G31" s="65" t="s">
        <v>1877</v>
      </c>
      <c r="H31" s="64" t="s">
        <v>2322</v>
      </c>
    </row>
    <row r="32" spans="1:8" ht="35" thickBot="1">
      <c r="A32" s="64" t="s">
        <v>2579</v>
      </c>
      <c r="B32" s="65" t="s">
        <v>2580</v>
      </c>
      <c r="C32" s="65" t="s">
        <v>2581</v>
      </c>
      <c r="D32" s="66">
        <v>74</v>
      </c>
      <c r="G32" s="65" t="s">
        <v>2580</v>
      </c>
      <c r="H32" s="64" t="s">
        <v>2579</v>
      </c>
    </row>
    <row r="33" spans="1:8" ht="18" thickBot="1">
      <c r="A33" s="64" t="s">
        <v>2582</v>
      </c>
      <c r="B33" s="65" t="s">
        <v>2583</v>
      </c>
      <c r="C33" s="65" t="s">
        <v>2584</v>
      </c>
      <c r="D33" s="66">
        <v>76</v>
      </c>
      <c r="G33" s="65" t="s">
        <v>2583</v>
      </c>
      <c r="H33" s="64" t="s">
        <v>2582</v>
      </c>
    </row>
    <row r="34" spans="1:8" ht="86" thickBot="1">
      <c r="A34" s="64" t="s">
        <v>2585</v>
      </c>
      <c r="B34" s="65" t="s">
        <v>2586</v>
      </c>
      <c r="C34" s="65" t="s">
        <v>2587</v>
      </c>
      <c r="D34" s="66">
        <v>86</v>
      </c>
      <c r="G34" s="65" t="s">
        <v>2586</v>
      </c>
      <c r="H34" s="64" t="s">
        <v>2585</v>
      </c>
    </row>
    <row r="35" spans="1:8" ht="35" thickBot="1">
      <c r="A35" s="64" t="s">
        <v>2588</v>
      </c>
      <c r="B35" s="65" t="s">
        <v>2589</v>
      </c>
      <c r="C35" s="65" t="s">
        <v>2590</v>
      </c>
      <c r="D35" s="66">
        <v>96</v>
      </c>
      <c r="G35" s="65" t="s">
        <v>2589</v>
      </c>
      <c r="H35" s="64" t="s">
        <v>2588</v>
      </c>
    </row>
    <row r="36" spans="1:8" ht="18" thickBot="1">
      <c r="A36" s="64" t="s">
        <v>2591</v>
      </c>
      <c r="B36" s="65" t="s">
        <v>2592</v>
      </c>
      <c r="C36" s="65" t="s">
        <v>2593</v>
      </c>
      <c r="D36" s="66">
        <v>100</v>
      </c>
      <c r="G36" s="65" t="s">
        <v>2592</v>
      </c>
      <c r="H36" s="64" t="s">
        <v>2591</v>
      </c>
    </row>
    <row r="37" spans="1:8" ht="35" thickBot="1">
      <c r="A37" s="64" t="s">
        <v>2324</v>
      </c>
      <c r="B37" s="65" t="s">
        <v>2280</v>
      </c>
      <c r="C37" s="65" t="s">
        <v>2594</v>
      </c>
      <c r="D37" s="66">
        <v>854</v>
      </c>
      <c r="G37" s="65" t="s">
        <v>2280</v>
      </c>
      <c r="H37" s="64" t="s">
        <v>2324</v>
      </c>
    </row>
    <row r="38" spans="1:8" ht="18" thickBot="1">
      <c r="A38" s="64" t="s">
        <v>2325</v>
      </c>
      <c r="B38" s="65" t="s">
        <v>2281</v>
      </c>
      <c r="C38" s="65" t="s">
        <v>2595</v>
      </c>
      <c r="D38" s="66">
        <v>108</v>
      </c>
      <c r="G38" s="65" t="s">
        <v>2281</v>
      </c>
      <c r="H38" s="64" t="s">
        <v>2325</v>
      </c>
    </row>
    <row r="39" spans="1:8" ht="18" thickBot="1">
      <c r="A39" s="64" t="s">
        <v>2596</v>
      </c>
      <c r="B39" s="65" t="s">
        <v>1678</v>
      </c>
      <c r="C39" s="65" t="s">
        <v>2597</v>
      </c>
      <c r="D39" s="66">
        <v>132</v>
      </c>
      <c r="G39" s="65" t="s">
        <v>1678</v>
      </c>
      <c r="H39" s="64" t="s">
        <v>2596</v>
      </c>
    </row>
    <row r="40" spans="1:8" ht="18" thickBot="1">
      <c r="A40" s="64" t="s">
        <v>2598</v>
      </c>
      <c r="B40" s="65" t="s">
        <v>2599</v>
      </c>
      <c r="C40" s="65" t="s">
        <v>2600</v>
      </c>
      <c r="D40" s="66">
        <v>116</v>
      </c>
      <c r="G40" s="65" t="s">
        <v>2599</v>
      </c>
      <c r="H40" s="64" t="s">
        <v>2598</v>
      </c>
    </row>
    <row r="41" spans="1:8" ht="18" thickBot="1">
      <c r="A41" s="64" t="s">
        <v>2328</v>
      </c>
      <c r="B41" s="65" t="s">
        <v>290</v>
      </c>
      <c r="C41" s="65" t="s">
        <v>2601</v>
      </c>
      <c r="D41" s="66">
        <v>120</v>
      </c>
      <c r="G41" s="65" t="s">
        <v>290</v>
      </c>
      <c r="H41" s="64" t="s">
        <v>2328</v>
      </c>
    </row>
    <row r="42" spans="1:8" ht="18" thickBot="1">
      <c r="A42" s="64" t="s">
        <v>2602</v>
      </c>
      <c r="B42" s="65" t="s">
        <v>2603</v>
      </c>
      <c r="C42" s="65" t="s">
        <v>2604</v>
      </c>
      <c r="D42" s="66">
        <v>124</v>
      </c>
      <c r="G42" s="65" t="s">
        <v>2603</v>
      </c>
      <c r="H42" s="64" t="s">
        <v>2602</v>
      </c>
    </row>
    <row r="43" spans="1:8" ht="35" thickBot="1">
      <c r="A43" s="64" t="s">
        <v>2605</v>
      </c>
      <c r="B43" s="65" t="s">
        <v>2606</v>
      </c>
      <c r="C43" s="65" t="s">
        <v>2607</v>
      </c>
      <c r="D43" s="66">
        <v>136</v>
      </c>
      <c r="G43" s="65" t="s">
        <v>2606</v>
      </c>
      <c r="H43" s="64" t="s">
        <v>2605</v>
      </c>
    </row>
    <row r="44" spans="1:8" ht="69" thickBot="1">
      <c r="A44" s="64" t="s">
        <v>2608</v>
      </c>
      <c r="B44" s="65" t="s">
        <v>1711</v>
      </c>
      <c r="C44" s="65" t="s">
        <v>2609</v>
      </c>
      <c r="D44" s="66">
        <v>140</v>
      </c>
      <c r="G44" s="65" t="s">
        <v>1711</v>
      </c>
      <c r="H44" s="64" t="s">
        <v>2608</v>
      </c>
    </row>
    <row r="45" spans="1:8" ht="18" thickBot="1">
      <c r="A45" s="64" t="s">
        <v>2331</v>
      </c>
      <c r="B45" s="65" t="s">
        <v>2282</v>
      </c>
      <c r="C45" s="65" t="s">
        <v>2610</v>
      </c>
      <c r="D45" s="66">
        <v>148</v>
      </c>
      <c r="G45" s="65" t="s">
        <v>2282</v>
      </c>
      <c r="H45" s="64" t="s">
        <v>2331</v>
      </c>
    </row>
    <row r="46" spans="1:8" ht="18" thickBot="1">
      <c r="A46" s="64" t="s">
        <v>2611</v>
      </c>
      <c r="B46" s="65" t="s">
        <v>2612</v>
      </c>
      <c r="C46" s="65" t="s">
        <v>2613</v>
      </c>
      <c r="D46" s="66">
        <v>152</v>
      </c>
      <c r="G46" s="65" t="s">
        <v>2612</v>
      </c>
      <c r="H46" s="64" t="s">
        <v>2611</v>
      </c>
    </row>
    <row r="47" spans="1:8" ht="18" thickBot="1">
      <c r="A47" s="64" t="s">
        <v>2614</v>
      </c>
      <c r="B47" s="65" t="s">
        <v>1094</v>
      </c>
      <c r="C47" s="65" t="s">
        <v>2615</v>
      </c>
      <c r="D47" s="66">
        <v>156</v>
      </c>
      <c r="G47" s="65" t="s">
        <v>1094</v>
      </c>
      <c r="H47" s="64" t="s">
        <v>2614</v>
      </c>
    </row>
    <row r="48" spans="1:8" ht="35" thickBot="1">
      <c r="A48" s="64" t="s">
        <v>2616</v>
      </c>
      <c r="B48" s="65" t="s">
        <v>2617</v>
      </c>
      <c r="C48" s="65" t="s">
        <v>2618</v>
      </c>
      <c r="D48" s="66">
        <v>162</v>
      </c>
      <c r="G48" s="65" t="s">
        <v>2617</v>
      </c>
      <c r="H48" s="64" t="s">
        <v>2616</v>
      </c>
    </row>
    <row r="49" spans="1:8" ht="52" thickBot="1">
      <c r="A49" s="64" t="s">
        <v>2619</v>
      </c>
      <c r="B49" s="65" t="s">
        <v>2620</v>
      </c>
      <c r="C49" s="65" t="s">
        <v>2621</v>
      </c>
      <c r="D49" s="66">
        <v>166</v>
      </c>
      <c r="G49" s="65" t="s">
        <v>2620</v>
      </c>
      <c r="H49" s="64" t="s">
        <v>2619</v>
      </c>
    </row>
    <row r="50" spans="1:8" ht="18" thickBot="1">
      <c r="A50" s="64" t="s">
        <v>2622</v>
      </c>
      <c r="B50" s="65" t="s">
        <v>2623</v>
      </c>
      <c r="C50" s="65" t="s">
        <v>2624</v>
      </c>
      <c r="D50" s="66">
        <v>170</v>
      </c>
      <c r="G50" s="65" t="s">
        <v>2623</v>
      </c>
      <c r="H50" s="64" t="s">
        <v>2622</v>
      </c>
    </row>
    <row r="51" spans="1:8" ht="35" thickBot="1">
      <c r="A51" s="64" t="s">
        <v>2625</v>
      </c>
      <c r="B51" s="65" t="s">
        <v>2283</v>
      </c>
      <c r="C51" s="65" t="s">
        <v>2626</v>
      </c>
      <c r="D51" s="66">
        <v>174</v>
      </c>
      <c r="G51" s="65" t="s">
        <v>2283</v>
      </c>
      <c r="H51" s="64" t="s">
        <v>2625</v>
      </c>
    </row>
    <row r="52" spans="1:8" ht="69" thickBot="1">
      <c r="A52" s="64" t="s">
        <v>2627</v>
      </c>
      <c r="B52" s="65" t="s">
        <v>2075</v>
      </c>
      <c r="C52" s="65" t="s">
        <v>2628</v>
      </c>
      <c r="D52" s="66">
        <v>180</v>
      </c>
      <c r="G52" s="65" t="s">
        <v>2075</v>
      </c>
      <c r="H52" s="64" t="s">
        <v>2627</v>
      </c>
    </row>
    <row r="53" spans="1:8" ht="18" thickBot="1">
      <c r="A53" s="64" t="s">
        <v>2629</v>
      </c>
      <c r="B53" s="65" t="s">
        <v>2284</v>
      </c>
      <c r="C53" s="65" t="s">
        <v>2630</v>
      </c>
      <c r="D53" s="66">
        <v>178</v>
      </c>
      <c r="G53" s="65" t="s">
        <v>2284</v>
      </c>
      <c r="H53" s="64" t="s">
        <v>2629</v>
      </c>
    </row>
    <row r="54" spans="1:8" ht="35" thickBot="1">
      <c r="A54" s="64" t="s">
        <v>2631</v>
      </c>
      <c r="B54" s="65" t="s">
        <v>2632</v>
      </c>
      <c r="C54" s="65" t="s">
        <v>2633</v>
      </c>
      <c r="D54" s="66">
        <v>184</v>
      </c>
      <c r="G54" s="65" t="s">
        <v>2632</v>
      </c>
      <c r="H54" s="64" t="s">
        <v>2631</v>
      </c>
    </row>
    <row r="55" spans="1:8" ht="18" thickBot="1">
      <c r="A55" s="64" t="s">
        <v>2634</v>
      </c>
      <c r="B55" s="65" t="s">
        <v>2635</v>
      </c>
      <c r="C55" s="65" t="s">
        <v>2636</v>
      </c>
      <c r="D55" s="66">
        <v>188</v>
      </c>
      <c r="G55" s="65" t="s">
        <v>2635</v>
      </c>
      <c r="H55" s="64" t="s">
        <v>2634</v>
      </c>
    </row>
    <row r="56" spans="1:8" ht="35" thickBot="1">
      <c r="A56" s="64" t="s">
        <v>2637</v>
      </c>
      <c r="B56" s="65" t="s">
        <v>2292</v>
      </c>
      <c r="C56" s="65" t="s">
        <v>2638</v>
      </c>
      <c r="D56" s="66">
        <v>384</v>
      </c>
      <c r="G56" s="65" t="s">
        <v>2292</v>
      </c>
      <c r="H56" s="64" t="s">
        <v>2637</v>
      </c>
    </row>
    <row r="57" spans="1:8" ht="18" thickBot="1">
      <c r="A57" s="64" t="s">
        <v>2639</v>
      </c>
      <c r="B57" s="65" t="s">
        <v>2640</v>
      </c>
      <c r="C57" s="65" t="s">
        <v>2641</v>
      </c>
      <c r="D57" s="66">
        <v>191</v>
      </c>
      <c r="G57" s="65" t="s">
        <v>2640</v>
      </c>
      <c r="H57" s="64" t="s">
        <v>2639</v>
      </c>
    </row>
    <row r="58" spans="1:8" ht="18" thickBot="1">
      <c r="A58" s="64" t="s">
        <v>2642</v>
      </c>
      <c r="B58" s="65" t="s">
        <v>2643</v>
      </c>
      <c r="C58" s="65" t="s">
        <v>2644</v>
      </c>
      <c r="D58" s="66">
        <v>192</v>
      </c>
      <c r="G58" s="65" t="s">
        <v>2643</v>
      </c>
      <c r="H58" s="64" t="s">
        <v>2642</v>
      </c>
    </row>
    <row r="59" spans="1:8" ht="18" thickBot="1">
      <c r="A59" s="64" t="s">
        <v>2645</v>
      </c>
      <c r="B59" s="65" t="s">
        <v>2646</v>
      </c>
      <c r="C59" s="65" t="s">
        <v>2647</v>
      </c>
      <c r="D59" s="66">
        <v>531</v>
      </c>
      <c r="G59" s="65" t="s">
        <v>2646</v>
      </c>
      <c r="H59" s="64" t="s">
        <v>2645</v>
      </c>
    </row>
    <row r="60" spans="1:8" ht="18" thickBot="1">
      <c r="A60" s="64" t="s">
        <v>2648</v>
      </c>
      <c r="B60" s="65" t="s">
        <v>2649</v>
      </c>
      <c r="C60" s="65" t="s">
        <v>2650</v>
      </c>
      <c r="D60" s="66">
        <v>196</v>
      </c>
      <c r="G60" s="65" t="s">
        <v>2649</v>
      </c>
      <c r="H60" s="64" t="s">
        <v>2648</v>
      </c>
    </row>
    <row r="61" spans="1:8" ht="18" thickBot="1">
      <c r="A61" s="64" t="s">
        <v>2651</v>
      </c>
      <c r="B61" s="65" t="s">
        <v>2652</v>
      </c>
      <c r="C61" s="65" t="s">
        <v>2653</v>
      </c>
      <c r="D61" s="66">
        <v>203</v>
      </c>
      <c r="G61" s="65" t="s">
        <v>2652</v>
      </c>
      <c r="H61" s="64" t="s">
        <v>2651</v>
      </c>
    </row>
    <row r="62" spans="1:8" ht="18" thickBot="1">
      <c r="A62" s="64" t="s">
        <v>2654</v>
      </c>
      <c r="B62" s="65" t="s">
        <v>2441</v>
      </c>
      <c r="C62" s="65" t="s">
        <v>2655</v>
      </c>
      <c r="D62" s="66">
        <v>208</v>
      </c>
      <c r="G62" s="65" t="s">
        <v>2441</v>
      </c>
      <c r="H62" s="64" t="s">
        <v>2654</v>
      </c>
    </row>
    <row r="63" spans="1:8" ht="18" thickBot="1">
      <c r="A63" s="64" t="s">
        <v>2335</v>
      </c>
      <c r="B63" s="65" t="s">
        <v>2285</v>
      </c>
      <c r="C63" s="65" t="s">
        <v>2656</v>
      </c>
      <c r="D63" s="66">
        <v>262</v>
      </c>
      <c r="G63" s="65" t="s">
        <v>2285</v>
      </c>
      <c r="H63" s="64" t="s">
        <v>2335</v>
      </c>
    </row>
    <row r="64" spans="1:8" ht="18" thickBot="1">
      <c r="A64" s="64" t="s">
        <v>2657</v>
      </c>
      <c r="B64" s="65" t="s">
        <v>2658</v>
      </c>
      <c r="C64" s="65" t="s">
        <v>2659</v>
      </c>
      <c r="D64" s="66">
        <v>212</v>
      </c>
      <c r="G64" s="65" t="s">
        <v>2658</v>
      </c>
      <c r="H64" s="64" t="s">
        <v>2657</v>
      </c>
    </row>
    <row r="65" spans="1:8" ht="52" thickBot="1">
      <c r="A65" s="64" t="s">
        <v>2660</v>
      </c>
      <c r="B65" s="65" t="s">
        <v>2661</v>
      </c>
      <c r="C65" s="65" t="s">
        <v>2662</v>
      </c>
      <c r="D65" s="66">
        <v>214</v>
      </c>
      <c r="G65" s="65" t="s">
        <v>2661</v>
      </c>
      <c r="H65" s="64" t="s">
        <v>2660</v>
      </c>
    </row>
    <row r="66" spans="1:8" ht="18" thickBot="1">
      <c r="A66" s="64" t="s">
        <v>2663</v>
      </c>
      <c r="B66" s="65" t="s">
        <v>2664</v>
      </c>
      <c r="C66" s="65" t="s">
        <v>2665</v>
      </c>
      <c r="D66" s="66">
        <v>218</v>
      </c>
      <c r="G66" s="65" t="s">
        <v>2664</v>
      </c>
      <c r="H66" s="64" t="s">
        <v>2663</v>
      </c>
    </row>
    <row r="67" spans="1:8" ht="18" thickBot="1">
      <c r="A67" s="64" t="s">
        <v>2336</v>
      </c>
      <c r="B67" s="65" t="s">
        <v>873</v>
      </c>
      <c r="C67" s="65" t="s">
        <v>2666</v>
      </c>
      <c r="D67" s="66">
        <v>818</v>
      </c>
      <c r="G67" s="65" t="s">
        <v>873</v>
      </c>
      <c r="H67" s="64" t="s">
        <v>2336</v>
      </c>
    </row>
    <row r="68" spans="1:8" ht="18" thickBot="1">
      <c r="A68" s="64" t="s">
        <v>2667</v>
      </c>
      <c r="B68" s="65" t="s">
        <v>2668</v>
      </c>
      <c r="C68" s="65" t="s">
        <v>2669</v>
      </c>
      <c r="D68" s="66">
        <v>222</v>
      </c>
      <c r="G68" s="65" t="s">
        <v>2668</v>
      </c>
      <c r="H68" s="64" t="s">
        <v>2667</v>
      </c>
    </row>
    <row r="69" spans="1:8" ht="35" thickBot="1">
      <c r="A69" s="64" t="s">
        <v>2338</v>
      </c>
      <c r="B69" s="65" t="s">
        <v>2286</v>
      </c>
      <c r="C69" s="65" t="s">
        <v>2670</v>
      </c>
      <c r="D69" s="66">
        <v>226</v>
      </c>
      <c r="G69" s="65" t="s">
        <v>2286</v>
      </c>
      <c r="H69" s="64" t="s">
        <v>2338</v>
      </c>
    </row>
    <row r="70" spans="1:8" ht="18" thickBot="1">
      <c r="A70" s="64" t="s">
        <v>2340</v>
      </c>
      <c r="B70" s="65" t="s">
        <v>2287</v>
      </c>
      <c r="C70" s="65" t="s">
        <v>2671</v>
      </c>
      <c r="D70" s="66">
        <v>232</v>
      </c>
      <c r="G70" s="65" t="s">
        <v>2287</v>
      </c>
      <c r="H70" s="64" t="s">
        <v>2340</v>
      </c>
    </row>
    <row r="71" spans="1:8" ht="18" thickBot="1">
      <c r="A71" s="64" t="s">
        <v>2672</v>
      </c>
      <c r="B71" s="65" t="s">
        <v>2673</v>
      </c>
      <c r="C71" s="65" t="s">
        <v>2674</v>
      </c>
      <c r="D71" s="66">
        <v>233</v>
      </c>
      <c r="G71" s="65" t="s">
        <v>2673</v>
      </c>
      <c r="H71" s="64" t="s">
        <v>2672</v>
      </c>
    </row>
    <row r="72" spans="1:8" ht="18" thickBot="1">
      <c r="A72" s="64" t="s">
        <v>2342</v>
      </c>
      <c r="B72" s="65" t="s">
        <v>2303</v>
      </c>
      <c r="C72" s="65" t="s">
        <v>2675</v>
      </c>
      <c r="D72" s="66">
        <v>748</v>
      </c>
      <c r="G72" s="65" t="s">
        <v>2303</v>
      </c>
      <c r="H72" s="64" t="s">
        <v>2342</v>
      </c>
    </row>
    <row r="73" spans="1:8" ht="18" thickBot="1">
      <c r="A73" s="64" t="s">
        <v>2343</v>
      </c>
      <c r="B73" s="65" t="s">
        <v>199</v>
      </c>
      <c r="C73" s="65" t="s">
        <v>2676</v>
      </c>
      <c r="D73" s="66">
        <v>231</v>
      </c>
      <c r="G73" s="65" t="s">
        <v>199</v>
      </c>
      <c r="H73" s="64" t="s">
        <v>2343</v>
      </c>
    </row>
    <row r="74" spans="1:8" ht="52" thickBot="1">
      <c r="A74" s="64" t="s">
        <v>2677</v>
      </c>
      <c r="B74" s="65" t="s">
        <v>2678</v>
      </c>
      <c r="C74" s="65" t="s">
        <v>2679</v>
      </c>
      <c r="D74" s="66">
        <v>238</v>
      </c>
      <c r="G74" s="65" t="s">
        <v>2678</v>
      </c>
      <c r="H74" s="64" t="s">
        <v>2677</v>
      </c>
    </row>
    <row r="75" spans="1:8" ht="35" thickBot="1">
      <c r="A75" s="64" t="s">
        <v>2680</v>
      </c>
      <c r="B75" s="65" t="s">
        <v>2681</v>
      </c>
      <c r="C75" s="65" t="s">
        <v>2682</v>
      </c>
      <c r="D75" s="66">
        <v>234</v>
      </c>
      <c r="G75" s="65" t="s">
        <v>2681</v>
      </c>
      <c r="H75" s="64" t="s">
        <v>2680</v>
      </c>
    </row>
    <row r="76" spans="1:8" ht="18" thickBot="1">
      <c r="A76" s="64" t="s">
        <v>2683</v>
      </c>
      <c r="B76" s="65" t="s">
        <v>2684</v>
      </c>
      <c r="C76" s="65" t="s">
        <v>2685</v>
      </c>
      <c r="D76" s="66">
        <v>242</v>
      </c>
      <c r="G76" s="65" t="s">
        <v>2684</v>
      </c>
      <c r="H76" s="64" t="s">
        <v>2683</v>
      </c>
    </row>
    <row r="77" spans="1:8" ht="18" thickBot="1">
      <c r="A77" s="64" t="s">
        <v>2686</v>
      </c>
      <c r="B77" s="65" t="s">
        <v>537</v>
      </c>
      <c r="C77" s="65" t="s">
        <v>2687</v>
      </c>
      <c r="D77" s="66">
        <v>246</v>
      </c>
      <c r="G77" s="65" t="s">
        <v>537</v>
      </c>
      <c r="H77" s="64" t="s">
        <v>2686</v>
      </c>
    </row>
    <row r="78" spans="1:8" ht="18" thickBot="1">
      <c r="A78" s="64" t="s">
        <v>2688</v>
      </c>
      <c r="B78" s="65" t="s">
        <v>229</v>
      </c>
      <c r="C78" s="65" t="s">
        <v>2689</v>
      </c>
      <c r="D78" s="66">
        <v>250</v>
      </c>
      <c r="G78" s="65" t="s">
        <v>229</v>
      </c>
      <c r="H78" s="64" t="s">
        <v>2688</v>
      </c>
    </row>
    <row r="79" spans="1:8" ht="35" thickBot="1">
      <c r="A79" s="64" t="s">
        <v>2690</v>
      </c>
      <c r="B79" s="65" t="s">
        <v>2691</v>
      </c>
      <c r="C79" s="65" t="s">
        <v>2692</v>
      </c>
      <c r="D79" s="66">
        <v>254</v>
      </c>
      <c r="G79" s="65" t="s">
        <v>2691</v>
      </c>
      <c r="H79" s="64" t="s">
        <v>2690</v>
      </c>
    </row>
    <row r="80" spans="1:8" ht="35" thickBot="1">
      <c r="A80" s="64" t="s">
        <v>2693</v>
      </c>
      <c r="B80" s="65" t="s">
        <v>2694</v>
      </c>
      <c r="C80" s="65" t="s">
        <v>2695</v>
      </c>
      <c r="D80" s="66">
        <v>258</v>
      </c>
      <c r="G80" s="65" t="s">
        <v>2694</v>
      </c>
      <c r="H80" s="64" t="s">
        <v>2693</v>
      </c>
    </row>
    <row r="81" spans="1:8" ht="69" thickBot="1">
      <c r="A81" s="64" t="s">
        <v>2696</v>
      </c>
      <c r="B81" s="65" t="s">
        <v>2697</v>
      </c>
      <c r="C81" s="65" t="s">
        <v>2698</v>
      </c>
      <c r="D81" s="66">
        <v>260</v>
      </c>
      <c r="G81" s="65" t="s">
        <v>2697</v>
      </c>
      <c r="H81" s="64" t="s">
        <v>2696</v>
      </c>
    </row>
    <row r="82" spans="1:8" ht="18" thickBot="1">
      <c r="A82" s="64" t="s">
        <v>2344</v>
      </c>
      <c r="B82" s="65" t="s">
        <v>2288</v>
      </c>
      <c r="C82" s="65" t="s">
        <v>2699</v>
      </c>
      <c r="D82" s="66">
        <v>266</v>
      </c>
      <c r="G82" s="65" t="s">
        <v>2288</v>
      </c>
      <c r="H82" s="64" t="s">
        <v>2344</v>
      </c>
    </row>
    <row r="83" spans="1:8" ht="35" thickBot="1">
      <c r="A83" s="64" t="s">
        <v>2700</v>
      </c>
      <c r="B83" s="65" t="s">
        <v>2289</v>
      </c>
      <c r="C83" s="65" t="s">
        <v>2701</v>
      </c>
      <c r="D83" s="66">
        <v>270</v>
      </c>
      <c r="G83" s="65" t="s">
        <v>2289</v>
      </c>
      <c r="H83" s="64" t="s">
        <v>2700</v>
      </c>
    </row>
    <row r="84" spans="1:8" ht="18" thickBot="1">
      <c r="A84" s="64" t="s">
        <v>2702</v>
      </c>
      <c r="B84" s="65" t="s">
        <v>2703</v>
      </c>
      <c r="C84" s="65" t="s">
        <v>2704</v>
      </c>
      <c r="D84" s="66">
        <v>268</v>
      </c>
      <c r="G84" s="65" t="s">
        <v>2703</v>
      </c>
      <c r="H84" s="64" t="s">
        <v>2702</v>
      </c>
    </row>
    <row r="85" spans="1:8" ht="18" thickBot="1">
      <c r="A85" s="64" t="s">
        <v>2705</v>
      </c>
      <c r="B85" s="65" t="s">
        <v>326</v>
      </c>
      <c r="C85" s="65" t="s">
        <v>2706</v>
      </c>
      <c r="D85" s="66">
        <v>276</v>
      </c>
      <c r="G85" s="65" t="s">
        <v>326</v>
      </c>
      <c r="H85" s="64" t="s">
        <v>2705</v>
      </c>
    </row>
    <row r="86" spans="1:8" ht="18" thickBot="1">
      <c r="A86" s="64" t="s">
        <v>2346</v>
      </c>
      <c r="B86" s="65" t="s">
        <v>255</v>
      </c>
      <c r="C86" s="65" t="s">
        <v>2707</v>
      </c>
      <c r="D86" s="66">
        <v>288</v>
      </c>
      <c r="G86" s="65" t="s">
        <v>255</v>
      </c>
      <c r="H86" s="64" t="s">
        <v>2346</v>
      </c>
    </row>
    <row r="87" spans="1:8" ht="18" thickBot="1">
      <c r="A87" s="64" t="s">
        <v>2708</v>
      </c>
      <c r="B87" s="65" t="s">
        <v>2709</v>
      </c>
      <c r="C87" s="65" t="s">
        <v>2710</v>
      </c>
      <c r="D87" s="66">
        <v>292</v>
      </c>
      <c r="G87" s="65" t="s">
        <v>2709</v>
      </c>
      <c r="H87" s="64" t="s">
        <v>2708</v>
      </c>
    </row>
    <row r="88" spans="1:8" ht="18" thickBot="1">
      <c r="A88" s="64" t="s">
        <v>2711</v>
      </c>
      <c r="B88" s="65" t="s">
        <v>2712</v>
      </c>
      <c r="C88" s="65" t="s">
        <v>2713</v>
      </c>
      <c r="D88" s="66">
        <v>300</v>
      </c>
      <c r="G88" s="65" t="s">
        <v>2712</v>
      </c>
      <c r="H88" s="64" t="s">
        <v>2711</v>
      </c>
    </row>
    <row r="89" spans="1:8" ht="18" thickBot="1">
      <c r="A89" s="64" t="s">
        <v>2714</v>
      </c>
      <c r="B89" s="65" t="s">
        <v>2715</v>
      </c>
      <c r="C89" s="65" t="s">
        <v>2716</v>
      </c>
      <c r="D89" s="66">
        <v>304</v>
      </c>
      <c r="G89" s="65" t="s">
        <v>2715</v>
      </c>
      <c r="H89" s="64" t="s">
        <v>2714</v>
      </c>
    </row>
    <row r="90" spans="1:8" ht="18" thickBot="1">
      <c r="A90" s="64" t="s">
        <v>2717</v>
      </c>
      <c r="B90" s="65" t="s">
        <v>2718</v>
      </c>
      <c r="C90" s="65" t="s">
        <v>2719</v>
      </c>
      <c r="D90" s="66">
        <v>308</v>
      </c>
      <c r="G90" s="65" t="s">
        <v>2718</v>
      </c>
      <c r="H90" s="64" t="s">
        <v>2717</v>
      </c>
    </row>
    <row r="91" spans="1:8" ht="18" thickBot="1">
      <c r="A91" s="64" t="s">
        <v>2720</v>
      </c>
      <c r="B91" s="65" t="s">
        <v>2721</v>
      </c>
      <c r="C91" s="65" t="s">
        <v>2722</v>
      </c>
      <c r="D91" s="66">
        <v>312</v>
      </c>
      <c r="G91" s="65" t="s">
        <v>2721</v>
      </c>
      <c r="H91" s="64" t="s">
        <v>2720</v>
      </c>
    </row>
    <row r="92" spans="1:8" ht="18" thickBot="1">
      <c r="A92" s="64" t="s">
        <v>2723</v>
      </c>
      <c r="B92" s="65" t="s">
        <v>2724</v>
      </c>
      <c r="C92" s="65" t="s">
        <v>2725</v>
      </c>
      <c r="D92" s="66">
        <v>316</v>
      </c>
      <c r="G92" s="65" t="s">
        <v>2724</v>
      </c>
      <c r="H92" s="64" t="s">
        <v>2723</v>
      </c>
    </row>
    <row r="93" spans="1:8" ht="18" thickBot="1">
      <c r="A93" s="64" t="s">
        <v>2726</v>
      </c>
      <c r="B93" s="65" t="s">
        <v>2727</v>
      </c>
      <c r="C93" s="65" t="s">
        <v>2728</v>
      </c>
      <c r="D93" s="66">
        <v>320</v>
      </c>
      <c r="G93" s="65" t="s">
        <v>2727</v>
      </c>
      <c r="H93" s="64" t="s">
        <v>2726</v>
      </c>
    </row>
    <row r="94" spans="1:8" ht="18" thickBot="1">
      <c r="A94" s="64" t="s">
        <v>2729</v>
      </c>
      <c r="B94" s="65" t="s">
        <v>2730</v>
      </c>
      <c r="C94" s="65" t="s">
        <v>2731</v>
      </c>
      <c r="D94" s="66">
        <v>831</v>
      </c>
      <c r="G94" s="65" t="s">
        <v>2730</v>
      </c>
      <c r="H94" s="64" t="s">
        <v>2729</v>
      </c>
    </row>
    <row r="95" spans="1:8" ht="18" thickBot="1">
      <c r="A95" s="64" t="s">
        <v>2347</v>
      </c>
      <c r="B95" s="65" t="s">
        <v>2290</v>
      </c>
      <c r="C95" s="65" t="s">
        <v>2732</v>
      </c>
      <c r="D95" s="66">
        <v>324</v>
      </c>
      <c r="G95" s="65" t="s">
        <v>2290</v>
      </c>
      <c r="H95" s="64" t="s">
        <v>2347</v>
      </c>
    </row>
    <row r="96" spans="1:8" ht="35" thickBot="1">
      <c r="A96" s="64" t="s">
        <v>2348</v>
      </c>
      <c r="B96" s="65" t="s">
        <v>2291</v>
      </c>
      <c r="C96" s="65" t="s">
        <v>2733</v>
      </c>
      <c r="D96" s="66">
        <v>624</v>
      </c>
      <c r="G96" s="65" t="s">
        <v>2291</v>
      </c>
      <c r="H96" s="64" t="s">
        <v>2348</v>
      </c>
    </row>
    <row r="97" spans="1:8" ht="18" thickBot="1">
      <c r="A97" s="64" t="s">
        <v>2734</v>
      </c>
      <c r="B97" s="65" t="s">
        <v>2735</v>
      </c>
      <c r="C97" s="65" t="s">
        <v>2736</v>
      </c>
      <c r="D97" s="66">
        <v>328</v>
      </c>
      <c r="G97" s="65" t="s">
        <v>2735</v>
      </c>
      <c r="H97" s="64" t="s">
        <v>2734</v>
      </c>
    </row>
    <row r="98" spans="1:8" ht="18" thickBot="1">
      <c r="A98" s="64" t="s">
        <v>2737</v>
      </c>
      <c r="B98" s="65" t="s">
        <v>2738</v>
      </c>
      <c r="C98" s="65" t="s">
        <v>2739</v>
      </c>
      <c r="D98" s="66">
        <v>332</v>
      </c>
      <c r="G98" s="65" t="s">
        <v>2738</v>
      </c>
      <c r="H98" s="64" t="s">
        <v>2737</v>
      </c>
    </row>
    <row r="99" spans="1:8" ht="69" thickBot="1">
      <c r="A99" s="64" t="s">
        <v>2740</v>
      </c>
      <c r="B99" s="65" t="s">
        <v>2741</v>
      </c>
      <c r="C99" s="65" t="s">
        <v>2742</v>
      </c>
      <c r="D99" s="66">
        <v>334</v>
      </c>
      <c r="G99" s="65" t="s">
        <v>2741</v>
      </c>
      <c r="H99" s="64" t="s">
        <v>2740</v>
      </c>
    </row>
    <row r="100" spans="1:8" ht="35" thickBot="1">
      <c r="A100" s="64" t="s">
        <v>2743</v>
      </c>
      <c r="B100" s="65" t="s">
        <v>2744</v>
      </c>
      <c r="C100" s="65" t="s">
        <v>2745</v>
      </c>
      <c r="D100" s="66">
        <v>336</v>
      </c>
      <c r="G100" s="65" t="s">
        <v>2744</v>
      </c>
      <c r="H100" s="64" t="s">
        <v>2743</v>
      </c>
    </row>
    <row r="101" spans="1:8" ht="18" thickBot="1">
      <c r="A101" s="64" t="s">
        <v>2746</v>
      </c>
      <c r="B101" s="65" t="s">
        <v>2747</v>
      </c>
      <c r="C101" s="65" t="s">
        <v>2748</v>
      </c>
      <c r="D101" s="66">
        <v>340</v>
      </c>
      <c r="G101" s="65" t="s">
        <v>2747</v>
      </c>
      <c r="H101" s="64" t="s">
        <v>2746</v>
      </c>
    </row>
    <row r="102" spans="1:8" ht="18" thickBot="1">
      <c r="A102" s="64" t="s">
        <v>2749</v>
      </c>
      <c r="B102" s="65" t="s">
        <v>2750</v>
      </c>
      <c r="C102" s="65" t="s">
        <v>2751</v>
      </c>
      <c r="D102" s="66">
        <v>344</v>
      </c>
      <c r="G102" s="65" t="s">
        <v>2750</v>
      </c>
      <c r="H102" s="64" t="s">
        <v>2749</v>
      </c>
    </row>
    <row r="103" spans="1:8" ht="18" thickBot="1">
      <c r="A103" s="64" t="s">
        <v>2752</v>
      </c>
      <c r="B103" s="65" t="s">
        <v>2753</v>
      </c>
      <c r="C103" s="65" t="s">
        <v>2754</v>
      </c>
      <c r="D103" s="66">
        <v>348</v>
      </c>
      <c r="G103" s="65" t="s">
        <v>2753</v>
      </c>
      <c r="H103" s="64" t="s">
        <v>2752</v>
      </c>
    </row>
    <row r="104" spans="1:8" ht="18" thickBot="1">
      <c r="A104" s="64" t="s">
        <v>2755</v>
      </c>
      <c r="B104" s="65" t="s">
        <v>2756</v>
      </c>
      <c r="C104" s="65" t="s">
        <v>2757</v>
      </c>
      <c r="D104" s="66">
        <v>352</v>
      </c>
      <c r="G104" s="65" t="s">
        <v>2756</v>
      </c>
      <c r="H104" s="64" t="s">
        <v>2755</v>
      </c>
    </row>
    <row r="105" spans="1:8" ht="18" thickBot="1">
      <c r="A105" s="64" t="s">
        <v>2758</v>
      </c>
      <c r="B105" s="65" t="s">
        <v>2759</v>
      </c>
      <c r="C105" s="65" t="s">
        <v>2760</v>
      </c>
      <c r="D105" s="66">
        <v>356</v>
      </c>
      <c r="G105" s="65" t="s">
        <v>2759</v>
      </c>
      <c r="H105" s="64" t="s">
        <v>2758</v>
      </c>
    </row>
    <row r="106" spans="1:8" ht="18" thickBot="1">
      <c r="A106" s="64" t="s">
        <v>2761</v>
      </c>
      <c r="B106" s="65" t="s">
        <v>2762</v>
      </c>
      <c r="C106" s="65" t="s">
        <v>2763</v>
      </c>
      <c r="D106" s="66">
        <v>360</v>
      </c>
      <c r="G106" s="65" t="s">
        <v>2762</v>
      </c>
      <c r="H106" s="64" t="s">
        <v>2761</v>
      </c>
    </row>
    <row r="107" spans="1:8" ht="52" thickBot="1">
      <c r="A107" s="64" t="s">
        <v>2764</v>
      </c>
      <c r="B107" s="65" t="s">
        <v>2765</v>
      </c>
      <c r="C107" s="65" t="s">
        <v>2766</v>
      </c>
      <c r="D107" s="66">
        <v>364</v>
      </c>
      <c r="G107" s="65" t="s">
        <v>2765</v>
      </c>
      <c r="H107" s="64" t="s">
        <v>2764</v>
      </c>
    </row>
    <row r="108" spans="1:8" ht="18" thickBot="1">
      <c r="A108" s="64" t="s">
        <v>2767</v>
      </c>
      <c r="B108" s="65" t="s">
        <v>2768</v>
      </c>
      <c r="C108" s="65" t="s">
        <v>2769</v>
      </c>
      <c r="D108" s="66">
        <v>368</v>
      </c>
      <c r="G108" s="65" t="s">
        <v>2768</v>
      </c>
      <c r="H108" s="64" t="s">
        <v>2767</v>
      </c>
    </row>
    <row r="109" spans="1:8" ht="18" thickBot="1">
      <c r="A109" s="64" t="s">
        <v>2770</v>
      </c>
      <c r="B109" s="65" t="s">
        <v>1864</v>
      </c>
      <c r="C109" s="65" t="s">
        <v>2771</v>
      </c>
      <c r="D109" s="66">
        <v>372</v>
      </c>
      <c r="G109" s="65" t="s">
        <v>1864</v>
      </c>
      <c r="H109" s="64" t="s">
        <v>2770</v>
      </c>
    </row>
    <row r="110" spans="1:8" ht="18" thickBot="1">
      <c r="A110" s="64" t="s">
        <v>2772</v>
      </c>
      <c r="B110" s="65" t="s">
        <v>2773</v>
      </c>
      <c r="C110" s="65" t="s">
        <v>2774</v>
      </c>
      <c r="D110" s="66">
        <v>833</v>
      </c>
      <c r="G110" s="65" t="s">
        <v>2773</v>
      </c>
      <c r="H110" s="64" t="s">
        <v>2772</v>
      </c>
    </row>
    <row r="111" spans="1:8" ht="18" thickBot="1">
      <c r="A111" s="64" t="s">
        <v>2775</v>
      </c>
      <c r="B111" s="65" t="s">
        <v>2776</v>
      </c>
      <c r="C111" s="65" t="s">
        <v>2777</v>
      </c>
      <c r="D111" s="66">
        <v>376</v>
      </c>
      <c r="G111" s="65" t="s">
        <v>2776</v>
      </c>
      <c r="H111" s="64" t="s">
        <v>2775</v>
      </c>
    </row>
    <row r="112" spans="1:8" ht="18" thickBot="1">
      <c r="A112" s="64" t="s">
        <v>2778</v>
      </c>
      <c r="B112" s="65" t="s">
        <v>109</v>
      </c>
      <c r="C112" s="65" t="s">
        <v>2779</v>
      </c>
      <c r="D112" s="66">
        <v>380</v>
      </c>
      <c r="G112" s="65" t="s">
        <v>109</v>
      </c>
      <c r="H112" s="64" t="s">
        <v>2778</v>
      </c>
    </row>
    <row r="113" spans="1:8" ht="18" thickBot="1">
      <c r="A113" s="64" t="s">
        <v>2780</v>
      </c>
      <c r="B113" s="65" t="s">
        <v>2781</v>
      </c>
      <c r="C113" s="65" t="s">
        <v>2782</v>
      </c>
      <c r="D113" s="66">
        <v>388</v>
      </c>
      <c r="G113" s="65" t="s">
        <v>2781</v>
      </c>
      <c r="H113" s="64" t="s">
        <v>2780</v>
      </c>
    </row>
    <row r="114" spans="1:8" ht="18" thickBot="1">
      <c r="A114" s="64" t="s">
        <v>2783</v>
      </c>
      <c r="B114" s="65" t="s">
        <v>2784</v>
      </c>
      <c r="C114" s="65" t="s">
        <v>2785</v>
      </c>
      <c r="D114" s="66">
        <v>392</v>
      </c>
      <c r="G114" s="65" t="s">
        <v>2784</v>
      </c>
      <c r="H114" s="64" t="s">
        <v>2783</v>
      </c>
    </row>
    <row r="115" spans="1:8" ht="18" thickBot="1">
      <c r="A115" s="64" t="s">
        <v>2786</v>
      </c>
      <c r="B115" s="65" t="s">
        <v>2787</v>
      </c>
      <c r="C115" s="65" t="s">
        <v>2788</v>
      </c>
      <c r="D115" s="66">
        <v>832</v>
      </c>
      <c r="G115" s="65" t="s">
        <v>2787</v>
      </c>
      <c r="H115" s="64" t="s">
        <v>2786</v>
      </c>
    </row>
    <row r="116" spans="1:8" ht="18" thickBot="1">
      <c r="A116" s="64" t="s">
        <v>2789</v>
      </c>
      <c r="B116" s="65" t="s">
        <v>2790</v>
      </c>
      <c r="C116" s="65" t="s">
        <v>2791</v>
      </c>
      <c r="D116" s="66">
        <v>400</v>
      </c>
      <c r="G116" s="65" t="s">
        <v>2790</v>
      </c>
      <c r="H116" s="64" t="s">
        <v>2789</v>
      </c>
    </row>
    <row r="117" spans="1:8" ht="18" thickBot="1">
      <c r="A117" s="64" t="s">
        <v>2792</v>
      </c>
      <c r="B117" s="65" t="s">
        <v>2793</v>
      </c>
      <c r="C117" s="65" t="s">
        <v>2794</v>
      </c>
      <c r="D117" s="66">
        <v>398</v>
      </c>
      <c r="G117" s="65" t="s">
        <v>2793</v>
      </c>
      <c r="H117" s="64" t="s">
        <v>2792</v>
      </c>
    </row>
    <row r="118" spans="1:8" ht="18" thickBot="1">
      <c r="A118" s="64" t="s">
        <v>2350</v>
      </c>
      <c r="B118" s="65" t="s">
        <v>433</v>
      </c>
      <c r="C118" s="65" t="s">
        <v>2795</v>
      </c>
      <c r="D118" s="66">
        <v>404</v>
      </c>
      <c r="G118" s="65" t="s">
        <v>433</v>
      </c>
      <c r="H118" s="64" t="s">
        <v>2350</v>
      </c>
    </row>
    <row r="119" spans="1:8" ht="18" thickBot="1">
      <c r="A119" s="64" t="s">
        <v>2796</v>
      </c>
      <c r="B119" s="65" t="s">
        <v>2797</v>
      </c>
      <c r="C119" s="65" t="s">
        <v>2798</v>
      </c>
      <c r="D119" s="66">
        <v>296</v>
      </c>
      <c r="G119" s="65" t="s">
        <v>2797</v>
      </c>
      <c r="H119" s="64" t="s">
        <v>2796</v>
      </c>
    </row>
    <row r="120" spans="1:8" ht="69" thickBot="1">
      <c r="A120" s="64" t="s">
        <v>2799</v>
      </c>
      <c r="B120" s="65" t="s">
        <v>2800</v>
      </c>
      <c r="C120" s="65" t="s">
        <v>2801</v>
      </c>
      <c r="D120" s="66">
        <v>408</v>
      </c>
      <c r="G120" s="65" t="s">
        <v>2800</v>
      </c>
      <c r="H120" s="64" t="s">
        <v>2799</v>
      </c>
    </row>
    <row r="121" spans="1:8" ht="35" thickBot="1">
      <c r="A121" s="64" t="s">
        <v>2802</v>
      </c>
      <c r="B121" s="65" t="s">
        <v>567</v>
      </c>
      <c r="C121" s="65" t="s">
        <v>2803</v>
      </c>
      <c r="D121" s="66">
        <v>410</v>
      </c>
      <c r="G121" s="65" t="s">
        <v>567</v>
      </c>
      <c r="H121" s="64" t="s">
        <v>2802</v>
      </c>
    </row>
    <row r="122" spans="1:8" ht="18" thickBot="1">
      <c r="A122" s="64" t="s">
        <v>2804</v>
      </c>
      <c r="B122" s="65" t="s">
        <v>2805</v>
      </c>
      <c r="C122" s="65" t="s">
        <v>2806</v>
      </c>
      <c r="D122" s="66">
        <v>414</v>
      </c>
      <c r="G122" s="65" t="s">
        <v>2805</v>
      </c>
      <c r="H122" s="64" t="s">
        <v>2804</v>
      </c>
    </row>
    <row r="123" spans="1:8" ht="18" thickBot="1">
      <c r="A123" s="64" t="s">
        <v>2807</v>
      </c>
      <c r="B123" s="65" t="s">
        <v>2808</v>
      </c>
      <c r="C123" s="65" t="s">
        <v>2809</v>
      </c>
      <c r="D123" s="66">
        <v>417</v>
      </c>
      <c r="G123" s="65" t="s">
        <v>2808</v>
      </c>
      <c r="H123" s="64" t="s">
        <v>2807</v>
      </c>
    </row>
    <row r="124" spans="1:8" ht="86" thickBot="1">
      <c r="A124" s="64" t="s">
        <v>2810</v>
      </c>
      <c r="B124" s="65" t="s">
        <v>2811</v>
      </c>
      <c r="C124" s="65" t="s">
        <v>2812</v>
      </c>
      <c r="D124" s="66">
        <v>418</v>
      </c>
      <c r="G124" s="65" t="s">
        <v>2811</v>
      </c>
      <c r="H124" s="64" t="s">
        <v>2810</v>
      </c>
    </row>
    <row r="125" spans="1:8" ht="18" thickBot="1">
      <c r="A125" s="64" t="s">
        <v>2813</v>
      </c>
      <c r="B125" s="65" t="s">
        <v>2814</v>
      </c>
      <c r="C125" s="65" t="s">
        <v>2815</v>
      </c>
      <c r="D125" s="66">
        <v>428</v>
      </c>
      <c r="G125" s="65" t="s">
        <v>2814</v>
      </c>
      <c r="H125" s="64" t="s">
        <v>2813</v>
      </c>
    </row>
    <row r="126" spans="1:8" ht="18" thickBot="1">
      <c r="A126" s="64" t="s">
        <v>2816</v>
      </c>
      <c r="B126" s="65" t="s">
        <v>2817</v>
      </c>
      <c r="C126" s="65" t="s">
        <v>2818</v>
      </c>
      <c r="D126" s="66">
        <v>422</v>
      </c>
      <c r="G126" s="65" t="s">
        <v>2817</v>
      </c>
      <c r="H126" s="64" t="s">
        <v>2816</v>
      </c>
    </row>
    <row r="127" spans="1:8" ht="18" thickBot="1">
      <c r="A127" s="64" t="s">
        <v>2351</v>
      </c>
      <c r="B127" s="65" t="s">
        <v>2293</v>
      </c>
      <c r="C127" s="65" t="s">
        <v>2819</v>
      </c>
      <c r="D127" s="66">
        <v>426</v>
      </c>
      <c r="G127" s="65" t="s">
        <v>2293</v>
      </c>
      <c r="H127" s="64" t="s">
        <v>2351</v>
      </c>
    </row>
    <row r="128" spans="1:8" ht="18" thickBot="1">
      <c r="A128" s="64" t="s">
        <v>2352</v>
      </c>
      <c r="B128" s="65" t="s">
        <v>2294</v>
      </c>
      <c r="C128" s="65" t="s">
        <v>2820</v>
      </c>
      <c r="D128" s="66">
        <v>430</v>
      </c>
      <c r="G128" s="65" t="s">
        <v>2294</v>
      </c>
      <c r="H128" s="64" t="s">
        <v>2352</v>
      </c>
    </row>
    <row r="129" spans="1:8" ht="18" thickBot="1">
      <c r="A129" s="64" t="s">
        <v>2353</v>
      </c>
      <c r="B129" s="65" t="s">
        <v>2043</v>
      </c>
      <c r="C129" s="65" t="s">
        <v>2821</v>
      </c>
      <c r="D129" s="66">
        <v>434</v>
      </c>
      <c r="G129" s="65" t="s">
        <v>2043</v>
      </c>
      <c r="H129" s="64" t="s">
        <v>2353</v>
      </c>
    </row>
    <row r="130" spans="1:8" ht="35" thickBot="1">
      <c r="A130" s="64" t="s">
        <v>2822</v>
      </c>
      <c r="B130" s="65" t="s">
        <v>2823</v>
      </c>
      <c r="C130" s="65" t="s">
        <v>2824</v>
      </c>
      <c r="D130" s="66">
        <v>438</v>
      </c>
      <c r="G130" s="65" t="s">
        <v>2823</v>
      </c>
      <c r="H130" s="64" t="s">
        <v>2822</v>
      </c>
    </row>
    <row r="131" spans="1:8" ht="18" thickBot="1">
      <c r="A131" s="64" t="s">
        <v>2825</v>
      </c>
      <c r="B131" s="65" t="s">
        <v>2826</v>
      </c>
      <c r="C131" s="65" t="s">
        <v>2827</v>
      </c>
      <c r="D131" s="66">
        <v>440</v>
      </c>
      <c r="G131" s="65" t="s">
        <v>2826</v>
      </c>
      <c r="H131" s="64" t="s">
        <v>2825</v>
      </c>
    </row>
    <row r="132" spans="1:8" ht="35" thickBot="1">
      <c r="A132" s="64" t="s">
        <v>2828</v>
      </c>
      <c r="B132" s="65" t="s">
        <v>2829</v>
      </c>
      <c r="C132" s="65" t="s">
        <v>2830</v>
      </c>
      <c r="D132" s="66">
        <v>442</v>
      </c>
      <c r="G132" s="65" t="s">
        <v>2829</v>
      </c>
      <c r="H132" s="64" t="s">
        <v>2828</v>
      </c>
    </row>
    <row r="133" spans="1:8" ht="18" thickBot="1">
      <c r="A133" s="64" t="s">
        <v>2831</v>
      </c>
      <c r="B133" s="65" t="s">
        <v>2832</v>
      </c>
      <c r="C133" s="65" t="s">
        <v>2833</v>
      </c>
      <c r="D133" s="66">
        <v>446</v>
      </c>
      <c r="G133" s="65" t="s">
        <v>2832</v>
      </c>
      <c r="H133" s="64" t="s">
        <v>2831</v>
      </c>
    </row>
    <row r="134" spans="1:8" ht="18" thickBot="1">
      <c r="A134" s="64" t="s">
        <v>2354</v>
      </c>
      <c r="B134" s="65" t="s">
        <v>2295</v>
      </c>
      <c r="C134" s="65" t="s">
        <v>2834</v>
      </c>
      <c r="D134" s="66">
        <v>450</v>
      </c>
      <c r="G134" s="65" t="s">
        <v>2295</v>
      </c>
      <c r="H134" s="64" t="s">
        <v>2354</v>
      </c>
    </row>
    <row r="135" spans="1:8" ht="18" thickBot="1">
      <c r="A135" s="64" t="s">
        <v>2355</v>
      </c>
      <c r="B135" s="65" t="s">
        <v>1190</v>
      </c>
      <c r="C135" s="65" t="s">
        <v>2835</v>
      </c>
      <c r="D135" s="66">
        <v>454</v>
      </c>
      <c r="G135" s="65" t="s">
        <v>1190</v>
      </c>
      <c r="H135" s="64" t="s">
        <v>2355</v>
      </c>
    </row>
    <row r="136" spans="1:8" ht="18" thickBot="1">
      <c r="A136" s="64" t="s">
        <v>2836</v>
      </c>
      <c r="B136" s="65" t="s">
        <v>2837</v>
      </c>
      <c r="C136" s="65" t="s">
        <v>2838</v>
      </c>
      <c r="D136" s="66">
        <v>458</v>
      </c>
      <c r="G136" s="65" t="s">
        <v>2837</v>
      </c>
      <c r="H136" s="64" t="s">
        <v>2836</v>
      </c>
    </row>
    <row r="137" spans="1:8" ht="18" thickBot="1">
      <c r="A137" s="64" t="s">
        <v>2839</v>
      </c>
      <c r="B137" s="65" t="s">
        <v>2840</v>
      </c>
      <c r="C137" s="65" t="s">
        <v>2841</v>
      </c>
      <c r="D137" s="66">
        <v>462</v>
      </c>
      <c r="G137" s="65" t="s">
        <v>2840</v>
      </c>
      <c r="H137" s="64" t="s">
        <v>2839</v>
      </c>
    </row>
    <row r="138" spans="1:8" ht="18" thickBot="1">
      <c r="A138" s="64" t="s">
        <v>2356</v>
      </c>
      <c r="B138" s="65" t="s">
        <v>2296</v>
      </c>
      <c r="C138" s="65" t="s">
        <v>2842</v>
      </c>
      <c r="D138" s="66">
        <v>466</v>
      </c>
      <c r="G138" s="65" t="s">
        <v>2296</v>
      </c>
      <c r="H138" s="64" t="s">
        <v>2356</v>
      </c>
    </row>
    <row r="139" spans="1:8" ht="18" thickBot="1">
      <c r="A139" s="64" t="s">
        <v>2843</v>
      </c>
      <c r="B139" s="65" t="s">
        <v>2844</v>
      </c>
      <c r="C139" s="65" t="s">
        <v>2845</v>
      </c>
      <c r="D139" s="66">
        <v>470</v>
      </c>
      <c r="G139" s="65" t="s">
        <v>2844</v>
      </c>
      <c r="H139" s="64" t="s">
        <v>2843</v>
      </c>
    </row>
    <row r="140" spans="1:8" ht="35" thickBot="1">
      <c r="A140" s="64" t="s">
        <v>2846</v>
      </c>
      <c r="B140" s="65" t="s">
        <v>2847</v>
      </c>
      <c r="C140" s="65" t="s">
        <v>2848</v>
      </c>
      <c r="D140" s="66">
        <v>584</v>
      </c>
      <c r="G140" s="65" t="s">
        <v>2847</v>
      </c>
      <c r="H140" s="64" t="s">
        <v>2846</v>
      </c>
    </row>
    <row r="141" spans="1:8" ht="18" thickBot="1">
      <c r="A141" s="64" t="s">
        <v>2849</v>
      </c>
      <c r="B141" s="65" t="s">
        <v>2850</v>
      </c>
      <c r="C141" s="65" t="s">
        <v>2851</v>
      </c>
      <c r="D141" s="66">
        <v>474</v>
      </c>
      <c r="G141" s="65" t="s">
        <v>2850</v>
      </c>
      <c r="H141" s="64" t="s">
        <v>2849</v>
      </c>
    </row>
    <row r="142" spans="1:8" ht="18" thickBot="1">
      <c r="A142" s="64" t="s">
        <v>2357</v>
      </c>
      <c r="B142" s="65" t="s">
        <v>2161</v>
      </c>
      <c r="C142" s="65" t="s">
        <v>2852</v>
      </c>
      <c r="D142" s="66">
        <v>478</v>
      </c>
      <c r="G142" s="65" t="s">
        <v>2161</v>
      </c>
      <c r="H142" s="64" t="s">
        <v>2357</v>
      </c>
    </row>
    <row r="143" spans="1:8" ht="18" thickBot="1">
      <c r="A143" s="64" t="s">
        <v>2358</v>
      </c>
      <c r="B143" s="65" t="s">
        <v>995</v>
      </c>
      <c r="C143" s="65" t="s">
        <v>2853</v>
      </c>
      <c r="D143" s="66">
        <v>480</v>
      </c>
      <c r="G143" s="65" t="s">
        <v>995</v>
      </c>
      <c r="H143" s="64" t="s">
        <v>2358</v>
      </c>
    </row>
    <row r="144" spans="1:8" ht="18" thickBot="1">
      <c r="A144" s="64" t="s">
        <v>2854</v>
      </c>
      <c r="B144" s="65" t="s">
        <v>2855</v>
      </c>
      <c r="C144" s="65" t="s">
        <v>2856</v>
      </c>
      <c r="D144" s="66">
        <v>175</v>
      </c>
      <c r="G144" s="65" t="s">
        <v>2855</v>
      </c>
      <c r="H144" s="64" t="s">
        <v>2854</v>
      </c>
    </row>
    <row r="145" spans="1:8" ht="18" thickBot="1">
      <c r="A145" s="64" t="s">
        <v>2857</v>
      </c>
      <c r="B145" s="65" t="s">
        <v>2858</v>
      </c>
      <c r="C145" s="65" t="s">
        <v>2859</v>
      </c>
      <c r="D145" s="66">
        <v>484</v>
      </c>
      <c r="G145" s="65" t="s">
        <v>2858</v>
      </c>
      <c r="H145" s="64" t="s">
        <v>2857</v>
      </c>
    </row>
    <row r="146" spans="1:8" ht="52" thickBot="1">
      <c r="A146" s="64" t="s">
        <v>2860</v>
      </c>
      <c r="B146" s="65" t="s">
        <v>2861</v>
      </c>
      <c r="C146" s="65" t="s">
        <v>2862</v>
      </c>
      <c r="D146" s="66">
        <v>583</v>
      </c>
      <c r="G146" s="65" t="s">
        <v>2861</v>
      </c>
      <c r="H146" s="64" t="s">
        <v>2860</v>
      </c>
    </row>
    <row r="147" spans="1:8" ht="52" thickBot="1">
      <c r="A147" s="64" t="s">
        <v>2863</v>
      </c>
      <c r="B147" s="65" t="s">
        <v>2864</v>
      </c>
      <c r="C147" s="65" t="s">
        <v>2865</v>
      </c>
      <c r="D147" s="66">
        <v>498</v>
      </c>
      <c r="G147" s="65" t="s">
        <v>2864</v>
      </c>
      <c r="H147" s="64" t="s">
        <v>2863</v>
      </c>
    </row>
    <row r="148" spans="1:8" ht="18" thickBot="1">
      <c r="A148" s="64" t="s">
        <v>2866</v>
      </c>
      <c r="B148" s="65" t="s">
        <v>2867</v>
      </c>
      <c r="C148" s="65" t="s">
        <v>2868</v>
      </c>
      <c r="D148" s="66">
        <v>492</v>
      </c>
      <c r="G148" s="65" t="s">
        <v>2867</v>
      </c>
      <c r="H148" s="64" t="s">
        <v>2866</v>
      </c>
    </row>
    <row r="149" spans="1:8" ht="18" thickBot="1">
      <c r="A149" s="64" t="s">
        <v>2869</v>
      </c>
      <c r="B149" s="65" t="s">
        <v>2870</v>
      </c>
      <c r="C149" s="65" t="s">
        <v>2871</v>
      </c>
      <c r="D149" s="66">
        <v>496</v>
      </c>
      <c r="G149" s="65" t="s">
        <v>2870</v>
      </c>
      <c r="H149" s="64" t="s">
        <v>2869</v>
      </c>
    </row>
    <row r="150" spans="1:8" ht="18" thickBot="1">
      <c r="A150" s="64" t="s">
        <v>2872</v>
      </c>
      <c r="B150" s="65" t="s">
        <v>2873</v>
      </c>
      <c r="C150" s="65" t="s">
        <v>2874</v>
      </c>
      <c r="D150" s="66">
        <v>499</v>
      </c>
      <c r="G150" s="65" t="s">
        <v>2873</v>
      </c>
      <c r="H150" s="64" t="s">
        <v>2872</v>
      </c>
    </row>
    <row r="151" spans="1:8" ht="18" thickBot="1">
      <c r="A151" s="64" t="s">
        <v>2875</v>
      </c>
      <c r="B151" s="65" t="s">
        <v>2876</v>
      </c>
      <c r="C151" s="65" t="s">
        <v>2877</v>
      </c>
      <c r="D151" s="66">
        <v>500</v>
      </c>
      <c r="G151" s="65" t="s">
        <v>2876</v>
      </c>
      <c r="H151" s="64" t="s">
        <v>2875</v>
      </c>
    </row>
    <row r="152" spans="1:8" ht="18" thickBot="1">
      <c r="A152" s="64" t="s">
        <v>2359</v>
      </c>
      <c r="B152" s="65" t="s">
        <v>518</v>
      </c>
      <c r="C152" s="65" t="s">
        <v>2878</v>
      </c>
      <c r="D152" s="66">
        <v>504</v>
      </c>
      <c r="G152" s="65" t="s">
        <v>518</v>
      </c>
      <c r="H152" s="64" t="s">
        <v>2359</v>
      </c>
    </row>
    <row r="153" spans="1:8" ht="35" thickBot="1">
      <c r="A153" s="64" t="s">
        <v>2360</v>
      </c>
      <c r="B153" s="65" t="s">
        <v>1496</v>
      </c>
      <c r="C153" s="65" t="s">
        <v>2879</v>
      </c>
      <c r="D153" s="66">
        <v>508</v>
      </c>
      <c r="G153" s="65" t="s">
        <v>1496</v>
      </c>
      <c r="H153" s="64" t="s">
        <v>2360</v>
      </c>
    </row>
    <row r="154" spans="1:8" ht="18" thickBot="1">
      <c r="A154" s="64" t="s">
        <v>2880</v>
      </c>
      <c r="B154" s="65" t="s">
        <v>2881</v>
      </c>
      <c r="C154" s="65" t="s">
        <v>2882</v>
      </c>
      <c r="D154" s="66">
        <v>104</v>
      </c>
      <c r="G154" s="65" t="s">
        <v>2881</v>
      </c>
      <c r="H154" s="64" t="s">
        <v>2880</v>
      </c>
    </row>
    <row r="155" spans="1:8" ht="18" thickBot="1">
      <c r="A155" s="64" t="s">
        <v>2361</v>
      </c>
      <c r="B155" s="65" t="s">
        <v>2121</v>
      </c>
      <c r="C155" s="65" t="s">
        <v>2883</v>
      </c>
      <c r="D155" s="66">
        <v>516</v>
      </c>
      <c r="G155" s="65" t="s">
        <v>2121</v>
      </c>
      <c r="H155" s="64" t="s">
        <v>2361</v>
      </c>
    </row>
    <row r="156" spans="1:8" ht="18" thickBot="1">
      <c r="A156" s="64" t="s">
        <v>2884</v>
      </c>
      <c r="B156" s="65" t="s">
        <v>2885</v>
      </c>
      <c r="C156" s="65" t="s">
        <v>2886</v>
      </c>
      <c r="D156" s="66">
        <v>520</v>
      </c>
      <c r="G156" s="65" t="s">
        <v>2885</v>
      </c>
      <c r="H156" s="64" t="s">
        <v>2884</v>
      </c>
    </row>
    <row r="157" spans="1:8" ht="18" thickBot="1">
      <c r="A157" s="64" t="s">
        <v>2887</v>
      </c>
      <c r="B157" s="65" t="s">
        <v>2888</v>
      </c>
      <c r="C157" s="65" t="s">
        <v>2889</v>
      </c>
      <c r="D157" s="66">
        <v>524</v>
      </c>
      <c r="G157" s="65" t="s">
        <v>2888</v>
      </c>
      <c r="H157" s="64" t="s">
        <v>2887</v>
      </c>
    </row>
    <row r="158" spans="1:8" ht="35" thickBot="1">
      <c r="A158" s="64" t="s">
        <v>2890</v>
      </c>
      <c r="B158" s="65" t="s">
        <v>865</v>
      </c>
      <c r="C158" s="65" t="s">
        <v>2891</v>
      </c>
      <c r="D158" s="66">
        <v>528</v>
      </c>
      <c r="G158" s="65" t="s">
        <v>865</v>
      </c>
      <c r="H158" s="64" t="s">
        <v>2890</v>
      </c>
    </row>
    <row r="159" spans="1:8" ht="35" thickBot="1">
      <c r="A159" s="64" t="s">
        <v>2892</v>
      </c>
      <c r="B159" s="65" t="s">
        <v>2893</v>
      </c>
      <c r="C159" s="65" t="s">
        <v>2894</v>
      </c>
      <c r="D159" s="66">
        <v>540</v>
      </c>
      <c r="G159" s="65" t="s">
        <v>2893</v>
      </c>
      <c r="H159" s="64" t="s">
        <v>2892</v>
      </c>
    </row>
    <row r="160" spans="1:8" ht="35" thickBot="1">
      <c r="A160" s="64" t="s">
        <v>2895</v>
      </c>
      <c r="B160" s="65" t="s">
        <v>2896</v>
      </c>
      <c r="C160" s="65" t="s">
        <v>2897</v>
      </c>
      <c r="D160" s="66">
        <v>554</v>
      </c>
      <c r="G160" s="65" t="s">
        <v>2896</v>
      </c>
      <c r="H160" s="64" t="s">
        <v>2895</v>
      </c>
    </row>
    <row r="161" spans="1:8" ht="18" thickBot="1">
      <c r="A161" s="64" t="s">
        <v>2898</v>
      </c>
      <c r="B161" s="65" t="s">
        <v>2899</v>
      </c>
      <c r="C161" s="65" t="s">
        <v>2900</v>
      </c>
      <c r="D161" s="66">
        <v>558</v>
      </c>
      <c r="G161" s="65" t="s">
        <v>2899</v>
      </c>
      <c r="H161" s="64" t="s">
        <v>2898</v>
      </c>
    </row>
    <row r="162" spans="1:8" ht="18" thickBot="1">
      <c r="A162" s="64" t="s">
        <v>2901</v>
      </c>
      <c r="B162" s="65" t="s">
        <v>1030</v>
      </c>
      <c r="C162" s="65" t="s">
        <v>2902</v>
      </c>
      <c r="D162" s="66">
        <v>562</v>
      </c>
      <c r="G162" s="65" t="s">
        <v>1030</v>
      </c>
      <c r="H162" s="64" t="s">
        <v>2901</v>
      </c>
    </row>
    <row r="163" spans="1:8" ht="18" thickBot="1">
      <c r="A163" s="64" t="s">
        <v>2363</v>
      </c>
      <c r="B163" s="65" t="s">
        <v>1263</v>
      </c>
      <c r="C163" s="65" t="s">
        <v>2903</v>
      </c>
      <c r="D163" s="66">
        <v>566</v>
      </c>
      <c r="G163" s="65" t="s">
        <v>1263</v>
      </c>
      <c r="H163" s="64" t="s">
        <v>2363</v>
      </c>
    </row>
    <row r="164" spans="1:8" ht="18" thickBot="1">
      <c r="A164" s="64" t="s">
        <v>2904</v>
      </c>
      <c r="B164" s="65" t="s">
        <v>2905</v>
      </c>
      <c r="C164" s="65" t="s">
        <v>2906</v>
      </c>
      <c r="D164" s="66">
        <v>570</v>
      </c>
      <c r="G164" s="65" t="s">
        <v>2905</v>
      </c>
      <c r="H164" s="64" t="s">
        <v>2904</v>
      </c>
    </row>
    <row r="165" spans="1:8" ht="35" thickBot="1">
      <c r="A165" s="64" t="s">
        <v>2907</v>
      </c>
      <c r="B165" s="65" t="s">
        <v>2908</v>
      </c>
      <c r="C165" s="65" t="s">
        <v>2909</v>
      </c>
      <c r="D165" s="66">
        <v>574</v>
      </c>
      <c r="G165" s="65" t="s">
        <v>2908</v>
      </c>
      <c r="H165" s="64" t="s">
        <v>2907</v>
      </c>
    </row>
    <row r="166" spans="1:8" ht="52" thickBot="1">
      <c r="A166" s="64" t="s">
        <v>2910</v>
      </c>
      <c r="B166" s="65" t="s">
        <v>2911</v>
      </c>
      <c r="C166" s="65" t="s">
        <v>2912</v>
      </c>
      <c r="D166" s="66">
        <v>580</v>
      </c>
      <c r="G166" s="65" t="s">
        <v>2911</v>
      </c>
      <c r="H166" s="64" t="s">
        <v>2910</v>
      </c>
    </row>
    <row r="167" spans="1:8" ht="18" thickBot="1">
      <c r="A167" s="64" t="s">
        <v>2913</v>
      </c>
      <c r="B167" s="65" t="s">
        <v>93</v>
      </c>
      <c r="C167" s="65" t="s">
        <v>2914</v>
      </c>
      <c r="D167" s="66">
        <v>578</v>
      </c>
      <c r="G167" s="65" t="s">
        <v>93</v>
      </c>
      <c r="H167" s="64" t="s">
        <v>2913</v>
      </c>
    </row>
    <row r="168" spans="1:8" ht="18" thickBot="1">
      <c r="A168" s="64" t="s">
        <v>2915</v>
      </c>
      <c r="B168" s="65" t="s">
        <v>2916</v>
      </c>
      <c r="C168" s="65" t="s">
        <v>2917</v>
      </c>
      <c r="D168" s="66">
        <v>512</v>
      </c>
      <c r="G168" s="65" t="s">
        <v>2916</v>
      </c>
      <c r="H168" s="64" t="s">
        <v>2915</v>
      </c>
    </row>
    <row r="169" spans="1:8" ht="18" thickBot="1">
      <c r="A169" s="64" t="s">
        <v>2918</v>
      </c>
      <c r="B169" s="65" t="s">
        <v>2919</v>
      </c>
      <c r="C169" s="65" t="s">
        <v>2920</v>
      </c>
      <c r="D169" s="66">
        <v>586</v>
      </c>
      <c r="G169" s="65" t="s">
        <v>2919</v>
      </c>
      <c r="H169" s="64" t="s">
        <v>2918</v>
      </c>
    </row>
    <row r="170" spans="1:8" ht="18" thickBot="1">
      <c r="A170" s="64" t="s">
        <v>2921</v>
      </c>
      <c r="B170" s="65" t="s">
        <v>2922</v>
      </c>
      <c r="C170" s="65" t="s">
        <v>2923</v>
      </c>
      <c r="D170" s="66">
        <v>585</v>
      </c>
      <c r="G170" s="65" t="s">
        <v>2922</v>
      </c>
      <c r="H170" s="64" t="s">
        <v>2921</v>
      </c>
    </row>
    <row r="171" spans="1:8" ht="35" thickBot="1">
      <c r="A171" s="64" t="s">
        <v>2924</v>
      </c>
      <c r="B171" s="65" t="s">
        <v>2925</v>
      </c>
      <c r="C171" s="65" t="s">
        <v>2926</v>
      </c>
      <c r="D171" s="66">
        <v>275</v>
      </c>
      <c r="G171" s="65" t="s">
        <v>2925</v>
      </c>
      <c r="H171" s="64" t="s">
        <v>2924</v>
      </c>
    </row>
    <row r="172" spans="1:8" ht="18" thickBot="1">
      <c r="A172" s="64" t="s">
        <v>2927</v>
      </c>
      <c r="B172" s="65" t="s">
        <v>2928</v>
      </c>
      <c r="C172" s="65" t="s">
        <v>2929</v>
      </c>
      <c r="D172" s="66">
        <v>591</v>
      </c>
      <c r="G172" s="65" t="s">
        <v>2928</v>
      </c>
      <c r="H172" s="64" t="s">
        <v>2927</v>
      </c>
    </row>
    <row r="173" spans="1:8" ht="35" thickBot="1">
      <c r="A173" s="64" t="s">
        <v>2930</v>
      </c>
      <c r="B173" s="65" t="s">
        <v>2931</v>
      </c>
      <c r="C173" s="65" t="s">
        <v>2932</v>
      </c>
      <c r="D173" s="66">
        <v>598</v>
      </c>
      <c r="G173" s="65" t="s">
        <v>2931</v>
      </c>
      <c r="H173" s="64" t="s">
        <v>2930</v>
      </c>
    </row>
    <row r="174" spans="1:8" ht="18" thickBot="1">
      <c r="A174" s="64" t="s">
        <v>2933</v>
      </c>
      <c r="B174" s="65" t="s">
        <v>2934</v>
      </c>
      <c r="C174" s="65" t="s">
        <v>2935</v>
      </c>
      <c r="D174" s="66">
        <v>600</v>
      </c>
      <c r="G174" s="65" t="s">
        <v>2934</v>
      </c>
      <c r="H174" s="64" t="s">
        <v>2933</v>
      </c>
    </row>
    <row r="175" spans="1:8" ht="18" thickBot="1">
      <c r="A175" s="64" t="s">
        <v>2936</v>
      </c>
      <c r="B175" s="65" t="s">
        <v>2937</v>
      </c>
      <c r="C175" s="65" t="s">
        <v>2938</v>
      </c>
      <c r="D175" s="66">
        <v>604</v>
      </c>
      <c r="G175" s="65" t="s">
        <v>2937</v>
      </c>
      <c r="H175" s="64" t="s">
        <v>2936</v>
      </c>
    </row>
    <row r="176" spans="1:8" ht="35" thickBot="1">
      <c r="A176" s="64" t="s">
        <v>2939</v>
      </c>
      <c r="B176" s="65" t="s">
        <v>2940</v>
      </c>
      <c r="C176" s="65" t="s">
        <v>2941</v>
      </c>
      <c r="D176" s="66">
        <v>608</v>
      </c>
      <c r="G176" s="65" t="s">
        <v>2940</v>
      </c>
      <c r="H176" s="64" t="s">
        <v>2939</v>
      </c>
    </row>
    <row r="177" spans="1:8" ht="18" thickBot="1">
      <c r="A177" s="64" t="s">
        <v>2942</v>
      </c>
      <c r="B177" s="65" t="s">
        <v>2943</v>
      </c>
      <c r="C177" s="65" t="s">
        <v>2944</v>
      </c>
      <c r="D177" s="66">
        <v>612</v>
      </c>
      <c r="G177" s="65" t="s">
        <v>2943</v>
      </c>
      <c r="H177" s="64" t="s">
        <v>2942</v>
      </c>
    </row>
    <row r="178" spans="1:8" ht="18" thickBot="1">
      <c r="A178" s="64" t="s">
        <v>2945</v>
      </c>
      <c r="B178" s="65" t="s">
        <v>2946</v>
      </c>
      <c r="C178" s="65" t="s">
        <v>2947</v>
      </c>
      <c r="D178" s="66">
        <v>616</v>
      </c>
      <c r="G178" s="65" t="s">
        <v>2946</v>
      </c>
      <c r="H178" s="64" t="s">
        <v>2945</v>
      </c>
    </row>
    <row r="179" spans="1:8" ht="18" thickBot="1">
      <c r="A179" s="64" t="s">
        <v>2948</v>
      </c>
      <c r="B179" s="65" t="s">
        <v>265</v>
      </c>
      <c r="C179" s="65" t="s">
        <v>2949</v>
      </c>
      <c r="D179" s="66">
        <v>620</v>
      </c>
      <c r="G179" s="65" t="s">
        <v>265</v>
      </c>
      <c r="H179" s="64" t="s">
        <v>2948</v>
      </c>
    </row>
    <row r="180" spans="1:8" ht="18" thickBot="1">
      <c r="A180" s="64" t="s">
        <v>2950</v>
      </c>
      <c r="B180" s="65" t="s">
        <v>2951</v>
      </c>
      <c r="C180" s="65" t="s">
        <v>2952</v>
      </c>
      <c r="D180" s="66">
        <v>630</v>
      </c>
      <c r="G180" s="65" t="s">
        <v>2951</v>
      </c>
      <c r="H180" s="64" t="s">
        <v>2950</v>
      </c>
    </row>
    <row r="181" spans="1:8" ht="18" thickBot="1">
      <c r="A181" s="64" t="s">
        <v>2953</v>
      </c>
      <c r="B181" s="65" t="s">
        <v>2954</v>
      </c>
      <c r="C181" s="65" t="s">
        <v>2955</v>
      </c>
      <c r="D181" s="66">
        <v>634</v>
      </c>
      <c r="G181" s="65" t="s">
        <v>2954</v>
      </c>
      <c r="H181" s="64" t="s">
        <v>2953</v>
      </c>
    </row>
    <row r="182" spans="1:8" ht="52" thickBot="1">
      <c r="A182" s="64" t="s">
        <v>2956</v>
      </c>
      <c r="B182" s="65" t="s">
        <v>2957</v>
      </c>
      <c r="C182" s="65" t="s">
        <v>2958</v>
      </c>
      <c r="D182" s="66">
        <v>807</v>
      </c>
      <c r="G182" s="65" t="s">
        <v>2957</v>
      </c>
      <c r="H182" s="64" t="s">
        <v>2956</v>
      </c>
    </row>
    <row r="183" spans="1:8" ht="18" thickBot="1">
      <c r="A183" s="64" t="s">
        <v>2959</v>
      </c>
      <c r="B183" s="65" t="s">
        <v>2960</v>
      </c>
      <c r="C183" s="65" t="s">
        <v>2961</v>
      </c>
      <c r="D183" s="66">
        <v>638</v>
      </c>
      <c r="G183" s="65" t="s">
        <v>2960</v>
      </c>
      <c r="H183" s="64" t="s">
        <v>2959</v>
      </c>
    </row>
    <row r="184" spans="1:8" ht="18" thickBot="1">
      <c r="A184" s="64" t="s">
        <v>2962</v>
      </c>
      <c r="B184" s="65" t="s">
        <v>2963</v>
      </c>
      <c r="C184" s="65" t="s">
        <v>2964</v>
      </c>
      <c r="D184" s="66">
        <v>642</v>
      </c>
      <c r="G184" s="65" t="s">
        <v>2963</v>
      </c>
      <c r="H184" s="64" t="s">
        <v>2962</v>
      </c>
    </row>
    <row r="185" spans="1:8" ht="52" thickBot="1">
      <c r="A185" s="64" t="s">
        <v>2965</v>
      </c>
      <c r="B185" s="65" t="s">
        <v>2966</v>
      </c>
      <c r="C185" s="65" t="s">
        <v>2967</v>
      </c>
      <c r="D185" s="66">
        <v>643</v>
      </c>
      <c r="G185" s="65" t="s">
        <v>2966</v>
      </c>
      <c r="H185" s="64" t="s">
        <v>2965</v>
      </c>
    </row>
    <row r="186" spans="1:8" ht="18" thickBot="1">
      <c r="A186" s="64" t="s">
        <v>2364</v>
      </c>
      <c r="B186" s="65" t="s">
        <v>2297</v>
      </c>
      <c r="C186" s="65" t="s">
        <v>2968</v>
      </c>
      <c r="D186" s="66">
        <v>646</v>
      </c>
      <c r="G186" s="65" t="s">
        <v>2297</v>
      </c>
      <c r="H186" s="64" t="s">
        <v>2364</v>
      </c>
    </row>
    <row r="187" spans="1:8" ht="35" thickBot="1">
      <c r="A187" s="64" t="s">
        <v>2969</v>
      </c>
      <c r="B187" s="65" t="s">
        <v>2970</v>
      </c>
      <c r="C187" s="65" t="s">
        <v>2971</v>
      </c>
      <c r="D187" s="66">
        <v>652</v>
      </c>
      <c r="G187" s="65" t="s">
        <v>2970</v>
      </c>
      <c r="H187" s="64" t="s">
        <v>2969</v>
      </c>
    </row>
    <row r="188" spans="1:8" ht="86" thickBot="1">
      <c r="A188" s="64" t="s">
        <v>2972</v>
      </c>
      <c r="B188" s="65" t="s">
        <v>2973</v>
      </c>
      <c r="C188" s="65" t="s">
        <v>2974</v>
      </c>
      <c r="D188" s="66">
        <v>654</v>
      </c>
      <c r="G188" s="65" t="s">
        <v>2973</v>
      </c>
      <c r="H188" s="64" t="s">
        <v>2972</v>
      </c>
    </row>
    <row r="189" spans="1:8" ht="35" thickBot="1">
      <c r="A189" s="64" t="s">
        <v>2975</v>
      </c>
      <c r="B189" s="65" t="s">
        <v>2976</v>
      </c>
      <c r="C189" s="65" t="s">
        <v>2977</v>
      </c>
      <c r="D189" s="66">
        <v>659</v>
      </c>
      <c r="G189" s="65" t="s">
        <v>2976</v>
      </c>
      <c r="H189" s="64" t="s">
        <v>2975</v>
      </c>
    </row>
    <row r="190" spans="1:8" ht="18" thickBot="1">
      <c r="A190" s="64" t="s">
        <v>2978</v>
      </c>
      <c r="B190" s="65" t="s">
        <v>2979</v>
      </c>
      <c r="C190" s="65" t="s">
        <v>2980</v>
      </c>
      <c r="D190" s="66">
        <v>662</v>
      </c>
      <c r="G190" s="65" t="s">
        <v>2979</v>
      </c>
      <c r="H190" s="64" t="s">
        <v>2978</v>
      </c>
    </row>
    <row r="191" spans="1:8" ht="52" thickBot="1">
      <c r="A191" s="64" t="s">
        <v>2981</v>
      </c>
      <c r="B191" s="65" t="s">
        <v>2982</v>
      </c>
      <c r="C191" s="65" t="s">
        <v>2983</v>
      </c>
      <c r="D191" s="66">
        <v>663</v>
      </c>
      <c r="G191" s="65" t="s">
        <v>2982</v>
      </c>
      <c r="H191" s="64" t="s">
        <v>2981</v>
      </c>
    </row>
    <row r="192" spans="1:8" ht="52" thickBot="1">
      <c r="A192" s="64" t="s">
        <v>2984</v>
      </c>
      <c r="B192" s="65" t="s">
        <v>2985</v>
      </c>
      <c r="C192" s="65" t="s">
        <v>2986</v>
      </c>
      <c r="D192" s="66">
        <v>666</v>
      </c>
      <c r="G192" s="65" t="s">
        <v>2985</v>
      </c>
      <c r="H192" s="64" t="s">
        <v>2984</v>
      </c>
    </row>
    <row r="193" spans="1:8" ht="69" thickBot="1">
      <c r="A193" s="64" t="s">
        <v>2987</v>
      </c>
      <c r="B193" s="65" t="s">
        <v>2988</v>
      </c>
      <c r="C193" s="65" t="s">
        <v>2989</v>
      </c>
      <c r="D193" s="66">
        <v>670</v>
      </c>
      <c r="G193" s="65" t="s">
        <v>2988</v>
      </c>
      <c r="H193" s="64" t="s">
        <v>2987</v>
      </c>
    </row>
    <row r="194" spans="1:8" ht="18" thickBot="1">
      <c r="A194" s="64" t="s">
        <v>2990</v>
      </c>
      <c r="B194" s="65" t="s">
        <v>2991</v>
      </c>
      <c r="C194" s="65" t="s">
        <v>2992</v>
      </c>
      <c r="D194" s="66">
        <v>882</v>
      </c>
      <c r="G194" s="65" t="s">
        <v>2991</v>
      </c>
      <c r="H194" s="64" t="s">
        <v>2990</v>
      </c>
    </row>
    <row r="195" spans="1:8" ht="18" thickBot="1">
      <c r="A195" s="64" t="s">
        <v>2993</v>
      </c>
      <c r="B195" s="65" t="s">
        <v>2994</v>
      </c>
      <c r="C195" s="65" t="s">
        <v>2995</v>
      </c>
      <c r="D195" s="66">
        <v>674</v>
      </c>
      <c r="G195" s="65" t="s">
        <v>2994</v>
      </c>
      <c r="H195" s="64" t="s">
        <v>2993</v>
      </c>
    </row>
    <row r="196" spans="1:8" ht="35" thickBot="1">
      <c r="A196" s="64" t="s">
        <v>2365</v>
      </c>
      <c r="B196" s="65" t="s">
        <v>2298</v>
      </c>
      <c r="C196" s="65" t="s">
        <v>2996</v>
      </c>
      <c r="D196" s="66">
        <v>678</v>
      </c>
      <c r="G196" s="65" t="s">
        <v>2298</v>
      </c>
      <c r="H196" s="64" t="s">
        <v>2365</v>
      </c>
    </row>
    <row r="197" spans="1:8" ht="35" thickBot="1">
      <c r="A197" s="64" t="s">
        <v>2997</v>
      </c>
      <c r="B197" s="65" t="s">
        <v>1021</v>
      </c>
      <c r="C197" s="65" t="s">
        <v>2998</v>
      </c>
      <c r="D197" s="66">
        <v>682</v>
      </c>
      <c r="G197" s="65" t="s">
        <v>1021</v>
      </c>
      <c r="H197" s="64" t="s">
        <v>2997</v>
      </c>
    </row>
    <row r="198" spans="1:8" ht="18" thickBot="1">
      <c r="A198" s="64" t="s">
        <v>2366</v>
      </c>
      <c r="B198" s="65" t="s">
        <v>1736</v>
      </c>
      <c r="C198" s="65" t="s">
        <v>2999</v>
      </c>
      <c r="D198" s="66">
        <v>686</v>
      </c>
      <c r="G198" s="65" t="s">
        <v>1736</v>
      </c>
      <c r="H198" s="64" t="s">
        <v>2366</v>
      </c>
    </row>
    <row r="199" spans="1:8" ht="18" thickBot="1">
      <c r="A199" s="64" t="s">
        <v>3000</v>
      </c>
      <c r="B199" s="65" t="s">
        <v>3001</v>
      </c>
      <c r="C199" s="65" t="s">
        <v>3002</v>
      </c>
      <c r="D199" s="66">
        <v>688</v>
      </c>
      <c r="G199" s="65" t="s">
        <v>3001</v>
      </c>
      <c r="H199" s="64" t="s">
        <v>3000</v>
      </c>
    </row>
    <row r="200" spans="1:8" ht="18" thickBot="1">
      <c r="A200" s="64" t="s">
        <v>2367</v>
      </c>
      <c r="B200" s="65" t="s">
        <v>2299</v>
      </c>
      <c r="C200" s="65" t="s">
        <v>3003</v>
      </c>
      <c r="D200" s="66">
        <v>690</v>
      </c>
      <c r="G200" s="65" t="s">
        <v>2299</v>
      </c>
      <c r="H200" s="64" t="s">
        <v>2367</v>
      </c>
    </row>
    <row r="201" spans="1:8" ht="35" thickBot="1">
      <c r="A201" s="64" t="s">
        <v>2368</v>
      </c>
      <c r="B201" s="65" t="s">
        <v>2145</v>
      </c>
      <c r="C201" s="65" t="s">
        <v>3004</v>
      </c>
      <c r="D201" s="66">
        <v>694</v>
      </c>
      <c r="G201" s="65" t="s">
        <v>2145</v>
      </c>
      <c r="H201" s="64" t="s">
        <v>2368</v>
      </c>
    </row>
    <row r="202" spans="1:8" ht="18" thickBot="1">
      <c r="A202" s="64" t="s">
        <v>3005</v>
      </c>
      <c r="B202" s="65" t="s">
        <v>3006</v>
      </c>
      <c r="C202" s="65" t="s">
        <v>3007</v>
      </c>
      <c r="D202" s="66">
        <v>702</v>
      </c>
      <c r="G202" s="65" t="s">
        <v>3006</v>
      </c>
      <c r="H202" s="64" t="s">
        <v>3005</v>
      </c>
    </row>
    <row r="203" spans="1:8" ht="52" thickBot="1">
      <c r="A203" s="64" t="s">
        <v>3008</v>
      </c>
      <c r="B203" s="65" t="s">
        <v>3009</v>
      </c>
      <c r="C203" s="65" t="s">
        <v>3010</v>
      </c>
      <c r="D203" s="66">
        <v>534</v>
      </c>
      <c r="G203" s="65" t="s">
        <v>3009</v>
      </c>
      <c r="H203" s="64" t="s">
        <v>3008</v>
      </c>
    </row>
    <row r="204" spans="1:8" ht="18" thickBot="1">
      <c r="A204" s="64" t="s">
        <v>3011</v>
      </c>
      <c r="B204" s="65" t="s">
        <v>3012</v>
      </c>
      <c r="C204" s="65" t="s">
        <v>3013</v>
      </c>
      <c r="D204" s="66">
        <v>703</v>
      </c>
      <c r="G204" s="65" t="s">
        <v>3012</v>
      </c>
      <c r="H204" s="64" t="s">
        <v>3011</v>
      </c>
    </row>
    <row r="205" spans="1:8" ht="18" thickBot="1">
      <c r="A205" s="64" t="s">
        <v>3014</v>
      </c>
      <c r="B205" s="65" t="s">
        <v>3015</v>
      </c>
      <c r="C205" s="65" t="s">
        <v>3016</v>
      </c>
      <c r="D205" s="66">
        <v>705</v>
      </c>
      <c r="G205" s="65" t="s">
        <v>3015</v>
      </c>
      <c r="H205" s="64" t="s">
        <v>3014</v>
      </c>
    </row>
    <row r="206" spans="1:8" ht="35" thickBot="1">
      <c r="A206" s="64" t="s">
        <v>3017</v>
      </c>
      <c r="B206" s="65" t="s">
        <v>3018</v>
      </c>
      <c r="C206" s="65" t="s">
        <v>3019</v>
      </c>
      <c r="D206" s="66">
        <v>90</v>
      </c>
      <c r="G206" s="65" t="s">
        <v>3018</v>
      </c>
      <c r="H206" s="64" t="s">
        <v>3017</v>
      </c>
    </row>
    <row r="207" spans="1:8" ht="18" thickBot="1">
      <c r="A207" s="64" t="s">
        <v>2369</v>
      </c>
      <c r="B207" s="65" t="s">
        <v>2300</v>
      </c>
      <c r="C207" s="65" t="s">
        <v>3020</v>
      </c>
      <c r="D207" s="66">
        <v>706</v>
      </c>
      <c r="G207" s="65" t="s">
        <v>2300</v>
      </c>
      <c r="H207" s="64" t="s">
        <v>2369</v>
      </c>
    </row>
    <row r="208" spans="1:8" ht="35" thickBot="1">
      <c r="A208" s="64" t="s">
        <v>2370</v>
      </c>
      <c r="B208" s="65" t="s">
        <v>617</v>
      </c>
      <c r="C208" s="65" t="s">
        <v>3021</v>
      </c>
      <c r="D208" s="66">
        <v>710</v>
      </c>
      <c r="G208" s="65" t="s">
        <v>617</v>
      </c>
      <c r="H208" s="64" t="s">
        <v>2370</v>
      </c>
    </row>
    <row r="209" spans="1:8" ht="86" thickBot="1">
      <c r="A209" s="64" t="s">
        <v>3022</v>
      </c>
      <c r="B209" s="65" t="s">
        <v>3023</v>
      </c>
      <c r="C209" s="65" t="s">
        <v>3024</v>
      </c>
      <c r="D209" s="66">
        <v>239</v>
      </c>
      <c r="G209" s="65" t="s">
        <v>3023</v>
      </c>
      <c r="H209" s="64" t="s">
        <v>3022</v>
      </c>
    </row>
    <row r="210" spans="1:8" ht="35" thickBot="1">
      <c r="A210" s="64" t="s">
        <v>2371</v>
      </c>
      <c r="B210" s="65" t="s">
        <v>2301</v>
      </c>
      <c r="C210" s="65" t="s">
        <v>3025</v>
      </c>
      <c r="D210" s="66">
        <v>728</v>
      </c>
      <c r="G210" s="65" t="s">
        <v>2301</v>
      </c>
      <c r="H210" s="64" t="s">
        <v>2371</v>
      </c>
    </row>
    <row r="211" spans="1:8" ht="18" thickBot="1">
      <c r="A211" s="64" t="s">
        <v>3026</v>
      </c>
      <c r="B211" s="65" t="s">
        <v>2339</v>
      </c>
      <c r="C211" s="65" t="s">
        <v>3027</v>
      </c>
      <c r="D211" s="66">
        <v>724</v>
      </c>
      <c r="G211" s="65" t="s">
        <v>2339</v>
      </c>
      <c r="H211" s="64" t="s">
        <v>3026</v>
      </c>
    </row>
    <row r="212" spans="1:8" ht="18" thickBot="1">
      <c r="A212" s="64" t="s">
        <v>3028</v>
      </c>
      <c r="B212" s="65" t="s">
        <v>3029</v>
      </c>
      <c r="C212" s="65" t="s">
        <v>3030</v>
      </c>
      <c r="D212" s="66">
        <v>144</v>
      </c>
      <c r="G212" s="65" t="s">
        <v>3029</v>
      </c>
      <c r="H212" s="64" t="s">
        <v>3028</v>
      </c>
    </row>
    <row r="213" spans="1:8" ht="18" thickBot="1">
      <c r="A213" s="64" t="s">
        <v>3031</v>
      </c>
      <c r="B213" s="65" t="s">
        <v>2302</v>
      </c>
      <c r="C213" s="65" t="s">
        <v>3032</v>
      </c>
      <c r="D213" s="66">
        <v>729</v>
      </c>
      <c r="G213" s="65" t="s">
        <v>2302</v>
      </c>
      <c r="H213" s="64" t="s">
        <v>3031</v>
      </c>
    </row>
    <row r="214" spans="1:8" ht="18" thickBot="1">
      <c r="A214" s="64" t="s">
        <v>3033</v>
      </c>
      <c r="B214" s="65" t="s">
        <v>3034</v>
      </c>
      <c r="C214" s="65" t="s">
        <v>3035</v>
      </c>
      <c r="D214" s="66">
        <v>740</v>
      </c>
      <c r="G214" s="65" t="s">
        <v>3034</v>
      </c>
      <c r="H214" s="64" t="s">
        <v>3033</v>
      </c>
    </row>
    <row r="215" spans="1:8" ht="52" thickBot="1">
      <c r="A215" s="64" t="s">
        <v>3036</v>
      </c>
      <c r="B215" s="65" t="s">
        <v>3037</v>
      </c>
      <c r="C215" s="65" t="s">
        <v>3038</v>
      </c>
      <c r="D215" s="66">
        <v>744</v>
      </c>
      <c r="G215" s="65" t="s">
        <v>3037</v>
      </c>
      <c r="H215" s="64" t="s">
        <v>3036</v>
      </c>
    </row>
    <row r="216" spans="1:8" ht="18" thickBot="1">
      <c r="A216" s="64" t="s">
        <v>3039</v>
      </c>
      <c r="B216" s="65" t="s">
        <v>474</v>
      </c>
      <c r="C216" s="65" t="s">
        <v>3040</v>
      </c>
      <c r="D216" s="66">
        <v>752</v>
      </c>
      <c r="G216" s="65" t="s">
        <v>474</v>
      </c>
      <c r="H216" s="64" t="s">
        <v>3039</v>
      </c>
    </row>
    <row r="217" spans="1:8" ht="18" thickBot="1">
      <c r="A217" s="64" t="s">
        <v>3041</v>
      </c>
      <c r="B217" s="65" t="s">
        <v>3042</v>
      </c>
      <c r="C217" s="65" t="s">
        <v>3043</v>
      </c>
      <c r="D217" s="66">
        <v>756</v>
      </c>
      <c r="G217" s="65" t="s">
        <v>3042</v>
      </c>
      <c r="H217" s="64" t="s">
        <v>3041</v>
      </c>
    </row>
    <row r="218" spans="1:8" ht="35" thickBot="1">
      <c r="A218" s="64" t="s">
        <v>3044</v>
      </c>
      <c r="B218" s="65" t="s">
        <v>3045</v>
      </c>
      <c r="C218" s="65" t="s">
        <v>3046</v>
      </c>
      <c r="D218" s="66">
        <v>760</v>
      </c>
      <c r="G218" s="65" t="s">
        <v>3045</v>
      </c>
      <c r="H218" s="64" t="s">
        <v>3044</v>
      </c>
    </row>
    <row r="219" spans="1:8" ht="52" thickBot="1">
      <c r="A219" s="64" t="s">
        <v>3047</v>
      </c>
      <c r="B219" s="65" t="s">
        <v>3048</v>
      </c>
      <c r="C219" s="65" t="s">
        <v>3049</v>
      </c>
      <c r="D219" s="66">
        <v>158</v>
      </c>
      <c r="G219" s="65" t="s">
        <v>3048</v>
      </c>
      <c r="H219" s="64" t="s">
        <v>3047</v>
      </c>
    </row>
    <row r="220" spans="1:8" ht="18" thickBot="1">
      <c r="A220" s="64" t="s">
        <v>3050</v>
      </c>
      <c r="B220" s="65" t="s">
        <v>3051</v>
      </c>
      <c r="C220" s="65" t="s">
        <v>3052</v>
      </c>
      <c r="D220" s="66">
        <v>762</v>
      </c>
      <c r="G220" s="65" t="s">
        <v>3051</v>
      </c>
      <c r="H220" s="64" t="s">
        <v>3050</v>
      </c>
    </row>
    <row r="221" spans="1:8" ht="52" thickBot="1">
      <c r="A221" s="64" t="s">
        <v>3053</v>
      </c>
      <c r="B221" s="65" t="s">
        <v>883</v>
      </c>
      <c r="C221" s="65" t="s">
        <v>3054</v>
      </c>
      <c r="D221" s="66">
        <v>834</v>
      </c>
      <c r="G221" s="65" t="s">
        <v>883</v>
      </c>
      <c r="H221" s="64" t="s">
        <v>3053</v>
      </c>
    </row>
    <row r="222" spans="1:8" ht="18" thickBot="1">
      <c r="A222" s="64" t="s">
        <v>3055</v>
      </c>
      <c r="B222" s="65" t="s">
        <v>382</v>
      </c>
      <c r="C222" s="65" t="s">
        <v>3056</v>
      </c>
      <c r="D222" s="66">
        <v>764</v>
      </c>
      <c r="G222" s="65" t="s">
        <v>382</v>
      </c>
      <c r="H222" s="64" t="s">
        <v>3055</v>
      </c>
    </row>
    <row r="223" spans="1:8" ht="18" thickBot="1">
      <c r="A223" s="64" t="s">
        <v>3057</v>
      </c>
      <c r="B223" s="65" t="s">
        <v>3058</v>
      </c>
      <c r="C223" s="65" t="s">
        <v>3059</v>
      </c>
      <c r="D223" s="66">
        <v>626</v>
      </c>
      <c r="G223" s="65" t="s">
        <v>3058</v>
      </c>
      <c r="H223" s="64" t="s">
        <v>3057</v>
      </c>
    </row>
    <row r="224" spans="1:8" ht="18" thickBot="1">
      <c r="A224" s="64" t="s">
        <v>2374</v>
      </c>
      <c r="B224" s="65" t="s">
        <v>2067</v>
      </c>
      <c r="C224" s="65" t="s">
        <v>3060</v>
      </c>
      <c r="D224" s="66">
        <v>768</v>
      </c>
      <c r="G224" s="65" t="s">
        <v>2067</v>
      </c>
      <c r="H224" s="64" t="s">
        <v>2374</v>
      </c>
    </row>
    <row r="225" spans="1:8" ht="18" thickBot="1">
      <c r="A225" s="64" t="s">
        <v>3061</v>
      </c>
      <c r="B225" s="65" t="s">
        <v>3062</v>
      </c>
      <c r="C225" s="65" t="s">
        <v>3063</v>
      </c>
      <c r="D225" s="66">
        <v>772</v>
      </c>
      <c r="G225" s="65" t="s">
        <v>3062</v>
      </c>
      <c r="H225" s="64" t="s">
        <v>3061</v>
      </c>
    </row>
    <row r="226" spans="1:8" ht="18" thickBot="1">
      <c r="A226" s="64" t="s">
        <v>3064</v>
      </c>
      <c r="B226" s="65" t="s">
        <v>3065</v>
      </c>
      <c r="C226" s="65" t="s">
        <v>3066</v>
      </c>
      <c r="D226" s="66">
        <v>776</v>
      </c>
      <c r="G226" s="65" t="s">
        <v>3065</v>
      </c>
      <c r="H226" s="64" t="s">
        <v>3064</v>
      </c>
    </row>
    <row r="227" spans="1:8" ht="35" thickBot="1">
      <c r="A227" s="64" t="s">
        <v>3067</v>
      </c>
      <c r="B227" s="65" t="s">
        <v>3068</v>
      </c>
      <c r="C227" s="65" t="s">
        <v>3069</v>
      </c>
      <c r="D227" s="66">
        <v>780</v>
      </c>
      <c r="G227" s="65" t="s">
        <v>3068</v>
      </c>
      <c r="H227" s="64" t="s">
        <v>3067</v>
      </c>
    </row>
    <row r="228" spans="1:8" ht="18" thickBot="1">
      <c r="A228" s="64" t="s">
        <v>2375</v>
      </c>
      <c r="B228" s="65" t="s">
        <v>977</v>
      </c>
      <c r="C228" s="65" t="s">
        <v>3070</v>
      </c>
      <c r="D228" s="66">
        <v>788</v>
      </c>
      <c r="G228" s="65" t="s">
        <v>977</v>
      </c>
      <c r="H228" s="64" t="s">
        <v>2375</v>
      </c>
    </row>
    <row r="229" spans="1:8" ht="18" thickBot="1">
      <c r="A229" s="64" t="s">
        <v>3071</v>
      </c>
      <c r="B229" s="65" t="s">
        <v>726</v>
      </c>
      <c r="C229" s="65" t="s">
        <v>3072</v>
      </c>
      <c r="D229" s="66">
        <v>792</v>
      </c>
      <c r="G229" s="65" t="s">
        <v>726</v>
      </c>
      <c r="H229" s="64" t="s">
        <v>3071</v>
      </c>
    </row>
    <row r="230" spans="1:8" ht="35" thickBot="1">
      <c r="A230" s="64" t="s">
        <v>3073</v>
      </c>
      <c r="B230" s="65" t="s">
        <v>3074</v>
      </c>
      <c r="C230" s="65" t="s">
        <v>3075</v>
      </c>
      <c r="D230" s="66">
        <v>795</v>
      </c>
      <c r="G230" s="65" t="s">
        <v>3074</v>
      </c>
      <c r="H230" s="64" t="s">
        <v>3073</v>
      </c>
    </row>
    <row r="231" spans="1:8" ht="52" thickBot="1">
      <c r="A231" s="64" t="s">
        <v>3076</v>
      </c>
      <c r="B231" s="65" t="s">
        <v>3077</v>
      </c>
      <c r="C231" s="65" t="s">
        <v>3078</v>
      </c>
      <c r="D231" s="66">
        <v>796</v>
      </c>
      <c r="G231" s="65" t="s">
        <v>3077</v>
      </c>
      <c r="H231" s="64" t="s">
        <v>3076</v>
      </c>
    </row>
    <row r="232" spans="1:8" ht="18" thickBot="1">
      <c r="A232" s="64" t="s">
        <v>3079</v>
      </c>
      <c r="B232" s="65" t="s">
        <v>3080</v>
      </c>
      <c r="C232" s="65" t="s">
        <v>3081</v>
      </c>
      <c r="D232" s="66">
        <v>798</v>
      </c>
      <c r="G232" s="65" t="s">
        <v>3080</v>
      </c>
      <c r="H232" s="64" t="s">
        <v>3079</v>
      </c>
    </row>
    <row r="233" spans="1:8" ht="18" thickBot="1">
      <c r="A233" s="64" t="s">
        <v>2376</v>
      </c>
      <c r="B233" s="65" t="s">
        <v>1508</v>
      </c>
      <c r="C233" s="65" t="s">
        <v>3082</v>
      </c>
      <c r="D233" s="66">
        <v>800</v>
      </c>
      <c r="G233" s="65" t="s">
        <v>1508</v>
      </c>
      <c r="H233" s="64" t="s">
        <v>2376</v>
      </c>
    </row>
    <row r="234" spans="1:8" ht="18" thickBot="1">
      <c r="A234" s="64" t="s">
        <v>3083</v>
      </c>
      <c r="B234" s="65" t="s">
        <v>3084</v>
      </c>
      <c r="C234" s="65" t="s">
        <v>3085</v>
      </c>
      <c r="D234" s="66">
        <v>804</v>
      </c>
      <c r="G234" s="65" t="s">
        <v>3084</v>
      </c>
      <c r="H234" s="64" t="s">
        <v>3083</v>
      </c>
    </row>
    <row r="235" spans="1:8" ht="52" thickBot="1">
      <c r="A235" s="64" t="s">
        <v>3086</v>
      </c>
      <c r="B235" s="65" t="s">
        <v>164</v>
      </c>
      <c r="C235" s="65" t="s">
        <v>3087</v>
      </c>
      <c r="D235" s="66">
        <v>784</v>
      </c>
      <c r="G235" s="65" t="s">
        <v>164</v>
      </c>
      <c r="H235" s="64" t="s">
        <v>3086</v>
      </c>
    </row>
    <row r="236" spans="1:8" ht="103" thickBot="1">
      <c r="A236" s="64" t="s">
        <v>3088</v>
      </c>
      <c r="B236" s="65" t="s">
        <v>277</v>
      </c>
      <c r="C236" s="65" t="s">
        <v>3089</v>
      </c>
      <c r="D236" s="66">
        <v>826</v>
      </c>
      <c r="G236" s="65" t="s">
        <v>277</v>
      </c>
      <c r="H236" s="64" t="s">
        <v>3088</v>
      </c>
    </row>
    <row r="237" spans="1:8" ht="86" thickBot="1">
      <c r="A237" s="64" t="s">
        <v>3090</v>
      </c>
      <c r="B237" s="65" t="s">
        <v>3091</v>
      </c>
      <c r="C237" s="65" t="s">
        <v>3092</v>
      </c>
      <c r="D237" s="66">
        <v>581</v>
      </c>
      <c r="G237" s="65" t="s">
        <v>3091</v>
      </c>
      <c r="H237" s="64" t="s">
        <v>3090</v>
      </c>
    </row>
    <row r="238" spans="1:8" ht="69" thickBot="1">
      <c r="A238" s="64" t="s">
        <v>3093</v>
      </c>
      <c r="B238" s="65" t="s">
        <v>371</v>
      </c>
      <c r="C238" s="65" t="s">
        <v>3094</v>
      </c>
      <c r="D238" s="66">
        <v>840</v>
      </c>
      <c r="G238" s="65" t="s">
        <v>371</v>
      </c>
      <c r="H238" s="64" t="s">
        <v>3093</v>
      </c>
    </row>
    <row r="239" spans="1:8" ht="18" thickBot="1">
      <c r="A239" s="64" t="s">
        <v>3095</v>
      </c>
      <c r="B239" s="65" t="s">
        <v>3096</v>
      </c>
      <c r="C239" s="65" t="s">
        <v>3097</v>
      </c>
      <c r="D239" s="66">
        <v>858</v>
      </c>
      <c r="G239" s="65" t="s">
        <v>3096</v>
      </c>
      <c r="H239" s="64" t="s">
        <v>3095</v>
      </c>
    </row>
    <row r="240" spans="1:8" ht="18" thickBot="1">
      <c r="A240" s="64" t="s">
        <v>3098</v>
      </c>
      <c r="B240" s="65" t="s">
        <v>3099</v>
      </c>
      <c r="C240" s="65" t="s">
        <v>3100</v>
      </c>
      <c r="D240" s="66">
        <v>860</v>
      </c>
      <c r="G240" s="65" t="s">
        <v>3099</v>
      </c>
      <c r="H240" s="64" t="s">
        <v>3098</v>
      </c>
    </row>
    <row r="241" spans="1:8" ht="18" thickBot="1">
      <c r="A241" s="64" t="s">
        <v>3101</v>
      </c>
      <c r="B241" s="65" t="s">
        <v>3102</v>
      </c>
      <c r="C241" s="65" t="s">
        <v>3103</v>
      </c>
      <c r="D241" s="66">
        <v>548</v>
      </c>
      <c r="G241" s="65" t="s">
        <v>3102</v>
      </c>
      <c r="H241" s="64" t="s">
        <v>3101</v>
      </c>
    </row>
    <row r="242" spans="1:8" ht="52" thickBot="1">
      <c r="A242" s="64" t="s">
        <v>3104</v>
      </c>
      <c r="B242" s="65" t="s">
        <v>3105</v>
      </c>
      <c r="C242" s="65" t="s">
        <v>3106</v>
      </c>
      <c r="D242" s="66">
        <v>862</v>
      </c>
      <c r="G242" s="65" t="s">
        <v>3105</v>
      </c>
      <c r="H242" s="64" t="s">
        <v>3104</v>
      </c>
    </row>
    <row r="243" spans="1:8" ht="18" thickBot="1">
      <c r="A243" s="64" t="s">
        <v>3107</v>
      </c>
      <c r="B243" s="65" t="s">
        <v>1652</v>
      </c>
      <c r="C243" s="65" t="s">
        <v>3108</v>
      </c>
      <c r="D243" s="66">
        <v>704</v>
      </c>
      <c r="G243" s="65" t="s">
        <v>1652</v>
      </c>
      <c r="H243" s="64" t="s">
        <v>3107</v>
      </c>
    </row>
    <row r="244" spans="1:8" ht="52" thickBot="1">
      <c r="A244" s="64" t="s">
        <v>3109</v>
      </c>
      <c r="B244" s="65" t="s">
        <v>3110</v>
      </c>
      <c r="C244" s="65" t="s">
        <v>3111</v>
      </c>
      <c r="D244" s="66">
        <v>92</v>
      </c>
      <c r="G244" s="65" t="s">
        <v>3110</v>
      </c>
      <c r="H244" s="64" t="s">
        <v>3109</v>
      </c>
    </row>
    <row r="245" spans="1:8" ht="52" thickBot="1">
      <c r="A245" s="64" t="s">
        <v>3112</v>
      </c>
      <c r="B245" s="65" t="s">
        <v>3113</v>
      </c>
      <c r="C245" s="65" t="s">
        <v>3114</v>
      </c>
      <c r="D245" s="66">
        <v>850</v>
      </c>
      <c r="G245" s="65" t="s">
        <v>3113</v>
      </c>
      <c r="H245" s="64" t="s">
        <v>3112</v>
      </c>
    </row>
    <row r="246" spans="1:8" ht="35" thickBot="1">
      <c r="A246" s="64" t="s">
        <v>3115</v>
      </c>
      <c r="B246" s="65" t="s">
        <v>3116</v>
      </c>
      <c r="C246" s="65" t="s">
        <v>3117</v>
      </c>
      <c r="D246" s="66">
        <v>876</v>
      </c>
      <c r="G246" s="65" t="s">
        <v>3116</v>
      </c>
      <c r="H246" s="64" t="s">
        <v>3115</v>
      </c>
    </row>
    <row r="247" spans="1:8" ht="35" thickBot="1">
      <c r="A247" s="64" t="s">
        <v>3118</v>
      </c>
      <c r="B247" s="65" t="s">
        <v>3119</v>
      </c>
      <c r="C247" s="65" t="s">
        <v>3120</v>
      </c>
      <c r="D247" s="66">
        <v>732</v>
      </c>
      <c r="G247" s="65" t="s">
        <v>3119</v>
      </c>
      <c r="H247" s="64" t="s">
        <v>3118</v>
      </c>
    </row>
    <row r="248" spans="1:8" ht="18" thickBot="1">
      <c r="A248" s="64" t="s">
        <v>3121</v>
      </c>
      <c r="B248" s="65" t="s">
        <v>3122</v>
      </c>
      <c r="C248" s="65" t="s">
        <v>3123</v>
      </c>
      <c r="D248" s="66">
        <v>887</v>
      </c>
      <c r="G248" s="65" t="s">
        <v>3122</v>
      </c>
      <c r="H248" s="64" t="s">
        <v>3121</v>
      </c>
    </row>
    <row r="249" spans="1:8" ht="18" thickBot="1">
      <c r="A249" s="64" t="s">
        <v>2377</v>
      </c>
      <c r="B249" s="65" t="s">
        <v>757</v>
      </c>
      <c r="C249" s="65" t="s">
        <v>3124</v>
      </c>
      <c r="D249" s="66">
        <v>894</v>
      </c>
      <c r="G249" s="65" t="s">
        <v>757</v>
      </c>
      <c r="H249" s="64" t="s">
        <v>2377</v>
      </c>
    </row>
    <row r="250" spans="1:8" ht="17">
      <c r="A250" s="67" t="s">
        <v>2378</v>
      </c>
      <c r="B250" s="68" t="s">
        <v>2304</v>
      </c>
      <c r="C250" s="68" t="s">
        <v>3125</v>
      </c>
      <c r="D250" s="69">
        <v>716</v>
      </c>
      <c r="G250" s="68" t="s">
        <v>2304</v>
      </c>
      <c r="H250" s="67" t="s">
        <v>2378</v>
      </c>
    </row>
  </sheetData>
  <pageMargins left="0.7" right="0.7" top="0.75" bottom="0.75" header="0.3" footer="0.3"/>
  <pageSetup paperSize="9"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rgb="FF00B0F0"/>
  </sheetPr>
  <dimension ref="A1:L69"/>
  <sheetViews>
    <sheetView zoomScale="90" zoomScaleNormal="90" workbookViewId="0">
      <pane xSplit="1" topLeftCell="B1" activePane="topRight" state="frozen"/>
      <selection pane="topRight" activeCell="E1" activeCellId="1" sqref="F1:F1048576 E1:E1048576"/>
    </sheetView>
  </sheetViews>
  <sheetFormatPr baseColWidth="10" defaultColWidth="11.33203125" defaultRowHeight="15"/>
  <cols>
    <col min="1" max="1" width="24" style="53" customWidth="1"/>
    <col min="2" max="2" width="32.6640625" style="44" customWidth="1"/>
    <col min="3" max="3" width="21" style="44" customWidth="1"/>
    <col min="4" max="4" width="23.1640625" style="44" customWidth="1"/>
    <col min="5" max="5" width="23.33203125" style="44" customWidth="1"/>
    <col min="6" max="6" width="33" style="44" customWidth="1"/>
    <col min="7" max="7" width="26.83203125" style="44" customWidth="1"/>
    <col min="8" max="8" width="25.33203125" style="44" customWidth="1"/>
    <col min="9" max="9" width="44.33203125" style="44" customWidth="1"/>
    <col min="10" max="10" width="27.33203125" style="44" customWidth="1"/>
    <col min="11" max="11" width="20.33203125" style="44" customWidth="1"/>
    <col min="12" max="12" width="25.6640625" style="44" customWidth="1"/>
    <col min="13" max="16384" width="11.33203125" style="44"/>
  </cols>
  <sheetData>
    <row r="1" spans="1:12" ht="35" customHeight="1">
      <c r="A1" s="48" t="s">
        <v>3126</v>
      </c>
      <c r="B1" s="49" t="s">
        <v>3127</v>
      </c>
      <c r="C1" s="49" t="s">
        <v>3128</v>
      </c>
      <c r="D1" s="49" t="s">
        <v>3129</v>
      </c>
      <c r="E1" s="49" t="s">
        <v>3130</v>
      </c>
      <c r="F1" s="49" t="s">
        <v>3131</v>
      </c>
      <c r="G1" s="49" t="s">
        <v>3132</v>
      </c>
      <c r="H1" s="49" t="s">
        <v>3133</v>
      </c>
      <c r="I1" s="49" t="s">
        <v>3134</v>
      </c>
      <c r="J1" s="49" t="s">
        <v>3135</v>
      </c>
      <c r="K1" s="49" t="s">
        <v>3136</v>
      </c>
      <c r="L1" s="49" t="s">
        <v>3137</v>
      </c>
    </row>
    <row r="2" spans="1:12" ht="98.25" customHeight="1">
      <c r="A2" s="46" t="s">
        <v>3138</v>
      </c>
      <c r="B2" s="42" t="s">
        <v>3139</v>
      </c>
      <c r="C2" s="43">
        <f>COUNTIF(models_list_studies!B:B,"*LEAP*")</f>
        <v>13</v>
      </c>
      <c r="D2" s="43" t="s">
        <v>3140</v>
      </c>
      <c r="E2" s="43" t="s">
        <v>3141</v>
      </c>
      <c r="F2" s="43" t="s">
        <v>3142</v>
      </c>
      <c r="G2" s="43" t="s">
        <v>3143</v>
      </c>
      <c r="H2" s="43" t="s">
        <v>3144</v>
      </c>
      <c r="I2" s="43" t="s">
        <v>3145</v>
      </c>
      <c r="J2" s="43" t="s">
        <v>3146</v>
      </c>
      <c r="K2" s="44" t="s">
        <v>3147</v>
      </c>
      <c r="L2" s="44" t="s">
        <v>3148</v>
      </c>
    </row>
    <row r="3" spans="1:12" ht="87" customHeight="1">
      <c r="A3" s="46" t="s">
        <v>269</v>
      </c>
      <c r="B3" s="42" t="s">
        <v>3149</v>
      </c>
      <c r="C3" s="43">
        <f>COUNTIF(models_list_studies!B:B,"*OSeMOSYS*")</f>
        <v>17</v>
      </c>
      <c r="D3" s="43" t="s">
        <v>3150</v>
      </c>
      <c r="E3" s="43" t="s">
        <v>3141</v>
      </c>
      <c r="F3" s="43" t="s">
        <v>3151</v>
      </c>
      <c r="G3" s="43" t="s">
        <v>3144</v>
      </c>
      <c r="H3" s="43" t="s">
        <v>3152</v>
      </c>
      <c r="I3" s="43" t="s">
        <v>3153</v>
      </c>
      <c r="J3" s="43" t="s">
        <v>3154</v>
      </c>
      <c r="K3" s="43" t="s">
        <v>3155</v>
      </c>
      <c r="L3" s="43" t="s">
        <v>3156</v>
      </c>
    </row>
    <row r="4" spans="1:12" ht="102" customHeight="1">
      <c r="A4" s="46" t="s">
        <v>3157</v>
      </c>
      <c r="B4" s="42" t="s">
        <v>3158</v>
      </c>
      <c r="C4" s="43">
        <f>COUNTIF(models_list_studies!B:B,"*TIMES*")+COUNTIF(models_list_studies!B:B,"*MARKAL*")</f>
        <v>7</v>
      </c>
      <c r="D4" s="43" t="s">
        <v>3159</v>
      </c>
      <c r="E4" s="52" t="s">
        <v>3141</v>
      </c>
      <c r="F4" s="43" t="s">
        <v>3160</v>
      </c>
      <c r="G4" s="43" t="s">
        <v>3144</v>
      </c>
      <c r="H4" s="43" t="s">
        <v>3144</v>
      </c>
      <c r="I4" s="43" t="s">
        <v>3161</v>
      </c>
      <c r="J4" s="43" t="s">
        <v>3162</v>
      </c>
      <c r="K4" s="43" t="s">
        <v>3147</v>
      </c>
      <c r="L4" s="43" t="s">
        <v>3163</v>
      </c>
    </row>
    <row r="5" spans="1:12" ht="95.25" customHeight="1">
      <c r="A5" s="46" t="s">
        <v>374</v>
      </c>
      <c r="B5" s="42" t="s">
        <v>3164</v>
      </c>
      <c r="C5" s="43">
        <f>COUNTIF(models_list_studies!B:B,"*MESSAGE*")</f>
        <v>5</v>
      </c>
      <c r="D5" s="43" t="s">
        <v>3165</v>
      </c>
      <c r="E5" s="43" t="s">
        <v>3141</v>
      </c>
      <c r="F5" s="43" t="s">
        <v>3166</v>
      </c>
      <c r="G5" s="43" t="s">
        <v>3144</v>
      </c>
      <c r="H5" s="43" t="s">
        <v>3152</v>
      </c>
      <c r="I5" s="43" t="s">
        <v>3167</v>
      </c>
      <c r="J5" s="43" t="s">
        <v>3168</v>
      </c>
      <c r="K5" s="43" t="s">
        <v>3155</v>
      </c>
      <c r="L5" s="43" t="s">
        <v>3169</v>
      </c>
    </row>
    <row r="6" spans="1:12" ht="87.75" customHeight="1">
      <c r="A6" s="46" t="s">
        <v>2430</v>
      </c>
      <c r="B6" s="42" t="s">
        <v>3170</v>
      </c>
      <c r="C6" s="43">
        <f>COUNTIF(models_list_studies!B:B,"*SPLAT*")</f>
        <v>2</v>
      </c>
      <c r="D6" s="43" t="s">
        <v>3171</v>
      </c>
      <c r="E6" s="43" t="s">
        <v>3141</v>
      </c>
      <c r="F6" s="43" t="s">
        <v>3172</v>
      </c>
      <c r="G6" s="43" t="s">
        <v>3144</v>
      </c>
      <c r="H6" s="43" t="s">
        <v>3152</v>
      </c>
      <c r="I6" s="43" t="s">
        <v>3173</v>
      </c>
      <c r="J6" s="43" t="s">
        <v>3174</v>
      </c>
      <c r="K6" s="43" t="s">
        <v>3147</v>
      </c>
      <c r="L6" s="43" t="s">
        <v>3175</v>
      </c>
    </row>
    <row r="7" spans="1:12" ht="58.5" customHeight="1">
      <c r="A7" s="47" t="s">
        <v>3176</v>
      </c>
      <c r="B7" s="42" t="s">
        <v>3177</v>
      </c>
      <c r="C7" s="43">
        <f>COUNTIF(models_list_studies!B:B,"*PyPSA*")</f>
        <v>2</v>
      </c>
      <c r="D7" s="43" t="s">
        <v>3178</v>
      </c>
      <c r="E7" s="43" t="s">
        <v>3141</v>
      </c>
      <c r="F7" s="43" t="s">
        <v>3151</v>
      </c>
      <c r="G7" s="43" t="s">
        <v>3144</v>
      </c>
      <c r="H7" s="43" t="s">
        <v>3144</v>
      </c>
      <c r="I7" s="43" t="s">
        <v>3179</v>
      </c>
      <c r="J7" s="43" t="s">
        <v>3154</v>
      </c>
      <c r="K7" s="43" t="s">
        <v>3155</v>
      </c>
      <c r="L7" s="43" t="s">
        <v>3180</v>
      </c>
    </row>
    <row r="8" spans="1:12" ht="54.75" customHeight="1">
      <c r="A8" s="47" t="s">
        <v>2215</v>
      </c>
      <c r="B8" s="42" t="s">
        <v>3181</v>
      </c>
      <c r="C8" s="43">
        <f>COUNTIF(models_list_studies!B:B,"*Calliope*")</f>
        <v>1</v>
      </c>
      <c r="D8" s="43" t="s">
        <v>3182</v>
      </c>
      <c r="E8" s="43" t="s">
        <v>3141</v>
      </c>
      <c r="F8" s="43" t="s">
        <v>3151</v>
      </c>
      <c r="G8" s="43" t="s">
        <v>3183</v>
      </c>
      <c r="H8" s="43" t="s">
        <v>3144</v>
      </c>
      <c r="I8" s="43" t="s">
        <v>3184</v>
      </c>
      <c r="J8" s="43" t="s">
        <v>3154</v>
      </c>
      <c r="K8" s="43" t="s">
        <v>3155</v>
      </c>
      <c r="L8" s="43" t="s">
        <v>3185</v>
      </c>
    </row>
    <row r="9" spans="1:12" ht="32">
      <c r="A9" s="47" t="s">
        <v>3186</v>
      </c>
      <c r="B9" s="42" t="s">
        <v>3187</v>
      </c>
      <c r="C9" s="43">
        <f>COUNTIF(models_list_studies!B:B,"*ONSSET*")</f>
        <v>6</v>
      </c>
      <c r="D9" s="43" t="s">
        <v>3188</v>
      </c>
      <c r="E9" s="43" t="s">
        <v>3141</v>
      </c>
      <c r="F9" s="43" t="s">
        <v>3151</v>
      </c>
      <c r="G9" s="43" t="s">
        <v>3143</v>
      </c>
      <c r="H9" s="43" t="s">
        <v>3152</v>
      </c>
      <c r="I9" s="43" t="s">
        <v>3189</v>
      </c>
      <c r="J9" s="43" t="s">
        <v>3154</v>
      </c>
      <c r="K9" s="43" t="s">
        <v>3155</v>
      </c>
      <c r="L9" s="43" t="s">
        <v>3190</v>
      </c>
    </row>
    <row r="10" spans="1:12" ht="55.5" customHeight="1">
      <c r="A10" s="46" t="s">
        <v>2213</v>
      </c>
      <c r="B10" s="42" t="s">
        <v>3191</v>
      </c>
      <c r="C10" s="43">
        <f>COUNTIF(models_list_studies!B:B,"*Balmorel*")</f>
        <v>1</v>
      </c>
      <c r="D10" s="43" t="s">
        <v>3192</v>
      </c>
      <c r="E10" s="43" t="s">
        <v>3141</v>
      </c>
      <c r="F10" s="43" t="s">
        <v>3151</v>
      </c>
      <c r="G10" s="43" t="s">
        <v>3144</v>
      </c>
      <c r="H10" s="43" t="s">
        <v>3152</v>
      </c>
      <c r="I10" s="43" t="s">
        <v>3193</v>
      </c>
      <c r="J10" s="43" t="s">
        <v>3194</v>
      </c>
      <c r="K10" s="43" t="s">
        <v>3155</v>
      </c>
      <c r="L10" s="43" t="s">
        <v>3195</v>
      </c>
    </row>
    <row r="11" spans="1:12" ht="39.75" customHeight="1">
      <c r="A11" s="46" t="s">
        <v>1756</v>
      </c>
      <c r="B11" s="43" t="s">
        <v>3196</v>
      </c>
      <c r="C11" s="43">
        <f>COUNTIF(models_list_studies!B:B,"*PLEXOS*")</f>
        <v>2</v>
      </c>
      <c r="D11" s="43" t="s">
        <v>3197</v>
      </c>
      <c r="E11" s="43" t="s">
        <v>3141</v>
      </c>
      <c r="F11" s="43" t="s">
        <v>3198</v>
      </c>
      <c r="G11" s="43" t="s">
        <v>3144</v>
      </c>
      <c r="H11" s="43" t="s">
        <v>3144</v>
      </c>
      <c r="I11" s="43" t="s">
        <v>3199</v>
      </c>
      <c r="J11" s="43" t="s">
        <v>3200</v>
      </c>
      <c r="K11" s="43" t="s">
        <v>3147</v>
      </c>
      <c r="L11" s="43" t="s">
        <v>3148</v>
      </c>
    </row>
    <row r="12" spans="1:12" ht="16">
      <c r="A12" s="47" t="s">
        <v>3201</v>
      </c>
      <c r="B12" s="43" t="s">
        <v>3202</v>
      </c>
      <c r="C12" s="43">
        <f>COUNTIF(models_list_studies!B:B,"*HOMER*")+COUNTIF(models_list_studies!B:B,"*Homer*")</f>
        <v>4</v>
      </c>
      <c r="D12" s="43" t="s">
        <v>3203</v>
      </c>
      <c r="E12" s="43" t="s">
        <v>3141</v>
      </c>
      <c r="F12" s="43" t="s">
        <v>3198</v>
      </c>
      <c r="G12" s="43" t="s">
        <v>3143</v>
      </c>
      <c r="H12" s="43" t="s">
        <v>3144</v>
      </c>
      <c r="I12" s="43" t="s">
        <v>3204</v>
      </c>
      <c r="J12" s="43" t="s">
        <v>3205</v>
      </c>
      <c r="K12" s="43" t="s">
        <v>3147</v>
      </c>
      <c r="L12" s="43" t="s">
        <v>3148</v>
      </c>
    </row>
    <row r="13" spans="1:12" ht="32">
      <c r="A13" s="47" t="s">
        <v>1628</v>
      </c>
      <c r="B13" s="42" t="s">
        <v>3206</v>
      </c>
      <c r="C13" s="43">
        <f>COUNTIF(models_list_studies!B:B,"*Vensim*")</f>
        <v>1</v>
      </c>
      <c r="D13" s="43" t="s">
        <v>3207</v>
      </c>
      <c r="E13" s="43" t="s">
        <v>3141</v>
      </c>
      <c r="F13" s="43" t="s">
        <v>3198</v>
      </c>
      <c r="G13" s="43" t="s">
        <v>3143</v>
      </c>
      <c r="H13" s="43" t="s">
        <v>3144</v>
      </c>
      <c r="I13" s="43" t="s">
        <v>3208</v>
      </c>
      <c r="J13" s="43" t="s">
        <v>3209</v>
      </c>
      <c r="K13" s="43" t="s">
        <v>3210</v>
      </c>
      <c r="L13" s="43" t="s">
        <v>3211</v>
      </c>
    </row>
    <row r="14" spans="1:12" ht="50.25" customHeight="1">
      <c r="A14" s="47" t="s">
        <v>2457</v>
      </c>
      <c r="B14" s="43" t="s">
        <v>3212</v>
      </c>
      <c r="C14" s="43">
        <f>COUNTIF(models_list_studies!B:B,"*FlexTool*")+COUNTIF(models_list_studies!B:B,"*Flextool*")</f>
        <v>6</v>
      </c>
      <c r="D14" s="43" t="s">
        <v>3171</v>
      </c>
      <c r="E14" s="43" t="s">
        <v>3141</v>
      </c>
      <c r="F14" s="43" t="s">
        <v>3172</v>
      </c>
      <c r="G14" s="43" t="s">
        <v>3143</v>
      </c>
      <c r="H14" s="43" t="s">
        <v>3152</v>
      </c>
      <c r="I14" s="43" t="s">
        <v>3213</v>
      </c>
      <c r="J14" s="43" t="s">
        <v>3174</v>
      </c>
      <c r="K14" s="43" t="s">
        <v>3147</v>
      </c>
      <c r="L14" s="43" t="s">
        <v>3214</v>
      </c>
    </row>
    <row r="15" spans="1:12" ht="16">
      <c r="A15" s="46" t="s">
        <v>2227</v>
      </c>
      <c r="B15" s="43" t="s">
        <v>3215</v>
      </c>
      <c r="C15" s="43">
        <f>COUNTIF(models_list_studies!B:B,"*MAED*")</f>
        <v>1</v>
      </c>
      <c r="D15" s="43" t="s">
        <v>3165</v>
      </c>
      <c r="E15" s="43" t="s">
        <v>3141</v>
      </c>
      <c r="F15" s="43" t="s">
        <v>3166</v>
      </c>
      <c r="G15" s="43" t="s">
        <v>3143</v>
      </c>
      <c r="H15" s="43" t="s">
        <v>3152</v>
      </c>
      <c r="I15" s="43" t="s">
        <v>3216</v>
      </c>
      <c r="J15" s="43" t="s">
        <v>3217</v>
      </c>
      <c r="K15" s="43" t="s">
        <v>3147</v>
      </c>
      <c r="L15" s="43" t="s">
        <v>3148</v>
      </c>
    </row>
    <row r="16" spans="1:12" ht="32">
      <c r="A16" s="46" t="s">
        <v>721</v>
      </c>
      <c r="B16" s="43" t="s">
        <v>3218</v>
      </c>
      <c r="C16" s="43">
        <f>COUNTIF(models_list_studies!B:B,"*EnergyPLAN*")</f>
        <v>1</v>
      </c>
      <c r="D16" s="43" t="s">
        <v>3219</v>
      </c>
      <c r="E16" s="43" t="s">
        <v>3141</v>
      </c>
      <c r="F16" s="43" t="s">
        <v>3220</v>
      </c>
      <c r="G16" s="43" t="s">
        <v>3143</v>
      </c>
      <c r="H16" s="43" t="s">
        <v>3144</v>
      </c>
      <c r="I16" s="43" t="s">
        <v>3221</v>
      </c>
      <c r="J16" s="43" t="s">
        <v>3222</v>
      </c>
      <c r="K16" s="43" t="s">
        <v>3147</v>
      </c>
      <c r="L16" s="43" t="s">
        <v>3148</v>
      </c>
    </row>
    <row r="17" spans="1:12" ht="16">
      <c r="A17" s="46" t="s">
        <v>2234</v>
      </c>
      <c r="B17" s="43" t="s">
        <v>3223</v>
      </c>
      <c r="C17" s="43">
        <f>COUNTIF(models_list_studies!B:B,"*QGIS*")</f>
        <v>1</v>
      </c>
      <c r="D17" s="43" t="s">
        <v>3224</v>
      </c>
      <c r="E17" s="43" t="s">
        <v>3141</v>
      </c>
      <c r="F17" s="43" t="s">
        <v>3151</v>
      </c>
      <c r="G17" s="43" t="s">
        <v>3183</v>
      </c>
      <c r="H17" s="43" t="s">
        <v>3144</v>
      </c>
      <c r="I17" s="43" t="s">
        <v>3225</v>
      </c>
      <c r="J17" s="43" t="s">
        <v>3154</v>
      </c>
      <c r="K17" s="43" t="s">
        <v>3155</v>
      </c>
      <c r="L17" s="43" t="s">
        <v>3226</v>
      </c>
    </row>
    <row r="18" spans="1:12" ht="16">
      <c r="A18" s="46" t="s">
        <v>1153</v>
      </c>
      <c r="B18" s="43" t="s">
        <v>3223</v>
      </c>
      <c r="C18" s="43">
        <f>COUNTIF(models_list_studies!B:B,"*ArcGIS*")</f>
        <v>0</v>
      </c>
      <c r="D18" s="43" t="s">
        <v>3227</v>
      </c>
      <c r="E18" s="43" t="s">
        <v>3141</v>
      </c>
      <c r="F18" s="43" t="s">
        <v>3198</v>
      </c>
      <c r="G18" s="43" t="s">
        <v>3144</v>
      </c>
      <c r="H18" s="43" t="s">
        <v>3144</v>
      </c>
      <c r="I18" s="43" t="s">
        <v>3228</v>
      </c>
      <c r="J18" s="43" t="s">
        <v>3229</v>
      </c>
      <c r="K18" s="43" t="s">
        <v>3147</v>
      </c>
      <c r="L18" s="43" t="s">
        <v>3230</v>
      </c>
    </row>
    <row r="19" spans="1:12" ht="16">
      <c r="A19" s="46" t="s">
        <v>2468</v>
      </c>
      <c r="B19" s="43" t="s">
        <v>3231</v>
      </c>
      <c r="C19" s="43">
        <f>COUNTIF(models_list_studies!B:B,"*CLEW*")</f>
        <v>1</v>
      </c>
      <c r="D19" s="43" t="s">
        <v>3232</v>
      </c>
      <c r="E19" s="43" t="s">
        <v>3141</v>
      </c>
      <c r="F19" s="43" t="s">
        <v>3151</v>
      </c>
      <c r="G19" s="43" t="s">
        <v>3144</v>
      </c>
      <c r="H19" s="43" t="s">
        <v>3152</v>
      </c>
      <c r="I19" s="43" t="s">
        <v>3233</v>
      </c>
      <c r="J19" s="43" t="s">
        <v>3154</v>
      </c>
      <c r="K19" s="43" t="s">
        <v>3155</v>
      </c>
      <c r="L19" s="43" t="s">
        <v>3234</v>
      </c>
    </row>
    <row r="20" spans="1:12" ht="16">
      <c r="A20" s="46" t="s">
        <v>2472</v>
      </c>
      <c r="B20" s="43" t="s">
        <v>3235</v>
      </c>
      <c r="C20" s="43">
        <f>COUNTIF(models_list_studies!B:B,"*WASP*")</f>
        <v>0</v>
      </c>
      <c r="D20" s="43" t="s">
        <v>3165</v>
      </c>
      <c r="E20" s="43" t="s">
        <v>3141</v>
      </c>
      <c r="F20" s="43" t="s">
        <v>3166</v>
      </c>
      <c r="G20" s="43" t="s">
        <v>3144</v>
      </c>
      <c r="H20" s="43" t="s">
        <v>3236</v>
      </c>
      <c r="I20" s="43" t="s">
        <v>3237</v>
      </c>
      <c r="J20" s="43" t="s">
        <v>3217</v>
      </c>
      <c r="K20" s="43" t="s">
        <v>3147</v>
      </c>
      <c r="L20" s="43" t="s">
        <v>3148</v>
      </c>
    </row>
    <row r="21" spans="1:12" ht="16">
      <c r="A21" s="46" t="s">
        <v>2229</v>
      </c>
      <c r="B21" s="43" t="s">
        <v>3238</v>
      </c>
      <c r="C21" s="43">
        <f>COUNTIF(models_list_studies!B:B,"*NEMO*")</f>
        <v>1</v>
      </c>
      <c r="D21" s="43" t="s">
        <v>3239</v>
      </c>
      <c r="E21" s="43" t="s">
        <v>3141</v>
      </c>
      <c r="F21" s="43" t="s">
        <v>3240</v>
      </c>
      <c r="G21" s="43" t="s">
        <v>3144</v>
      </c>
      <c r="H21" s="43" t="s">
        <v>3152</v>
      </c>
      <c r="I21" s="43" t="s">
        <v>3241</v>
      </c>
      <c r="J21" s="43" t="s">
        <v>3154</v>
      </c>
      <c r="K21" s="43" t="s">
        <v>3155</v>
      </c>
      <c r="L21" s="43" t="s">
        <v>3242</v>
      </c>
    </row>
    <row r="22" spans="1:12" ht="32">
      <c r="A22" s="46" t="s">
        <v>2237</v>
      </c>
      <c r="B22" s="43" t="s">
        <v>3243</v>
      </c>
      <c r="C22" s="43">
        <f>COUNTIF(models_list_studies!B:B,"*WEAP*")</f>
        <v>1</v>
      </c>
      <c r="D22" s="43" t="s">
        <v>3244</v>
      </c>
      <c r="E22" s="43" t="s">
        <v>3141</v>
      </c>
      <c r="F22" s="43" t="s">
        <v>3142</v>
      </c>
      <c r="G22" s="43" t="s">
        <v>3143</v>
      </c>
      <c r="H22" s="43" t="s">
        <v>3144</v>
      </c>
      <c r="I22" s="43" t="s">
        <v>3241</v>
      </c>
      <c r="J22" s="43" t="s">
        <v>3245</v>
      </c>
      <c r="K22" s="43" t="s">
        <v>3147</v>
      </c>
      <c r="L22" s="43" t="s">
        <v>3148</v>
      </c>
    </row>
    <row r="23" spans="1:12" ht="16">
      <c r="A23" s="46" t="s">
        <v>2222</v>
      </c>
      <c r="B23" s="43" t="s">
        <v>3246</v>
      </c>
      <c r="C23" s="43">
        <f>COUNTIF(models_list_studies!B:B,"*Dispa-SET*")</f>
        <v>1</v>
      </c>
      <c r="D23" s="43" t="s">
        <v>3247</v>
      </c>
      <c r="E23" s="43" t="s">
        <v>3141</v>
      </c>
      <c r="F23" s="43" t="s">
        <v>3151</v>
      </c>
      <c r="G23" s="43" t="s">
        <v>3144</v>
      </c>
      <c r="H23" s="43" t="s">
        <v>3152</v>
      </c>
      <c r="I23" s="43" t="s">
        <v>3248</v>
      </c>
      <c r="J23" s="43" t="s">
        <v>3154</v>
      </c>
      <c r="K23" s="43" t="s">
        <v>3155</v>
      </c>
      <c r="L23" s="43" t="s">
        <v>3234</v>
      </c>
    </row>
    <row r="24" spans="1:12" ht="32">
      <c r="A24" s="46" t="s">
        <v>2243</v>
      </c>
      <c r="B24" s="43" t="s">
        <v>3249</v>
      </c>
      <c r="C24" s="43">
        <f>COUNTIF(models_list_studies!B:B,"*NECAL2050*")</f>
        <v>1</v>
      </c>
      <c r="D24" s="43" t="s">
        <v>3250</v>
      </c>
      <c r="E24" s="43" t="s">
        <v>3251</v>
      </c>
      <c r="F24" s="43" t="s">
        <v>3251</v>
      </c>
      <c r="G24" s="43" t="s">
        <v>3252</v>
      </c>
      <c r="H24" s="43" t="s">
        <v>3143</v>
      </c>
      <c r="I24" s="43" t="s">
        <v>3253</v>
      </c>
      <c r="J24" s="43" t="s">
        <v>3254</v>
      </c>
      <c r="K24" s="43" t="s">
        <v>3255</v>
      </c>
      <c r="L24" s="43" t="s">
        <v>3256</v>
      </c>
    </row>
    <row r="25" spans="1:12" ht="16">
      <c r="A25" s="46" t="s">
        <v>2230</v>
      </c>
      <c r="B25" s="43" t="s">
        <v>3257</v>
      </c>
      <c r="C25" s="43">
        <f>COUNTIF(models_list_studies!B:B,"*SWITCH*")</f>
        <v>1</v>
      </c>
      <c r="D25" s="43" t="s">
        <v>3258</v>
      </c>
      <c r="E25" s="43" t="s">
        <v>3141</v>
      </c>
      <c r="F25" s="43" t="s">
        <v>3151</v>
      </c>
      <c r="G25" s="43" t="s">
        <v>3144</v>
      </c>
      <c r="H25" s="43" t="s">
        <v>3152</v>
      </c>
      <c r="I25" s="43" t="s">
        <v>3259</v>
      </c>
      <c r="J25" s="43" t="s">
        <v>3154</v>
      </c>
      <c r="K25" s="43" t="s">
        <v>3155</v>
      </c>
      <c r="L25" s="43" t="s">
        <v>3260</v>
      </c>
    </row>
    <row r="26" spans="1:12" ht="16">
      <c r="A26" s="46" t="s">
        <v>1979</v>
      </c>
      <c r="B26" s="43" t="s">
        <v>3261</v>
      </c>
      <c r="C26" s="43">
        <f>COUNTIF(models_list_studies!B:B,"*SATIM*")</f>
        <v>1</v>
      </c>
      <c r="D26" s="43" t="s">
        <v>3262</v>
      </c>
      <c r="E26" s="43" t="s">
        <v>3251</v>
      </c>
      <c r="F26" s="43" t="s">
        <v>3251</v>
      </c>
      <c r="G26" s="43" t="s">
        <v>3144</v>
      </c>
      <c r="H26" s="43" t="s">
        <v>3143</v>
      </c>
      <c r="I26" s="43" t="s">
        <v>3263</v>
      </c>
      <c r="J26" s="43" t="s">
        <v>3264</v>
      </c>
      <c r="K26" s="43" t="s">
        <v>3147</v>
      </c>
      <c r="L26" s="43" t="s">
        <v>3265</v>
      </c>
    </row>
    <row r="27" spans="1:12" ht="16">
      <c r="A27" s="46" t="s">
        <v>127</v>
      </c>
      <c r="B27" s="43" t="s">
        <v>3266</v>
      </c>
      <c r="C27" s="43">
        <f>COUNTIF(models_list_studies!B:B,"*TEMBA*")</f>
        <v>1</v>
      </c>
      <c r="D27" s="43" t="s">
        <v>3267</v>
      </c>
      <c r="E27" s="43" t="s">
        <v>3141</v>
      </c>
      <c r="F27" s="43" t="s">
        <v>3151</v>
      </c>
      <c r="G27" s="43" t="s">
        <v>3144</v>
      </c>
      <c r="H27" s="43" t="s">
        <v>3143</v>
      </c>
      <c r="I27" s="43" t="s">
        <v>3233</v>
      </c>
      <c r="J27" s="43" t="s">
        <v>3268</v>
      </c>
      <c r="K27" s="43" t="s">
        <v>3155</v>
      </c>
      <c r="L27" s="43" t="s">
        <v>3234</v>
      </c>
    </row>
    <row r="28" spans="1:12" ht="33.75" customHeight="1">
      <c r="A28" s="50" t="s">
        <v>2242</v>
      </c>
      <c r="B28" s="51" t="s">
        <v>3269</v>
      </c>
      <c r="C28" s="51">
        <f>COUNTIF(models_list_studies!B:B,"*SIMPACTS*")</f>
        <v>1</v>
      </c>
      <c r="D28" s="51" t="s">
        <v>3165</v>
      </c>
      <c r="E28" s="51" t="s">
        <v>3141</v>
      </c>
      <c r="F28" s="51" t="s">
        <v>3166</v>
      </c>
      <c r="G28" s="51" t="s">
        <v>3143</v>
      </c>
      <c r="H28" s="51" t="s">
        <v>3143</v>
      </c>
      <c r="I28" s="51" t="s">
        <v>3270</v>
      </c>
      <c r="J28" s="51" t="s">
        <v>3217</v>
      </c>
      <c r="K28" s="51" t="s">
        <v>3147</v>
      </c>
      <c r="L28" s="51" t="s">
        <v>3148</v>
      </c>
    </row>
    <row r="29" spans="1:12" ht="16">
      <c r="A29" s="50" t="s">
        <v>2492</v>
      </c>
      <c r="B29" s="51" t="s">
        <v>3271</v>
      </c>
      <c r="C29" s="51">
        <f>COUNTIF(models_list_studies!B:B,"*CERC*")</f>
        <v>1</v>
      </c>
      <c r="D29" s="51" t="s">
        <v>3272</v>
      </c>
      <c r="E29" s="51" t="s">
        <v>3141</v>
      </c>
      <c r="F29" s="51" t="s">
        <v>3198</v>
      </c>
      <c r="G29" s="51" t="s">
        <v>3183</v>
      </c>
      <c r="H29" s="51" t="s">
        <v>3144</v>
      </c>
      <c r="I29" s="51" t="s">
        <v>3273</v>
      </c>
      <c r="J29" s="51" t="s">
        <v>3274</v>
      </c>
      <c r="K29" s="51" t="s">
        <v>3147</v>
      </c>
      <c r="L29" s="51" t="s">
        <v>3148</v>
      </c>
    </row>
    <row r="30" spans="1:12">
      <c r="A30" s="41"/>
      <c r="B30" s="43"/>
      <c r="C30" s="43"/>
      <c r="D30" s="43"/>
      <c r="E30" s="43"/>
      <c r="F30" s="43"/>
      <c r="G30" s="43"/>
      <c r="H30" s="43"/>
      <c r="I30" s="43"/>
      <c r="J30" s="43"/>
      <c r="K30" s="43"/>
      <c r="L30" s="43"/>
    </row>
    <row r="31" spans="1:12">
      <c r="A31" s="41"/>
      <c r="B31" s="43"/>
      <c r="C31" s="43"/>
      <c r="D31" s="43"/>
      <c r="E31" s="43"/>
      <c r="F31" s="43"/>
      <c r="G31" s="43"/>
      <c r="H31" s="43"/>
      <c r="I31" s="43"/>
      <c r="J31" s="43"/>
      <c r="K31" s="43"/>
      <c r="L31" s="43"/>
    </row>
    <row r="32" spans="1:12">
      <c r="A32" s="41"/>
      <c r="B32" s="43"/>
      <c r="C32" s="43"/>
      <c r="D32" s="43"/>
      <c r="E32" s="43"/>
      <c r="F32" s="43"/>
      <c r="G32" s="43"/>
      <c r="H32" s="43"/>
      <c r="I32" s="43"/>
      <c r="J32" s="43"/>
      <c r="K32" s="43"/>
      <c r="L32" s="43"/>
    </row>
    <row r="33" spans="1:12">
      <c r="A33" s="41"/>
      <c r="B33" s="43"/>
      <c r="C33" s="43"/>
      <c r="D33" s="43"/>
      <c r="E33" s="43"/>
      <c r="F33" s="43"/>
      <c r="G33" s="43"/>
      <c r="H33" s="43"/>
      <c r="I33" s="43"/>
      <c r="J33" s="43"/>
      <c r="K33" s="43"/>
      <c r="L33" s="43"/>
    </row>
    <row r="34" spans="1:12">
      <c r="A34" s="41"/>
      <c r="B34" s="43"/>
      <c r="C34" s="43"/>
      <c r="D34" s="43"/>
      <c r="E34" s="43"/>
      <c r="F34" s="43"/>
      <c r="G34" s="43"/>
      <c r="H34" s="43"/>
      <c r="I34" s="43"/>
      <c r="J34" s="43"/>
      <c r="K34" s="43"/>
      <c r="L34" s="43"/>
    </row>
    <row r="35" spans="1:12">
      <c r="A35" s="41"/>
      <c r="B35" s="43"/>
      <c r="C35" s="43"/>
      <c r="D35" s="43"/>
      <c r="E35" s="43"/>
      <c r="F35" s="43"/>
      <c r="G35" s="43"/>
      <c r="H35" s="43"/>
      <c r="I35" s="43"/>
      <c r="J35" s="43"/>
      <c r="K35" s="43"/>
      <c r="L35" s="43"/>
    </row>
    <row r="36" spans="1:12">
      <c r="A36" s="41"/>
      <c r="B36" s="43"/>
      <c r="C36" s="43"/>
      <c r="D36" s="43"/>
      <c r="E36" s="43"/>
      <c r="F36" s="43"/>
      <c r="G36" s="43"/>
      <c r="H36" s="43"/>
      <c r="I36" s="43"/>
      <c r="J36" s="43"/>
      <c r="K36" s="43"/>
      <c r="L36" s="43"/>
    </row>
    <row r="37" spans="1:12">
      <c r="A37" s="41"/>
      <c r="B37" s="43"/>
      <c r="C37" s="43"/>
      <c r="D37" s="43"/>
      <c r="E37" s="43"/>
      <c r="F37" s="43"/>
      <c r="G37" s="43"/>
      <c r="H37" s="43"/>
      <c r="I37" s="43"/>
      <c r="J37" s="43"/>
      <c r="K37" s="43"/>
      <c r="L37" s="43"/>
    </row>
    <row r="38" spans="1:12">
      <c r="A38" s="41"/>
      <c r="B38" s="43"/>
      <c r="C38" s="43"/>
      <c r="D38" s="43"/>
      <c r="E38" s="43"/>
      <c r="F38" s="43"/>
      <c r="G38" s="43"/>
      <c r="H38" s="43"/>
      <c r="I38" s="43"/>
      <c r="J38" s="43"/>
      <c r="K38" s="43"/>
      <c r="L38" s="43"/>
    </row>
    <row r="39" spans="1:12">
      <c r="A39" s="41"/>
      <c r="B39" s="43"/>
      <c r="C39" s="43"/>
      <c r="D39" s="43"/>
      <c r="E39" s="43"/>
      <c r="F39" s="43"/>
      <c r="G39" s="43"/>
      <c r="H39" s="43"/>
      <c r="I39" s="43"/>
      <c r="J39" s="43"/>
      <c r="K39" s="43"/>
      <c r="L39" s="43"/>
    </row>
    <row r="40" spans="1:12">
      <c r="A40" s="41"/>
      <c r="B40" s="43"/>
      <c r="C40" s="43"/>
      <c r="D40" s="43"/>
      <c r="E40" s="43"/>
      <c r="F40" s="43"/>
      <c r="G40" s="43"/>
      <c r="H40" s="43"/>
      <c r="I40" s="43"/>
      <c r="J40" s="43"/>
      <c r="K40" s="43"/>
      <c r="L40" s="43"/>
    </row>
    <row r="41" spans="1:12">
      <c r="A41" s="45"/>
      <c r="B41" s="43"/>
      <c r="C41" s="43"/>
      <c r="D41" s="43"/>
      <c r="E41" s="43"/>
      <c r="F41" s="43"/>
      <c r="G41" s="43"/>
      <c r="H41" s="43"/>
      <c r="I41" s="43"/>
      <c r="J41" s="43"/>
      <c r="K41" s="43"/>
      <c r="L41" s="43"/>
    </row>
    <row r="42" spans="1:12">
      <c r="A42" s="45"/>
      <c r="B42" s="43"/>
      <c r="C42" s="43"/>
      <c r="D42" s="43"/>
      <c r="E42" s="43"/>
      <c r="F42" s="43"/>
      <c r="G42" s="43"/>
      <c r="H42" s="43"/>
      <c r="I42" s="43"/>
      <c r="J42" s="43"/>
      <c r="K42" s="43"/>
      <c r="L42" s="43"/>
    </row>
    <row r="43" spans="1:12">
      <c r="A43" s="45"/>
      <c r="B43" s="43"/>
      <c r="C43" s="43"/>
      <c r="D43" s="43"/>
      <c r="E43" s="43"/>
      <c r="F43" s="43"/>
      <c r="G43" s="43"/>
      <c r="H43" s="43"/>
      <c r="I43" s="43"/>
      <c r="J43" s="43"/>
      <c r="K43" s="43"/>
      <c r="L43" s="43"/>
    </row>
    <row r="44" spans="1:12">
      <c r="A44" s="41"/>
      <c r="B44" s="43"/>
      <c r="C44" s="43"/>
      <c r="D44" s="43"/>
      <c r="E44" s="43"/>
      <c r="F44" s="43"/>
      <c r="G44" s="43"/>
      <c r="H44" s="43"/>
      <c r="I44" s="43"/>
      <c r="J44" s="43"/>
      <c r="K44" s="43"/>
      <c r="L44" s="43"/>
    </row>
    <row r="45" spans="1:12">
      <c r="A45" s="41"/>
      <c r="B45" s="43"/>
      <c r="C45" s="43"/>
      <c r="D45" s="43"/>
      <c r="E45" s="43"/>
      <c r="F45" s="43"/>
      <c r="G45" s="43"/>
      <c r="H45" s="43"/>
      <c r="I45" s="43"/>
      <c r="J45" s="43"/>
      <c r="K45" s="43"/>
      <c r="L45" s="43"/>
    </row>
    <row r="46" spans="1:12">
      <c r="A46" s="41"/>
      <c r="B46" s="43"/>
      <c r="C46" s="43"/>
      <c r="D46" s="43"/>
      <c r="E46" s="43"/>
      <c r="F46" s="43"/>
      <c r="G46" s="43"/>
      <c r="H46" s="43"/>
      <c r="I46" s="43"/>
      <c r="J46" s="43"/>
      <c r="K46" s="43"/>
      <c r="L46" s="43"/>
    </row>
    <row r="47" spans="1:12">
      <c r="A47" s="41"/>
      <c r="B47" s="43"/>
      <c r="C47" s="43"/>
      <c r="D47" s="43"/>
      <c r="E47" s="43"/>
      <c r="F47" s="43"/>
      <c r="G47" s="43"/>
      <c r="H47" s="43"/>
      <c r="I47" s="43"/>
      <c r="J47" s="43"/>
      <c r="K47" s="43"/>
      <c r="L47" s="43"/>
    </row>
    <row r="48" spans="1:12">
      <c r="A48" s="41"/>
      <c r="B48" s="43"/>
      <c r="C48" s="43"/>
      <c r="D48" s="43"/>
      <c r="E48" s="43"/>
      <c r="F48" s="43"/>
      <c r="G48" s="43"/>
      <c r="H48" s="43"/>
      <c r="I48" s="43"/>
      <c r="J48" s="43"/>
      <c r="K48" s="43"/>
      <c r="L48" s="43"/>
    </row>
    <row r="49" spans="1:12">
      <c r="A49" s="41"/>
      <c r="B49" s="43"/>
      <c r="C49" s="43"/>
      <c r="D49" s="43"/>
      <c r="E49" s="43"/>
      <c r="F49" s="43"/>
      <c r="G49" s="43"/>
      <c r="H49" s="43"/>
      <c r="I49" s="43"/>
      <c r="J49" s="43"/>
      <c r="K49" s="43"/>
      <c r="L49" s="43"/>
    </row>
    <row r="50" spans="1:12">
      <c r="A50" s="41"/>
      <c r="B50" s="43"/>
      <c r="C50" s="43"/>
      <c r="D50" s="43"/>
      <c r="E50" s="43"/>
      <c r="F50" s="43"/>
      <c r="G50" s="43"/>
      <c r="H50" s="43"/>
      <c r="I50" s="43"/>
      <c r="J50" s="43"/>
      <c r="K50" s="43"/>
      <c r="L50" s="43"/>
    </row>
    <row r="51" spans="1:12">
      <c r="A51" s="41"/>
      <c r="B51" s="43"/>
      <c r="C51" s="43"/>
      <c r="D51" s="43"/>
      <c r="E51" s="43"/>
      <c r="F51" s="43"/>
      <c r="G51" s="43"/>
      <c r="H51" s="43"/>
      <c r="I51" s="43"/>
      <c r="J51" s="43"/>
      <c r="K51" s="43"/>
      <c r="L51" s="43"/>
    </row>
    <row r="52" spans="1:12">
      <c r="A52" s="41"/>
      <c r="B52" s="43"/>
      <c r="C52" s="43"/>
      <c r="D52" s="43"/>
      <c r="E52" s="43"/>
      <c r="F52" s="43"/>
      <c r="G52" s="43"/>
      <c r="H52" s="43"/>
      <c r="I52" s="43"/>
      <c r="J52" s="43"/>
      <c r="K52" s="43"/>
      <c r="L52" s="43"/>
    </row>
    <row r="53" spans="1:12">
      <c r="A53" s="41"/>
      <c r="B53" s="43"/>
      <c r="C53" s="43"/>
      <c r="D53" s="43"/>
      <c r="E53" s="43"/>
      <c r="F53" s="43"/>
      <c r="G53" s="43"/>
      <c r="H53" s="43"/>
      <c r="I53" s="43"/>
      <c r="J53" s="43"/>
      <c r="K53" s="43"/>
      <c r="L53" s="43"/>
    </row>
    <row r="54" spans="1:12">
      <c r="A54" s="41"/>
      <c r="B54" s="43"/>
      <c r="C54" s="43"/>
      <c r="D54" s="43"/>
      <c r="E54" s="43"/>
      <c r="F54" s="43"/>
      <c r="G54" s="43"/>
      <c r="H54" s="43"/>
      <c r="I54" s="43"/>
      <c r="J54" s="43"/>
      <c r="K54" s="43"/>
      <c r="L54" s="43"/>
    </row>
    <row r="55" spans="1:12">
      <c r="A55" s="41"/>
      <c r="B55" s="43"/>
      <c r="C55" s="43"/>
      <c r="D55" s="43"/>
      <c r="E55" s="43"/>
      <c r="F55" s="43"/>
      <c r="G55" s="43"/>
      <c r="H55" s="43"/>
      <c r="I55" s="43"/>
      <c r="J55" s="43"/>
      <c r="K55" s="43"/>
      <c r="L55" s="43"/>
    </row>
    <row r="56" spans="1:12">
      <c r="A56" s="41"/>
      <c r="B56" s="43"/>
      <c r="C56" s="43"/>
      <c r="D56" s="43"/>
      <c r="E56" s="43"/>
      <c r="F56" s="43"/>
      <c r="G56" s="43"/>
      <c r="H56" s="43"/>
      <c r="I56" s="43"/>
      <c r="J56" s="43"/>
      <c r="K56" s="43"/>
      <c r="L56" s="43"/>
    </row>
    <row r="57" spans="1:12">
      <c r="A57" s="41"/>
      <c r="B57" s="43"/>
      <c r="C57" s="43"/>
      <c r="D57" s="43"/>
      <c r="E57" s="43"/>
      <c r="F57" s="43"/>
      <c r="G57" s="43"/>
      <c r="H57" s="43"/>
      <c r="I57" s="43"/>
      <c r="J57" s="43"/>
      <c r="K57" s="43"/>
      <c r="L57" s="43"/>
    </row>
    <row r="58" spans="1:12">
      <c r="A58" s="41"/>
      <c r="B58" s="43"/>
      <c r="C58" s="43"/>
      <c r="D58" s="43"/>
      <c r="E58" s="43"/>
      <c r="F58" s="43"/>
      <c r="G58" s="43"/>
      <c r="H58" s="43"/>
      <c r="I58" s="43"/>
      <c r="J58" s="43"/>
      <c r="K58" s="43"/>
      <c r="L58" s="43"/>
    </row>
    <row r="59" spans="1:12">
      <c r="A59" s="41"/>
      <c r="B59" s="43"/>
      <c r="C59" s="43"/>
      <c r="D59" s="43"/>
      <c r="E59" s="43"/>
      <c r="F59" s="43"/>
      <c r="G59" s="43"/>
      <c r="H59" s="43"/>
      <c r="I59" s="43"/>
      <c r="J59" s="43"/>
      <c r="K59" s="43"/>
      <c r="L59" s="43"/>
    </row>
    <row r="60" spans="1:12">
      <c r="A60" s="41"/>
      <c r="B60" s="43"/>
      <c r="C60" s="43"/>
      <c r="D60" s="43"/>
      <c r="E60" s="43"/>
      <c r="F60" s="43"/>
      <c r="G60" s="43"/>
      <c r="H60" s="43"/>
      <c r="I60" s="43"/>
      <c r="J60" s="43"/>
      <c r="K60" s="43"/>
      <c r="L60" s="43"/>
    </row>
    <row r="61" spans="1:12">
      <c r="A61" s="41"/>
      <c r="B61" s="43"/>
      <c r="C61" s="43"/>
      <c r="D61" s="43"/>
      <c r="E61" s="43"/>
      <c r="F61" s="43"/>
      <c r="G61" s="43"/>
      <c r="H61" s="43"/>
      <c r="I61" s="43"/>
      <c r="J61" s="43"/>
      <c r="K61" s="43"/>
      <c r="L61" s="43"/>
    </row>
    <row r="62" spans="1:12">
      <c r="A62" s="41"/>
      <c r="B62" s="43"/>
      <c r="C62" s="43"/>
      <c r="D62" s="43"/>
      <c r="E62" s="43"/>
      <c r="F62" s="43"/>
      <c r="G62" s="43"/>
      <c r="H62" s="43"/>
      <c r="I62" s="43"/>
      <c r="J62" s="43"/>
      <c r="K62" s="43"/>
      <c r="L62" s="43"/>
    </row>
    <row r="63" spans="1:12">
      <c r="A63" s="41"/>
      <c r="B63" s="43"/>
      <c r="C63" s="43"/>
      <c r="D63" s="43"/>
      <c r="E63" s="43"/>
      <c r="F63" s="43"/>
      <c r="G63" s="43"/>
      <c r="H63" s="43"/>
      <c r="I63" s="43"/>
      <c r="J63" s="43"/>
      <c r="K63" s="43"/>
      <c r="L63" s="43"/>
    </row>
    <row r="64" spans="1:12">
      <c r="A64" s="41"/>
      <c r="B64" s="43"/>
      <c r="C64" s="43"/>
      <c r="D64" s="43"/>
      <c r="E64" s="43"/>
      <c r="F64" s="43"/>
      <c r="G64" s="43"/>
      <c r="H64" s="43"/>
      <c r="I64" s="43"/>
      <c r="J64" s="43"/>
      <c r="K64" s="43"/>
      <c r="L64" s="43"/>
    </row>
    <row r="65" spans="1:12">
      <c r="A65" s="41"/>
      <c r="B65" s="43"/>
      <c r="C65" s="43"/>
      <c r="D65" s="43"/>
      <c r="E65" s="43"/>
      <c r="F65" s="43"/>
      <c r="G65" s="43"/>
      <c r="H65" s="43"/>
      <c r="I65" s="43"/>
      <c r="J65" s="43"/>
      <c r="K65" s="43"/>
      <c r="L65" s="43"/>
    </row>
    <row r="66" spans="1:12">
      <c r="A66" s="41"/>
      <c r="B66" s="43"/>
      <c r="C66" s="43"/>
      <c r="D66" s="43"/>
      <c r="E66" s="43"/>
      <c r="F66" s="43"/>
      <c r="G66" s="43"/>
      <c r="H66" s="43"/>
      <c r="I66" s="43"/>
      <c r="J66" s="43"/>
      <c r="K66" s="43"/>
      <c r="L66" s="43"/>
    </row>
    <row r="67" spans="1:12">
      <c r="A67" s="41"/>
      <c r="B67" s="43"/>
      <c r="C67" s="43"/>
      <c r="D67" s="43"/>
      <c r="E67" s="43"/>
      <c r="F67" s="43"/>
      <c r="G67" s="43"/>
      <c r="H67" s="43"/>
      <c r="I67" s="43"/>
      <c r="J67" s="43"/>
      <c r="K67" s="43"/>
      <c r="L67" s="43"/>
    </row>
    <row r="68" spans="1:12">
      <c r="A68" s="41"/>
      <c r="B68" s="43"/>
      <c r="C68" s="43"/>
      <c r="D68" s="43"/>
      <c r="E68" s="43"/>
      <c r="F68" s="43"/>
      <c r="G68" s="43"/>
      <c r="H68" s="43"/>
      <c r="I68" s="43"/>
      <c r="J68" s="43"/>
      <c r="K68" s="43"/>
      <c r="L68" s="43"/>
    </row>
    <row r="69" spans="1:12">
      <c r="A69" s="41"/>
      <c r="B69" s="43"/>
      <c r="C69" s="43"/>
      <c r="D69" s="43"/>
      <c r="E69" s="43"/>
      <c r="F69" s="43"/>
      <c r="G69" s="43"/>
      <c r="H69" s="43"/>
      <c r="I69" s="43"/>
      <c r="J69" s="43"/>
      <c r="K69" s="43"/>
      <c r="L69" s="43"/>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tabColor rgb="FF00B0F0"/>
  </sheetPr>
  <dimension ref="A1:AM69"/>
  <sheetViews>
    <sheetView topLeftCell="A37" zoomScale="70" zoomScaleNormal="70" workbookViewId="0">
      <pane xSplit="1" topLeftCell="B1" activePane="topRight" state="frozen"/>
      <selection pane="topRight" activeCell="B39" sqref="B39"/>
    </sheetView>
  </sheetViews>
  <sheetFormatPr baseColWidth="10" defaultColWidth="9" defaultRowHeight="15" customHeight="1"/>
  <cols>
    <col min="1" max="1" width="47.6640625" style="4" customWidth="1"/>
    <col min="2" max="2" width="53.83203125" style="4" customWidth="1"/>
    <col min="3" max="3" width="101.6640625" style="4" customWidth="1"/>
    <col min="4" max="4" width="74.1640625" style="4" customWidth="1"/>
    <col min="5" max="5" width="36.33203125" style="4" customWidth="1"/>
    <col min="6" max="6" width="36.33203125" style="4" hidden="1" customWidth="1"/>
    <col min="7" max="7" width="67.33203125" style="4" customWidth="1"/>
    <col min="8" max="8" width="35" style="4" customWidth="1"/>
    <col min="9" max="9" width="37.1640625" style="4" customWidth="1"/>
    <col min="10" max="10" width="15.33203125" style="4" customWidth="1"/>
    <col min="11" max="11" width="28.1640625" style="4" customWidth="1"/>
    <col min="12" max="12" width="32.33203125" style="4" customWidth="1"/>
    <col min="13" max="13" width="24.33203125" style="4" customWidth="1"/>
    <col min="14" max="14" width="29.6640625" style="4" customWidth="1"/>
    <col min="15" max="15" width="22.6640625" style="4" customWidth="1"/>
    <col min="16" max="16" width="18.33203125" style="4" customWidth="1"/>
    <col min="17" max="17" width="49.33203125" style="4" customWidth="1"/>
    <col min="18" max="18" width="50.6640625" style="4" customWidth="1"/>
    <col min="19" max="19" width="96.6640625" style="4" customWidth="1"/>
    <col min="20" max="20" width="47.33203125" style="4" customWidth="1"/>
    <col min="21" max="21" width="82.33203125" style="4" customWidth="1"/>
    <col min="22" max="22" width="60.33203125" style="4" customWidth="1"/>
    <col min="23" max="23" width="57.83203125" style="4" customWidth="1"/>
    <col min="24" max="25" width="86.83203125" style="4" customWidth="1"/>
    <col min="26" max="26" width="54.83203125" style="4" customWidth="1"/>
    <col min="27" max="27" width="62.33203125" style="4" customWidth="1"/>
    <col min="28" max="28" width="73.6640625" style="4" customWidth="1"/>
    <col min="29" max="29" width="94.83203125" style="4" customWidth="1"/>
    <col min="30" max="30" width="51.33203125" style="4" customWidth="1"/>
    <col min="31" max="31" width="87.6640625" style="4" customWidth="1"/>
    <col min="32" max="32" width="9" style="4"/>
    <col min="33" max="33" width="15.6640625" style="4" customWidth="1"/>
    <col min="34" max="16384" width="9" style="4"/>
  </cols>
  <sheetData>
    <row r="1" spans="1:30" s="31" customFormat="1" ht="56.25" customHeight="1">
      <c r="A1" s="29" t="s">
        <v>3275</v>
      </c>
      <c r="B1" s="30" t="s">
        <v>3276</v>
      </c>
      <c r="C1" s="30" t="s">
        <v>3277</v>
      </c>
      <c r="D1" s="30" t="s">
        <v>3278</v>
      </c>
      <c r="E1" s="30" t="s">
        <v>3279</v>
      </c>
      <c r="F1" s="30" t="s">
        <v>3280</v>
      </c>
      <c r="G1" s="30" t="s">
        <v>3281</v>
      </c>
      <c r="H1" s="30" t="s">
        <v>18</v>
      </c>
      <c r="I1" s="30" t="s">
        <v>3282</v>
      </c>
      <c r="J1" s="30" t="s">
        <v>20</v>
      </c>
      <c r="K1" s="30" t="s">
        <v>21</v>
      </c>
      <c r="L1" s="30" t="s">
        <v>3283</v>
      </c>
      <c r="M1" s="30" t="s">
        <v>3284</v>
      </c>
      <c r="N1" s="30" t="s">
        <v>3285</v>
      </c>
      <c r="O1" s="30" t="s">
        <v>3286</v>
      </c>
      <c r="P1" s="30" t="s">
        <v>26</v>
      </c>
      <c r="Q1" s="30" t="s">
        <v>3287</v>
      </c>
      <c r="R1" s="30" t="s">
        <v>3288</v>
      </c>
      <c r="S1" s="30" t="s">
        <v>3289</v>
      </c>
      <c r="T1" s="30" t="s">
        <v>3290</v>
      </c>
      <c r="U1" s="30" t="s">
        <v>3291</v>
      </c>
      <c r="V1" s="30" t="s">
        <v>3292</v>
      </c>
      <c r="W1" s="30" t="s">
        <v>3293</v>
      </c>
      <c r="X1" s="30" t="s">
        <v>3294</v>
      </c>
      <c r="Y1" s="30" t="s">
        <v>3295</v>
      </c>
      <c r="Z1" s="30" t="s">
        <v>3296</v>
      </c>
      <c r="AA1" s="30" t="s">
        <v>3297</v>
      </c>
      <c r="AB1" s="30" t="s">
        <v>3298</v>
      </c>
      <c r="AC1" s="30" t="s">
        <v>3299</v>
      </c>
      <c r="AD1" s="30" t="s">
        <v>3300</v>
      </c>
    </row>
    <row r="2" spans="1:30" s="1" customFormat="1" ht="189.75" customHeight="1">
      <c r="A2" s="8" t="s">
        <v>3301</v>
      </c>
      <c r="B2" s="8" t="s">
        <v>53</v>
      </c>
      <c r="C2" s="8" t="s">
        <v>3302</v>
      </c>
      <c r="D2" s="8" t="s">
        <v>59</v>
      </c>
      <c r="E2" s="8" t="s">
        <v>3303</v>
      </c>
      <c r="F2" s="8">
        <v>2050</v>
      </c>
      <c r="G2" s="8" t="s">
        <v>3304</v>
      </c>
      <c r="H2" s="8" t="s">
        <v>3141</v>
      </c>
      <c r="I2" s="8" t="s">
        <v>3141</v>
      </c>
      <c r="J2" s="8" t="s">
        <v>3141</v>
      </c>
      <c r="K2" s="8" t="s">
        <v>3251</v>
      </c>
      <c r="L2" s="8" t="s">
        <v>3251</v>
      </c>
      <c r="M2" s="8" t="s">
        <v>3251</v>
      </c>
      <c r="N2" s="8" t="s">
        <v>3141</v>
      </c>
      <c r="O2" s="8" t="s">
        <v>3251</v>
      </c>
      <c r="P2" s="8" t="s">
        <v>3251</v>
      </c>
      <c r="Q2" s="8" t="s">
        <v>3305</v>
      </c>
      <c r="R2" s="8" t="s">
        <v>3306</v>
      </c>
      <c r="S2" s="8" t="s">
        <v>3307</v>
      </c>
      <c r="T2" s="8" t="s">
        <v>3308</v>
      </c>
      <c r="U2" s="8" t="s">
        <v>3309</v>
      </c>
      <c r="V2" s="8" t="s">
        <v>3251</v>
      </c>
      <c r="W2" s="8" t="s">
        <v>3310</v>
      </c>
      <c r="X2" s="8" t="s">
        <v>3311</v>
      </c>
      <c r="Y2" s="8" t="s">
        <v>3312</v>
      </c>
      <c r="Z2" s="8" t="s">
        <v>3313</v>
      </c>
      <c r="AA2" s="8" t="s">
        <v>3312</v>
      </c>
      <c r="AB2" s="8" t="s">
        <v>3314</v>
      </c>
      <c r="AC2" s="9" t="s">
        <v>3315</v>
      </c>
      <c r="AD2" s="10" t="s">
        <v>3316</v>
      </c>
    </row>
    <row r="3" spans="1:30" s="1" customFormat="1" ht="158" customHeight="1">
      <c r="A3" s="8" t="s">
        <v>3317</v>
      </c>
      <c r="B3" s="8" t="s">
        <v>3318</v>
      </c>
      <c r="C3" s="8" t="s">
        <v>3302</v>
      </c>
      <c r="D3" s="8" t="s">
        <v>3319</v>
      </c>
      <c r="E3" s="8" t="s">
        <v>3320</v>
      </c>
      <c r="F3" s="8">
        <v>2060</v>
      </c>
      <c r="G3" s="8" t="s">
        <v>3321</v>
      </c>
      <c r="H3" s="8" t="s">
        <v>3141</v>
      </c>
      <c r="I3" s="8" t="s">
        <v>3141</v>
      </c>
      <c r="J3" s="8" t="s">
        <v>3141</v>
      </c>
      <c r="K3" s="8" t="s">
        <v>3141</v>
      </c>
      <c r="L3" s="8" t="s">
        <v>3141</v>
      </c>
      <c r="M3" s="8" t="s">
        <v>3251</v>
      </c>
      <c r="N3" s="8" t="s">
        <v>3141</v>
      </c>
      <c r="O3" s="8" t="s">
        <v>3141</v>
      </c>
      <c r="P3" s="8" t="s">
        <v>3141</v>
      </c>
      <c r="Q3" s="8" t="s">
        <v>3322</v>
      </c>
      <c r="R3" s="8" t="s">
        <v>3323</v>
      </c>
      <c r="S3" s="8" t="s">
        <v>3324</v>
      </c>
      <c r="T3" s="8" t="s">
        <v>3325</v>
      </c>
      <c r="U3" s="8" t="s">
        <v>3309</v>
      </c>
      <c r="V3" s="8" t="s">
        <v>3251</v>
      </c>
      <c r="W3" s="8" t="s">
        <v>3326</v>
      </c>
      <c r="X3" s="8" t="s">
        <v>3327</v>
      </c>
      <c r="Y3" s="8" t="s">
        <v>3312</v>
      </c>
      <c r="Z3" s="8" t="s">
        <v>3328</v>
      </c>
      <c r="AA3" s="8" t="s">
        <v>3329</v>
      </c>
      <c r="AB3" s="8" t="s">
        <v>3330</v>
      </c>
      <c r="AC3" s="9" t="s">
        <v>96</v>
      </c>
      <c r="AD3" s="9" t="s">
        <v>3331</v>
      </c>
    </row>
    <row r="4" spans="1:30" s="1" customFormat="1" ht="138" customHeight="1">
      <c r="A4" s="8" t="s">
        <v>3332</v>
      </c>
      <c r="B4" s="8" t="s">
        <v>98</v>
      </c>
      <c r="C4" s="8" t="s">
        <v>3333</v>
      </c>
      <c r="D4" s="8" t="s">
        <v>102</v>
      </c>
      <c r="E4" s="8" t="s">
        <v>3334</v>
      </c>
      <c r="F4" s="8">
        <v>2030</v>
      </c>
      <c r="G4" s="8" t="s">
        <v>3335</v>
      </c>
      <c r="H4" s="8" t="s">
        <v>3141</v>
      </c>
      <c r="I4" s="8" t="s">
        <v>3141</v>
      </c>
      <c r="J4" s="8" t="s">
        <v>3141</v>
      </c>
      <c r="K4" s="8" t="s">
        <v>3251</v>
      </c>
      <c r="L4" s="8" t="s">
        <v>3251</v>
      </c>
      <c r="M4" s="8" t="s">
        <v>3251</v>
      </c>
      <c r="N4" s="8" t="s">
        <v>3251</v>
      </c>
      <c r="O4" s="8" t="s">
        <v>3251</v>
      </c>
      <c r="P4" s="8" t="s">
        <v>3251</v>
      </c>
      <c r="Q4" s="8" t="s">
        <v>3336</v>
      </c>
      <c r="R4" s="8" t="s">
        <v>3337</v>
      </c>
      <c r="S4" s="8" t="s">
        <v>3338</v>
      </c>
      <c r="T4" s="8" t="s">
        <v>3339</v>
      </c>
      <c r="U4" s="8" t="s">
        <v>3340</v>
      </c>
      <c r="V4" s="8" t="s">
        <v>3251</v>
      </c>
      <c r="W4" s="8" t="s">
        <v>3341</v>
      </c>
      <c r="X4" s="8" t="s">
        <v>3342</v>
      </c>
      <c r="Y4" s="8" t="s">
        <v>3312</v>
      </c>
      <c r="Z4" s="8" t="s">
        <v>3343</v>
      </c>
      <c r="AA4" s="8" t="s">
        <v>3344</v>
      </c>
      <c r="AB4" s="8" t="s">
        <v>3345</v>
      </c>
      <c r="AC4" s="9" t="s">
        <v>3346</v>
      </c>
      <c r="AD4" s="9" t="s">
        <v>112</v>
      </c>
    </row>
    <row r="5" spans="1:30" s="2" customFormat="1" ht="236.25" customHeight="1">
      <c r="A5" s="8" t="s">
        <v>3347</v>
      </c>
      <c r="B5" s="8" t="s">
        <v>3348</v>
      </c>
      <c r="C5" s="8" t="s">
        <v>3302</v>
      </c>
      <c r="D5" s="8" t="s">
        <v>117</v>
      </c>
      <c r="E5" s="8" t="s">
        <v>3303</v>
      </c>
      <c r="F5" s="8">
        <v>2050</v>
      </c>
      <c r="G5" s="8" t="s">
        <v>3349</v>
      </c>
      <c r="H5" s="8" t="s">
        <v>3141</v>
      </c>
      <c r="I5" s="8" t="s">
        <v>3141</v>
      </c>
      <c r="J5" s="8" t="s">
        <v>3141</v>
      </c>
      <c r="K5" s="8" t="s">
        <v>3251</v>
      </c>
      <c r="L5" s="8" t="s">
        <v>3251</v>
      </c>
      <c r="M5" s="8" t="s">
        <v>3251</v>
      </c>
      <c r="N5" s="8" t="s">
        <v>3141</v>
      </c>
      <c r="O5" s="8" t="s">
        <v>3141</v>
      </c>
      <c r="P5" s="8" t="s">
        <v>3251</v>
      </c>
      <c r="Q5" s="8" t="s">
        <v>3350</v>
      </c>
      <c r="R5" s="8" t="s">
        <v>3351</v>
      </c>
      <c r="S5" s="8" t="s">
        <v>3352</v>
      </c>
      <c r="T5" s="8" t="s">
        <v>3353</v>
      </c>
      <c r="U5" s="8" t="s">
        <v>3354</v>
      </c>
      <c r="V5" s="8" t="s">
        <v>3251</v>
      </c>
      <c r="W5" s="8" t="s">
        <v>3355</v>
      </c>
      <c r="X5" s="8" t="s">
        <v>3356</v>
      </c>
      <c r="Y5" s="8" t="s">
        <v>3312</v>
      </c>
      <c r="Z5" s="8" t="s">
        <v>3312</v>
      </c>
      <c r="AA5" s="8" t="s">
        <v>3357</v>
      </c>
      <c r="AB5" s="8" t="s">
        <v>3358</v>
      </c>
      <c r="AC5" s="9" t="s">
        <v>3359</v>
      </c>
      <c r="AD5" s="9" t="s">
        <v>3360</v>
      </c>
    </row>
    <row r="6" spans="1:30" s="2" customFormat="1" ht="213" customHeight="1">
      <c r="A6" s="11" t="s">
        <v>3361</v>
      </c>
      <c r="B6" s="11" t="s">
        <v>3362</v>
      </c>
      <c r="C6" s="8" t="s">
        <v>3363</v>
      </c>
      <c r="D6" s="11" t="s">
        <v>3364</v>
      </c>
      <c r="E6" s="11" t="s">
        <v>3365</v>
      </c>
      <c r="F6" s="11">
        <v>2040</v>
      </c>
      <c r="G6" s="11" t="s">
        <v>3366</v>
      </c>
      <c r="H6" s="12" t="s">
        <v>3141</v>
      </c>
      <c r="I6" s="12" t="s">
        <v>3141</v>
      </c>
      <c r="J6" s="12" t="s">
        <v>3141</v>
      </c>
      <c r="K6" s="12" t="s">
        <v>3141</v>
      </c>
      <c r="L6" s="11" t="s">
        <v>3141</v>
      </c>
      <c r="M6" s="11" t="s">
        <v>3251</v>
      </c>
      <c r="N6" s="8" t="s">
        <v>64</v>
      </c>
      <c r="O6" s="11" t="s">
        <v>3251</v>
      </c>
      <c r="P6" s="11" t="s">
        <v>3141</v>
      </c>
      <c r="Q6" s="11" t="s">
        <v>3367</v>
      </c>
      <c r="R6" s="11" t="s">
        <v>3368</v>
      </c>
      <c r="S6" s="11" t="s">
        <v>3369</v>
      </c>
      <c r="T6" s="11" t="s">
        <v>3370</v>
      </c>
      <c r="U6" s="11" t="s">
        <v>3371</v>
      </c>
      <c r="V6" s="11" t="s">
        <v>3251</v>
      </c>
      <c r="W6" s="11" t="s">
        <v>3372</v>
      </c>
      <c r="X6" s="11" t="s">
        <v>3373</v>
      </c>
      <c r="Y6" s="8" t="s">
        <v>3312</v>
      </c>
      <c r="Z6" s="11" t="s">
        <v>3374</v>
      </c>
      <c r="AA6" s="11" t="s">
        <v>3375</v>
      </c>
      <c r="AB6" s="11" t="s">
        <v>3376</v>
      </c>
      <c r="AC6" s="9" t="s">
        <v>3377</v>
      </c>
      <c r="AD6" s="9" t="s">
        <v>139</v>
      </c>
    </row>
    <row r="7" spans="1:30" s="2" customFormat="1" ht="214.5" customHeight="1">
      <c r="A7" s="11" t="s">
        <v>3378</v>
      </c>
      <c r="B7" s="11" t="s">
        <v>3379</v>
      </c>
      <c r="C7" s="8" t="s">
        <v>3380</v>
      </c>
      <c r="D7" s="11" t="s">
        <v>144</v>
      </c>
      <c r="E7" s="11" t="s">
        <v>3381</v>
      </c>
      <c r="F7" s="11">
        <v>2065</v>
      </c>
      <c r="G7" s="11" t="s">
        <v>3382</v>
      </c>
      <c r="H7" s="12" t="s">
        <v>3141</v>
      </c>
      <c r="I7" s="12" t="s">
        <v>3141</v>
      </c>
      <c r="J7" s="12" t="s">
        <v>3141</v>
      </c>
      <c r="K7" s="12" t="s">
        <v>3141</v>
      </c>
      <c r="L7" s="12" t="s">
        <v>3141</v>
      </c>
      <c r="M7" s="12" t="s">
        <v>3251</v>
      </c>
      <c r="N7" s="12" t="s">
        <v>3141</v>
      </c>
      <c r="O7" s="11" t="s">
        <v>3251</v>
      </c>
      <c r="P7" s="11" t="s">
        <v>3141</v>
      </c>
      <c r="Q7" s="11" t="s">
        <v>3383</v>
      </c>
      <c r="R7" s="11" t="s">
        <v>3384</v>
      </c>
      <c r="S7" s="8" t="s">
        <v>3385</v>
      </c>
      <c r="T7" s="11" t="s">
        <v>3386</v>
      </c>
      <c r="U7" s="8" t="s">
        <v>3309</v>
      </c>
      <c r="V7" s="8" t="s">
        <v>3251</v>
      </c>
      <c r="W7" s="8" t="s">
        <v>3387</v>
      </c>
      <c r="X7" s="8" t="s">
        <v>3388</v>
      </c>
      <c r="Y7" s="8" t="s">
        <v>3312</v>
      </c>
      <c r="Z7" s="8" t="s">
        <v>3389</v>
      </c>
      <c r="AA7" s="8" t="s">
        <v>3390</v>
      </c>
      <c r="AB7" s="11" t="s">
        <v>3391</v>
      </c>
      <c r="AC7" s="9" t="s">
        <v>152</v>
      </c>
      <c r="AD7" s="9" t="s">
        <v>153</v>
      </c>
    </row>
    <row r="8" spans="1:30" s="2" customFormat="1" ht="261" customHeight="1">
      <c r="A8" s="11" t="s">
        <v>3392</v>
      </c>
      <c r="B8" s="11" t="s">
        <v>3393</v>
      </c>
      <c r="C8" s="8" t="s">
        <v>3394</v>
      </c>
      <c r="D8" s="11" t="s">
        <v>3395</v>
      </c>
      <c r="E8" s="11" t="s">
        <v>3396</v>
      </c>
      <c r="F8" s="11">
        <v>2040</v>
      </c>
      <c r="G8" s="11" t="s">
        <v>3397</v>
      </c>
      <c r="H8" s="12" t="s">
        <v>3141</v>
      </c>
      <c r="I8" s="12" t="s">
        <v>3141</v>
      </c>
      <c r="J8" s="12" t="s">
        <v>3141</v>
      </c>
      <c r="K8" s="12" t="s">
        <v>3141</v>
      </c>
      <c r="L8" s="11" t="s">
        <v>3141</v>
      </c>
      <c r="M8" s="8" t="s">
        <v>64</v>
      </c>
      <c r="N8" s="8" t="s">
        <v>64</v>
      </c>
      <c r="O8" s="11" t="s">
        <v>3141</v>
      </c>
      <c r="P8" s="8" t="s">
        <v>64</v>
      </c>
      <c r="Q8" s="11" t="s">
        <v>3398</v>
      </c>
      <c r="R8" s="11" t="s">
        <v>3399</v>
      </c>
      <c r="S8" s="11" t="s">
        <v>3400</v>
      </c>
      <c r="T8" s="11" t="s">
        <v>3401</v>
      </c>
      <c r="U8" s="11" t="s">
        <v>3354</v>
      </c>
      <c r="V8" s="11" t="s">
        <v>3402</v>
      </c>
      <c r="W8" s="11" t="s">
        <v>3403</v>
      </c>
      <c r="X8" s="11" t="s">
        <v>3404</v>
      </c>
      <c r="Y8" s="8" t="s">
        <v>3312</v>
      </c>
      <c r="Z8" s="11" t="s">
        <v>3405</v>
      </c>
      <c r="AA8" s="11" t="s">
        <v>3406</v>
      </c>
      <c r="AB8" s="11" t="s">
        <v>3407</v>
      </c>
      <c r="AC8" s="9" t="s">
        <v>3408</v>
      </c>
      <c r="AD8" s="11" t="s">
        <v>154</v>
      </c>
    </row>
    <row r="9" spans="1:30" s="2" customFormat="1" ht="201" customHeight="1">
      <c r="A9" s="8" t="s">
        <v>3409</v>
      </c>
      <c r="B9" s="8" t="s">
        <v>2231</v>
      </c>
      <c r="C9" s="8" t="s">
        <v>3410</v>
      </c>
      <c r="D9" s="8" t="s">
        <v>3411</v>
      </c>
      <c r="E9" s="8" t="s">
        <v>3312</v>
      </c>
      <c r="F9" s="8" t="s">
        <v>3312</v>
      </c>
      <c r="G9" s="8" t="s">
        <v>3412</v>
      </c>
      <c r="H9" s="8" t="s">
        <v>3141</v>
      </c>
      <c r="I9" s="8" t="s">
        <v>3141</v>
      </c>
      <c r="J9" s="8" t="s">
        <v>3141</v>
      </c>
      <c r="K9" s="8" t="s">
        <v>3141</v>
      </c>
      <c r="L9" s="8" t="s">
        <v>3141</v>
      </c>
      <c r="M9" s="8" t="s">
        <v>3141</v>
      </c>
      <c r="N9" s="8" t="s">
        <v>3141</v>
      </c>
      <c r="O9" s="8" t="s">
        <v>3141</v>
      </c>
      <c r="P9" s="8" t="s">
        <v>3141</v>
      </c>
      <c r="Q9" s="8" t="s">
        <v>3413</v>
      </c>
      <c r="R9" s="8" t="s">
        <v>3414</v>
      </c>
      <c r="S9" s="8" t="s">
        <v>3415</v>
      </c>
      <c r="T9" s="8" t="s">
        <v>3416</v>
      </c>
      <c r="U9" s="8" t="s">
        <v>3354</v>
      </c>
      <c r="V9" s="8" t="s">
        <v>3251</v>
      </c>
      <c r="W9" s="8" t="s">
        <v>3141</v>
      </c>
      <c r="X9" s="8" t="s">
        <v>3404</v>
      </c>
      <c r="Y9" s="8" t="s">
        <v>3312</v>
      </c>
      <c r="Z9" s="8" t="s">
        <v>3417</v>
      </c>
      <c r="AA9" s="8" t="s">
        <v>3418</v>
      </c>
      <c r="AB9" s="8" t="s">
        <v>3419</v>
      </c>
      <c r="AC9" s="9" t="s">
        <v>3420</v>
      </c>
      <c r="AD9" s="9" t="s">
        <v>3421</v>
      </c>
    </row>
    <row r="10" spans="1:30" s="1" customFormat="1" ht="208.25" customHeight="1">
      <c r="A10" s="8" t="s">
        <v>3422</v>
      </c>
      <c r="B10" s="8" t="s">
        <v>188</v>
      </c>
      <c r="C10" s="8" t="s">
        <v>3423</v>
      </c>
      <c r="D10" s="8" t="s">
        <v>191</v>
      </c>
      <c r="E10" s="8" t="s">
        <v>3424</v>
      </c>
      <c r="F10" s="8">
        <v>2040</v>
      </c>
      <c r="G10" s="8" t="s">
        <v>3425</v>
      </c>
      <c r="H10" s="8" t="s">
        <v>3141</v>
      </c>
      <c r="I10" s="12" t="s">
        <v>3141</v>
      </c>
      <c r="J10" s="12" t="s">
        <v>3141</v>
      </c>
      <c r="K10" s="8" t="s">
        <v>3141</v>
      </c>
      <c r="L10" s="8" t="s">
        <v>3251</v>
      </c>
      <c r="M10" s="8" t="s">
        <v>3251</v>
      </c>
      <c r="N10" s="8" t="s">
        <v>3141</v>
      </c>
      <c r="O10" s="8" t="s">
        <v>3251</v>
      </c>
      <c r="P10" s="8" t="s">
        <v>3141</v>
      </c>
      <c r="Q10" s="8" t="s">
        <v>3312</v>
      </c>
      <c r="R10" s="8" t="s">
        <v>3384</v>
      </c>
      <c r="S10" s="11" t="s">
        <v>3426</v>
      </c>
      <c r="T10" s="11" t="s">
        <v>3427</v>
      </c>
      <c r="U10" s="11" t="s">
        <v>3309</v>
      </c>
      <c r="V10" s="11" t="s">
        <v>3251</v>
      </c>
      <c r="W10" s="11" t="s">
        <v>3141</v>
      </c>
      <c r="X10" s="11" t="s">
        <v>3428</v>
      </c>
      <c r="Y10" s="11" t="s">
        <v>3429</v>
      </c>
      <c r="Z10" s="8" t="s">
        <v>3312</v>
      </c>
      <c r="AA10" s="8" t="s">
        <v>3430</v>
      </c>
      <c r="AB10" s="8" t="s">
        <v>3431</v>
      </c>
      <c r="AC10" s="9" t="s">
        <v>3432</v>
      </c>
      <c r="AD10" s="9" t="s">
        <v>3433</v>
      </c>
    </row>
    <row r="11" spans="1:30" s="2" customFormat="1" ht="215.25" customHeight="1">
      <c r="A11" s="11" t="s">
        <v>3434</v>
      </c>
      <c r="B11" s="11" t="s">
        <v>204</v>
      </c>
      <c r="C11" s="8" t="s">
        <v>3435</v>
      </c>
      <c r="D11" s="11" t="s">
        <v>3436</v>
      </c>
      <c r="E11" s="11" t="s">
        <v>3437</v>
      </c>
      <c r="F11" s="11">
        <v>2025</v>
      </c>
      <c r="G11" s="11" t="s">
        <v>3438</v>
      </c>
      <c r="H11" s="11" t="s">
        <v>3439</v>
      </c>
      <c r="I11" s="12" t="s">
        <v>3141</v>
      </c>
      <c r="J11" s="12" t="s">
        <v>3141</v>
      </c>
      <c r="K11" s="11" t="s">
        <v>3141</v>
      </c>
      <c r="L11" s="11" t="s">
        <v>3251</v>
      </c>
      <c r="M11" s="11" t="s">
        <v>3141</v>
      </c>
      <c r="N11" s="11" t="s">
        <v>3141</v>
      </c>
      <c r="O11" s="11" t="s">
        <v>3251</v>
      </c>
      <c r="P11" s="11" t="s">
        <v>3141</v>
      </c>
      <c r="Q11" s="11" t="s">
        <v>3440</v>
      </c>
      <c r="R11" s="11" t="s">
        <v>3441</v>
      </c>
      <c r="S11" s="8" t="s">
        <v>3442</v>
      </c>
      <c r="T11" s="8" t="s">
        <v>3339</v>
      </c>
      <c r="U11" s="8" t="s">
        <v>3443</v>
      </c>
      <c r="V11" s="8" t="s">
        <v>3251</v>
      </c>
      <c r="W11" s="8" t="s">
        <v>3444</v>
      </c>
      <c r="X11" s="8" t="s">
        <v>3445</v>
      </c>
      <c r="Y11" s="8" t="s">
        <v>3312</v>
      </c>
      <c r="Z11" s="8" t="s">
        <v>3446</v>
      </c>
      <c r="AA11" s="8" t="s">
        <v>3447</v>
      </c>
      <c r="AB11" s="11" t="s">
        <v>3448</v>
      </c>
      <c r="AC11" s="9" t="s">
        <v>3449</v>
      </c>
      <c r="AD11" s="9" t="s">
        <v>218</v>
      </c>
    </row>
    <row r="12" spans="1:30" s="2" customFormat="1" ht="215.25" customHeight="1">
      <c r="A12" s="11" t="s">
        <v>3450</v>
      </c>
      <c r="B12" s="11" t="s">
        <v>220</v>
      </c>
      <c r="C12" s="8" t="s">
        <v>3451</v>
      </c>
      <c r="D12" s="11" t="s">
        <v>3452</v>
      </c>
      <c r="E12" s="11" t="s">
        <v>3453</v>
      </c>
      <c r="F12" s="11">
        <v>2070</v>
      </c>
      <c r="G12" s="11" t="s">
        <v>3454</v>
      </c>
      <c r="H12" s="11" t="s">
        <v>3141</v>
      </c>
      <c r="I12" s="11" t="s">
        <v>3455</v>
      </c>
      <c r="J12" s="11" t="s">
        <v>3141</v>
      </c>
      <c r="K12" s="11" t="s">
        <v>3141</v>
      </c>
      <c r="L12" s="11" t="s">
        <v>3141</v>
      </c>
      <c r="M12" s="11" t="s">
        <v>3251</v>
      </c>
      <c r="N12" s="11" t="s">
        <v>3456</v>
      </c>
      <c r="O12" s="11" t="s">
        <v>3457</v>
      </c>
      <c r="P12" s="11" t="s">
        <v>3251</v>
      </c>
      <c r="Q12" s="11" t="s">
        <v>3458</v>
      </c>
      <c r="R12" s="11" t="s">
        <v>3337</v>
      </c>
      <c r="S12" s="8" t="s">
        <v>3459</v>
      </c>
      <c r="T12" s="8" t="s">
        <v>3460</v>
      </c>
      <c r="U12" s="8" t="s">
        <v>3461</v>
      </c>
      <c r="V12" s="8" t="s">
        <v>3462</v>
      </c>
      <c r="W12" s="8" t="s">
        <v>3463</v>
      </c>
      <c r="X12" s="8" t="s">
        <v>3464</v>
      </c>
      <c r="Y12" s="8" t="s">
        <v>3312</v>
      </c>
      <c r="Z12" s="8" t="s">
        <v>3465</v>
      </c>
      <c r="AA12" s="8" t="s">
        <v>3466</v>
      </c>
      <c r="AB12" s="11" t="s">
        <v>3467</v>
      </c>
      <c r="AC12" s="9" t="s">
        <v>3468</v>
      </c>
      <c r="AD12" s="9" t="s">
        <v>3469</v>
      </c>
    </row>
    <row r="13" spans="1:30" s="2" customFormat="1" ht="215.25" customHeight="1">
      <c r="A13" s="11" t="s">
        <v>3470</v>
      </c>
      <c r="B13" s="11" t="s">
        <v>3471</v>
      </c>
      <c r="C13" s="8" t="s">
        <v>2314</v>
      </c>
      <c r="D13" s="11" t="s">
        <v>3472</v>
      </c>
      <c r="E13" s="11" t="s">
        <v>3473</v>
      </c>
      <c r="F13" s="11"/>
      <c r="G13" s="11" t="s">
        <v>3474</v>
      </c>
      <c r="H13" s="11" t="s">
        <v>3251</v>
      </c>
      <c r="I13" s="11" t="s">
        <v>3251</v>
      </c>
      <c r="J13" s="11" t="s">
        <v>3141</v>
      </c>
      <c r="K13" s="11" t="s">
        <v>3251</v>
      </c>
      <c r="L13" s="11" t="s">
        <v>3251</v>
      </c>
      <c r="M13" s="11" t="s">
        <v>3251</v>
      </c>
      <c r="N13" s="11" t="s">
        <v>3141</v>
      </c>
      <c r="O13" s="11" t="s">
        <v>3141</v>
      </c>
      <c r="P13" s="11" t="s">
        <v>3251</v>
      </c>
      <c r="Q13" s="11" t="s">
        <v>3475</v>
      </c>
      <c r="R13" s="11" t="s">
        <v>3476</v>
      </c>
      <c r="S13" s="8" t="s">
        <v>3477</v>
      </c>
      <c r="T13" s="8" t="s">
        <v>3478</v>
      </c>
      <c r="U13" s="8" t="s">
        <v>3309</v>
      </c>
      <c r="V13" s="8" t="s">
        <v>3479</v>
      </c>
      <c r="W13" s="8" t="s">
        <v>3480</v>
      </c>
      <c r="X13" s="8" t="s">
        <v>3481</v>
      </c>
      <c r="Y13" s="8" t="s">
        <v>3251</v>
      </c>
      <c r="Z13" s="8" t="s">
        <v>3482</v>
      </c>
      <c r="AA13" s="8" t="s">
        <v>3483</v>
      </c>
      <c r="AB13" s="11" t="s">
        <v>3484</v>
      </c>
      <c r="AC13" s="9" t="s">
        <v>3485</v>
      </c>
      <c r="AD13" s="9" t="s">
        <v>3486</v>
      </c>
    </row>
    <row r="14" spans="1:30" s="2" customFormat="1" ht="147" customHeight="1">
      <c r="A14" s="8" t="s">
        <v>3487</v>
      </c>
      <c r="B14" s="8" t="s">
        <v>3488</v>
      </c>
      <c r="C14" s="8" t="s">
        <v>2320</v>
      </c>
      <c r="D14" s="8" t="s">
        <v>249</v>
      </c>
      <c r="E14" s="8" t="s">
        <v>3489</v>
      </c>
      <c r="F14" s="8">
        <v>2050</v>
      </c>
      <c r="G14" s="8" t="s">
        <v>3490</v>
      </c>
      <c r="H14" s="8" t="s">
        <v>3141</v>
      </c>
      <c r="I14" s="12" t="s">
        <v>3141</v>
      </c>
      <c r="J14" s="12" t="s">
        <v>3141</v>
      </c>
      <c r="K14" s="8" t="s">
        <v>3141</v>
      </c>
      <c r="L14" s="8" t="s">
        <v>3251</v>
      </c>
      <c r="M14" s="8" t="s">
        <v>3251</v>
      </c>
      <c r="N14" s="8" t="s">
        <v>3141</v>
      </c>
      <c r="O14" s="8" t="s">
        <v>3251</v>
      </c>
      <c r="P14" s="8" t="s">
        <v>3141</v>
      </c>
      <c r="Q14" s="8" t="s">
        <v>3312</v>
      </c>
      <c r="R14" s="8" t="s">
        <v>3491</v>
      </c>
      <c r="S14" s="11" t="s">
        <v>3492</v>
      </c>
      <c r="T14" s="11" t="s">
        <v>3493</v>
      </c>
      <c r="U14" s="11" t="s">
        <v>3461</v>
      </c>
      <c r="V14" s="11" t="s">
        <v>3494</v>
      </c>
      <c r="W14" s="11" t="s">
        <v>3495</v>
      </c>
      <c r="X14" s="11" t="s">
        <v>3496</v>
      </c>
      <c r="Y14" s="11" t="s">
        <v>3312</v>
      </c>
      <c r="Z14" s="11" t="s">
        <v>3497</v>
      </c>
      <c r="AA14" s="11" t="s">
        <v>3498</v>
      </c>
      <c r="AB14" s="8" t="s">
        <v>3499</v>
      </c>
      <c r="AC14" s="24" t="s">
        <v>3500</v>
      </c>
      <c r="AD14" s="24" t="s">
        <v>257</v>
      </c>
    </row>
    <row r="15" spans="1:30" s="2" customFormat="1" ht="140.5" customHeight="1">
      <c r="A15" s="8" t="s">
        <v>3501</v>
      </c>
      <c r="B15" s="8" t="s">
        <v>3502</v>
      </c>
      <c r="C15" s="8" t="s">
        <v>2324</v>
      </c>
      <c r="D15" s="8" t="s">
        <v>3503</v>
      </c>
      <c r="E15" s="8" t="s">
        <v>3334</v>
      </c>
      <c r="F15" s="8">
        <v>2030</v>
      </c>
      <c r="G15" s="8" t="s">
        <v>3504</v>
      </c>
      <c r="H15" s="8" t="s">
        <v>3141</v>
      </c>
      <c r="I15" s="11" t="s">
        <v>64</v>
      </c>
      <c r="J15" s="11" t="s">
        <v>65</v>
      </c>
      <c r="K15" s="8" t="s">
        <v>65</v>
      </c>
      <c r="L15" s="8" t="s">
        <v>65</v>
      </c>
      <c r="M15" s="8" t="s">
        <v>65</v>
      </c>
      <c r="N15" s="8" t="s">
        <v>64</v>
      </c>
      <c r="O15" s="8" t="s">
        <v>65</v>
      </c>
      <c r="P15" s="8" t="s">
        <v>65</v>
      </c>
      <c r="Q15" s="8" t="s">
        <v>3505</v>
      </c>
      <c r="R15" s="8" t="s">
        <v>66</v>
      </c>
      <c r="S15" s="11" t="s">
        <v>3506</v>
      </c>
      <c r="T15" s="8" t="s">
        <v>3507</v>
      </c>
      <c r="U15" s="11" t="s">
        <v>3354</v>
      </c>
      <c r="V15" s="8" t="s">
        <v>3508</v>
      </c>
      <c r="W15" s="11" t="s">
        <v>3509</v>
      </c>
      <c r="X15" s="11" t="s">
        <v>3510</v>
      </c>
      <c r="Y15" s="11" t="s">
        <v>3511</v>
      </c>
      <c r="Z15" s="11" t="s">
        <v>3512</v>
      </c>
      <c r="AA15" s="8" t="s">
        <v>3513</v>
      </c>
      <c r="AB15" s="8" t="s">
        <v>3514</v>
      </c>
      <c r="AC15" s="9" t="s">
        <v>3515</v>
      </c>
      <c r="AD15" s="9" t="s">
        <v>3516</v>
      </c>
    </row>
    <row r="16" spans="1:30" s="2" customFormat="1" ht="108.75" customHeight="1">
      <c r="A16" s="8" t="s">
        <v>3517</v>
      </c>
      <c r="B16" s="8" t="s">
        <v>259</v>
      </c>
      <c r="C16" s="8" t="s">
        <v>3518</v>
      </c>
      <c r="D16" s="8" t="s">
        <v>3519</v>
      </c>
      <c r="E16" s="8" t="s">
        <v>3334</v>
      </c>
      <c r="F16" s="8">
        <v>2030</v>
      </c>
      <c r="G16" s="8" t="s">
        <v>3520</v>
      </c>
      <c r="H16" s="8" t="s">
        <v>3141</v>
      </c>
      <c r="I16" s="11" t="s">
        <v>3141</v>
      </c>
      <c r="J16" s="11" t="s">
        <v>3141</v>
      </c>
      <c r="K16" s="8" t="s">
        <v>3251</v>
      </c>
      <c r="L16" s="8" t="s">
        <v>3251</v>
      </c>
      <c r="M16" s="8" t="s">
        <v>3251</v>
      </c>
      <c r="N16" s="8" t="s">
        <v>3141</v>
      </c>
      <c r="O16" s="8" t="s">
        <v>3251</v>
      </c>
      <c r="P16" s="8" t="s">
        <v>3251</v>
      </c>
      <c r="Q16" s="8" t="s">
        <v>3505</v>
      </c>
      <c r="R16" s="8" t="s">
        <v>3521</v>
      </c>
      <c r="S16" s="11" t="s">
        <v>3522</v>
      </c>
      <c r="T16" s="8" t="s">
        <v>3523</v>
      </c>
      <c r="U16" s="11" t="s">
        <v>3354</v>
      </c>
      <c r="V16" s="8" t="s">
        <v>3312</v>
      </c>
      <c r="W16" s="11" t="s">
        <v>3524</v>
      </c>
      <c r="X16" s="11" t="s">
        <v>3525</v>
      </c>
      <c r="Y16" s="11" t="s">
        <v>3251</v>
      </c>
      <c r="Z16" s="11" t="s">
        <v>3526</v>
      </c>
      <c r="AA16" s="8" t="s">
        <v>3527</v>
      </c>
      <c r="AB16" s="8" t="s">
        <v>3528</v>
      </c>
      <c r="AC16" s="9" t="s">
        <v>3529</v>
      </c>
      <c r="AD16" s="9" t="s">
        <v>3530</v>
      </c>
    </row>
    <row r="17" spans="1:30" s="2" customFormat="1" ht="161.25" customHeight="1">
      <c r="A17" s="13" t="s">
        <v>3531</v>
      </c>
      <c r="B17" s="8" t="s">
        <v>3532</v>
      </c>
      <c r="C17" s="13" t="s">
        <v>2322</v>
      </c>
      <c r="D17" s="8" t="s">
        <v>272</v>
      </c>
      <c r="E17" s="13" t="s">
        <v>3533</v>
      </c>
      <c r="F17" s="13">
        <v>2050</v>
      </c>
      <c r="G17" s="8" t="s">
        <v>3534</v>
      </c>
      <c r="H17" s="8" t="s">
        <v>3141</v>
      </c>
      <c r="I17" s="12" t="s">
        <v>3141</v>
      </c>
      <c r="J17" s="12" t="s">
        <v>3141</v>
      </c>
      <c r="K17" s="8" t="s">
        <v>3141</v>
      </c>
      <c r="L17" s="8" t="s">
        <v>3251</v>
      </c>
      <c r="M17" s="8" t="s">
        <v>64</v>
      </c>
      <c r="N17" s="8" t="s">
        <v>3141</v>
      </c>
      <c r="O17" s="8" t="s">
        <v>3251</v>
      </c>
      <c r="P17" s="8" t="s">
        <v>3141</v>
      </c>
      <c r="Q17" s="8" t="s">
        <v>3535</v>
      </c>
      <c r="R17" s="13" t="s">
        <v>3384</v>
      </c>
      <c r="S17" s="11" t="s">
        <v>3536</v>
      </c>
      <c r="T17" s="11" t="s">
        <v>3312</v>
      </c>
      <c r="U17" s="11" t="s">
        <v>3537</v>
      </c>
      <c r="V17" s="11" t="s">
        <v>3538</v>
      </c>
      <c r="W17" s="11" t="s">
        <v>3539</v>
      </c>
      <c r="X17" s="8" t="s">
        <v>3540</v>
      </c>
      <c r="Y17" s="11" t="s">
        <v>3312</v>
      </c>
      <c r="Z17" s="11" t="s">
        <v>3541</v>
      </c>
      <c r="AA17" s="11" t="s">
        <v>3542</v>
      </c>
      <c r="AB17" s="8" t="s">
        <v>3543</v>
      </c>
      <c r="AC17" s="9" t="s">
        <v>3544</v>
      </c>
      <c r="AD17" s="9" t="s">
        <v>280</v>
      </c>
    </row>
    <row r="18" spans="1:30" s="1" customFormat="1" ht="197.25" customHeight="1">
      <c r="A18" s="8" t="s">
        <v>3545</v>
      </c>
      <c r="B18" s="8" t="s">
        <v>282</v>
      </c>
      <c r="C18" s="8" t="s">
        <v>2328</v>
      </c>
      <c r="D18" s="8" t="s">
        <v>3546</v>
      </c>
      <c r="E18" s="8" t="s">
        <v>3547</v>
      </c>
      <c r="F18" s="8">
        <v>2035</v>
      </c>
      <c r="G18" s="8" t="s">
        <v>3548</v>
      </c>
      <c r="H18" s="8" t="s">
        <v>3141</v>
      </c>
      <c r="I18" s="12" t="s">
        <v>3141</v>
      </c>
      <c r="J18" s="12" t="s">
        <v>3141</v>
      </c>
      <c r="K18" s="11" t="s">
        <v>3141</v>
      </c>
      <c r="L18" s="8" t="s">
        <v>3251</v>
      </c>
      <c r="M18" s="8" t="s">
        <v>3251</v>
      </c>
      <c r="N18" s="8" t="s">
        <v>3141</v>
      </c>
      <c r="O18" s="8" t="s">
        <v>3251</v>
      </c>
      <c r="P18" s="8" t="s">
        <v>3251</v>
      </c>
      <c r="Q18" s="8" t="s">
        <v>3549</v>
      </c>
      <c r="R18" s="8" t="s">
        <v>3337</v>
      </c>
      <c r="S18" s="11" t="s">
        <v>3550</v>
      </c>
      <c r="T18" s="11" t="s">
        <v>3312</v>
      </c>
      <c r="U18" s="11" t="s">
        <v>3461</v>
      </c>
      <c r="V18" s="11" t="s">
        <v>65</v>
      </c>
      <c r="W18" s="11" t="s">
        <v>3551</v>
      </c>
      <c r="X18" s="11" t="s">
        <v>3552</v>
      </c>
      <c r="Y18" s="11" t="s">
        <v>3312</v>
      </c>
      <c r="Z18" s="11" t="s">
        <v>3553</v>
      </c>
      <c r="AA18" s="11" t="s">
        <v>3554</v>
      </c>
      <c r="AB18" s="8" t="s">
        <v>3555</v>
      </c>
      <c r="AC18" s="9" t="s">
        <v>3556</v>
      </c>
      <c r="AD18" s="9" t="s">
        <v>292</v>
      </c>
    </row>
    <row r="19" spans="1:30" s="1" customFormat="1" ht="141.75" customHeight="1">
      <c r="A19" s="8" t="s">
        <v>3557</v>
      </c>
      <c r="B19" s="8" t="s">
        <v>294</v>
      </c>
      <c r="C19" s="8" t="s">
        <v>2328</v>
      </c>
      <c r="D19" s="8" t="s">
        <v>297</v>
      </c>
      <c r="E19" s="8" t="s">
        <v>3558</v>
      </c>
      <c r="F19" s="8">
        <v>2035</v>
      </c>
      <c r="G19" s="8" t="s">
        <v>3559</v>
      </c>
      <c r="H19" s="12" t="s">
        <v>3141</v>
      </c>
      <c r="I19" s="12" t="s">
        <v>3141</v>
      </c>
      <c r="J19" s="12" t="s">
        <v>3141</v>
      </c>
      <c r="K19" s="11" t="s">
        <v>3251</v>
      </c>
      <c r="L19" s="11" t="s">
        <v>3251</v>
      </c>
      <c r="M19" s="11" t="s">
        <v>3251</v>
      </c>
      <c r="N19" s="8" t="s">
        <v>3560</v>
      </c>
      <c r="O19" s="8" t="s">
        <v>3251</v>
      </c>
      <c r="P19" s="8" t="s">
        <v>3251</v>
      </c>
      <c r="Q19" s="8" t="s">
        <v>3561</v>
      </c>
      <c r="R19" s="8" t="s">
        <v>66</v>
      </c>
      <c r="S19" s="11" t="s">
        <v>3562</v>
      </c>
      <c r="T19" s="11" t="s">
        <v>3312</v>
      </c>
      <c r="U19" s="11" t="s">
        <v>3309</v>
      </c>
      <c r="V19" s="11" t="s">
        <v>3251</v>
      </c>
      <c r="W19" s="11" t="s">
        <v>3563</v>
      </c>
      <c r="X19" s="11" t="s">
        <v>3564</v>
      </c>
      <c r="Y19" s="11" t="s">
        <v>3312</v>
      </c>
      <c r="Z19" s="11" t="s">
        <v>3565</v>
      </c>
      <c r="AA19" s="11" t="s">
        <v>3566</v>
      </c>
      <c r="AB19" s="8" t="s">
        <v>3567</v>
      </c>
      <c r="AC19" s="9" t="s">
        <v>3568</v>
      </c>
      <c r="AD19" s="9" t="s">
        <v>302</v>
      </c>
    </row>
    <row r="20" spans="1:30" s="1" customFormat="1" ht="141.75" customHeight="1">
      <c r="A20" s="8" t="s">
        <v>3569</v>
      </c>
      <c r="B20" s="8" t="s">
        <v>3570</v>
      </c>
      <c r="C20" s="8" t="s">
        <v>2328</v>
      </c>
      <c r="D20" s="8" t="s">
        <v>3571</v>
      </c>
      <c r="E20" s="8" t="s">
        <v>3303</v>
      </c>
      <c r="F20" s="8">
        <v>2050</v>
      </c>
      <c r="G20" s="8" t="s">
        <v>3572</v>
      </c>
      <c r="H20" s="11" t="s">
        <v>3141</v>
      </c>
      <c r="I20" s="11" t="s">
        <v>3141</v>
      </c>
      <c r="J20" s="11" t="s">
        <v>3141</v>
      </c>
      <c r="K20" s="11" t="s">
        <v>3141</v>
      </c>
      <c r="L20" s="11" t="s">
        <v>3251</v>
      </c>
      <c r="M20" s="11" t="s">
        <v>3141</v>
      </c>
      <c r="N20" s="8" t="s">
        <v>3141</v>
      </c>
      <c r="O20" s="8" t="s">
        <v>3251</v>
      </c>
      <c r="P20" s="8" t="s">
        <v>3251</v>
      </c>
      <c r="Q20" s="8" t="s">
        <v>3573</v>
      </c>
      <c r="R20" s="8" t="s">
        <v>3337</v>
      </c>
      <c r="S20" s="11" t="s">
        <v>3574</v>
      </c>
      <c r="T20" s="8" t="s">
        <v>3575</v>
      </c>
      <c r="U20" s="11" t="s">
        <v>3312</v>
      </c>
      <c r="V20" s="8" t="s">
        <v>3576</v>
      </c>
      <c r="W20" s="11" t="s">
        <v>3577</v>
      </c>
      <c r="X20" s="11" t="s">
        <v>3578</v>
      </c>
      <c r="Y20" s="11" t="s">
        <v>3312</v>
      </c>
      <c r="Z20" s="11" t="s">
        <v>3579</v>
      </c>
      <c r="AA20" s="8" t="s">
        <v>3580</v>
      </c>
      <c r="AB20" s="8" t="s">
        <v>3581</v>
      </c>
      <c r="AC20" s="9" t="s">
        <v>3582</v>
      </c>
      <c r="AD20" s="8" t="s">
        <v>3312</v>
      </c>
    </row>
    <row r="21" spans="1:30" s="28" customFormat="1" ht="127.5" customHeight="1">
      <c r="A21" s="25" t="s">
        <v>3583</v>
      </c>
      <c r="B21" s="25" t="s">
        <v>3584</v>
      </c>
      <c r="C21" s="25" t="s">
        <v>3585</v>
      </c>
      <c r="D21" s="25" t="s">
        <v>3586</v>
      </c>
      <c r="E21" s="25" t="s">
        <v>3587</v>
      </c>
      <c r="F21" s="25">
        <v>2050</v>
      </c>
      <c r="G21" s="25" t="s">
        <v>3588</v>
      </c>
      <c r="H21" s="26" t="s">
        <v>3141</v>
      </c>
      <c r="I21" s="26" t="s">
        <v>3141</v>
      </c>
      <c r="J21" s="26" t="s">
        <v>3141</v>
      </c>
      <c r="K21" s="26" t="s">
        <v>3141</v>
      </c>
      <c r="L21" s="26" t="s">
        <v>3251</v>
      </c>
      <c r="M21" s="26" t="s">
        <v>3251</v>
      </c>
      <c r="N21" s="25" t="s">
        <v>3141</v>
      </c>
      <c r="O21" s="25" t="s">
        <v>3251</v>
      </c>
      <c r="P21" s="25" t="s">
        <v>3141</v>
      </c>
      <c r="Q21" s="25" t="s">
        <v>3589</v>
      </c>
      <c r="R21" s="25" t="s">
        <v>3337</v>
      </c>
      <c r="S21" s="25" t="s">
        <v>3590</v>
      </c>
      <c r="T21" s="25" t="s">
        <v>3339</v>
      </c>
      <c r="U21" s="25" t="s">
        <v>3309</v>
      </c>
      <c r="V21" s="25" t="s">
        <v>3591</v>
      </c>
      <c r="W21" s="25" t="s">
        <v>3592</v>
      </c>
      <c r="X21" s="25" t="s">
        <v>3593</v>
      </c>
      <c r="Y21" s="25" t="s">
        <v>3594</v>
      </c>
      <c r="Z21" s="25" t="s">
        <v>3595</v>
      </c>
      <c r="AA21" s="25" t="s">
        <v>3596</v>
      </c>
      <c r="AB21" s="25" t="s">
        <v>3597</v>
      </c>
      <c r="AC21" s="27" t="s">
        <v>3598</v>
      </c>
      <c r="AD21" s="27" t="s">
        <v>3599</v>
      </c>
    </row>
    <row r="22" spans="1:30" s="1" customFormat="1" ht="183" customHeight="1">
      <c r="A22" s="8" t="s">
        <v>3600</v>
      </c>
      <c r="B22" s="8" t="s">
        <v>269</v>
      </c>
      <c r="C22" s="8" t="s">
        <v>2336</v>
      </c>
      <c r="D22" s="8" t="s">
        <v>3601</v>
      </c>
      <c r="E22" s="8" t="s">
        <v>3602</v>
      </c>
      <c r="F22" s="8">
        <v>2042</v>
      </c>
      <c r="G22" s="8" t="s">
        <v>3603</v>
      </c>
      <c r="H22" s="8" t="s">
        <v>3141</v>
      </c>
      <c r="I22" s="8" t="s">
        <v>3141</v>
      </c>
      <c r="J22" s="8" t="s">
        <v>3141</v>
      </c>
      <c r="K22" s="8" t="s">
        <v>3251</v>
      </c>
      <c r="L22" s="8" t="s">
        <v>3141</v>
      </c>
      <c r="M22" s="8" t="s">
        <v>3251</v>
      </c>
      <c r="N22" s="8" t="s">
        <v>3141</v>
      </c>
      <c r="O22" s="8" t="s">
        <v>3251</v>
      </c>
      <c r="P22" s="8" t="s">
        <v>3141</v>
      </c>
      <c r="Q22" s="8" t="s">
        <v>3251</v>
      </c>
      <c r="R22" s="8" t="s">
        <v>3337</v>
      </c>
      <c r="S22" s="8" t="s">
        <v>3604</v>
      </c>
      <c r="T22" s="8" t="s">
        <v>3339</v>
      </c>
      <c r="U22" s="8" t="s">
        <v>3312</v>
      </c>
      <c r="V22" s="8" t="s">
        <v>3605</v>
      </c>
      <c r="W22" s="8" t="s">
        <v>3606</v>
      </c>
      <c r="X22" s="8" t="s">
        <v>3607</v>
      </c>
      <c r="Y22" s="8" t="s">
        <v>3312</v>
      </c>
      <c r="Z22" s="8" t="s">
        <v>3608</v>
      </c>
      <c r="AA22" s="8" t="s">
        <v>3609</v>
      </c>
      <c r="AB22" s="8" t="s">
        <v>3610</v>
      </c>
      <c r="AC22" s="9" t="s">
        <v>3611</v>
      </c>
      <c r="AD22" s="9" t="s">
        <v>3612</v>
      </c>
    </row>
    <row r="23" spans="1:30" s="1" customFormat="1" ht="173.25" customHeight="1">
      <c r="A23" s="8" t="s">
        <v>3613</v>
      </c>
      <c r="B23" s="8" t="s">
        <v>330</v>
      </c>
      <c r="C23" s="8" t="s">
        <v>3614</v>
      </c>
      <c r="D23" s="8" t="s">
        <v>3615</v>
      </c>
      <c r="E23" s="8" t="s">
        <v>3616</v>
      </c>
      <c r="F23" s="8">
        <v>2040</v>
      </c>
      <c r="G23" s="8" t="s">
        <v>3617</v>
      </c>
      <c r="H23" s="8" t="s">
        <v>3141</v>
      </c>
      <c r="I23" s="8" t="s">
        <v>3141</v>
      </c>
      <c r="J23" s="8" t="s">
        <v>3141</v>
      </c>
      <c r="K23" s="8" t="s">
        <v>3251</v>
      </c>
      <c r="L23" s="8" t="s">
        <v>3141</v>
      </c>
      <c r="M23" s="8" t="s">
        <v>3251</v>
      </c>
      <c r="N23" s="8" t="s">
        <v>3141</v>
      </c>
      <c r="O23" s="8" t="s">
        <v>3251</v>
      </c>
      <c r="P23" s="8" t="s">
        <v>3141</v>
      </c>
      <c r="Q23" s="8" t="s">
        <v>3618</v>
      </c>
      <c r="R23" s="8" t="s">
        <v>3337</v>
      </c>
      <c r="S23" s="8" t="s">
        <v>3415</v>
      </c>
      <c r="T23" s="8" t="s">
        <v>3619</v>
      </c>
      <c r="U23" s="8" t="s">
        <v>3312</v>
      </c>
      <c r="V23" s="8" t="s">
        <v>3620</v>
      </c>
      <c r="W23" s="8" t="s">
        <v>3621</v>
      </c>
      <c r="X23" s="8" t="s">
        <v>3622</v>
      </c>
      <c r="Y23" s="8" t="s">
        <v>3312</v>
      </c>
      <c r="Z23" s="8" t="s">
        <v>3623</v>
      </c>
      <c r="AA23" s="8" t="s">
        <v>3624</v>
      </c>
      <c r="AB23" s="8" t="s">
        <v>3625</v>
      </c>
      <c r="AC23" s="9" t="s">
        <v>3626</v>
      </c>
      <c r="AD23" s="8" t="s">
        <v>3627</v>
      </c>
    </row>
    <row r="24" spans="1:30" s="1" customFormat="1" ht="173.25" customHeight="1">
      <c r="A24" s="8" t="s">
        <v>3628</v>
      </c>
      <c r="B24" s="8" t="s">
        <v>3629</v>
      </c>
      <c r="C24" s="8" t="s">
        <v>3614</v>
      </c>
      <c r="D24" s="8" t="s">
        <v>343</v>
      </c>
      <c r="E24" s="8" t="s">
        <v>3630</v>
      </c>
      <c r="F24" s="8">
        <v>2050</v>
      </c>
      <c r="G24" s="8" t="s">
        <v>3631</v>
      </c>
      <c r="H24" s="8" t="s">
        <v>3141</v>
      </c>
      <c r="I24" s="8" t="s">
        <v>3141</v>
      </c>
      <c r="J24" s="8" t="s">
        <v>3141</v>
      </c>
      <c r="K24" s="8" t="s">
        <v>3141</v>
      </c>
      <c r="L24" s="8" t="s">
        <v>3632</v>
      </c>
      <c r="M24" s="8" t="s">
        <v>3141</v>
      </c>
      <c r="N24" s="8" t="s">
        <v>3141</v>
      </c>
      <c r="O24" s="8" t="s">
        <v>3251</v>
      </c>
      <c r="P24" s="8" t="s">
        <v>3251</v>
      </c>
      <c r="Q24" s="8" t="s">
        <v>3633</v>
      </c>
      <c r="R24" s="8" t="s">
        <v>3634</v>
      </c>
      <c r="S24" s="8" t="s">
        <v>3635</v>
      </c>
      <c r="T24" s="8" t="s">
        <v>3636</v>
      </c>
      <c r="U24" s="8" t="s">
        <v>3461</v>
      </c>
      <c r="V24" s="8" t="s">
        <v>3141</v>
      </c>
      <c r="W24" s="8" t="s">
        <v>3637</v>
      </c>
      <c r="X24" s="8" t="s">
        <v>3638</v>
      </c>
      <c r="Y24" s="8" t="s">
        <v>3251</v>
      </c>
      <c r="Z24" s="8" t="s">
        <v>3639</v>
      </c>
      <c r="AA24" s="8" t="s">
        <v>3640</v>
      </c>
      <c r="AB24" s="8" t="s">
        <v>3641</v>
      </c>
      <c r="AC24" s="9" t="s">
        <v>3642</v>
      </c>
      <c r="AD24" s="9" t="s">
        <v>351</v>
      </c>
    </row>
    <row r="25" spans="1:30" s="1" customFormat="1" ht="127.5" customHeight="1">
      <c r="A25" s="13" t="s">
        <v>3643</v>
      </c>
      <c r="B25" s="8" t="s">
        <v>353</v>
      </c>
      <c r="C25" s="13" t="s">
        <v>2343</v>
      </c>
      <c r="D25" s="8" t="s">
        <v>3644</v>
      </c>
      <c r="E25" s="13" t="s">
        <v>3645</v>
      </c>
      <c r="F25" s="13">
        <v>2050</v>
      </c>
      <c r="G25" s="13" t="s">
        <v>3646</v>
      </c>
      <c r="H25" s="8" t="s">
        <v>3141</v>
      </c>
      <c r="I25" s="8" t="s">
        <v>3141</v>
      </c>
      <c r="J25" s="8" t="s">
        <v>3141</v>
      </c>
      <c r="K25" s="12" t="s">
        <v>3141</v>
      </c>
      <c r="L25" s="12" t="s">
        <v>3141</v>
      </c>
      <c r="M25" s="8" t="s">
        <v>3141</v>
      </c>
      <c r="N25" s="8" t="s">
        <v>3141</v>
      </c>
      <c r="O25" s="8" t="s">
        <v>3251</v>
      </c>
      <c r="P25" s="8" t="s">
        <v>3251</v>
      </c>
      <c r="Q25" s="8" t="s">
        <v>3647</v>
      </c>
      <c r="R25" s="8" t="s">
        <v>3648</v>
      </c>
      <c r="S25" s="8" t="s">
        <v>3415</v>
      </c>
      <c r="T25" s="8" t="s">
        <v>3649</v>
      </c>
      <c r="U25" s="8" t="s">
        <v>3461</v>
      </c>
      <c r="V25" s="8" t="s">
        <v>3650</v>
      </c>
      <c r="W25" s="8" t="s">
        <v>3651</v>
      </c>
      <c r="X25" s="8" t="s">
        <v>3652</v>
      </c>
      <c r="Y25" s="8" t="s">
        <v>3653</v>
      </c>
      <c r="Z25" s="8" t="s">
        <v>3654</v>
      </c>
      <c r="AA25" s="8" t="s">
        <v>3655</v>
      </c>
      <c r="AB25" s="8" t="s">
        <v>3656</v>
      </c>
      <c r="AC25" s="9" t="s">
        <v>3657</v>
      </c>
      <c r="AD25" s="9" t="s">
        <v>361</v>
      </c>
    </row>
    <row r="26" spans="1:30" s="1" customFormat="1" ht="177" customHeight="1">
      <c r="A26" s="8" t="s">
        <v>3658</v>
      </c>
      <c r="B26" s="8" t="s">
        <v>3659</v>
      </c>
      <c r="C26" s="13" t="s">
        <v>2343</v>
      </c>
      <c r="D26" s="8" t="s">
        <v>3660</v>
      </c>
      <c r="E26" s="8" t="s">
        <v>3661</v>
      </c>
      <c r="F26" s="8">
        <v>2045</v>
      </c>
      <c r="G26" s="8" t="s">
        <v>3662</v>
      </c>
      <c r="H26" s="8" t="s">
        <v>3141</v>
      </c>
      <c r="I26" s="8" t="s">
        <v>3141</v>
      </c>
      <c r="J26" s="8" t="s">
        <v>3141</v>
      </c>
      <c r="K26" s="11" t="s">
        <v>3251</v>
      </c>
      <c r="L26" s="11" t="s">
        <v>3251</v>
      </c>
      <c r="M26" s="8" t="s">
        <v>3141</v>
      </c>
      <c r="N26" s="8" t="s">
        <v>3141</v>
      </c>
      <c r="O26" s="8" t="s">
        <v>3251</v>
      </c>
      <c r="P26" s="8" t="s">
        <v>3141</v>
      </c>
      <c r="Q26" s="8" t="s">
        <v>3663</v>
      </c>
      <c r="R26" s="8" t="s">
        <v>3664</v>
      </c>
      <c r="S26" s="8" t="s">
        <v>3665</v>
      </c>
      <c r="T26" s="8" t="s">
        <v>3666</v>
      </c>
      <c r="U26" s="8" t="s">
        <v>3461</v>
      </c>
      <c r="V26" s="8" t="s">
        <v>3667</v>
      </c>
      <c r="W26" s="8" t="s">
        <v>3668</v>
      </c>
      <c r="X26" s="8" t="s">
        <v>3669</v>
      </c>
      <c r="Y26" s="8" t="s">
        <v>3312</v>
      </c>
      <c r="Z26" s="8" t="s">
        <v>3670</v>
      </c>
      <c r="AA26" s="8" t="s">
        <v>3671</v>
      </c>
      <c r="AB26" s="8" t="s">
        <v>3672</v>
      </c>
      <c r="AC26" s="9" t="s">
        <v>3673</v>
      </c>
      <c r="AD26" s="9" t="s">
        <v>351</v>
      </c>
    </row>
    <row r="27" spans="1:30" s="1" customFormat="1" ht="127.5" customHeight="1">
      <c r="A27" s="8" t="s">
        <v>3674</v>
      </c>
      <c r="B27" s="8" t="s">
        <v>374</v>
      </c>
      <c r="C27" s="8" t="s">
        <v>2345</v>
      </c>
      <c r="D27" s="8" t="s">
        <v>376</v>
      </c>
      <c r="E27" s="8" t="s">
        <v>3675</v>
      </c>
      <c r="F27" s="8">
        <v>2030</v>
      </c>
      <c r="G27" s="8" t="s">
        <v>3676</v>
      </c>
      <c r="H27" s="8" t="s">
        <v>3141</v>
      </c>
      <c r="I27" s="8" t="s">
        <v>3141</v>
      </c>
      <c r="J27" s="8" t="s">
        <v>3141</v>
      </c>
      <c r="K27" s="8" t="s">
        <v>3141</v>
      </c>
      <c r="L27" s="11" t="s">
        <v>3251</v>
      </c>
      <c r="M27" s="11" t="s">
        <v>3251</v>
      </c>
      <c r="N27" s="8" t="s">
        <v>3141</v>
      </c>
      <c r="O27" s="8" t="s">
        <v>3251</v>
      </c>
      <c r="P27" s="8" t="s">
        <v>3141</v>
      </c>
      <c r="Q27" s="8" t="s">
        <v>3312</v>
      </c>
      <c r="R27" s="8" t="s">
        <v>3677</v>
      </c>
      <c r="S27" s="8" t="s">
        <v>3312</v>
      </c>
      <c r="T27" s="8" t="s">
        <v>3339</v>
      </c>
      <c r="U27" s="8" t="s">
        <v>3678</v>
      </c>
      <c r="V27" s="8" t="s">
        <v>3679</v>
      </c>
      <c r="W27" s="8" t="s">
        <v>3680</v>
      </c>
      <c r="X27" s="8" t="s">
        <v>3681</v>
      </c>
      <c r="Y27" s="8" t="s">
        <v>3312</v>
      </c>
      <c r="Z27" s="8" t="s">
        <v>3682</v>
      </c>
      <c r="AA27" s="8" t="s">
        <v>3683</v>
      </c>
      <c r="AB27" s="8" t="s">
        <v>3684</v>
      </c>
      <c r="AC27" s="9" t="s">
        <v>3685</v>
      </c>
      <c r="AD27" s="8" t="s">
        <v>3686</v>
      </c>
    </row>
    <row r="28" spans="1:30" s="1" customFormat="1" ht="220.25" customHeight="1">
      <c r="A28" s="8" t="s">
        <v>385</v>
      </c>
      <c r="B28" s="8" t="s">
        <v>386</v>
      </c>
      <c r="C28" s="8" t="s">
        <v>2346</v>
      </c>
      <c r="D28" s="8" t="s">
        <v>388</v>
      </c>
      <c r="E28" s="8" t="s">
        <v>3687</v>
      </c>
      <c r="F28" s="8">
        <v>2030</v>
      </c>
      <c r="G28" s="8" t="s">
        <v>3688</v>
      </c>
      <c r="H28" s="8" t="s">
        <v>3141</v>
      </c>
      <c r="I28" s="8" t="s">
        <v>3439</v>
      </c>
      <c r="J28" s="8" t="s">
        <v>3141</v>
      </c>
      <c r="K28" s="8" t="s">
        <v>3141</v>
      </c>
      <c r="L28" s="11" t="s">
        <v>3251</v>
      </c>
      <c r="M28" s="11" t="s">
        <v>3141</v>
      </c>
      <c r="N28" s="8" t="s">
        <v>3141</v>
      </c>
      <c r="O28" s="8" t="s">
        <v>3251</v>
      </c>
      <c r="P28" s="8" t="s">
        <v>3251</v>
      </c>
      <c r="Q28" s="8" t="s">
        <v>3312</v>
      </c>
      <c r="R28" s="8" t="s">
        <v>3689</v>
      </c>
      <c r="S28" s="8" t="s">
        <v>3690</v>
      </c>
      <c r="T28" s="8" t="s">
        <v>3339</v>
      </c>
      <c r="U28" s="8" t="s">
        <v>3309</v>
      </c>
      <c r="V28" s="8" t="s">
        <v>3691</v>
      </c>
      <c r="W28" s="8" t="s">
        <v>3692</v>
      </c>
      <c r="X28" s="8" t="s">
        <v>3693</v>
      </c>
      <c r="Y28" s="8" t="s">
        <v>3694</v>
      </c>
      <c r="Z28" s="8" t="s">
        <v>3695</v>
      </c>
      <c r="AA28" s="8" t="s">
        <v>3696</v>
      </c>
      <c r="AB28" s="8" t="s">
        <v>3697</v>
      </c>
      <c r="AC28" s="9" t="s">
        <v>3698</v>
      </c>
      <c r="AD28" s="9" t="s">
        <v>393</v>
      </c>
    </row>
    <row r="29" spans="1:30" s="1" customFormat="1" ht="127.5" customHeight="1">
      <c r="A29" s="8" t="s">
        <v>394</v>
      </c>
      <c r="B29" s="8" t="s">
        <v>374</v>
      </c>
      <c r="C29" s="8" t="s">
        <v>2346</v>
      </c>
      <c r="D29" s="8" t="s">
        <v>3699</v>
      </c>
      <c r="E29" s="8" t="s">
        <v>3700</v>
      </c>
      <c r="F29" s="8">
        <v>2048</v>
      </c>
      <c r="G29" s="8" t="s">
        <v>3701</v>
      </c>
      <c r="H29" s="8" t="s">
        <v>3141</v>
      </c>
      <c r="I29" s="8" t="s">
        <v>3141</v>
      </c>
      <c r="J29" s="8" t="s">
        <v>3141</v>
      </c>
      <c r="K29" s="8" t="s">
        <v>3251</v>
      </c>
      <c r="L29" s="8" t="s">
        <v>3141</v>
      </c>
      <c r="M29" s="11" t="s">
        <v>3251</v>
      </c>
      <c r="N29" s="8" t="s">
        <v>3141</v>
      </c>
      <c r="O29" s="8" t="s">
        <v>3251</v>
      </c>
      <c r="P29" s="8" t="s">
        <v>3141</v>
      </c>
      <c r="Q29" s="8" t="s">
        <v>3312</v>
      </c>
      <c r="R29" s="8" t="s">
        <v>3702</v>
      </c>
      <c r="S29" s="8" t="s">
        <v>3703</v>
      </c>
      <c r="T29" s="8" t="s">
        <v>3427</v>
      </c>
      <c r="U29" s="8" t="s">
        <v>3461</v>
      </c>
      <c r="V29" s="8" t="s">
        <v>3141</v>
      </c>
      <c r="W29" s="8" t="s">
        <v>3704</v>
      </c>
      <c r="X29" s="8" t="s">
        <v>3705</v>
      </c>
      <c r="Y29" s="8" t="s">
        <v>3706</v>
      </c>
      <c r="Z29" s="8" t="s">
        <v>3312</v>
      </c>
      <c r="AA29" s="8" t="s">
        <v>3707</v>
      </c>
      <c r="AB29" s="8" t="s">
        <v>3312</v>
      </c>
      <c r="AC29" s="9" t="s">
        <v>3708</v>
      </c>
      <c r="AD29" s="9" t="s">
        <v>400</v>
      </c>
    </row>
    <row r="30" spans="1:30" s="1" customFormat="1" ht="127.5" customHeight="1">
      <c r="A30" s="8" t="s">
        <v>401</v>
      </c>
      <c r="B30" s="8" t="s">
        <v>402</v>
      </c>
      <c r="C30" s="8" t="s">
        <v>2346</v>
      </c>
      <c r="D30" s="8" t="s">
        <v>404</v>
      </c>
      <c r="E30" s="8" t="s">
        <v>3424</v>
      </c>
      <c r="F30" s="8">
        <v>2040</v>
      </c>
      <c r="G30" s="8" t="s">
        <v>3709</v>
      </c>
      <c r="H30" s="12" t="s">
        <v>3141</v>
      </c>
      <c r="I30" s="12" t="s">
        <v>3141</v>
      </c>
      <c r="J30" s="12" t="s">
        <v>3141</v>
      </c>
      <c r="K30" s="8" t="s">
        <v>3141</v>
      </c>
      <c r="L30" s="11" t="s">
        <v>3251</v>
      </c>
      <c r="M30" s="11" t="s">
        <v>3251</v>
      </c>
      <c r="N30" s="8" t="s">
        <v>3141</v>
      </c>
      <c r="O30" s="8" t="s">
        <v>3251</v>
      </c>
      <c r="P30" s="8" t="s">
        <v>3251</v>
      </c>
      <c r="Q30" s="8" t="s">
        <v>3312</v>
      </c>
      <c r="R30" s="8" t="s">
        <v>3710</v>
      </c>
      <c r="S30" s="8" t="s">
        <v>3415</v>
      </c>
      <c r="T30" s="8" t="s">
        <v>3339</v>
      </c>
      <c r="U30" s="8" t="s">
        <v>3711</v>
      </c>
      <c r="V30" s="8" t="s">
        <v>3141</v>
      </c>
      <c r="W30" s="8" t="s">
        <v>3712</v>
      </c>
      <c r="X30" s="8" t="s">
        <v>3713</v>
      </c>
      <c r="Y30" s="8" t="s">
        <v>3694</v>
      </c>
      <c r="Z30" s="8" t="s">
        <v>3714</v>
      </c>
      <c r="AA30" s="8" t="s">
        <v>3715</v>
      </c>
      <c r="AB30" s="8" t="s">
        <v>3716</v>
      </c>
      <c r="AC30" s="9" t="s">
        <v>3717</v>
      </c>
      <c r="AD30" s="9" t="s">
        <v>413</v>
      </c>
    </row>
    <row r="31" spans="1:30" s="1" customFormat="1" ht="110.25" customHeight="1">
      <c r="A31" s="8" t="s">
        <v>3718</v>
      </c>
      <c r="B31" s="13" t="s">
        <v>415</v>
      </c>
      <c r="C31" s="13" t="s">
        <v>2350</v>
      </c>
      <c r="D31" s="8" t="s">
        <v>417</v>
      </c>
      <c r="E31" s="13" t="s">
        <v>3719</v>
      </c>
      <c r="F31" s="13">
        <v>2045</v>
      </c>
      <c r="G31" s="8" t="s">
        <v>3720</v>
      </c>
      <c r="H31" s="12" t="s">
        <v>3141</v>
      </c>
      <c r="I31" s="12" t="s">
        <v>3141</v>
      </c>
      <c r="J31" s="12" t="s">
        <v>3141</v>
      </c>
      <c r="K31" s="12" t="s">
        <v>3251</v>
      </c>
      <c r="L31" s="12" t="s">
        <v>3141</v>
      </c>
      <c r="M31" s="12" t="s">
        <v>3141</v>
      </c>
      <c r="N31" s="12" t="s">
        <v>3141</v>
      </c>
      <c r="O31" s="8" t="s">
        <v>3251</v>
      </c>
      <c r="P31" s="8" t="s">
        <v>64</v>
      </c>
      <c r="Q31" s="8" t="s">
        <v>3312</v>
      </c>
      <c r="R31" s="8" t="s">
        <v>3710</v>
      </c>
      <c r="S31" s="8" t="s">
        <v>3721</v>
      </c>
      <c r="T31" s="8" t="s">
        <v>3339</v>
      </c>
      <c r="U31" s="8" t="s">
        <v>3722</v>
      </c>
      <c r="V31" s="8" t="s">
        <v>3723</v>
      </c>
      <c r="W31" s="8" t="s">
        <v>3724</v>
      </c>
      <c r="X31" s="8" t="s">
        <v>3725</v>
      </c>
      <c r="Y31" s="8" t="s">
        <v>3312</v>
      </c>
      <c r="Z31" s="8" t="s">
        <v>3726</v>
      </c>
      <c r="AA31" s="8" t="s">
        <v>3727</v>
      </c>
      <c r="AB31" s="8" t="s">
        <v>3728</v>
      </c>
      <c r="AC31" s="9" t="s">
        <v>3729</v>
      </c>
      <c r="AD31" s="9" t="s">
        <v>425</v>
      </c>
    </row>
    <row r="32" spans="1:30" s="1" customFormat="1" ht="135.75" customHeight="1">
      <c r="A32" s="13" t="s">
        <v>3730</v>
      </c>
      <c r="B32" s="8" t="s">
        <v>3731</v>
      </c>
      <c r="C32" s="13" t="s">
        <v>2350</v>
      </c>
      <c r="D32" s="8" t="s">
        <v>3732</v>
      </c>
      <c r="E32" s="13" t="s">
        <v>3733</v>
      </c>
      <c r="F32" s="13">
        <v>2037</v>
      </c>
      <c r="G32" s="8" t="s">
        <v>3734</v>
      </c>
      <c r="H32" s="12" t="s">
        <v>3141</v>
      </c>
      <c r="I32" s="12" t="s">
        <v>3141</v>
      </c>
      <c r="J32" s="12" t="s">
        <v>3141</v>
      </c>
      <c r="K32" s="12" t="s">
        <v>3251</v>
      </c>
      <c r="L32" s="12" t="s">
        <v>3141</v>
      </c>
      <c r="M32" s="12" t="s">
        <v>3141</v>
      </c>
      <c r="N32" s="12" t="s">
        <v>3141</v>
      </c>
      <c r="O32" s="8" t="s">
        <v>3251</v>
      </c>
      <c r="P32" s="8" t="s">
        <v>64</v>
      </c>
      <c r="Q32" s="8" t="s">
        <v>3735</v>
      </c>
      <c r="R32" s="8" t="s">
        <v>3736</v>
      </c>
      <c r="S32" s="8" t="s">
        <v>3737</v>
      </c>
      <c r="T32" s="8" t="s">
        <v>3339</v>
      </c>
      <c r="U32" s="8" t="s">
        <v>3461</v>
      </c>
      <c r="V32" s="8" t="s">
        <v>3738</v>
      </c>
      <c r="W32" s="8" t="s">
        <v>3739</v>
      </c>
      <c r="X32" s="8" t="s">
        <v>3740</v>
      </c>
      <c r="Y32" s="8" t="s">
        <v>3312</v>
      </c>
      <c r="Z32" s="8" t="s">
        <v>3741</v>
      </c>
      <c r="AA32" s="8" t="s">
        <v>3742</v>
      </c>
      <c r="AB32" s="8" t="s">
        <v>3743</v>
      </c>
      <c r="AC32" s="9" t="s">
        <v>3744</v>
      </c>
      <c r="AD32" s="9" t="s">
        <v>435</v>
      </c>
    </row>
    <row r="33" spans="1:39" s="1" customFormat="1" ht="135.75" customHeight="1">
      <c r="A33" s="8" t="s">
        <v>3745</v>
      </c>
      <c r="B33" s="8" t="s">
        <v>386</v>
      </c>
      <c r="C33" s="13" t="s">
        <v>2350</v>
      </c>
      <c r="D33" s="8" t="s">
        <v>3746</v>
      </c>
      <c r="E33" s="8" t="s">
        <v>3747</v>
      </c>
      <c r="F33" s="8">
        <v>2030</v>
      </c>
      <c r="G33" s="8" t="s">
        <v>3748</v>
      </c>
      <c r="H33" s="12" t="s">
        <v>3141</v>
      </c>
      <c r="I33" s="12" t="s">
        <v>3141</v>
      </c>
      <c r="J33" s="12" t="s">
        <v>3141</v>
      </c>
      <c r="K33" s="11" t="s">
        <v>3141</v>
      </c>
      <c r="L33" s="11" t="s">
        <v>3141</v>
      </c>
      <c r="M33" s="11" t="s">
        <v>64</v>
      </c>
      <c r="N33" s="11" t="s">
        <v>3141</v>
      </c>
      <c r="O33" s="8" t="s">
        <v>3251</v>
      </c>
      <c r="P33" s="8" t="s">
        <v>3141</v>
      </c>
      <c r="Q33" s="8" t="s">
        <v>3749</v>
      </c>
      <c r="R33" s="8" t="s">
        <v>3337</v>
      </c>
      <c r="S33" s="8" t="s">
        <v>3750</v>
      </c>
      <c r="T33" s="8" t="s">
        <v>3339</v>
      </c>
      <c r="U33" s="8" t="s">
        <v>3461</v>
      </c>
      <c r="V33" s="8" t="s">
        <v>3251</v>
      </c>
      <c r="W33" s="8" t="s">
        <v>3751</v>
      </c>
      <c r="X33" s="8" t="s">
        <v>3752</v>
      </c>
      <c r="Y33" s="8" t="s">
        <v>3312</v>
      </c>
      <c r="Z33" s="8" t="s">
        <v>3753</v>
      </c>
      <c r="AA33" s="8" t="s">
        <v>3754</v>
      </c>
      <c r="AB33" s="8" t="s">
        <v>3755</v>
      </c>
      <c r="AC33" s="9" t="s">
        <v>442</v>
      </c>
      <c r="AD33" s="9" t="s">
        <v>3756</v>
      </c>
    </row>
    <row r="34" spans="1:39" s="1" customFormat="1" ht="147.75" customHeight="1">
      <c r="A34" s="8" t="s">
        <v>3757</v>
      </c>
      <c r="B34" s="8" t="s">
        <v>3758</v>
      </c>
      <c r="C34" s="8" t="s">
        <v>2350</v>
      </c>
      <c r="D34" s="8" t="s">
        <v>447</v>
      </c>
      <c r="E34" s="8" t="s">
        <v>3759</v>
      </c>
      <c r="F34" s="8">
        <v>2035</v>
      </c>
      <c r="G34" s="8" t="s">
        <v>3760</v>
      </c>
      <c r="H34" s="11" t="s">
        <v>3761</v>
      </c>
      <c r="I34" s="12" t="s">
        <v>3141</v>
      </c>
      <c r="J34" s="12" t="s">
        <v>3141</v>
      </c>
      <c r="K34" s="11" t="s">
        <v>3251</v>
      </c>
      <c r="L34" s="11" t="s">
        <v>3251</v>
      </c>
      <c r="M34" s="11" t="s">
        <v>3141</v>
      </c>
      <c r="N34" s="11" t="s">
        <v>3141</v>
      </c>
      <c r="O34" s="8" t="s">
        <v>3251</v>
      </c>
      <c r="P34" s="8" t="s">
        <v>3141</v>
      </c>
      <c r="Q34" s="8" t="s">
        <v>3762</v>
      </c>
      <c r="R34" s="8" t="s">
        <v>3337</v>
      </c>
      <c r="S34" s="8" t="s">
        <v>3763</v>
      </c>
      <c r="T34" s="8" t="s">
        <v>3339</v>
      </c>
      <c r="U34" s="8" t="s">
        <v>3764</v>
      </c>
      <c r="V34" s="8" t="s">
        <v>3765</v>
      </c>
      <c r="W34" s="8" t="s">
        <v>3766</v>
      </c>
      <c r="X34" s="8" t="s">
        <v>3767</v>
      </c>
      <c r="Y34" s="8" t="s">
        <v>3312</v>
      </c>
      <c r="Z34" s="8" t="s">
        <v>3768</v>
      </c>
      <c r="AA34" s="8" t="s">
        <v>3769</v>
      </c>
      <c r="AB34" s="8" t="s">
        <v>3312</v>
      </c>
      <c r="AC34" s="9" t="s">
        <v>3770</v>
      </c>
      <c r="AD34" s="9" t="s">
        <v>453</v>
      </c>
    </row>
    <row r="35" spans="1:39" s="1" customFormat="1" ht="202.5" customHeight="1">
      <c r="A35" s="8" t="s">
        <v>3771</v>
      </c>
      <c r="B35" s="8" t="s">
        <v>3772</v>
      </c>
      <c r="C35" s="8" t="s">
        <v>2350</v>
      </c>
      <c r="D35" s="8" t="s">
        <v>3773</v>
      </c>
      <c r="E35" s="8" t="s">
        <v>3774</v>
      </c>
      <c r="F35" s="8">
        <v>2041</v>
      </c>
      <c r="G35" s="8" t="s">
        <v>3775</v>
      </c>
      <c r="H35" s="11" t="s">
        <v>3141</v>
      </c>
      <c r="I35" s="11" t="s">
        <v>3141</v>
      </c>
      <c r="J35" s="11" t="s">
        <v>3141</v>
      </c>
      <c r="K35" s="11" t="s">
        <v>3251</v>
      </c>
      <c r="L35" s="11" t="s">
        <v>3141</v>
      </c>
      <c r="M35" s="11" t="s">
        <v>3141</v>
      </c>
      <c r="N35" s="11" t="s">
        <v>3776</v>
      </c>
      <c r="O35" s="8" t="s">
        <v>3251</v>
      </c>
      <c r="P35" s="8" t="s">
        <v>3141</v>
      </c>
      <c r="Q35" s="8" t="s">
        <v>3777</v>
      </c>
      <c r="R35" s="8" t="s">
        <v>3337</v>
      </c>
      <c r="S35" s="8" t="s">
        <v>3778</v>
      </c>
      <c r="T35" s="8" t="s">
        <v>3779</v>
      </c>
      <c r="U35" s="8" t="s">
        <v>3354</v>
      </c>
      <c r="V35" s="8" t="s">
        <v>3780</v>
      </c>
      <c r="W35" s="8" t="s">
        <v>3781</v>
      </c>
      <c r="X35" s="8" t="s">
        <v>3782</v>
      </c>
      <c r="Y35" s="8" t="s">
        <v>3251</v>
      </c>
      <c r="Z35" s="8" t="s">
        <v>3783</v>
      </c>
      <c r="AA35" s="8" t="s">
        <v>3784</v>
      </c>
      <c r="AB35" s="8" t="s">
        <v>3785</v>
      </c>
      <c r="AC35" s="9" t="s">
        <v>3786</v>
      </c>
      <c r="AD35" s="9" t="s">
        <v>464</v>
      </c>
    </row>
    <row r="36" spans="1:39" s="1" customFormat="1" ht="160.5" customHeight="1">
      <c r="A36" s="8" t="s">
        <v>3787</v>
      </c>
      <c r="B36" s="8" t="s">
        <v>466</v>
      </c>
      <c r="C36" s="8" t="s">
        <v>2350</v>
      </c>
      <c r="D36" s="8" t="s">
        <v>469</v>
      </c>
      <c r="E36" s="8" t="s">
        <v>3788</v>
      </c>
      <c r="F36" s="8">
        <v>2030</v>
      </c>
      <c r="G36" s="8" t="s">
        <v>3789</v>
      </c>
      <c r="H36" s="12" t="s">
        <v>3141</v>
      </c>
      <c r="I36" s="12" t="s">
        <v>3141</v>
      </c>
      <c r="J36" s="12" t="s">
        <v>3141</v>
      </c>
      <c r="K36" s="12" t="s">
        <v>3141</v>
      </c>
      <c r="L36" s="12" t="s">
        <v>3251</v>
      </c>
      <c r="M36" s="12" t="s">
        <v>3141</v>
      </c>
      <c r="N36" s="12" t="s">
        <v>3141</v>
      </c>
      <c r="O36" s="8" t="s">
        <v>3251</v>
      </c>
      <c r="P36" s="8" t="s">
        <v>64</v>
      </c>
      <c r="Q36" s="8" t="s">
        <v>3505</v>
      </c>
      <c r="R36" s="8" t="s">
        <v>3790</v>
      </c>
      <c r="S36" s="8" t="s">
        <v>3415</v>
      </c>
      <c r="T36" s="8" t="s">
        <v>3339</v>
      </c>
      <c r="U36" s="8" t="s">
        <v>3354</v>
      </c>
      <c r="V36" s="8" t="s">
        <v>3791</v>
      </c>
      <c r="W36" s="8" t="s">
        <v>3792</v>
      </c>
      <c r="X36" s="8" t="s">
        <v>3793</v>
      </c>
      <c r="Y36" s="8" t="s">
        <v>3312</v>
      </c>
      <c r="Z36" s="8" t="s">
        <v>3794</v>
      </c>
      <c r="AA36" s="8" t="s">
        <v>3795</v>
      </c>
      <c r="AB36" s="8" t="s">
        <v>3796</v>
      </c>
      <c r="AC36" s="9" t="s">
        <v>3797</v>
      </c>
      <c r="AD36" s="9" t="s">
        <v>476</v>
      </c>
    </row>
    <row r="37" spans="1:39" s="1" customFormat="1" ht="160.5" customHeight="1">
      <c r="A37" s="8" t="s">
        <v>3798</v>
      </c>
      <c r="B37" s="8" t="s">
        <v>478</v>
      </c>
      <c r="C37" s="8" t="s">
        <v>3799</v>
      </c>
      <c r="D37" s="8" t="s">
        <v>3800</v>
      </c>
      <c r="E37" s="8" t="s">
        <v>3801</v>
      </c>
      <c r="F37" s="8">
        <v>2025</v>
      </c>
      <c r="G37" s="8" t="s">
        <v>3802</v>
      </c>
      <c r="H37" s="11" t="s">
        <v>3141</v>
      </c>
      <c r="I37" s="11" t="s">
        <v>3141</v>
      </c>
      <c r="J37" s="11" t="s">
        <v>3141</v>
      </c>
      <c r="K37" s="11" t="s">
        <v>3251</v>
      </c>
      <c r="L37" s="11" t="s">
        <v>3251</v>
      </c>
      <c r="M37" s="11" t="s">
        <v>3251</v>
      </c>
      <c r="N37" s="11" t="s">
        <v>3141</v>
      </c>
      <c r="O37" s="8" t="s">
        <v>3251</v>
      </c>
      <c r="P37" s="8" t="s">
        <v>3141</v>
      </c>
      <c r="Q37" s="8" t="s">
        <v>3803</v>
      </c>
      <c r="R37" s="8" t="s">
        <v>3804</v>
      </c>
      <c r="S37" s="8" t="s">
        <v>3805</v>
      </c>
      <c r="T37" s="8" t="s">
        <v>3339</v>
      </c>
      <c r="U37" s="8" t="s">
        <v>3312</v>
      </c>
      <c r="V37" s="8" t="s">
        <v>3312</v>
      </c>
      <c r="W37" s="8" t="s">
        <v>3806</v>
      </c>
      <c r="X37" s="8" t="s">
        <v>3807</v>
      </c>
      <c r="Y37" s="8" t="s">
        <v>3251</v>
      </c>
      <c r="Z37" s="8" t="s">
        <v>3808</v>
      </c>
      <c r="AA37" s="8" t="s">
        <v>3809</v>
      </c>
      <c r="AB37" s="8" t="s">
        <v>3810</v>
      </c>
      <c r="AC37" s="9" t="s">
        <v>3811</v>
      </c>
      <c r="AD37" s="9" t="s">
        <v>486</v>
      </c>
    </row>
    <row r="38" spans="1:39" s="1" customFormat="1" ht="160.5" customHeight="1">
      <c r="A38" s="8" t="s">
        <v>3812</v>
      </c>
      <c r="B38" s="8" t="s">
        <v>488</v>
      </c>
      <c r="C38" s="8" t="s">
        <v>2356</v>
      </c>
      <c r="D38" s="8" t="s">
        <v>490</v>
      </c>
      <c r="E38" s="8" t="s">
        <v>3813</v>
      </c>
      <c r="F38" s="8">
        <v>2050</v>
      </c>
      <c r="G38" s="8" t="s">
        <v>3814</v>
      </c>
      <c r="H38" s="11" t="s">
        <v>3141</v>
      </c>
      <c r="I38" s="11" t="s">
        <v>3141</v>
      </c>
      <c r="J38" s="11" t="s">
        <v>3141</v>
      </c>
      <c r="K38" s="11" t="s">
        <v>3141</v>
      </c>
      <c r="L38" s="11" t="s">
        <v>3251</v>
      </c>
      <c r="M38" s="11" t="s">
        <v>3251</v>
      </c>
      <c r="N38" s="11" t="s">
        <v>3141</v>
      </c>
      <c r="O38" s="8" t="s">
        <v>3251</v>
      </c>
      <c r="P38" s="8" t="s">
        <v>3251</v>
      </c>
      <c r="Q38" s="8" t="s">
        <v>3815</v>
      </c>
      <c r="R38" s="8" t="s">
        <v>3816</v>
      </c>
      <c r="S38" s="8" t="s">
        <v>3817</v>
      </c>
      <c r="T38" s="8" t="s">
        <v>3339</v>
      </c>
      <c r="U38" s="8" t="s">
        <v>3818</v>
      </c>
      <c r="V38" s="8" t="s">
        <v>3312</v>
      </c>
      <c r="W38" s="8" t="s">
        <v>3819</v>
      </c>
      <c r="X38" s="8" t="s">
        <v>3820</v>
      </c>
      <c r="Y38" s="8" t="s">
        <v>3251</v>
      </c>
      <c r="Z38" s="8" t="s">
        <v>3821</v>
      </c>
      <c r="AA38" s="8" t="s">
        <v>3822</v>
      </c>
      <c r="AB38" s="8" t="s">
        <v>3312</v>
      </c>
      <c r="AC38" s="22" t="s">
        <v>3823</v>
      </c>
      <c r="AD38" s="22" t="s">
        <v>498</v>
      </c>
    </row>
    <row r="39" spans="1:39" s="1" customFormat="1" ht="160.5" customHeight="1">
      <c r="A39" s="8" t="s">
        <v>3824</v>
      </c>
      <c r="B39" s="8" t="s">
        <v>3825</v>
      </c>
      <c r="C39" s="8" t="s">
        <v>3826</v>
      </c>
      <c r="D39" s="8" t="s">
        <v>3827</v>
      </c>
      <c r="E39" s="8" t="s">
        <v>3828</v>
      </c>
      <c r="F39" s="8">
        <v>2030</v>
      </c>
      <c r="G39" s="8" t="s">
        <v>3829</v>
      </c>
      <c r="H39" s="11" t="s">
        <v>3141</v>
      </c>
      <c r="I39" s="11" t="s">
        <v>3251</v>
      </c>
      <c r="J39" s="11" t="s">
        <v>3141</v>
      </c>
      <c r="K39" s="11" t="s">
        <v>3141</v>
      </c>
      <c r="L39" s="11" t="s">
        <v>3251</v>
      </c>
      <c r="M39" s="11" t="s">
        <v>3251</v>
      </c>
      <c r="N39" s="11" t="s">
        <v>3141</v>
      </c>
      <c r="O39" s="8" t="s">
        <v>3251</v>
      </c>
      <c r="P39" s="8" t="s">
        <v>3141</v>
      </c>
      <c r="Q39" s="8" t="s">
        <v>3830</v>
      </c>
      <c r="R39" s="8" t="s">
        <v>3831</v>
      </c>
      <c r="S39" s="8" t="s">
        <v>3832</v>
      </c>
      <c r="T39" s="8" t="s">
        <v>172</v>
      </c>
      <c r="U39" s="8" t="s">
        <v>3833</v>
      </c>
      <c r="V39" s="8" t="s">
        <v>3251</v>
      </c>
      <c r="W39" s="8" t="s">
        <v>3834</v>
      </c>
      <c r="X39" s="8" t="s">
        <v>3835</v>
      </c>
      <c r="Y39" s="8" t="s">
        <v>3312</v>
      </c>
      <c r="Z39" s="8" t="s">
        <v>3836</v>
      </c>
      <c r="AA39" s="8" t="s">
        <v>3837</v>
      </c>
      <c r="AB39" s="8" t="s">
        <v>3838</v>
      </c>
      <c r="AC39" s="9" t="s">
        <v>3839</v>
      </c>
      <c r="AD39" s="9" t="s">
        <v>509</v>
      </c>
    </row>
    <row r="40" spans="1:39" s="1" customFormat="1" ht="124.5" customHeight="1">
      <c r="A40" s="11" t="s">
        <v>3840</v>
      </c>
      <c r="B40" s="11" t="s">
        <v>511</v>
      </c>
      <c r="C40" s="11" t="s">
        <v>3841</v>
      </c>
      <c r="D40" s="11" t="s">
        <v>513</v>
      </c>
      <c r="E40" s="11" t="s">
        <v>3842</v>
      </c>
      <c r="F40" s="11">
        <v>2050</v>
      </c>
      <c r="G40" s="11" t="s">
        <v>3843</v>
      </c>
      <c r="H40" s="12" t="s">
        <v>3141</v>
      </c>
      <c r="I40" s="12" t="s">
        <v>3141</v>
      </c>
      <c r="J40" s="12" t="s">
        <v>3141</v>
      </c>
      <c r="K40" s="11" t="s">
        <v>3251</v>
      </c>
      <c r="L40" s="11" t="s">
        <v>3251</v>
      </c>
      <c r="M40" s="11" t="s">
        <v>3251</v>
      </c>
      <c r="N40" s="8" t="s">
        <v>64</v>
      </c>
      <c r="O40" s="11" t="s">
        <v>3251</v>
      </c>
      <c r="P40" s="8" t="s">
        <v>64</v>
      </c>
      <c r="Q40" s="11" t="s">
        <v>3312</v>
      </c>
      <c r="R40" s="11" t="s">
        <v>3337</v>
      </c>
      <c r="S40" s="8" t="s">
        <v>3415</v>
      </c>
      <c r="T40" s="8" t="s">
        <v>3339</v>
      </c>
      <c r="U40" s="8" t="s">
        <v>3461</v>
      </c>
      <c r="V40" s="8" t="s">
        <v>3312</v>
      </c>
      <c r="W40" s="8" t="s">
        <v>3844</v>
      </c>
      <c r="X40" s="8" t="s">
        <v>3845</v>
      </c>
      <c r="Y40" s="8" t="s">
        <v>3846</v>
      </c>
      <c r="Z40" s="8" t="s">
        <v>3847</v>
      </c>
      <c r="AA40" s="8" t="s">
        <v>3848</v>
      </c>
      <c r="AB40" s="11" t="s">
        <v>3849</v>
      </c>
      <c r="AC40" s="9" t="s">
        <v>3850</v>
      </c>
      <c r="AD40" s="9" t="s">
        <v>520</v>
      </c>
    </row>
    <row r="41" spans="1:39" s="1" customFormat="1" ht="124.5" customHeight="1">
      <c r="A41" s="11" t="s">
        <v>3851</v>
      </c>
      <c r="B41" s="11" t="s">
        <v>3852</v>
      </c>
      <c r="C41" s="11" t="s">
        <v>3841</v>
      </c>
      <c r="D41" s="11" t="s">
        <v>3853</v>
      </c>
      <c r="E41" s="11" t="s">
        <v>3854</v>
      </c>
      <c r="F41" s="11">
        <v>2050</v>
      </c>
      <c r="G41" s="11" t="s">
        <v>3855</v>
      </c>
      <c r="H41" s="11" t="s">
        <v>3251</v>
      </c>
      <c r="I41" s="11" t="s">
        <v>3141</v>
      </c>
      <c r="J41" s="11" t="s">
        <v>3251</v>
      </c>
      <c r="K41" s="11" t="s">
        <v>3251</v>
      </c>
      <c r="L41" s="11" t="s">
        <v>3251</v>
      </c>
      <c r="M41" s="11" t="s">
        <v>3251</v>
      </c>
      <c r="N41" s="11" t="s">
        <v>3251</v>
      </c>
      <c r="O41" s="11" t="s">
        <v>3856</v>
      </c>
      <c r="P41" s="8" t="s">
        <v>3251</v>
      </c>
      <c r="Q41" s="11" t="s">
        <v>3857</v>
      </c>
      <c r="R41" s="11" t="s">
        <v>3858</v>
      </c>
      <c r="S41" s="8" t="s">
        <v>3859</v>
      </c>
      <c r="T41" s="8" t="s">
        <v>3779</v>
      </c>
      <c r="U41" s="8" t="s">
        <v>3860</v>
      </c>
      <c r="V41" s="8" t="s">
        <v>3861</v>
      </c>
      <c r="W41" s="8" t="s">
        <v>3862</v>
      </c>
      <c r="X41" s="8" t="s">
        <v>3863</v>
      </c>
      <c r="Y41" s="8" t="s">
        <v>3251</v>
      </c>
      <c r="Z41" s="8" t="s">
        <v>3864</v>
      </c>
      <c r="AA41" s="8" t="s">
        <v>3865</v>
      </c>
      <c r="AB41" s="11" t="s">
        <v>3866</v>
      </c>
      <c r="AC41" s="9" t="s">
        <v>3867</v>
      </c>
      <c r="AD41" s="9" t="s">
        <v>529</v>
      </c>
    </row>
    <row r="42" spans="1:39" s="1" customFormat="1" ht="124.5" customHeight="1">
      <c r="A42" s="11" t="s">
        <v>3868</v>
      </c>
      <c r="B42" s="11" t="s">
        <v>531</v>
      </c>
      <c r="C42" s="11" t="s">
        <v>2360</v>
      </c>
      <c r="D42" s="11" t="s">
        <v>3869</v>
      </c>
      <c r="E42" s="11" t="s">
        <v>3870</v>
      </c>
      <c r="F42" s="11">
        <v>2032</v>
      </c>
      <c r="G42" s="11" t="s">
        <v>3748</v>
      </c>
      <c r="H42" s="11" t="s">
        <v>3141</v>
      </c>
      <c r="I42" s="11" t="s">
        <v>3141</v>
      </c>
      <c r="J42" s="11" t="s">
        <v>3141</v>
      </c>
      <c r="K42" s="11" t="s">
        <v>3251</v>
      </c>
      <c r="L42" s="11" t="s">
        <v>3251</v>
      </c>
      <c r="M42" s="11" t="s">
        <v>3251</v>
      </c>
      <c r="N42" s="11" t="s">
        <v>3141</v>
      </c>
      <c r="O42" s="11" t="s">
        <v>3141</v>
      </c>
      <c r="P42" s="8" t="s">
        <v>3251</v>
      </c>
      <c r="Q42" s="11" t="s">
        <v>3871</v>
      </c>
      <c r="R42" s="11" t="s">
        <v>3337</v>
      </c>
      <c r="S42" s="8" t="s">
        <v>3872</v>
      </c>
      <c r="T42" s="8" t="s">
        <v>3308</v>
      </c>
      <c r="U42" s="8" t="s">
        <v>3354</v>
      </c>
      <c r="V42" s="8" t="s">
        <v>3251</v>
      </c>
      <c r="W42" s="8" t="s">
        <v>3873</v>
      </c>
      <c r="X42" s="8" t="s">
        <v>3874</v>
      </c>
      <c r="Y42" s="8" t="s">
        <v>3251</v>
      </c>
      <c r="Z42" s="8" t="s">
        <v>3875</v>
      </c>
      <c r="AA42" s="8" t="s">
        <v>3876</v>
      </c>
      <c r="AB42" s="11" t="s">
        <v>3877</v>
      </c>
      <c r="AC42" s="9" t="s">
        <v>539</v>
      </c>
      <c r="AD42" s="9" t="s">
        <v>540</v>
      </c>
    </row>
    <row r="43" spans="1:39" s="1" customFormat="1" ht="105" customHeight="1">
      <c r="A43" s="13" t="s">
        <v>3878</v>
      </c>
      <c r="B43" s="13" t="s">
        <v>3879</v>
      </c>
      <c r="C43" s="13" t="s">
        <v>2363</v>
      </c>
      <c r="D43" s="8" t="s">
        <v>3880</v>
      </c>
      <c r="E43" s="13" t="s">
        <v>3881</v>
      </c>
      <c r="F43" s="13">
        <v>2040</v>
      </c>
      <c r="G43" s="8" t="s">
        <v>3882</v>
      </c>
      <c r="H43" s="12" t="s">
        <v>3141</v>
      </c>
      <c r="I43" s="12" t="s">
        <v>3141</v>
      </c>
      <c r="J43" s="12" t="s">
        <v>3141</v>
      </c>
      <c r="K43" s="12" t="s">
        <v>3141</v>
      </c>
      <c r="L43" s="12" t="s">
        <v>3141</v>
      </c>
      <c r="M43" s="8" t="s">
        <v>3251</v>
      </c>
      <c r="N43" s="12" t="s">
        <v>3141</v>
      </c>
      <c r="O43" s="8" t="s">
        <v>3251</v>
      </c>
      <c r="P43" s="8" t="s">
        <v>64</v>
      </c>
      <c r="Q43" s="8" t="s">
        <v>3312</v>
      </c>
      <c r="R43" s="13" t="s">
        <v>3883</v>
      </c>
      <c r="S43" s="8" t="s">
        <v>3884</v>
      </c>
      <c r="T43" s="8" t="s">
        <v>3339</v>
      </c>
      <c r="U43" s="8" t="s">
        <v>3354</v>
      </c>
      <c r="V43" s="8" t="s">
        <v>3885</v>
      </c>
      <c r="W43" s="8" t="s">
        <v>3886</v>
      </c>
      <c r="X43" s="8" t="s">
        <v>3887</v>
      </c>
      <c r="Y43" s="8" t="s">
        <v>3312</v>
      </c>
      <c r="Z43" s="8" t="s">
        <v>3888</v>
      </c>
      <c r="AA43" s="8" t="s">
        <v>3889</v>
      </c>
      <c r="AB43" s="8" t="s">
        <v>3890</v>
      </c>
      <c r="AC43" s="9" t="s">
        <v>3891</v>
      </c>
      <c r="AD43" s="9" t="s">
        <v>3892</v>
      </c>
    </row>
    <row r="44" spans="1:39" s="1" customFormat="1" ht="171.75" customHeight="1">
      <c r="A44" s="8" t="s">
        <v>3893</v>
      </c>
      <c r="B44" s="8" t="s">
        <v>386</v>
      </c>
      <c r="C44" s="13" t="s">
        <v>2363</v>
      </c>
      <c r="D44" s="8" t="s">
        <v>3894</v>
      </c>
      <c r="E44" s="8" t="s">
        <v>3895</v>
      </c>
      <c r="F44" s="8">
        <v>2040</v>
      </c>
      <c r="G44" s="8" t="s">
        <v>3896</v>
      </c>
      <c r="H44" s="12" t="s">
        <v>3141</v>
      </c>
      <c r="I44" s="12" t="s">
        <v>3141</v>
      </c>
      <c r="J44" s="12" t="s">
        <v>3141</v>
      </c>
      <c r="K44" s="12" t="s">
        <v>3141</v>
      </c>
      <c r="L44" s="12" t="s">
        <v>3141</v>
      </c>
      <c r="M44" s="8" t="s">
        <v>64</v>
      </c>
      <c r="N44" s="12" t="s">
        <v>3141</v>
      </c>
      <c r="O44" s="8" t="s">
        <v>3251</v>
      </c>
      <c r="P44" s="8" t="s">
        <v>3141</v>
      </c>
      <c r="Q44" s="8" t="s">
        <v>3312</v>
      </c>
      <c r="R44" s="8" t="s">
        <v>3384</v>
      </c>
      <c r="S44" s="8" t="s">
        <v>3897</v>
      </c>
      <c r="T44" s="8" t="s">
        <v>3339</v>
      </c>
      <c r="U44" s="8" t="s">
        <v>3898</v>
      </c>
      <c r="V44" s="8" t="s">
        <v>3312</v>
      </c>
      <c r="W44" s="8" t="s">
        <v>3899</v>
      </c>
      <c r="X44" s="8" t="s">
        <v>3900</v>
      </c>
      <c r="Y44" s="8" t="s">
        <v>3312</v>
      </c>
      <c r="Z44" s="8" t="s">
        <v>3901</v>
      </c>
      <c r="AA44" s="8" t="s">
        <v>3902</v>
      </c>
      <c r="AB44" s="8" t="s">
        <v>3903</v>
      </c>
      <c r="AC44" s="9" t="s">
        <v>3904</v>
      </c>
      <c r="AD44" s="9" t="s">
        <v>558</v>
      </c>
    </row>
    <row r="45" spans="1:39" s="1" customFormat="1" ht="171.75" customHeight="1">
      <c r="A45" s="8" t="s">
        <v>3905</v>
      </c>
      <c r="B45" s="8" t="s">
        <v>560</v>
      </c>
      <c r="C45" s="8" t="s">
        <v>2363</v>
      </c>
      <c r="D45" s="8" t="s">
        <v>3906</v>
      </c>
      <c r="E45" s="8" t="s">
        <v>3907</v>
      </c>
      <c r="F45" s="8">
        <v>2060</v>
      </c>
      <c r="G45" s="8" t="s">
        <v>3908</v>
      </c>
      <c r="H45" s="12" t="s">
        <v>3141</v>
      </c>
      <c r="I45" s="12" t="s">
        <v>3141</v>
      </c>
      <c r="J45" s="12" t="s">
        <v>3141</v>
      </c>
      <c r="K45" s="11" t="s">
        <v>3251</v>
      </c>
      <c r="L45" s="11" t="s">
        <v>3141</v>
      </c>
      <c r="M45" s="8" t="s">
        <v>3251</v>
      </c>
      <c r="N45" s="11" t="s">
        <v>3141</v>
      </c>
      <c r="O45" s="8" t="s">
        <v>3251</v>
      </c>
      <c r="P45" s="8" t="s">
        <v>3141</v>
      </c>
      <c r="Q45" s="8" t="s">
        <v>3909</v>
      </c>
      <c r="R45" s="8" t="s">
        <v>3337</v>
      </c>
      <c r="S45" s="8" t="s">
        <v>3910</v>
      </c>
      <c r="T45" s="8" t="s">
        <v>3339</v>
      </c>
      <c r="U45" s="8" t="s">
        <v>3911</v>
      </c>
      <c r="V45" s="8" t="s">
        <v>3912</v>
      </c>
      <c r="W45" s="8" t="s">
        <v>3913</v>
      </c>
      <c r="X45" s="8" t="s">
        <v>3914</v>
      </c>
      <c r="Y45" s="8" t="s">
        <v>3312</v>
      </c>
      <c r="Z45" s="8" t="s">
        <v>3915</v>
      </c>
      <c r="AA45" s="8" t="s">
        <v>3916</v>
      </c>
      <c r="AB45" s="8" t="s">
        <v>3917</v>
      </c>
      <c r="AC45" s="9" t="s">
        <v>3918</v>
      </c>
      <c r="AD45" s="9" t="s">
        <v>569</v>
      </c>
    </row>
    <row r="46" spans="1:39" s="1" customFormat="1" ht="171.75" customHeight="1">
      <c r="A46" s="8" t="s">
        <v>3919</v>
      </c>
      <c r="B46" s="8" t="s">
        <v>3920</v>
      </c>
      <c r="C46" s="8" t="s">
        <v>2363</v>
      </c>
      <c r="D46" s="8" t="s">
        <v>3921</v>
      </c>
      <c r="E46" s="8" t="s">
        <v>3303</v>
      </c>
      <c r="F46" s="8">
        <v>2050</v>
      </c>
      <c r="G46" s="8" t="s">
        <v>3922</v>
      </c>
      <c r="H46" s="12" t="s">
        <v>3141</v>
      </c>
      <c r="I46" s="12" t="s">
        <v>3141</v>
      </c>
      <c r="J46" s="12" t="s">
        <v>3141</v>
      </c>
      <c r="K46" s="12" t="s">
        <v>3141</v>
      </c>
      <c r="L46" s="12" t="s">
        <v>3141</v>
      </c>
      <c r="M46" s="8" t="s">
        <v>3251</v>
      </c>
      <c r="N46" s="11" t="s">
        <v>3141</v>
      </c>
      <c r="O46" s="8" t="s">
        <v>3251</v>
      </c>
      <c r="P46" s="8" t="s">
        <v>3141</v>
      </c>
      <c r="Q46" s="8" t="s">
        <v>3923</v>
      </c>
      <c r="R46" s="8" t="s">
        <v>3924</v>
      </c>
      <c r="S46" s="8" t="s">
        <v>3925</v>
      </c>
      <c r="T46" s="8" t="s">
        <v>3401</v>
      </c>
      <c r="U46" s="8" t="s">
        <v>3461</v>
      </c>
      <c r="V46" s="8" t="s">
        <v>3141</v>
      </c>
      <c r="W46" s="8" t="s">
        <v>3926</v>
      </c>
      <c r="X46" s="8" t="s">
        <v>3927</v>
      </c>
      <c r="Y46" s="8" t="s">
        <v>3312</v>
      </c>
      <c r="Z46" s="8" t="s">
        <v>3928</v>
      </c>
      <c r="AA46" s="8" t="s">
        <v>3929</v>
      </c>
      <c r="AB46" s="8" t="s">
        <v>3930</v>
      </c>
      <c r="AC46" s="9" t="s">
        <v>3931</v>
      </c>
      <c r="AD46" s="9" t="s">
        <v>578</v>
      </c>
    </row>
    <row r="47" spans="1:39" s="1" customFormat="1" ht="105" customHeight="1">
      <c r="A47" s="8" t="s">
        <v>3932</v>
      </c>
      <c r="B47" s="8" t="s">
        <v>580</v>
      </c>
      <c r="C47" s="8" t="s">
        <v>3933</v>
      </c>
      <c r="D47" s="8" t="s">
        <v>582</v>
      </c>
      <c r="E47" s="8" t="s">
        <v>3934</v>
      </c>
      <c r="F47" s="8">
        <v>2040</v>
      </c>
      <c r="G47" s="8" t="s">
        <v>3935</v>
      </c>
      <c r="H47" s="11" t="s">
        <v>3251</v>
      </c>
      <c r="I47" s="12" t="s">
        <v>3141</v>
      </c>
      <c r="J47" s="11" t="s">
        <v>3251</v>
      </c>
      <c r="K47" s="11" t="s">
        <v>3141</v>
      </c>
      <c r="L47" s="11" t="s">
        <v>3251</v>
      </c>
      <c r="M47" s="11" t="s">
        <v>3251</v>
      </c>
      <c r="N47" s="11" t="s">
        <v>3251</v>
      </c>
      <c r="O47" s="11" t="s">
        <v>3251</v>
      </c>
      <c r="P47" s="11" t="s">
        <v>3251</v>
      </c>
      <c r="Q47" s="8" t="s">
        <v>3936</v>
      </c>
      <c r="R47" s="8" t="s">
        <v>3937</v>
      </c>
      <c r="S47" s="8" t="s">
        <v>3415</v>
      </c>
      <c r="T47" s="8" t="s">
        <v>3339</v>
      </c>
      <c r="U47" s="8" t="s">
        <v>3461</v>
      </c>
      <c r="V47" s="8" t="s">
        <v>3312</v>
      </c>
      <c r="W47" s="8" t="s">
        <v>3938</v>
      </c>
      <c r="X47" s="8" t="s">
        <v>3939</v>
      </c>
      <c r="Y47" s="8" t="s">
        <v>3312</v>
      </c>
      <c r="Z47" s="8" t="s">
        <v>3940</v>
      </c>
      <c r="AA47" s="8" t="s">
        <v>3941</v>
      </c>
      <c r="AB47" s="8" t="s">
        <v>3942</v>
      </c>
      <c r="AC47" s="9" t="s">
        <v>3943</v>
      </c>
      <c r="AD47" s="9" t="s">
        <v>589</v>
      </c>
      <c r="AM47" s="1" t="s">
        <v>3944</v>
      </c>
    </row>
    <row r="48" spans="1:39" s="1" customFormat="1" ht="105" customHeight="1">
      <c r="A48" s="8" t="s">
        <v>3945</v>
      </c>
      <c r="B48" s="8" t="s">
        <v>591</v>
      </c>
      <c r="C48" s="8" t="s">
        <v>3946</v>
      </c>
      <c r="D48" s="8" t="s">
        <v>594</v>
      </c>
      <c r="E48" s="8" t="s">
        <v>3947</v>
      </c>
      <c r="F48" s="8">
        <v>2030</v>
      </c>
      <c r="G48" s="8" t="s">
        <v>3948</v>
      </c>
      <c r="H48" s="12" t="s">
        <v>3141</v>
      </c>
      <c r="I48" s="12" t="s">
        <v>3141</v>
      </c>
      <c r="J48" s="11" t="s">
        <v>3251</v>
      </c>
      <c r="K48" s="11" t="s">
        <v>3251</v>
      </c>
      <c r="L48" s="11" t="s">
        <v>3251</v>
      </c>
      <c r="M48" s="11" t="s">
        <v>3251</v>
      </c>
      <c r="N48" s="11" t="s">
        <v>3251</v>
      </c>
      <c r="O48" s="11" t="s">
        <v>3251</v>
      </c>
      <c r="P48" s="11" t="s">
        <v>3251</v>
      </c>
      <c r="Q48" s="8" t="s">
        <v>3505</v>
      </c>
      <c r="R48" s="8" t="s">
        <v>3949</v>
      </c>
      <c r="S48" s="8" t="s">
        <v>3415</v>
      </c>
      <c r="T48" s="8" t="s">
        <v>3308</v>
      </c>
      <c r="U48" s="8" t="s">
        <v>3461</v>
      </c>
      <c r="V48" s="8" t="s">
        <v>3312</v>
      </c>
      <c r="W48" s="8" t="s">
        <v>3950</v>
      </c>
      <c r="X48" s="8" t="s">
        <v>3951</v>
      </c>
      <c r="Y48" s="8" t="s">
        <v>3312</v>
      </c>
      <c r="Z48" s="8" t="s">
        <v>3952</v>
      </c>
      <c r="AA48" s="8" t="s">
        <v>3953</v>
      </c>
      <c r="AB48" s="8" t="s">
        <v>3954</v>
      </c>
      <c r="AC48" s="9" t="s">
        <v>3955</v>
      </c>
      <c r="AD48" s="9" t="s">
        <v>599</v>
      </c>
    </row>
    <row r="49" spans="1:30" s="1" customFormat="1" ht="174" customHeight="1">
      <c r="A49" s="8" t="s">
        <v>3956</v>
      </c>
      <c r="B49" s="8" t="s">
        <v>3957</v>
      </c>
      <c r="C49" s="8" t="s">
        <v>3958</v>
      </c>
      <c r="D49" s="8" t="s">
        <v>3959</v>
      </c>
      <c r="E49" s="8" t="s">
        <v>3960</v>
      </c>
      <c r="F49" s="8">
        <v>2040</v>
      </c>
      <c r="G49" s="8" t="s">
        <v>3961</v>
      </c>
      <c r="H49" s="11" t="s">
        <v>3962</v>
      </c>
      <c r="I49" s="11" t="s">
        <v>3141</v>
      </c>
      <c r="J49" s="11" t="s">
        <v>3141</v>
      </c>
      <c r="K49" s="11" t="s">
        <v>3963</v>
      </c>
      <c r="L49" s="11" t="s">
        <v>3964</v>
      </c>
      <c r="M49" s="11" t="s">
        <v>3141</v>
      </c>
      <c r="N49" s="11" t="s">
        <v>3965</v>
      </c>
      <c r="O49" s="11" t="s">
        <v>3966</v>
      </c>
      <c r="P49" s="11" t="s">
        <v>3967</v>
      </c>
      <c r="Q49" s="8" t="s">
        <v>3968</v>
      </c>
      <c r="R49" s="8" t="s">
        <v>3969</v>
      </c>
      <c r="S49" s="8" t="s">
        <v>3970</v>
      </c>
      <c r="T49" s="8" t="s">
        <v>3401</v>
      </c>
      <c r="U49" s="8" t="s">
        <v>3312</v>
      </c>
      <c r="V49" s="8" t="s">
        <v>3971</v>
      </c>
      <c r="W49" s="8" t="s">
        <v>3972</v>
      </c>
      <c r="X49" s="8" t="s">
        <v>3973</v>
      </c>
      <c r="Y49" s="8" t="s">
        <v>3312</v>
      </c>
      <c r="Z49" s="8" t="s">
        <v>3974</v>
      </c>
      <c r="AA49" s="8" t="s">
        <v>3975</v>
      </c>
      <c r="AB49" s="8" t="s">
        <v>3976</v>
      </c>
      <c r="AC49" s="9" t="s">
        <v>3977</v>
      </c>
      <c r="AD49" s="9" t="s">
        <v>3978</v>
      </c>
    </row>
    <row r="50" spans="1:30" s="1" customFormat="1" ht="95.25" customHeight="1">
      <c r="A50" s="8" t="s">
        <v>3979</v>
      </c>
      <c r="B50" s="8" t="s">
        <v>3980</v>
      </c>
      <c r="C50" s="8" t="s">
        <v>3981</v>
      </c>
      <c r="D50" s="8" t="s">
        <v>3982</v>
      </c>
      <c r="E50" s="8" t="s">
        <v>3424</v>
      </c>
      <c r="F50" s="8">
        <v>2040</v>
      </c>
      <c r="G50" s="8" t="s">
        <v>3983</v>
      </c>
      <c r="H50" s="11" t="s">
        <v>3141</v>
      </c>
      <c r="I50" s="11" t="s">
        <v>3141</v>
      </c>
      <c r="J50" s="11" t="s">
        <v>3141</v>
      </c>
      <c r="K50" s="11" t="s">
        <v>3141</v>
      </c>
      <c r="L50" s="11" t="s">
        <v>3251</v>
      </c>
      <c r="M50" s="11" t="s">
        <v>3141</v>
      </c>
      <c r="N50" s="11" t="s">
        <v>3141</v>
      </c>
      <c r="O50" s="11" t="s">
        <v>3251</v>
      </c>
      <c r="P50" s="11" t="s">
        <v>3984</v>
      </c>
      <c r="Q50" s="8" t="s">
        <v>3312</v>
      </c>
      <c r="R50" s="8" t="s">
        <v>3985</v>
      </c>
      <c r="S50" s="8" t="s">
        <v>3415</v>
      </c>
      <c r="T50" s="8" t="s">
        <v>3339</v>
      </c>
      <c r="U50" s="8" t="s">
        <v>3461</v>
      </c>
      <c r="V50" s="8" t="s">
        <v>3312</v>
      </c>
      <c r="W50" s="8" t="s">
        <v>3986</v>
      </c>
      <c r="X50" s="8" t="s">
        <v>3987</v>
      </c>
      <c r="Y50" s="8" t="s">
        <v>3312</v>
      </c>
      <c r="Z50" s="8" t="s">
        <v>3988</v>
      </c>
      <c r="AA50" s="8" t="s">
        <v>3989</v>
      </c>
      <c r="AB50" s="8" t="s">
        <v>3990</v>
      </c>
      <c r="AC50" s="9" t="s">
        <v>3991</v>
      </c>
      <c r="AD50" s="9" t="s">
        <v>3992</v>
      </c>
    </row>
    <row r="51" spans="1:30" s="1" customFormat="1" ht="171.75" customHeight="1">
      <c r="A51" s="8" t="s">
        <v>3993</v>
      </c>
      <c r="B51" s="8" t="s">
        <v>3994</v>
      </c>
      <c r="C51" s="8" t="s">
        <v>2364</v>
      </c>
      <c r="D51" s="8" t="s">
        <v>3995</v>
      </c>
      <c r="E51" s="8" t="s">
        <v>3996</v>
      </c>
      <c r="F51" s="8"/>
      <c r="G51" s="8" t="s">
        <v>3997</v>
      </c>
      <c r="H51" s="11" t="s">
        <v>3141</v>
      </c>
      <c r="I51" s="11" t="s">
        <v>3141</v>
      </c>
      <c r="J51" s="11" t="s">
        <v>3141</v>
      </c>
      <c r="K51" s="11" t="s">
        <v>3141</v>
      </c>
      <c r="L51" s="11" t="s">
        <v>3251</v>
      </c>
      <c r="M51" s="11" t="s">
        <v>3141</v>
      </c>
      <c r="N51" s="11" t="s">
        <v>3251</v>
      </c>
      <c r="O51" s="11" t="s">
        <v>3251</v>
      </c>
      <c r="P51" s="11" t="s">
        <v>3251</v>
      </c>
      <c r="Q51" s="8" t="s">
        <v>3998</v>
      </c>
      <c r="R51" s="8" t="s">
        <v>3999</v>
      </c>
      <c r="S51" s="8" t="s">
        <v>4000</v>
      </c>
      <c r="T51" s="8" t="s">
        <v>3339</v>
      </c>
      <c r="U51" s="8" t="s">
        <v>3461</v>
      </c>
      <c r="V51" s="8" t="s">
        <v>3251</v>
      </c>
      <c r="W51" s="8" t="s">
        <v>4001</v>
      </c>
      <c r="X51" s="8" t="s">
        <v>4002</v>
      </c>
      <c r="Y51" s="8" t="s">
        <v>4003</v>
      </c>
      <c r="Z51" s="8" t="s">
        <v>4004</v>
      </c>
      <c r="AA51" s="8" t="s">
        <v>4005</v>
      </c>
      <c r="AB51" s="8" t="s">
        <v>4006</v>
      </c>
      <c r="AC51" s="9" t="s">
        <v>4007</v>
      </c>
      <c r="AD51" s="9" t="s">
        <v>608</v>
      </c>
    </row>
    <row r="52" spans="1:30" s="1" customFormat="1" ht="171.75" customHeight="1">
      <c r="A52" s="8" t="s">
        <v>4008</v>
      </c>
      <c r="B52" s="8" t="s">
        <v>4009</v>
      </c>
      <c r="C52" s="8" t="s">
        <v>4010</v>
      </c>
      <c r="D52" s="8" t="s">
        <v>4011</v>
      </c>
      <c r="E52" s="8" t="s">
        <v>4012</v>
      </c>
      <c r="F52" s="8"/>
      <c r="G52" s="8" t="s">
        <v>4013</v>
      </c>
      <c r="H52" s="11" t="s">
        <v>3141</v>
      </c>
      <c r="I52" s="11" t="s">
        <v>3251</v>
      </c>
      <c r="J52" s="11" t="s">
        <v>3251</v>
      </c>
      <c r="K52" s="11" t="s">
        <v>3251</v>
      </c>
      <c r="L52" s="11" t="s">
        <v>3141</v>
      </c>
      <c r="M52" s="11" t="s">
        <v>3251</v>
      </c>
      <c r="N52" s="11" t="s">
        <v>3141</v>
      </c>
      <c r="O52" s="11" t="s">
        <v>3251</v>
      </c>
      <c r="P52" s="11" t="s">
        <v>3141</v>
      </c>
      <c r="Q52" s="8" t="s">
        <v>4014</v>
      </c>
      <c r="R52" s="8" t="s">
        <v>3999</v>
      </c>
      <c r="S52" s="8" t="s">
        <v>4015</v>
      </c>
      <c r="T52" s="8" t="s">
        <v>3779</v>
      </c>
      <c r="U52" s="8" t="s">
        <v>3312</v>
      </c>
      <c r="V52" s="8" t="s">
        <v>3251</v>
      </c>
      <c r="W52" s="8" t="s">
        <v>4016</v>
      </c>
      <c r="X52" s="8" t="s">
        <v>4017</v>
      </c>
      <c r="Y52" s="8" t="s">
        <v>3251</v>
      </c>
      <c r="Z52" s="8" t="s">
        <v>4018</v>
      </c>
      <c r="AA52" s="8" t="s">
        <v>4019</v>
      </c>
      <c r="AB52" s="8" t="s">
        <v>4020</v>
      </c>
      <c r="AC52" s="9" t="s">
        <v>4021</v>
      </c>
      <c r="AD52" s="9" t="s">
        <v>4022</v>
      </c>
    </row>
    <row r="53" spans="1:30" s="1" customFormat="1" ht="157.5" customHeight="1">
      <c r="A53" s="8" t="s">
        <v>4023</v>
      </c>
      <c r="B53" s="8" t="s">
        <v>610</v>
      </c>
      <c r="C53" s="13" t="s">
        <v>2370</v>
      </c>
      <c r="D53" s="8" t="s">
        <v>4024</v>
      </c>
      <c r="E53" s="13" t="s">
        <v>3489</v>
      </c>
      <c r="F53" s="13">
        <v>2050</v>
      </c>
      <c r="G53" s="8" t="s">
        <v>4025</v>
      </c>
      <c r="H53" s="12" t="s">
        <v>3141</v>
      </c>
      <c r="I53" s="12" t="s">
        <v>3141</v>
      </c>
      <c r="J53" s="12" t="s">
        <v>3141</v>
      </c>
      <c r="K53" s="12" t="s">
        <v>3141</v>
      </c>
      <c r="L53" s="12" t="s">
        <v>3141</v>
      </c>
      <c r="M53" s="11" t="s">
        <v>3251</v>
      </c>
      <c r="N53" s="8" t="s">
        <v>64</v>
      </c>
      <c r="O53" s="8" t="s">
        <v>64</v>
      </c>
      <c r="P53" s="8" t="s">
        <v>64</v>
      </c>
      <c r="Q53" s="8" t="s">
        <v>4026</v>
      </c>
      <c r="R53" s="8" t="s">
        <v>4027</v>
      </c>
      <c r="S53" s="8" t="s">
        <v>4028</v>
      </c>
      <c r="T53" s="8" t="s">
        <v>3401</v>
      </c>
      <c r="U53" s="8" t="s">
        <v>3461</v>
      </c>
      <c r="V53" s="8" t="s">
        <v>3141</v>
      </c>
      <c r="W53" s="8" t="s">
        <v>4029</v>
      </c>
      <c r="X53" s="8" t="s">
        <v>3987</v>
      </c>
      <c r="Y53" s="8" t="s">
        <v>4030</v>
      </c>
      <c r="Z53" s="8" t="s">
        <v>4031</v>
      </c>
      <c r="AA53" s="8" t="s">
        <v>4032</v>
      </c>
      <c r="AB53" s="8" t="s">
        <v>4033</v>
      </c>
      <c r="AC53" s="9" t="s">
        <v>4034</v>
      </c>
      <c r="AD53" s="9" t="s">
        <v>620</v>
      </c>
    </row>
    <row r="54" spans="1:30" s="1" customFormat="1" ht="157.5" customHeight="1">
      <c r="A54" s="8" t="s">
        <v>4035</v>
      </c>
      <c r="B54" s="8" t="s">
        <v>622</v>
      </c>
      <c r="C54" s="8" t="s">
        <v>2370</v>
      </c>
      <c r="D54" s="8" t="s">
        <v>4036</v>
      </c>
      <c r="E54" s="8" t="s">
        <v>3334</v>
      </c>
      <c r="F54" s="8">
        <v>2030</v>
      </c>
      <c r="G54" s="8" t="s">
        <v>4037</v>
      </c>
      <c r="H54" s="11" t="s">
        <v>3312</v>
      </c>
      <c r="I54" s="11" t="s">
        <v>3312</v>
      </c>
      <c r="J54" s="11" t="s">
        <v>3312</v>
      </c>
      <c r="K54" s="11" t="s">
        <v>3312</v>
      </c>
      <c r="L54" s="11" t="s">
        <v>3312</v>
      </c>
      <c r="M54" s="11" t="s">
        <v>3312</v>
      </c>
      <c r="N54" s="11" t="s">
        <v>3312</v>
      </c>
      <c r="O54" s="11" t="s">
        <v>3312</v>
      </c>
      <c r="P54" s="11" t="s">
        <v>3312</v>
      </c>
      <c r="Q54" s="8" t="s">
        <v>3312</v>
      </c>
      <c r="R54" s="8" t="s">
        <v>4038</v>
      </c>
      <c r="S54" s="8" t="s">
        <v>4039</v>
      </c>
      <c r="T54" s="8" t="s">
        <v>4040</v>
      </c>
      <c r="U54" s="8" t="s">
        <v>3860</v>
      </c>
      <c r="V54" s="8" t="s">
        <v>4041</v>
      </c>
      <c r="W54" s="8" t="s">
        <v>4042</v>
      </c>
      <c r="X54" s="8" t="s">
        <v>3987</v>
      </c>
      <c r="Y54" s="8" t="s">
        <v>3312</v>
      </c>
      <c r="Z54" s="8" t="s">
        <v>3312</v>
      </c>
      <c r="AA54" s="8" t="s">
        <v>4043</v>
      </c>
      <c r="AB54" s="8" t="s">
        <v>4044</v>
      </c>
      <c r="AC54" s="9" t="s">
        <v>4045</v>
      </c>
      <c r="AD54" s="9" t="s">
        <v>628</v>
      </c>
    </row>
    <row r="55" spans="1:30" s="1" customFormat="1" ht="157.5" customHeight="1">
      <c r="A55" s="8" t="s">
        <v>4046</v>
      </c>
      <c r="B55" s="8" t="s">
        <v>386</v>
      </c>
      <c r="C55" s="8" t="s">
        <v>4047</v>
      </c>
      <c r="D55" s="8" t="s">
        <v>4048</v>
      </c>
      <c r="E55" s="8" t="s">
        <v>4049</v>
      </c>
      <c r="F55" s="8">
        <v>2050</v>
      </c>
      <c r="G55" s="8" t="s">
        <v>3748</v>
      </c>
      <c r="H55" s="11" t="s">
        <v>3251</v>
      </c>
      <c r="I55" s="11" t="s">
        <v>3251</v>
      </c>
      <c r="J55" s="11" t="s">
        <v>3251</v>
      </c>
      <c r="K55" s="11" t="s">
        <v>3251</v>
      </c>
      <c r="L55" s="11" t="s">
        <v>3251</v>
      </c>
      <c r="M55" s="11" t="s">
        <v>3251</v>
      </c>
      <c r="N55" s="11" t="s">
        <v>4050</v>
      </c>
      <c r="O55" s="11" t="s">
        <v>3312</v>
      </c>
      <c r="P55" s="11" t="s">
        <v>3312</v>
      </c>
      <c r="Q55" s="8" t="s">
        <v>3312</v>
      </c>
      <c r="R55" s="8" t="s">
        <v>4051</v>
      </c>
      <c r="S55" s="8" t="s">
        <v>4052</v>
      </c>
      <c r="T55" s="8" t="s">
        <v>4040</v>
      </c>
      <c r="U55" s="8" t="s">
        <v>3860</v>
      </c>
      <c r="V55" s="8" t="s">
        <v>4053</v>
      </c>
      <c r="W55" s="8" t="s">
        <v>4054</v>
      </c>
      <c r="X55" s="8" t="s">
        <v>4055</v>
      </c>
      <c r="Y55" s="8" t="s">
        <v>4056</v>
      </c>
      <c r="Z55" s="8" t="s">
        <v>3312</v>
      </c>
      <c r="AA55" s="8" t="s">
        <v>4057</v>
      </c>
      <c r="AB55" s="8" t="s">
        <v>4058</v>
      </c>
      <c r="AC55" s="9" t="s">
        <v>4059</v>
      </c>
      <c r="AD55" s="9" t="s">
        <v>638</v>
      </c>
    </row>
    <row r="56" spans="1:30" s="1" customFormat="1" ht="157.5" customHeight="1">
      <c r="A56" s="8" t="s">
        <v>4060</v>
      </c>
      <c r="B56" s="8" t="s">
        <v>4061</v>
      </c>
      <c r="C56" s="8" t="s">
        <v>2371</v>
      </c>
      <c r="D56" s="8" t="s">
        <v>4062</v>
      </c>
      <c r="E56" s="8" t="s">
        <v>4063</v>
      </c>
      <c r="F56" s="8">
        <v>2037</v>
      </c>
      <c r="G56" s="8" t="s">
        <v>4064</v>
      </c>
      <c r="H56" s="12" t="s">
        <v>3141</v>
      </c>
      <c r="I56" s="12" t="s">
        <v>3141</v>
      </c>
      <c r="J56" s="11" t="s">
        <v>3251</v>
      </c>
      <c r="K56" s="11" t="s">
        <v>3251</v>
      </c>
      <c r="L56" s="11" t="s">
        <v>3251</v>
      </c>
      <c r="M56" s="11" t="s">
        <v>3251</v>
      </c>
      <c r="N56" s="8" t="s">
        <v>3560</v>
      </c>
      <c r="O56" s="8" t="s">
        <v>3251</v>
      </c>
      <c r="P56" s="8" t="s">
        <v>3251</v>
      </c>
      <c r="Q56" s="8" t="s">
        <v>4065</v>
      </c>
      <c r="R56" s="8" t="s">
        <v>3337</v>
      </c>
      <c r="S56" s="8" t="s">
        <v>3415</v>
      </c>
      <c r="T56" s="8" t="s">
        <v>4040</v>
      </c>
      <c r="U56" s="8" t="s">
        <v>4066</v>
      </c>
      <c r="V56" s="8" t="s">
        <v>3251</v>
      </c>
      <c r="W56" s="8" t="s">
        <v>4067</v>
      </c>
      <c r="X56" s="8" t="s">
        <v>4068</v>
      </c>
      <c r="Y56" s="8" t="s">
        <v>3312</v>
      </c>
      <c r="Z56" s="8" t="s">
        <v>4069</v>
      </c>
      <c r="AA56" s="8" t="s">
        <v>4070</v>
      </c>
      <c r="AB56" s="8" t="s">
        <v>4071</v>
      </c>
      <c r="AC56" s="9" t="s">
        <v>4072</v>
      </c>
      <c r="AD56" s="9" t="s">
        <v>650</v>
      </c>
    </row>
    <row r="57" spans="1:30" s="1" customFormat="1" ht="197.25" customHeight="1">
      <c r="A57" s="8" t="s">
        <v>4073</v>
      </c>
      <c r="B57" s="8" t="s">
        <v>294</v>
      </c>
      <c r="C57" s="8" t="s">
        <v>4074</v>
      </c>
      <c r="D57" s="8" t="s">
        <v>654</v>
      </c>
      <c r="E57" s="8" t="s">
        <v>3334</v>
      </c>
      <c r="F57" s="8">
        <v>2030</v>
      </c>
      <c r="G57" s="8" t="s">
        <v>4075</v>
      </c>
      <c r="H57" s="12" t="s">
        <v>3141</v>
      </c>
      <c r="I57" s="12" t="s">
        <v>3141</v>
      </c>
      <c r="J57" s="12" t="s">
        <v>3141</v>
      </c>
      <c r="K57" s="11" t="s">
        <v>3251</v>
      </c>
      <c r="L57" s="11" t="s">
        <v>3251</v>
      </c>
      <c r="M57" s="11" t="s">
        <v>3251</v>
      </c>
      <c r="N57" s="8" t="s">
        <v>3560</v>
      </c>
      <c r="O57" s="8" t="s">
        <v>3251</v>
      </c>
      <c r="P57" s="8" t="s">
        <v>3251</v>
      </c>
      <c r="Q57" s="8" t="s">
        <v>4076</v>
      </c>
      <c r="R57" s="8" t="s">
        <v>3521</v>
      </c>
      <c r="S57" s="8" t="s">
        <v>4077</v>
      </c>
      <c r="T57" s="8" t="s">
        <v>4078</v>
      </c>
      <c r="U57" s="8" t="s">
        <v>3354</v>
      </c>
      <c r="V57" s="8" t="s">
        <v>3251</v>
      </c>
      <c r="W57" s="8" t="s">
        <v>4079</v>
      </c>
      <c r="X57" s="8" t="s">
        <v>4080</v>
      </c>
      <c r="Y57" s="8" t="s">
        <v>3312</v>
      </c>
      <c r="Z57" s="8" t="s">
        <v>4081</v>
      </c>
      <c r="AA57" s="8" t="s">
        <v>4082</v>
      </c>
      <c r="AB57" s="8" t="s">
        <v>4083</v>
      </c>
      <c r="AC57" s="9" t="s">
        <v>4084</v>
      </c>
      <c r="AD57" s="9" t="s">
        <v>659</v>
      </c>
    </row>
    <row r="58" spans="1:30" s="1" customFormat="1" ht="227.25" customHeight="1">
      <c r="A58" s="8" t="s">
        <v>4085</v>
      </c>
      <c r="B58" s="8" t="s">
        <v>269</v>
      </c>
      <c r="C58" s="8" t="s">
        <v>4086</v>
      </c>
      <c r="D58" s="8" t="s">
        <v>4087</v>
      </c>
      <c r="E58" s="8" t="s">
        <v>3334</v>
      </c>
      <c r="F58" s="8">
        <v>2030</v>
      </c>
      <c r="G58" s="8" t="s">
        <v>4088</v>
      </c>
      <c r="H58" s="12" t="s">
        <v>3141</v>
      </c>
      <c r="I58" s="12" t="s">
        <v>3141</v>
      </c>
      <c r="J58" s="12" t="s">
        <v>3141</v>
      </c>
      <c r="K58" s="12" t="s">
        <v>3141</v>
      </c>
      <c r="L58" s="12" t="s">
        <v>3141</v>
      </c>
      <c r="M58" s="11" t="s">
        <v>64</v>
      </c>
      <c r="N58" s="8" t="s">
        <v>3141</v>
      </c>
      <c r="O58" s="8" t="s">
        <v>3251</v>
      </c>
      <c r="P58" s="8" t="s">
        <v>3141</v>
      </c>
      <c r="Q58" s="8" t="s">
        <v>3312</v>
      </c>
      <c r="R58" s="8" t="s">
        <v>3337</v>
      </c>
      <c r="S58" s="8" t="s">
        <v>4089</v>
      </c>
      <c r="T58" s="8" t="s">
        <v>4090</v>
      </c>
      <c r="U58" s="8" t="s">
        <v>3354</v>
      </c>
      <c r="V58" s="8" t="s">
        <v>3251</v>
      </c>
      <c r="W58" s="8" t="s">
        <v>4091</v>
      </c>
      <c r="X58" s="8" t="s">
        <v>4092</v>
      </c>
      <c r="Y58" s="8" t="s">
        <v>4093</v>
      </c>
      <c r="Z58" s="8" t="s">
        <v>3312</v>
      </c>
      <c r="AA58" s="8" t="s">
        <v>4094</v>
      </c>
      <c r="AB58" s="8" t="s">
        <v>4095</v>
      </c>
      <c r="AC58" s="9" t="s">
        <v>4096</v>
      </c>
      <c r="AD58" s="9" t="s">
        <v>4097</v>
      </c>
    </row>
    <row r="59" spans="1:30" s="1" customFormat="1" ht="146.5" customHeight="1">
      <c r="A59" s="8" t="s">
        <v>4098</v>
      </c>
      <c r="B59" s="8" t="s">
        <v>4099</v>
      </c>
      <c r="C59" s="8" t="s">
        <v>2373</v>
      </c>
      <c r="D59" s="8" t="s">
        <v>4100</v>
      </c>
      <c r="E59" s="8" t="s">
        <v>4101</v>
      </c>
      <c r="F59" s="8">
        <v>2040</v>
      </c>
      <c r="G59" s="8" t="s">
        <v>4102</v>
      </c>
      <c r="H59" s="12" t="s">
        <v>3141</v>
      </c>
      <c r="I59" s="12" t="s">
        <v>3141</v>
      </c>
      <c r="J59" s="12" t="s">
        <v>3141</v>
      </c>
      <c r="K59" s="12" t="s">
        <v>3141</v>
      </c>
      <c r="L59" s="11" t="s">
        <v>3251</v>
      </c>
      <c r="M59" s="11" t="s">
        <v>3141</v>
      </c>
      <c r="N59" s="11" t="s">
        <v>3141</v>
      </c>
      <c r="O59" s="8" t="s">
        <v>3251</v>
      </c>
      <c r="P59" s="8" t="s">
        <v>3141</v>
      </c>
      <c r="Q59" s="8" t="s">
        <v>4103</v>
      </c>
      <c r="R59" s="8" t="s">
        <v>3399</v>
      </c>
      <c r="S59" s="8" t="s">
        <v>4104</v>
      </c>
      <c r="T59" s="8" t="s">
        <v>3339</v>
      </c>
      <c r="U59" s="8" t="s">
        <v>3461</v>
      </c>
      <c r="V59" s="8" t="s">
        <v>4105</v>
      </c>
      <c r="W59" s="11" t="s">
        <v>4106</v>
      </c>
      <c r="X59" s="11" t="s">
        <v>4107</v>
      </c>
      <c r="Y59" s="8" t="s">
        <v>3312</v>
      </c>
      <c r="Z59" s="8" t="s">
        <v>3312</v>
      </c>
      <c r="AA59" s="8" t="s">
        <v>4108</v>
      </c>
      <c r="AB59" s="8" t="s">
        <v>4109</v>
      </c>
      <c r="AC59" s="9" t="s">
        <v>4110</v>
      </c>
      <c r="AD59" s="9" t="s">
        <v>669</v>
      </c>
    </row>
    <row r="60" spans="1:30" s="1" customFormat="1" ht="192.75" customHeight="1">
      <c r="A60" s="8" t="s">
        <v>4111</v>
      </c>
      <c r="B60" s="8" t="s">
        <v>4112</v>
      </c>
      <c r="C60" s="8" t="s">
        <v>2374</v>
      </c>
      <c r="D60" s="8" t="s">
        <v>672</v>
      </c>
      <c r="E60" s="8" t="s">
        <v>4113</v>
      </c>
      <c r="F60" s="8">
        <v>2050</v>
      </c>
      <c r="G60" s="8" t="s">
        <v>4114</v>
      </c>
      <c r="H60" s="12" t="s">
        <v>3141</v>
      </c>
      <c r="I60" s="12" t="s">
        <v>3141</v>
      </c>
      <c r="J60" s="12" t="s">
        <v>3141</v>
      </c>
      <c r="K60" s="11" t="s">
        <v>3251</v>
      </c>
      <c r="L60" s="11" t="s">
        <v>3251</v>
      </c>
      <c r="M60" s="11" t="s">
        <v>3251</v>
      </c>
      <c r="N60" s="11" t="s">
        <v>3141</v>
      </c>
      <c r="O60" s="8" t="s">
        <v>3251</v>
      </c>
      <c r="P60" s="8" t="s">
        <v>3251</v>
      </c>
      <c r="Q60" s="8" t="s">
        <v>3312</v>
      </c>
      <c r="R60" s="8" t="s">
        <v>4115</v>
      </c>
      <c r="S60" s="8" t="s">
        <v>3415</v>
      </c>
      <c r="T60" s="8" t="s">
        <v>3339</v>
      </c>
      <c r="U60" s="8" t="s">
        <v>3354</v>
      </c>
      <c r="V60" s="8" t="s">
        <v>3251</v>
      </c>
      <c r="W60" s="8" t="s">
        <v>4116</v>
      </c>
      <c r="X60" s="8" t="s">
        <v>4117</v>
      </c>
      <c r="Y60" s="8" t="s">
        <v>4118</v>
      </c>
      <c r="Z60" s="8" t="s">
        <v>4119</v>
      </c>
      <c r="AA60" s="8" t="s">
        <v>4120</v>
      </c>
      <c r="AB60" s="8" t="s">
        <v>4121</v>
      </c>
      <c r="AC60" s="9" t="s">
        <v>4122</v>
      </c>
      <c r="AD60" s="9" t="s">
        <v>680</v>
      </c>
    </row>
    <row r="61" spans="1:30" s="1" customFormat="1" ht="192.75" customHeight="1">
      <c r="A61" s="8" t="s">
        <v>4123</v>
      </c>
      <c r="B61" s="8" t="s">
        <v>682</v>
      </c>
      <c r="C61" s="8" t="s">
        <v>4124</v>
      </c>
      <c r="D61" s="8" t="s">
        <v>4125</v>
      </c>
      <c r="E61" s="8" t="s">
        <v>3996</v>
      </c>
      <c r="F61" s="8"/>
      <c r="G61" s="8" t="s">
        <v>4126</v>
      </c>
      <c r="H61" s="11" t="s">
        <v>3141</v>
      </c>
      <c r="I61" s="11" t="s">
        <v>4127</v>
      </c>
      <c r="J61" s="11" t="s">
        <v>3141</v>
      </c>
      <c r="K61" s="11" t="s">
        <v>3141</v>
      </c>
      <c r="L61" s="11" t="s">
        <v>3251</v>
      </c>
      <c r="M61" s="11" t="s">
        <v>3251</v>
      </c>
      <c r="N61" s="11" t="s">
        <v>4128</v>
      </c>
      <c r="O61" s="8" t="s">
        <v>3251</v>
      </c>
      <c r="P61" s="8" t="s">
        <v>3251</v>
      </c>
      <c r="Q61" s="8" t="s">
        <v>4129</v>
      </c>
      <c r="R61" s="8" t="s">
        <v>3337</v>
      </c>
      <c r="S61" s="8" t="s">
        <v>4130</v>
      </c>
      <c r="T61" s="8" t="s">
        <v>3779</v>
      </c>
      <c r="U61" s="8" t="s">
        <v>4131</v>
      </c>
      <c r="V61" s="8" t="s">
        <v>4132</v>
      </c>
      <c r="W61" s="8" t="s">
        <v>4133</v>
      </c>
      <c r="X61" s="8" t="s">
        <v>4134</v>
      </c>
      <c r="Y61" s="8" t="s">
        <v>3141</v>
      </c>
      <c r="Z61" s="8" t="s">
        <v>4135</v>
      </c>
      <c r="AA61" s="8" t="s">
        <v>4136</v>
      </c>
      <c r="AB61" s="8" t="s">
        <v>4137</v>
      </c>
      <c r="AC61" s="9" t="s">
        <v>4138</v>
      </c>
      <c r="AD61" s="9" t="s">
        <v>689</v>
      </c>
    </row>
    <row r="62" spans="1:30" s="1" customFormat="1" ht="192.75" customHeight="1">
      <c r="A62" s="8" t="s">
        <v>4139</v>
      </c>
      <c r="B62" s="8" t="s">
        <v>269</v>
      </c>
      <c r="C62" s="8" t="s">
        <v>2375</v>
      </c>
      <c r="D62" s="8" t="s">
        <v>4140</v>
      </c>
      <c r="E62" s="8" t="s">
        <v>4141</v>
      </c>
      <c r="F62" s="8">
        <v>2030</v>
      </c>
      <c r="G62" s="8" t="s">
        <v>4142</v>
      </c>
      <c r="H62" s="11" t="s">
        <v>3141</v>
      </c>
      <c r="I62" s="11" t="s">
        <v>3141</v>
      </c>
      <c r="J62" s="11" t="s">
        <v>3141</v>
      </c>
      <c r="K62" s="11" t="s">
        <v>3251</v>
      </c>
      <c r="L62" s="11" t="s">
        <v>3251</v>
      </c>
      <c r="M62" s="11" t="s">
        <v>3251</v>
      </c>
      <c r="N62" s="11" t="s">
        <v>4143</v>
      </c>
      <c r="O62" s="8" t="s">
        <v>3251</v>
      </c>
      <c r="P62" s="8" t="s">
        <v>3251</v>
      </c>
      <c r="Q62" s="8" t="s">
        <v>4144</v>
      </c>
      <c r="R62" s="8" t="s">
        <v>4145</v>
      </c>
      <c r="S62" s="8" t="s">
        <v>4146</v>
      </c>
      <c r="T62" s="8" t="s">
        <v>3779</v>
      </c>
      <c r="U62" s="8" t="s">
        <v>3354</v>
      </c>
      <c r="V62" s="8" t="s">
        <v>4147</v>
      </c>
      <c r="W62" s="8" t="s">
        <v>4148</v>
      </c>
      <c r="X62" s="8" t="s">
        <v>4149</v>
      </c>
      <c r="Y62" s="8" t="s">
        <v>3251</v>
      </c>
      <c r="Z62" s="8" t="s">
        <v>4150</v>
      </c>
      <c r="AA62" s="8" t="s">
        <v>4151</v>
      </c>
      <c r="AB62" s="8" t="s">
        <v>4152</v>
      </c>
      <c r="AC62" s="9" t="s">
        <v>4153</v>
      </c>
      <c r="AD62" s="9" t="s">
        <v>699</v>
      </c>
    </row>
    <row r="63" spans="1:30" s="1" customFormat="1" ht="219" customHeight="1">
      <c r="A63" s="8" t="s">
        <v>4154</v>
      </c>
      <c r="B63" s="8" t="s">
        <v>701</v>
      </c>
      <c r="C63" s="8" t="s">
        <v>2375</v>
      </c>
      <c r="D63" s="8" t="s">
        <v>4155</v>
      </c>
      <c r="E63" s="8" t="s">
        <v>4156</v>
      </c>
      <c r="F63" s="8">
        <v>2040</v>
      </c>
      <c r="G63" s="8" t="s">
        <v>4157</v>
      </c>
      <c r="H63" s="12" t="s">
        <v>3141</v>
      </c>
      <c r="I63" s="12" t="s">
        <v>3141</v>
      </c>
      <c r="J63" s="12" t="s">
        <v>3141</v>
      </c>
      <c r="K63" s="11" t="s">
        <v>3141</v>
      </c>
      <c r="L63" s="11" t="s">
        <v>3251</v>
      </c>
      <c r="M63" s="11" t="s">
        <v>3251</v>
      </c>
      <c r="N63" s="11" t="s">
        <v>3141</v>
      </c>
      <c r="O63" s="8" t="s">
        <v>3251</v>
      </c>
      <c r="P63" s="8" t="s">
        <v>3251</v>
      </c>
      <c r="Q63" s="8" t="s">
        <v>4158</v>
      </c>
      <c r="R63" s="8" t="s">
        <v>4159</v>
      </c>
      <c r="S63" s="8" t="s">
        <v>4160</v>
      </c>
      <c r="T63" s="8" t="s">
        <v>3339</v>
      </c>
      <c r="U63" s="8" t="s">
        <v>4161</v>
      </c>
      <c r="V63" s="8" t="s">
        <v>4162</v>
      </c>
      <c r="W63" s="8" t="s">
        <v>4163</v>
      </c>
      <c r="X63" s="8" t="s">
        <v>4164</v>
      </c>
      <c r="Y63" s="8" t="s">
        <v>3312</v>
      </c>
      <c r="Z63" s="8" t="s">
        <v>4165</v>
      </c>
      <c r="AA63" s="8" t="s">
        <v>4166</v>
      </c>
      <c r="AB63" s="8" t="s">
        <v>4167</v>
      </c>
      <c r="AC63" s="9" t="s">
        <v>4168</v>
      </c>
      <c r="AD63" s="9" t="s">
        <v>710</v>
      </c>
    </row>
    <row r="64" spans="1:30" s="1" customFormat="1" ht="224.25" customHeight="1">
      <c r="A64" s="8" t="s">
        <v>4169</v>
      </c>
      <c r="B64" s="8" t="s">
        <v>4170</v>
      </c>
      <c r="C64" s="8" t="s">
        <v>2376</v>
      </c>
      <c r="D64" s="8" t="s">
        <v>4171</v>
      </c>
      <c r="E64" s="8" t="s">
        <v>4172</v>
      </c>
      <c r="F64" s="8">
        <v>2040</v>
      </c>
      <c r="G64" s="8" t="s">
        <v>4173</v>
      </c>
      <c r="H64" s="12" t="s">
        <v>3141</v>
      </c>
      <c r="I64" s="12" t="s">
        <v>3141</v>
      </c>
      <c r="J64" s="12" t="s">
        <v>3141</v>
      </c>
      <c r="K64" s="11" t="s">
        <v>3141</v>
      </c>
      <c r="L64" s="11" t="s">
        <v>3141</v>
      </c>
      <c r="M64" s="11" t="s">
        <v>3141</v>
      </c>
      <c r="N64" s="11" t="s">
        <v>3141</v>
      </c>
      <c r="O64" s="8" t="s">
        <v>3251</v>
      </c>
      <c r="P64" s="8" t="s">
        <v>3141</v>
      </c>
      <c r="Q64" s="8" t="s">
        <v>4174</v>
      </c>
      <c r="R64" s="8" t="s">
        <v>4175</v>
      </c>
      <c r="S64" s="8" t="s">
        <v>4176</v>
      </c>
      <c r="T64" s="8" t="s">
        <v>3339</v>
      </c>
      <c r="U64" s="8" t="s">
        <v>3354</v>
      </c>
      <c r="V64" s="8" t="s">
        <v>4177</v>
      </c>
      <c r="W64" s="8" t="s">
        <v>4178</v>
      </c>
      <c r="X64" s="8" t="s">
        <v>4179</v>
      </c>
      <c r="Y64" s="8" t="s">
        <v>3312</v>
      </c>
      <c r="Z64" s="8" t="s">
        <v>4180</v>
      </c>
      <c r="AA64" s="8" t="s">
        <v>4181</v>
      </c>
      <c r="AB64" s="8" t="s">
        <v>4182</v>
      </c>
      <c r="AC64" s="9" t="s">
        <v>4183</v>
      </c>
      <c r="AD64" s="9" t="s">
        <v>4184</v>
      </c>
    </row>
    <row r="65" spans="1:31" s="1" customFormat="1" ht="141" customHeight="1">
      <c r="A65" s="8" t="s">
        <v>4185</v>
      </c>
      <c r="B65" s="8" t="s">
        <v>4186</v>
      </c>
      <c r="C65" s="8" t="s">
        <v>4187</v>
      </c>
      <c r="D65" s="8" t="s">
        <v>713</v>
      </c>
      <c r="E65" s="8" t="s">
        <v>4188</v>
      </c>
      <c r="F65" s="8">
        <v>2030</v>
      </c>
      <c r="G65" s="8" t="s">
        <v>4189</v>
      </c>
      <c r="H65" s="8" t="s">
        <v>3141</v>
      </c>
      <c r="I65" s="8" t="s">
        <v>3141</v>
      </c>
      <c r="J65" s="8" t="s">
        <v>3141</v>
      </c>
      <c r="K65" s="8" t="s">
        <v>3141</v>
      </c>
      <c r="L65" s="8" t="s">
        <v>3251</v>
      </c>
      <c r="M65" s="8" t="s">
        <v>3251</v>
      </c>
      <c r="N65" s="8" t="s">
        <v>3141</v>
      </c>
      <c r="O65" s="8" t="s">
        <v>3251</v>
      </c>
      <c r="P65" s="8" t="s">
        <v>3141</v>
      </c>
      <c r="Q65" s="8" t="s">
        <v>4190</v>
      </c>
      <c r="R65" s="8" t="s">
        <v>4191</v>
      </c>
      <c r="S65" s="8" t="s">
        <v>4192</v>
      </c>
      <c r="T65" s="8" t="s">
        <v>3401</v>
      </c>
      <c r="U65" s="8" t="s">
        <v>3354</v>
      </c>
      <c r="V65" s="8" t="s">
        <v>3251</v>
      </c>
      <c r="W65" s="8" t="s">
        <v>4193</v>
      </c>
      <c r="X65" s="8" t="s">
        <v>4194</v>
      </c>
      <c r="Y65" s="8" t="s">
        <v>3312</v>
      </c>
      <c r="Z65" s="8" t="s">
        <v>4195</v>
      </c>
      <c r="AA65" s="8" t="s">
        <v>4196</v>
      </c>
      <c r="AB65" s="8" t="s">
        <v>4197</v>
      </c>
      <c r="AC65" s="9" t="s">
        <v>4198</v>
      </c>
      <c r="AD65" s="9" t="s">
        <v>719</v>
      </c>
    </row>
    <row r="66" spans="1:31" s="1" customFormat="1" ht="168" customHeight="1">
      <c r="A66" s="13" t="s">
        <v>4199</v>
      </c>
      <c r="B66" s="13" t="s">
        <v>721</v>
      </c>
      <c r="C66" s="8" t="s">
        <v>4200</v>
      </c>
      <c r="D66" s="8" t="s">
        <v>4201</v>
      </c>
      <c r="E66" s="13" t="s">
        <v>4188</v>
      </c>
      <c r="F66" s="13">
        <v>2030</v>
      </c>
      <c r="G66" s="13" t="s">
        <v>4202</v>
      </c>
      <c r="H66" s="12" t="s">
        <v>3141</v>
      </c>
      <c r="I66" s="12" t="s">
        <v>3141</v>
      </c>
      <c r="J66" s="12" t="s">
        <v>3141</v>
      </c>
      <c r="K66" s="8" t="s">
        <v>3251</v>
      </c>
      <c r="L66" s="8" t="s">
        <v>3251</v>
      </c>
      <c r="M66" s="8" t="s">
        <v>3251</v>
      </c>
      <c r="N66" s="8" t="s">
        <v>3141</v>
      </c>
      <c r="O66" s="8" t="s">
        <v>3251</v>
      </c>
      <c r="P66" s="8" t="s">
        <v>3251</v>
      </c>
      <c r="Q66" s="8" t="s">
        <v>4203</v>
      </c>
      <c r="R66" s="8" t="s">
        <v>4204</v>
      </c>
      <c r="S66" s="8" t="s">
        <v>3312</v>
      </c>
      <c r="T66" s="8" t="s">
        <v>3308</v>
      </c>
      <c r="U66" s="8" t="s">
        <v>4205</v>
      </c>
      <c r="V66" s="8" t="s">
        <v>3251</v>
      </c>
      <c r="W66" s="8" t="s">
        <v>4206</v>
      </c>
      <c r="X66" s="8" t="s">
        <v>4207</v>
      </c>
      <c r="Y66" s="8" t="s">
        <v>3312</v>
      </c>
      <c r="Z66" s="8" t="s">
        <v>3312</v>
      </c>
      <c r="AA66" s="8" t="s">
        <v>4208</v>
      </c>
      <c r="AB66" s="8" t="s">
        <v>4209</v>
      </c>
      <c r="AC66" s="9" t="s">
        <v>4210</v>
      </c>
      <c r="AD66" s="9" t="s">
        <v>728</v>
      </c>
    </row>
    <row r="67" spans="1:31" s="1" customFormat="1" ht="168" customHeight="1">
      <c r="A67" s="8" t="s">
        <v>4211</v>
      </c>
      <c r="B67" s="8" t="s">
        <v>4212</v>
      </c>
      <c r="C67" s="8" t="s">
        <v>2377</v>
      </c>
      <c r="D67" s="8" t="s">
        <v>4213</v>
      </c>
      <c r="E67" s="8" t="s">
        <v>4214</v>
      </c>
      <c r="F67" s="8">
        <v>2030</v>
      </c>
      <c r="G67" s="8" t="s">
        <v>4215</v>
      </c>
      <c r="H67" s="11" t="s">
        <v>3141</v>
      </c>
      <c r="I67" s="11" t="s">
        <v>3141</v>
      </c>
      <c r="J67" s="11" t="s">
        <v>3141</v>
      </c>
      <c r="K67" s="8" t="s">
        <v>3141</v>
      </c>
      <c r="L67" s="8" t="s">
        <v>3251</v>
      </c>
      <c r="M67" s="8" t="s">
        <v>3251</v>
      </c>
      <c r="N67" s="8" t="s">
        <v>3141</v>
      </c>
      <c r="O67" s="8" t="s">
        <v>3251</v>
      </c>
      <c r="P67" s="8" t="s">
        <v>3141</v>
      </c>
      <c r="Q67" s="8" t="s">
        <v>4216</v>
      </c>
      <c r="R67" s="8" t="s">
        <v>3337</v>
      </c>
      <c r="S67" s="8" t="s">
        <v>4217</v>
      </c>
      <c r="T67" s="8" t="s">
        <v>3779</v>
      </c>
      <c r="U67" s="8" t="s">
        <v>3309</v>
      </c>
      <c r="V67" s="8" t="s">
        <v>4218</v>
      </c>
      <c r="W67" s="8" t="s">
        <v>4219</v>
      </c>
      <c r="X67" s="8" t="s">
        <v>4220</v>
      </c>
      <c r="Y67" s="8" t="s">
        <v>3251</v>
      </c>
      <c r="Z67" s="8" t="s">
        <v>4221</v>
      </c>
      <c r="AA67" s="8" t="s">
        <v>4222</v>
      </c>
      <c r="AB67" s="8" t="s">
        <v>4223</v>
      </c>
      <c r="AC67" s="9" t="s">
        <v>4224</v>
      </c>
      <c r="AD67" s="9" t="s">
        <v>740</v>
      </c>
    </row>
    <row r="68" spans="1:31" s="1" customFormat="1" ht="149.25" customHeight="1">
      <c r="A68" s="8" t="s">
        <v>4225</v>
      </c>
      <c r="B68" s="8" t="s">
        <v>742</v>
      </c>
      <c r="C68" s="8" t="s">
        <v>2377</v>
      </c>
      <c r="D68" s="8" t="s">
        <v>744</v>
      </c>
      <c r="E68" s="8" t="s">
        <v>4226</v>
      </c>
      <c r="F68" s="8">
        <v>2063</v>
      </c>
      <c r="G68" s="8" t="s">
        <v>4227</v>
      </c>
      <c r="H68" s="12" t="s">
        <v>3141</v>
      </c>
      <c r="I68" s="12" t="s">
        <v>3141</v>
      </c>
      <c r="J68" s="12" t="s">
        <v>3141</v>
      </c>
      <c r="K68" s="12" t="s">
        <v>3141</v>
      </c>
      <c r="L68" s="8" t="s">
        <v>3251</v>
      </c>
      <c r="M68" s="8" t="s">
        <v>3141</v>
      </c>
      <c r="N68" s="8" t="s">
        <v>3141</v>
      </c>
      <c r="O68" s="8" t="s">
        <v>3251</v>
      </c>
      <c r="P68" s="8" t="s">
        <v>3141</v>
      </c>
      <c r="Q68" s="8" t="s">
        <v>4228</v>
      </c>
      <c r="R68" s="8" t="s">
        <v>4229</v>
      </c>
      <c r="S68" s="8" t="s">
        <v>4230</v>
      </c>
      <c r="T68" s="8" t="s">
        <v>3779</v>
      </c>
      <c r="U68" s="8" t="s">
        <v>3461</v>
      </c>
      <c r="V68" s="8" t="s">
        <v>3251</v>
      </c>
      <c r="W68" s="8" t="s">
        <v>4231</v>
      </c>
      <c r="X68" s="8" t="s">
        <v>4232</v>
      </c>
      <c r="Y68" s="8" t="s">
        <v>3312</v>
      </c>
      <c r="Z68" s="8" t="s">
        <v>4233</v>
      </c>
      <c r="AA68" s="8" t="s">
        <v>747</v>
      </c>
      <c r="AB68" s="8" t="s">
        <v>4234</v>
      </c>
      <c r="AC68" s="9" t="s">
        <v>4235</v>
      </c>
      <c r="AD68" s="14" t="s">
        <v>749</v>
      </c>
    </row>
    <row r="69" spans="1:31">
      <c r="A69" s="3"/>
      <c r="B69" s="3"/>
      <c r="C69" s="3"/>
      <c r="D69" s="3"/>
      <c r="E69" s="3"/>
      <c r="F69" s="3"/>
      <c r="G69" s="3"/>
      <c r="H69" s="3"/>
      <c r="I69" s="3"/>
      <c r="J69" s="3"/>
      <c r="K69" s="3"/>
      <c r="L69" s="3"/>
      <c r="M69" s="3"/>
      <c r="N69" s="3"/>
      <c r="O69" s="3"/>
      <c r="P69" s="3"/>
      <c r="Q69" s="3"/>
      <c r="R69" s="3"/>
      <c r="AC69" s="3"/>
      <c r="AD69" s="3"/>
      <c r="AE69" s="3"/>
    </row>
  </sheetData>
  <dataValidations count="1">
    <dataValidation type="list" allowBlank="1" showInputMessage="1" showErrorMessage="1" sqref="I49:J49 H1:H1048576 I21:K21" xr:uid="{00000000-0002-0000-0000-000000000000}">
      <formula1>$H$2:$H$68</formula1>
    </dataValidation>
  </dataValidations>
  <hyperlinks>
    <hyperlink ref="AC53" r:id="rId1" xr:uid="{00000000-0004-0000-0000-000000000000}"/>
    <hyperlink ref="AC32" r:id="rId2" xr:uid="{00000000-0004-0000-0000-000001000000}"/>
    <hyperlink ref="AC25" r:id="rId3" xr:uid="{00000000-0004-0000-0000-000002000000}"/>
    <hyperlink ref="AC43" r:id="rId4" xr:uid="{00000000-0004-0000-0000-000003000000}"/>
    <hyperlink ref="AC66" r:id="rId5" xr:uid="{00000000-0004-0000-0000-000004000000}"/>
    <hyperlink ref="AC17" r:id="rId6" xr:uid="{00000000-0004-0000-0000-000005000000}"/>
    <hyperlink ref="AC31" r:id="rId7" xr:uid="{00000000-0004-0000-0000-000006000000}"/>
    <hyperlink ref="AC8" r:id="rId8" xr:uid="{00000000-0004-0000-0000-000007000000}"/>
    <hyperlink ref="AC40" r:id="rId9" xr:uid="{00000000-0004-0000-0000-000008000000}"/>
    <hyperlink ref="AC6" r:id="rId10" xr:uid="{00000000-0004-0000-0000-000009000000}"/>
    <hyperlink ref="AC7" r:id="rId11" xr:uid="{00000000-0004-0000-0000-00000A000000}"/>
    <hyperlink ref="AC10" r:id="rId12" xr:uid="{00000000-0004-0000-0000-00000B000000}"/>
    <hyperlink ref="AC65" r:id="rId13" xr:uid="{00000000-0004-0000-0000-00000C000000}"/>
    <hyperlink ref="AC4" r:id="rId14" xr:uid="{00000000-0004-0000-0000-00000D000000}"/>
    <hyperlink ref="AC5" r:id="rId15" xr:uid="{00000000-0004-0000-0000-00000E000000}"/>
    <hyperlink ref="AC36" r:id="rId16" xr:uid="{00000000-0004-0000-0000-00000F000000}"/>
    <hyperlink ref="AC48" r:id="rId17" xr:uid="{00000000-0004-0000-0000-000010000000}"/>
    <hyperlink ref="AC47" r:id="rId18" xr:uid="{00000000-0004-0000-0000-000011000000}"/>
    <hyperlink ref="AC19" r:id="rId19" xr:uid="{00000000-0004-0000-0000-000012000000}"/>
    <hyperlink ref="AC68" r:id="rId20" xr:uid="{00000000-0004-0000-0000-000013000000}"/>
    <hyperlink ref="AC27" r:id="rId21" xr:uid="{00000000-0004-0000-0000-000014000000}"/>
    <hyperlink ref="AC18" r:id="rId22" xr:uid="{00000000-0004-0000-0000-000015000000}"/>
    <hyperlink ref="AC59" r:id="rId23" xr:uid="{00000000-0004-0000-0000-000016000000}"/>
    <hyperlink ref="AC22" r:id="rId24" xr:uid="{00000000-0004-0000-0000-000017000000}"/>
    <hyperlink ref="AC14" r:id="rId25" xr:uid="{00000000-0004-0000-0000-000018000000}"/>
    <hyperlink ref="AC57" r:id="rId26" xr:uid="{00000000-0004-0000-0000-000019000000}"/>
    <hyperlink ref="AC2" r:id="rId27" xr:uid="{00000000-0004-0000-0000-00001A000000}"/>
    <hyperlink ref="AC3" r:id="rId28" xr:uid="{00000000-0004-0000-0000-00001B000000}"/>
    <hyperlink ref="AC28" r:id="rId29" xr:uid="{00000000-0004-0000-0000-00001C000000}"/>
    <hyperlink ref="AC30" r:id="rId30" xr:uid="{00000000-0004-0000-0000-00001D000000}"/>
    <hyperlink ref="AC60" r:id="rId31" xr:uid="{00000000-0004-0000-0000-00001E000000}"/>
    <hyperlink ref="AC63" r:id="rId32" xr:uid="{00000000-0004-0000-0000-00001F000000}"/>
    <hyperlink ref="AC23" r:id="rId33" location="fullTextFileContent" xr:uid="{00000000-0004-0000-0000-000020000000}"/>
    <hyperlink ref="AC11" r:id="rId34" xr:uid="{00000000-0004-0000-0000-000021000000}"/>
    <hyperlink ref="AC26" r:id="rId35" xr:uid="{00000000-0004-0000-0000-000022000000}"/>
    <hyperlink ref="AC44" r:id="rId36" xr:uid="{00000000-0004-0000-0000-000023000000}"/>
    <hyperlink ref="AC64" r:id="rId37" xr:uid="{00000000-0004-0000-0000-000024000000}"/>
    <hyperlink ref="AC50" r:id="rId38" xr:uid="{00000000-0004-0000-0000-000025000000}"/>
    <hyperlink ref="AC9" r:id="rId39" xr:uid="{00000000-0004-0000-0000-000026000000}"/>
    <hyperlink ref="AC45" r:id="rId40" xr:uid="{00000000-0004-0000-0000-000027000000}"/>
    <hyperlink ref="AC58" r:id="rId41" xr:uid="{00000000-0004-0000-0000-000028000000}"/>
    <hyperlink ref="AC33" r:id="rId42" xr:uid="{00000000-0004-0000-0000-000029000000}"/>
    <hyperlink ref="AC34" r:id="rId43" xr:uid="{00000000-0004-0000-0000-00002A000000}"/>
    <hyperlink ref="AC46" r:id="rId44" xr:uid="{00000000-0004-0000-0000-00002B000000}"/>
    <hyperlink ref="AC51" r:id="rId45" xr:uid="{00000000-0004-0000-0000-00002C000000}"/>
    <hyperlink ref="AC39" r:id="rId46" xr:uid="{00000000-0004-0000-0000-00002D000000}"/>
    <hyperlink ref="AC56" r:id="rId47" xr:uid="{00000000-0004-0000-0000-00002E000000}"/>
    <hyperlink ref="AC29" r:id="rId48" xr:uid="{00000000-0004-0000-0000-00002F000000}"/>
    <hyperlink ref="AC55" r:id="rId49" xr:uid="{00000000-0004-0000-0000-000030000000}"/>
    <hyperlink ref="AC54" r:id="rId50" xr:uid="{00000000-0004-0000-0000-000031000000}"/>
    <hyperlink ref="AC49" r:id="rId51" xr:uid="{00000000-0004-0000-0000-000032000000}"/>
    <hyperlink ref="AD49" r:id="rId52" display="https://www.linkedin.com/in/pablo-carvajal-9a761784/?originalSubdomain=uk" xr:uid="{00000000-0004-0000-0000-000033000000}"/>
    <hyperlink ref="AC62" r:id="rId53" xr:uid="{BDB391DF-321B-4CB0-A3F8-E3626AC13492}"/>
    <hyperlink ref="AD35" r:id="rId54" xr:uid="{3C60FDD0-3C5B-4EFB-9FAA-36B6B827A462}"/>
    <hyperlink ref="AC35" r:id="rId55" xr:uid="{21D2EAC6-0E7A-4C8B-8C2B-CE3C2C2D073F}"/>
    <hyperlink ref="AC12" r:id="rId56" xr:uid="{8823A3ED-26FA-4F60-8868-D9EF917085B3}"/>
    <hyperlink ref="AC37" r:id="rId57" xr:uid="{288651F7-1700-4484-AC6D-6150D18A2035}"/>
    <hyperlink ref="AC61" r:id="rId58" location="d1e156" xr:uid="{AF51F738-BF76-4A59-9743-1A2BDDF045F5}"/>
    <hyperlink ref="AD61" r:id="rId59" xr:uid="{3F1899AC-BBBD-4DDB-837C-427232963C38}"/>
    <hyperlink ref="AC41" r:id="rId60" xr:uid="{27DA9BCE-BD23-4ECB-ACF5-620A070AB221}"/>
    <hyperlink ref="AC13" r:id="rId61" xr:uid="{BA0A7F99-AA2B-44D3-9DF0-AA3A6C6D7654}"/>
    <hyperlink ref="AC52" r:id="rId62" xr:uid="{2F1262A0-B19A-45B7-B83F-D3F892C6FC9D}"/>
    <hyperlink ref="AD52" r:id="rId63" xr:uid="{66FA388E-0BC0-414D-B6E9-A7130C8C9AFB}"/>
    <hyperlink ref="AD4" r:id="rId64" xr:uid="{0BA4E5BD-34FD-4CA9-A225-3184B3E6D900}"/>
    <hyperlink ref="AC67" r:id="rId65" xr:uid="{27FE1CCA-8367-4E87-8710-36C5311CA068}"/>
    <hyperlink ref="AD67" r:id="rId66" xr:uid="{930B6C5C-6C56-4B2B-A2B4-6933BA68C162}"/>
    <hyperlink ref="AD42" r:id="rId67" xr:uid="{9AF529BC-1C4A-44CB-A338-8FB7E70C3683}"/>
    <hyperlink ref="AD16" r:id="rId68" xr:uid="{EC7F24C4-68AE-4ED0-9813-3AF4269CE323}"/>
    <hyperlink ref="AC42" r:id="rId69" xr:uid="{E29B3A87-CB6F-4D54-BA03-D69CCCF0946A}"/>
    <hyperlink ref="AD15" r:id="rId70" xr:uid="{8E197254-870B-4058-AE80-48FDBA8057C7}"/>
    <hyperlink ref="AC15" r:id="rId71" xr:uid="{76F9A1A5-3F61-49CD-AECA-E84566F727A6}"/>
    <hyperlink ref="AC20" r:id="rId72" xr:uid="{2B3AB423-A64E-4A4D-9E58-870ABA8F071B}"/>
    <hyperlink ref="AD3" r:id="rId73" xr:uid="{770F493A-C339-4549-96B5-0A0B0DBA0278}"/>
    <hyperlink ref="AD6" r:id="rId74" xr:uid="{8EEB88A3-010C-4997-A640-A18CE7399A42}"/>
    <hyperlink ref="AD7" r:id="rId75" xr:uid="{95AE49A4-8EE0-4B96-9362-6CC0D5479E43}"/>
    <hyperlink ref="AD9" r:id="rId76" xr:uid="{B23866C5-957A-4B5D-BA7F-55D8EBB7C3B9}"/>
    <hyperlink ref="AD11" r:id="rId77" xr:uid="{1E8A1EC4-5B85-4668-98F2-DC63DAD7558D}"/>
    <hyperlink ref="AD14" r:id="rId78" xr:uid="{183E48DF-8133-438A-97E4-3351200474E4}"/>
    <hyperlink ref="AD17" r:id="rId79" xr:uid="{0AF6B40A-44E4-429F-95B5-0CF053114395}"/>
    <hyperlink ref="AD18" r:id="rId80" xr:uid="{0461995B-8A77-43E3-B266-69CD2337B6E8}"/>
    <hyperlink ref="AD19" r:id="rId81" xr:uid="{642596DD-D56E-404D-BB58-523995230423}"/>
    <hyperlink ref="AD22" r:id="rId82" display="christoph.dallmann@tu-dresden.de, matthew.schmidt@tu-dresden.de" xr:uid="{E6B68FA7-2069-4C37-997C-55EADFEA82FC}"/>
    <hyperlink ref="AD25" r:id="rId83" xr:uid="{120416C9-D678-4DC6-AD2F-DB4F3AE8CBC6}"/>
    <hyperlink ref="AC24" r:id="rId84" xr:uid="{F8AF6DD4-97C7-47CB-86DE-321E0310E2F7}"/>
    <hyperlink ref="AD24" r:id="rId85" xr:uid="{B68A3E26-0582-4817-AE74-43A8DC54FD99}"/>
    <hyperlink ref="AC16" r:id="rId86" xr:uid="{38F37D2E-E5EF-464A-A24B-C6A6E4C79A1E}"/>
    <hyperlink ref="AD26" r:id="rId87" xr:uid="{B29E021D-E234-4207-8D22-CC417E8F7AE2}"/>
    <hyperlink ref="AD28" r:id="rId88" xr:uid="{A61F1244-575D-4BA3-9369-884153CABB70}"/>
    <hyperlink ref="AD29" r:id="rId89" xr:uid="{F93847DE-5E1C-4531-9437-DC13E3333A49}"/>
    <hyperlink ref="AD30" r:id="rId90" xr:uid="{BE1CAD73-7C0C-4992-8440-CBB1E84CDB14}"/>
    <hyperlink ref="AD31" r:id="rId91" xr:uid="{AA80429E-D20E-4A25-A12D-C9A845D5217F}"/>
    <hyperlink ref="AD32" r:id="rId92" xr:uid="{36A1473C-640E-48B8-9E7D-A00238CB7F68}"/>
    <hyperlink ref="AD33" r:id="rId93" xr:uid="{05B515E6-D980-4F86-8C3C-7AC01ECBEB27}"/>
    <hyperlink ref="AD34" r:id="rId94" xr:uid="{7E8FC9C4-A65C-4CEA-9EDA-884C27EA9322}"/>
    <hyperlink ref="AD36" r:id="rId95" xr:uid="{77A277A9-2400-42CD-A20C-866141EB7FED}"/>
    <hyperlink ref="AD37" r:id="rId96" xr:uid="{0A7213EB-DF7A-472F-893D-5EC375E702FA}"/>
    <hyperlink ref="AD39" r:id="rId97" xr:uid="{640317C1-A762-4EBD-8BF4-2EFC6344C8C1}"/>
    <hyperlink ref="AD40" r:id="rId98" xr:uid="{6E30002E-746B-4704-B526-938371E5B0B6}"/>
    <hyperlink ref="AD41" r:id="rId99" xr:uid="{7498862F-22B1-4E0C-B1A4-E72A9F8530A1}"/>
    <hyperlink ref="AD43" r:id="rId100" display="mercy.john@covenantuniversity.edu.ng" xr:uid="{D6C3E92C-3E63-4C82-9F32-96F099CA7D5F}"/>
    <hyperlink ref="AD44" r:id="rId101" xr:uid="{46751C51-574B-430B-991B-8650E6BC75DF}"/>
    <hyperlink ref="AD45" r:id="rId102" xr:uid="{451A4C3F-D050-4F89-A06F-CD6E407AEAF2}"/>
    <hyperlink ref="AD46" r:id="rId103" xr:uid="{B9364FB9-AA8C-452B-B5EE-B4CE5B71D451}"/>
    <hyperlink ref="AD47" r:id="rId104" xr:uid="{B75631BB-FB4C-4F79-B52E-2186D3FF1F7A}"/>
    <hyperlink ref="AD48" r:id="rId105" xr:uid="{3349F584-9D34-489A-B4C2-B84B58F1B6ED}"/>
    <hyperlink ref="AD50" r:id="rId106" display="praene@univ-reunion.fr" xr:uid="{0F6893B5-D111-4194-919E-D6023FDCCF42}"/>
    <hyperlink ref="AD51" r:id="rId107" xr:uid="{E4A6656A-6FBF-48B8-9415-EC2CED620630}"/>
    <hyperlink ref="AD53" r:id="rId108" xr:uid="{DDEBF37B-E65D-4D58-8649-48D88F12D31E}"/>
    <hyperlink ref="AD54" r:id="rId109" xr:uid="{1EA43D45-ADEC-409D-9F51-E5AA326765F7}"/>
    <hyperlink ref="AD55" r:id="rId110" xr:uid="{F220C70D-65D4-4BDD-8B76-1DD76BA7292F}"/>
    <hyperlink ref="AD56" r:id="rId111" xr:uid="{2726B32A-A5E4-47A8-8323-40E176DF5A0E}"/>
    <hyperlink ref="AD57" r:id="rId112" xr:uid="{5433B55A-F769-42AA-9BE7-4E1AC92831C6}"/>
    <hyperlink ref="AD2" r:id="rId113" display="francesco.dallalonga@tno.nlbob.vanderzwaan@tno.nl" xr:uid="{5CFBC5C1-EC94-4BCD-8C9B-F61903F6C6DD}"/>
    <hyperlink ref="AD5" r:id="rId114" display="m.mahmood-3@sms.ed.ac.ukmax.parzen@ed.ac.uk" xr:uid="{351F65D9-ECFF-4E03-B095-98CA5F9E847E}"/>
    <hyperlink ref="AD58" r:id="rId115" xr:uid="{8FF15FDB-609E-4E25-9D75-4EFA59A38D0D}"/>
    <hyperlink ref="AD59" r:id="rId116" xr:uid="{AC6BC32C-655D-49AF-A852-F808D8518B77}"/>
    <hyperlink ref="AD62" r:id="rId117" xr:uid="{91B299AC-4733-44D8-B4E6-5A7F607BC838}"/>
    <hyperlink ref="AD60" r:id="rId118" xr:uid="{3BB77B5D-D598-4108-A6D0-9133FE6B4375}"/>
    <hyperlink ref="AD63" r:id="rId119" xr:uid="{ECAF6365-CA8D-4F2E-98D0-CD2C5A265B16}"/>
    <hyperlink ref="AD64" r:id="rId120" xr:uid="{D2C481EA-FC29-4649-BB69-95B910102CEC}"/>
    <hyperlink ref="AD65" r:id="rId121" xr:uid="{472FF0D0-D4D4-43DD-AF82-EAC4D5AB4C22}"/>
    <hyperlink ref="AD66" r:id="rId122" xr:uid="{F8B3AA62-2838-4AB0-99D5-D5AF0AD50C64}"/>
    <hyperlink ref="AD68" r:id="rId123" xr:uid="{D278D96C-9A5A-4480-919F-6358D9529DF0}"/>
    <hyperlink ref="AD10" r:id="rId124" display="Nouedraogo@uneca.orgOuedraogo.s.nadia@gmail.com" xr:uid="{3CBBE8DD-3AB2-4C1E-B99E-5B346A4A355B}"/>
    <hyperlink ref="AD12" r:id="rId125" display="naima.chabouni@minesparis.psl.eucharlene.barnet@minesparis.psl.euedi.assoumou@minesparis.psl.eunadia.maizi@minesparis.psl.eusandrine.selosse@minesparis.psl.eu" xr:uid="{46C33E06-A1F9-4C6B-AD2E-4A14D7AEBAE8}"/>
    <hyperlink ref="AD13" r:id="rId126" display="messaoudi.djilali30@gmail.commessaoudi.djilali@univ-ouargla.dz " xr:uid="{C470EB95-F9DF-4CC0-9E16-CD1287FDB379}"/>
    <hyperlink ref="AD21" r:id="rId127" display="edi.assoumou@mines-paristech.frflorent.mcisaac@gmail.com" xr:uid="{C9013BB8-89D7-42F8-8E0B-745E00EA3934}"/>
    <hyperlink ref="AC21" r:id="rId128" xr:uid="{5B732408-C566-4373-AF0C-19211EB7116C}"/>
    <hyperlink ref="AD38" r:id="rId129" xr:uid="{391D7016-F92D-4A1F-8560-ED5279D10E54}"/>
    <hyperlink ref="AC38" r:id="rId130" xr:uid="{0DF0CDEF-655D-48A1-AF8D-B4F059BEE0FE}"/>
  </hyperlinks>
  <pageMargins left="0.7" right="0.7" top="0.75" bottom="0.75" header="0.3" footer="0.3"/>
  <pageSetup paperSize="9" orientation="portrait" r:id="rId131"/>
  <tableParts count="1">
    <tablePart r:id="rId13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2">
    <tabColor theme="5" tint="0.39997558519241921"/>
  </sheetPr>
  <dimension ref="A1:X64"/>
  <sheetViews>
    <sheetView topLeftCell="B79" workbookViewId="0">
      <selection activeCell="A79" sqref="A79"/>
    </sheetView>
  </sheetViews>
  <sheetFormatPr baseColWidth="10" defaultColWidth="8.83203125" defaultRowHeight="15"/>
  <cols>
    <col min="1" max="1" width="18.1640625" customWidth="1"/>
    <col min="3" max="3" width="13.1640625" customWidth="1"/>
    <col min="16" max="16" width="25.33203125" customWidth="1"/>
    <col min="19" max="19" width="17.83203125" customWidth="1"/>
    <col min="22" max="22" width="14.33203125" style="18" customWidth="1"/>
  </cols>
  <sheetData>
    <row r="1" spans="1:24" ht="17">
      <c r="A1" t="s">
        <v>4236</v>
      </c>
      <c r="B1" t="s">
        <v>4237</v>
      </c>
      <c r="C1" t="s">
        <v>4238</v>
      </c>
      <c r="P1" s="17" t="s">
        <v>4239</v>
      </c>
      <c r="Q1" s="20"/>
      <c r="R1" s="20"/>
      <c r="S1" s="20" t="s">
        <v>4240</v>
      </c>
      <c r="W1" s="16"/>
      <c r="X1" s="16"/>
    </row>
    <row r="2" spans="1:24" ht="14.5" customHeight="1">
      <c r="A2" t="s">
        <v>269</v>
      </c>
      <c r="B2">
        <f>COUNTIFS(models_list_studies!B:B, "*OSeMOSYS*",models_list_studies!B:B,"&lt;&gt;*LEAP*", models_list_studies!B:B,"&lt;&gt;*FlexTool*",models_list_studies!B:B,"&lt;&gt;*ONSSET*")</f>
        <v>12</v>
      </c>
      <c r="C2" s="5">
        <f t="shared" ref="C2:C10" si="0">B2/$B$17</f>
        <v>0.18181818181818182</v>
      </c>
      <c r="P2" s="19" t="s">
        <v>4241</v>
      </c>
      <c r="Q2" s="15"/>
      <c r="R2" s="15"/>
      <c r="S2" s="15" t="s">
        <v>2213</v>
      </c>
    </row>
    <row r="3" spans="1:24" ht="16">
      <c r="A3" t="s">
        <v>386</v>
      </c>
      <c r="B3">
        <f>COUNTIFS(models_list_studies!B:B,"*LEAP*",models_list_studies!B:B, "&lt;&gt;*OSeMOSYS*", models_list_studies!B:B, "&lt;&gt;*NEMO*", models_list_studies!B:B, "&lt;&gt;*MCDM*", models_list_studies!B:B, "&lt;&gt;*CLEWS*")</f>
        <v>8</v>
      </c>
      <c r="C3" s="5">
        <f t="shared" si="0"/>
        <v>0.12121212121212122</v>
      </c>
      <c r="P3" s="19" t="s">
        <v>4242</v>
      </c>
      <c r="Q3" s="15"/>
      <c r="R3" s="15"/>
      <c r="S3" s="15" t="s">
        <v>2215</v>
      </c>
    </row>
    <row r="4" spans="1:24" ht="16">
      <c r="A4" t="s">
        <v>3157</v>
      </c>
      <c r="B4">
        <f>COUNTIFS(models_list_studies!B:B, "*TIMES*") + COUNTIFS(models_list_studies!B:B, "*MARKAL*")-COUNTIFS(models_list_studies!B:B, "*TIMES*",models_list_studies!B:B, "*MARKAL*")</f>
        <v>6</v>
      </c>
      <c r="C4" s="5">
        <f t="shared" si="0"/>
        <v>9.0909090909090912E-2</v>
      </c>
      <c r="P4" s="19" t="s">
        <v>4243</v>
      </c>
      <c r="Q4" s="15"/>
      <c r="R4" s="15"/>
      <c r="S4" s="15" t="s">
        <v>2230</v>
      </c>
    </row>
    <row r="5" spans="1:24" ht="16">
      <c r="A5" t="s">
        <v>4244</v>
      </c>
      <c r="B5">
        <f>COUNTIFS(models_list_studies!B:B,"*MESSAGE*", models_list_studies!B:B, "&lt;&gt;*MAED*")+COUNTIFS(models_list_studies!B:B,"*SPLAT*")-COUNTIFS(models_list_studies!B:B,"*SPLAT*",models_list_studies!B:B,"*MESSAGE*")</f>
        <v>5</v>
      </c>
      <c r="C5" s="5">
        <f t="shared" si="0"/>
        <v>7.575757575757576E-2</v>
      </c>
      <c r="P5" s="19" t="s">
        <v>4245</v>
      </c>
      <c r="Q5" s="15"/>
      <c r="R5" s="15"/>
      <c r="S5" s="15" t="s">
        <v>721</v>
      </c>
    </row>
    <row r="6" spans="1:24" ht="16">
      <c r="A6" t="s">
        <v>259</v>
      </c>
      <c r="B6">
        <f>COUNTIFS(models_list_studies!B:B,"*ONSSET*", models_list_studies!B:B, "&lt;&gt;*OSEMOSYS*", models_list_studies!B:B, "&lt;&gt;*Pypsa*")</f>
        <v>4</v>
      </c>
      <c r="C6" s="5">
        <f t="shared" si="0"/>
        <v>6.0606060606060608E-2</v>
      </c>
      <c r="P6" s="19" t="s">
        <v>4246</v>
      </c>
      <c r="Q6" s="15"/>
      <c r="R6" s="15"/>
      <c r="S6" s="15" t="s">
        <v>2222</v>
      </c>
    </row>
    <row r="7" spans="1:24" ht="16">
      <c r="A7" t="s">
        <v>4247</v>
      </c>
      <c r="B7">
        <f>COUNTIFS(models_list_studies!B:B, "*GIS*", models_list_studies!B:B, "&lt;&gt;*TIMES*")</f>
        <v>4</v>
      </c>
      <c r="C7" s="5">
        <f t="shared" si="0"/>
        <v>6.0606060606060608E-2</v>
      </c>
      <c r="P7" s="19" t="s">
        <v>4248</v>
      </c>
      <c r="Q7" s="15"/>
      <c r="R7" s="15"/>
      <c r="S7" s="15" t="s">
        <v>1628</v>
      </c>
    </row>
    <row r="8" spans="1:24" ht="16">
      <c r="A8" t="s">
        <v>751</v>
      </c>
      <c r="B8">
        <f>COUNTIFS(models_list_studies!B:B, "*HOMER*")</f>
        <v>2</v>
      </c>
      <c r="C8" s="5">
        <f t="shared" si="0"/>
        <v>3.0303030303030304E-2</v>
      </c>
      <c r="P8" s="19" t="s">
        <v>4249</v>
      </c>
      <c r="Q8" s="15"/>
      <c r="R8" s="15"/>
      <c r="S8" s="15" t="s">
        <v>2233</v>
      </c>
    </row>
    <row r="9" spans="1:24" ht="16">
      <c r="A9" t="s">
        <v>531</v>
      </c>
      <c r="B9">
        <v>2</v>
      </c>
      <c r="C9" s="5">
        <f t="shared" si="0"/>
        <v>3.0303030303030304E-2</v>
      </c>
      <c r="P9" s="19" t="s">
        <v>4250</v>
      </c>
      <c r="Q9" s="15"/>
      <c r="R9" s="15"/>
      <c r="S9" s="15" t="s">
        <v>4251</v>
      </c>
    </row>
    <row r="10" spans="1:24">
      <c r="A10" t="s">
        <v>2492</v>
      </c>
      <c r="B10">
        <f>COUNTIFS(models_list_studies!B:B, "*CERC*")</f>
        <v>1</v>
      </c>
      <c r="C10" s="5">
        <f t="shared" si="0"/>
        <v>1.5151515151515152E-2</v>
      </c>
      <c r="P10" s="19" t="s">
        <v>4252</v>
      </c>
      <c r="Q10" s="15"/>
      <c r="R10" s="15"/>
      <c r="S10" t="s">
        <v>4253</v>
      </c>
    </row>
    <row r="11" spans="1:24">
      <c r="A11" t="s">
        <v>2457</v>
      </c>
      <c r="B11">
        <v>1</v>
      </c>
      <c r="C11" s="5">
        <f>B11/$B$17</f>
        <v>1.5151515151515152E-2</v>
      </c>
    </row>
    <row r="12" spans="1:24">
      <c r="A12" t="s">
        <v>2216</v>
      </c>
      <c r="B12">
        <v>1</v>
      </c>
      <c r="C12" s="5">
        <f>B12/$B$17</f>
        <v>1.5151515151515152E-2</v>
      </c>
    </row>
    <row r="13" spans="1:24">
      <c r="A13" t="s">
        <v>4239</v>
      </c>
      <c r="B13">
        <f>COUNTIFS(models_list_studies!B:B, "*LEAP*", models_list_studies!B:B, "*OSeMOSYS*")+COUNTIFS(models_list_studies!B:B, "*ONSSET*", models_list_studies!B:B, "*OSeMOSYS*")+COUNTIFS(models_list_studies!B:B, "*LEAP*", models_list_studies!B:B, "*MCDM*")+COUNTIFS(models_list_studies!B:B, "*Flextool*", models_list_studies!B:B, "*OSeMOSYS*")+COUNTIFS(models_list_studies!B:B, "*MESSAGE*", models_list_studies!B:B, "*MAED*")+COUNTIFS(models_list_studies!B:B, "*LEAP*", models_list_studies!B:B, "*NEMO*")+COUNTIFS(models_list_studies!B:B, "*LEAP*", models_list_studies!B:B, "*CLEWS*")+COUNTIFS(models_list_studies!B:B, "*MESSAGE*", models_list_studies!B:B, "*SIMPACTS*")+COUNTIFS(models_list_studies!B:B, "*PypSA*", models_list_studies!B:B, "*OnSSET*")</f>
        <v>11</v>
      </c>
      <c r="C13" s="5">
        <f>B13/$B$17</f>
        <v>0.16666666666666666</v>
      </c>
    </row>
    <row r="14" spans="1:24">
      <c r="A14" t="s">
        <v>4240</v>
      </c>
      <c r="B14">
        <f>66-SUM(B2:B13)</f>
        <v>9</v>
      </c>
      <c r="C14" s="5">
        <f>B14/$B$17</f>
        <v>0.13636363636363635</v>
      </c>
    </row>
    <row r="17" spans="1:2">
      <c r="B17">
        <f>SUM(B2:B14)</f>
        <v>66</v>
      </c>
    </row>
    <row r="32" spans="1:2">
      <c r="A32" t="s">
        <v>4254</v>
      </c>
      <c r="B32" t="s">
        <v>4255</v>
      </c>
    </row>
    <row r="33" spans="1:2">
      <c r="A33">
        <v>2010</v>
      </c>
      <c r="B33">
        <f>COUNTIF(models_list_studies!A:A, "*" &amp; A33 &amp; "*")</f>
        <v>2</v>
      </c>
    </row>
    <row r="34" spans="1:2">
      <c r="A34">
        <v>2011</v>
      </c>
      <c r="B34">
        <f>COUNTIF(models_list_studies!A:A, "*" &amp; A34 &amp; "*")</f>
        <v>0</v>
      </c>
    </row>
    <row r="35" spans="1:2">
      <c r="A35">
        <v>2012</v>
      </c>
      <c r="B35">
        <f>COUNTIF(models_list_studies!A:A, "*" &amp; A35 &amp; "*")</f>
        <v>1</v>
      </c>
    </row>
    <row r="36" spans="1:2">
      <c r="A36">
        <v>2013</v>
      </c>
      <c r="B36">
        <f>COUNTIF(models_list_studies!A:A, "*" &amp; A36 &amp; "*")</f>
        <v>0</v>
      </c>
    </row>
    <row r="37" spans="1:2">
      <c r="A37">
        <v>2014</v>
      </c>
      <c r="B37">
        <f>COUNTIF(models_list_studies!A:A, "*" &amp; A37 &amp; "*")</f>
        <v>1</v>
      </c>
    </row>
    <row r="38" spans="1:2">
      <c r="A38">
        <v>2015</v>
      </c>
      <c r="B38">
        <f>COUNTIF(models_list_studies!A:A, "*" &amp; A38 &amp; "*")</f>
        <v>0</v>
      </c>
    </row>
    <row r="39" spans="1:2">
      <c r="A39">
        <v>2016</v>
      </c>
      <c r="B39">
        <f>COUNTIF(models_list_studies!A:A, "*" &amp; A39 &amp; "*")</f>
        <v>4</v>
      </c>
    </row>
    <row r="40" spans="1:2">
      <c r="A40">
        <v>2017</v>
      </c>
      <c r="B40">
        <f>COUNTIF(models_list_studies!A:A, "*" &amp; A40 &amp; "*")</f>
        <v>8</v>
      </c>
    </row>
    <row r="41" spans="1:2">
      <c r="A41">
        <v>2018</v>
      </c>
      <c r="B41">
        <f>COUNTIF(models_list_studies!A:A, "*" &amp; A41 &amp; "*")</f>
        <v>5</v>
      </c>
    </row>
    <row r="42" spans="1:2">
      <c r="A42">
        <v>2019</v>
      </c>
      <c r="B42">
        <f>COUNTIF(models_list_studies!A:A, "*" &amp; A42 &amp; "*")</f>
        <v>4</v>
      </c>
    </row>
    <row r="43" spans="1:2">
      <c r="A43">
        <v>2020</v>
      </c>
      <c r="B43">
        <f>COUNTIF(models_list_studies!A:A, "*" &amp; A43 &amp; "*")</f>
        <v>2</v>
      </c>
    </row>
    <row r="44" spans="1:2">
      <c r="A44">
        <v>2021</v>
      </c>
      <c r="B44">
        <f>COUNTIF(models_list_studies!A:A, "*" &amp; A44 &amp; "*")</f>
        <v>11</v>
      </c>
    </row>
    <row r="45" spans="1:2">
      <c r="A45">
        <v>2022</v>
      </c>
      <c r="B45">
        <f>COUNTIF(models_list_studies!A:A, "*" &amp; A45 &amp; "*")</f>
        <v>11</v>
      </c>
    </row>
    <row r="46" spans="1:2">
      <c r="A46">
        <v>2023</v>
      </c>
      <c r="B46">
        <f>COUNTIF(models_list_studies!A:A, "*" &amp; A46 &amp; "*")</f>
        <v>8</v>
      </c>
    </row>
    <row r="47" spans="1:2">
      <c r="A47">
        <v>2024</v>
      </c>
      <c r="B47">
        <f>COUNTIF(models_list_studies!A:A, "*" &amp; A47 &amp; "*")</f>
        <v>8</v>
      </c>
    </row>
    <row r="48" spans="1:2">
      <c r="A48">
        <v>2025</v>
      </c>
      <c r="B48">
        <f>COUNTIF(models_list_studies!A:A, "*" &amp; A48 &amp; "*")</f>
        <v>3</v>
      </c>
    </row>
    <row r="53" spans="1:2">
      <c r="A53" t="s">
        <v>4256</v>
      </c>
      <c r="B53" t="s">
        <v>4257</v>
      </c>
    </row>
    <row r="54" spans="1:2">
      <c r="A54" t="s">
        <v>4258</v>
      </c>
      <c r="B54">
        <v>32</v>
      </c>
    </row>
    <row r="55" spans="1:2">
      <c r="A55" t="s">
        <v>3562</v>
      </c>
      <c r="B55">
        <v>30</v>
      </c>
    </row>
    <row r="56" spans="1:2">
      <c r="A56" t="s">
        <v>4239</v>
      </c>
      <c r="B56">
        <v>5</v>
      </c>
    </row>
    <row r="61" spans="1:2" ht="16">
      <c r="A61" s="23" t="s">
        <v>4259</v>
      </c>
      <c r="B61" s="23" t="s">
        <v>4257</v>
      </c>
    </row>
    <row r="62" spans="1:2" ht="16">
      <c r="A62" s="23" t="s">
        <v>4260</v>
      </c>
      <c r="B62" s="23">
        <v>28</v>
      </c>
    </row>
    <row r="63" spans="1:2" ht="32">
      <c r="A63" s="23" t="s">
        <v>4261</v>
      </c>
      <c r="B63" s="23">
        <v>20</v>
      </c>
    </row>
    <row r="64" spans="1:2" ht="32">
      <c r="A64" s="23" t="s">
        <v>4262</v>
      </c>
      <c r="B64" s="23">
        <v>19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3">
    <tabColor theme="5" tint="0.39997558519241921"/>
  </sheetPr>
  <dimension ref="A1:B208"/>
  <sheetViews>
    <sheetView topLeftCell="A241" zoomScale="160" zoomScaleNormal="160" workbookViewId="0">
      <selection activeCell="B16" sqref="B16"/>
    </sheetView>
  </sheetViews>
  <sheetFormatPr baseColWidth="10" defaultColWidth="11.33203125" defaultRowHeight="15"/>
  <cols>
    <col min="1" max="1" width="18.33203125" customWidth="1"/>
  </cols>
  <sheetData>
    <row r="1" spans="1:2">
      <c r="A1" t="s">
        <v>4263</v>
      </c>
      <c r="B1" t="s">
        <v>4238</v>
      </c>
    </row>
    <row r="2" spans="1:2">
      <c r="A2" t="s">
        <v>4264</v>
      </c>
      <c r="B2">
        <f>COUNTIFS(models_list_studies!C:C, "*Africa*", models_list_studies!C:C, "&lt;&gt;*South*", models_list_studies!C:C, "&lt;&gt;*Region*", models_list_studies!C:C, "&lt;&gt;*North*", models_list_studies!C:C, "&lt;&gt;*West*", models_list_studies!C:C, "&lt;&gt;*Sub-Saharan*")+COUNTIFS(models_list_studies!C:C, "*Continent*")</f>
        <v>9</v>
      </c>
    </row>
    <row r="3" spans="1:2">
      <c r="A3" t="s">
        <v>4265</v>
      </c>
      <c r="B3">
        <v>9</v>
      </c>
    </row>
    <row r="4" spans="1:2">
      <c r="A4" t="s">
        <v>2495</v>
      </c>
      <c r="B4">
        <f>66-B2-B5-B3</f>
        <v>45</v>
      </c>
    </row>
    <row r="5" spans="1:2">
      <c r="A5" t="s">
        <v>4266</v>
      </c>
      <c r="B5">
        <v>3</v>
      </c>
    </row>
    <row r="9" spans="1:2">
      <c r="A9" t="s">
        <v>4267</v>
      </c>
      <c r="B9" t="s">
        <v>4238</v>
      </c>
    </row>
    <row r="10" spans="1:2">
      <c r="A10" t="s">
        <v>4268</v>
      </c>
      <c r="B10">
        <v>14</v>
      </c>
    </row>
    <row r="11" spans="1:2">
      <c r="A11" t="s">
        <v>2370</v>
      </c>
      <c r="B11">
        <v>6</v>
      </c>
    </row>
    <row r="12" spans="1:2">
      <c r="A12" t="s">
        <v>4269</v>
      </c>
      <c r="B12">
        <v>3</v>
      </c>
    </row>
    <row r="13" spans="1:2">
      <c r="A13" t="s">
        <v>4270</v>
      </c>
      <c r="B13">
        <v>13</v>
      </c>
    </row>
    <row r="14" spans="1:2">
      <c r="A14" t="s">
        <v>4271</v>
      </c>
      <c r="B14">
        <v>10</v>
      </c>
    </row>
    <row r="15" spans="1:2">
      <c r="A15" t="s">
        <v>4272</v>
      </c>
      <c r="B15">
        <v>2</v>
      </c>
    </row>
    <row r="18" spans="1:2">
      <c r="B18">
        <f>SUM(B10:B15)</f>
        <v>48</v>
      </c>
    </row>
    <row r="22" spans="1:2">
      <c r="A22" t="s">
        <v>4273</v>
      </c>
      <c r="B22" t="s">
        <v>4274</v>
      </c>
    </row>
    <row r="23" spans="1:2">
      <c r="A23" t="s">
        <v>2363</v>
      </c>
      <c r="B23">
        <f>COUNTIF(models_list_studies!C:C,"*" &amp; A23 &amp; "*")</f>
        <v>19</v>
      </c>
    </row>
    <row r="24" spans="1:2">
      <c r="A24" t="s">
        <v>2343</v>
      </c>
      <c r="B24">
        <f>COUNTIF(models_list_studies!C:C,"*" &amp; A24 &amp; "*")</f>
        <v>12</v>
      </c>
    </row>
    <row r="25" spans="1:2">
      <c r="A25" t="s">
        <v>2336</v>
      </c>
      <c r="B25">
        <f>COUNTIF(models_list_studies!C:C,"*" &amp; A25 &amp; "*")</f>
        <v>14</v>
      </c>
    </row>
    <row r="26" spans="1:2">
      <c r="A26" t="s">
        <v>4275</v>
      </c>
      <c r="B26">
        <f>COUNTIF(models_list_studies!C:C,"*" &amp; A26 &amp; "*")</f>
        <v>11</v>
      </c>
    </row>
    <row r="27" spans="1:2">
      <c r="A27" t="s">
        <v>2370</v>
      </c>
      <c r="B27">
        <f>COUNTIF(models_list_studies!C:C,"*" &amp; A27 &amp; "*")</f>
        <v>14</v>
      </c>
    </row>
    <row r="28" spans="1:2">
      <c r="A28" t="s">
        <v>2373</v>
      </c>
      <c r="B28">
        <f>COUNTIF(models_list_studies!C:C,"*" &amp; A28 &amp; "*")</f>
        <v>12</v>
      </c>
    </row>
    <row r="29" spans="1:2">
      <c r="A29" t="s">
        <v>2350</v>
      </c>
      <c r="B29">
        <f>COUNTIF(models_list_studies!C:C,"*" &amp; A29 &amp; "*")</f>
        <v>17</v>
      </c>
    </row>
    <row r="30" spans="1:2">
      <c r="A30" t="s">
        <v>2314</v>
      </c>
      <c r="B30">
        <f>COUNTIF(models_list_studies!C:C,"*" &amp; A30 &amp; "*")</f>
        <v>12</v>
      </c>
    </row>
    <row r="31" spans="1:2">
      <c r="A31" t="s">
        <v>2376</v>
      </c>
      <c r="B31">
        <f>COUNTIF(models_list_studies!C:C,"*" &amp; A31 &amp; "*")</f>
        <v>11</v>
      </c>
    </row>
    <row r="32" spans="1:2">
      <c r="A32" t="s">
        <v>2372</v>
      </c>
      <c r="B32">
        <f t="array" ref="B32">SUMPRODUCT(--ISNUMBER(SEARCH("Sudan", SUBSTITUTE(models_list_studies!C:C, "South Sudan", ""))))</f>
        <v>10</v>
      </c>
    </row>
    <row r="33" spans="1:2">
      <c r="A33" t="s">
        <v>2359</v>
      </c>
      <c r="B33">
        <f>COUNTIF(models_list_studies!C:C,"*" &amp; A33 &amp; "*")</f>
        <v>10</v>
      </c>
    </row>
    <row r="34" spans="1:2">
      <c r="A34" t="s">
        <v>2346</v>
      </c>
      <c r="B34">
        <f>COUNTIF(models_list_studies!C:C,"*" &amp; A34 &amp; "*")</f>
        <v>15</v>
      </c>
    </row>
    <row r="35" spans="1:2">
      <c r="A35" t="s">
        <v>2360</v>
      </c>
      <c r="B35">
        <f>COUNTIF(models_list_studies!C:C,"*" &amp; A35 &amp; "*")</f>
        <v>12</v>
      </c>
    </row>
    <row r="36" spans="1:2">
      <c r="A36" t="s">
        <v>2349</v>
      </c>
      <c r="B36">
        <f>COUNTIF(models_list_studies!C:C,"*" &amp; A36 &amp; "*")+COUNTIF(models_list_studies!C:C,"*Côte d’Ivoire *")</f>
        <v>11</v>
      </c>
    </row>
    <row r="37" spans="1:2">
      <c r="A37" t="s">
        <v>2354</v>
      </c>
      <c r="B37">
        <f>COUNTIF(models_list_studies!C:C,"*" &amp; A37 &amp; "*")</f>
        <v>8</v>
      </c>
    </row>
    <row r="38" spans="1:2">
      <c r="A38" t="s">
        <v>2318</v>
      </c>
      <c r="B38">
        <f>COUNTIF(models_list_studies!C:C,"*" &amp; A38 &amp; "*")</f>
        <v>11</v>
      </c>
    </row>
    <row r="39" spans="1:2">
      <c r="A39" t="s">
        <v>2328</v>
      </c>
      <c r="B39">
        <f>COUNTIF(models_list_studies!C:C,"*" &amp; A39 &amp; "*")+COUNTIF(models_list_studies!C:C,"*Cameroun*")</f>
        <v>13</v>
      </c>
    </row>
    <row r="40" spans="1:2">
      <c r="A40" t="s">
        <v>4276</v>
      </c>
      <c r="B40">
        <f>COUNTIF(models_list_studies!C:C,"*" &amp; A40 &amp; "*")</f>
        <v>12</v>
      </c>
    </row>
    <row r="41" spans="1:2">
      <c r="A41" t="s">
        <v>2324</v>
      </c>
      <c r="B41">
        <f>COUNTIF(models_list_studies!C:C,"*" &amp; A41 &amp; "*")</f>
        <v>14</v>
      </c>
    </row>
    <row r="42" spans="1:2">
      <c r="A42" t="s">
        <v>2356</v>
      </c>
      <c r="B42">
        <f>COUNTIF(models_list_studies!C:C,"*" &amp; A42 &amp; "*")</f>
        <v>13</v>
      </c>
    </row>
    <row r="43" spans="1:2">
      <c r="A43" t="s">
        <v>2355</v>
      </c>
      <c r="B43">
        <f>COUNTIF(models_list_studies!C:C,"*" &amp; A43 &amp; "*")</f>
        <v>11</v>
      </c>
    </row>
    <row r="44" spans="1:2">
      <c r="A44" t="s">
        <v>2377</v>
      </c>
      <c r="B44">
        <f>COUNTIF(models_list_studies!C:C,"*" &amp; A44 &amp; "*")</f>
        <v>14</v>
      </c>
    </row>
    <row r="45" spans="1:2">
      <c r="A45" t="s">
        <v>2366</v>
      </c>
      <c r="B45">
        <f>COUNTIF(models_list_studies!C:C,"*" &amp; A45 &amp; "*")</f>
        <v>12</v>
      </c>
    </row>
    <row r="46" spans="1:2">
      <c r="A46" t="s">
        <v>2378</v>
      </c>
      <c r="B46">
        <f>COUNTIF(models_list_studies!C:C,"*" &amp; A46 &amp; "*")</f>
        <v>11</v>
      </c>
    </row>
    <row r="47" spans="1:2">
      <c r="A47" t="s">
        <v>2331</v>
      </c>
      <c r="B47">
        <f>COUNTIF(models_list_studies!C:C,"*" &amp; A47 &amp; "*")</f>
        <v>10</v>
      </c>
    </row>
    <row r="48" spans="1:2">
      <c r="A48" t="s">
        <v>2347</v>
      </c>
      <c r="B48">
        <f>COUNTIF(models_list_studies!C:C,"*" &amp; A48 &amp; "*")</f>
        <v>12</v>
      </c>
    </row>
    <row r="49" spans="1:2">
      <c r="A49" t="s">
        <v>2375</v>
      </c>
      <c r="B49">
        <f>COUNTIF(models_list_studies!C:C,"*" &amp; A49 &amp; "*")</f>
        <v>13</v>
      </c>
    </row>
    <row r="50" spans="1:2">
      <c r="A50" t="s">
        <v>2364</v>
      </c>
      <c r="B50">
        <f>COUNTIF(models_list_studies!C:C,"*" &amp; A50 &amp; "*")</f>
        <v>11</v>
      </c>
    </row>
    <row r="51" spans="1:2">
      <c r="A51" t="s">
        <v>2371</v>
      </c>
      <c r="B51">
        <f>COUNTIF(models_list_studies!C:C,"*" &amp; A51 &amp; "*")</f>
        <v>4</v>
      </c>
    </row>
    <row r="52" spans="1:2">
      <c r="A52" t="s">
        <v>2320</v>
      </c>
      <c r="B52">
        <f>COUNTIF(models_list_studies!C:C,"*" &amp; A52 &amp; "*")</f>
        <v>13</v>
      </c>
    </row>
    <row r="53" spans="1:2">
      <c r="A53" t="s">
        <v>2369</v>
      </c>
      <c r="B53">
        <f>COUNTIF(models_list_studies!C:C,"*" &amp; A53 &amp; "*")</f>
        <v>9</v>
      </c>
    </row>
    <row r="54" spans="1:2">
      <c r="A54" t="s">
        <v>2325</v>
      </c>
      <c r="B54">
        <f>COUNTIF(models_list_studies!C:C,"*" &amp; A54 &amp; "*")</f>
        <v>10</v>
      </c>
    </row>
    <row r="55" spans="1:2">
      <c r="A55" t="s">
        <v>2374</v>
      </c>
      <c r="B55">
        <f>COUNTIF(models_list_studies!C:C,"*" &amp; A55 &amp; "*")</f>
        <v>13</v>
      </c>
    </row>
    <row r="56" spans="1:2">
      <c r="A56" t="s">
        <v>2353</v>
      </c>
      <c r="B56">
        <f>COUNTIF(models_list_studies!C:C,"*" &amp; A56 &amp; "*")</f>
        <v>9</v>
      </c>
    </row>
    <row r="57" spans="1:2">
      <c r="A57" t="s">
        <v>2368</v>
      </c>
      <c r="B57">
        <f>COUNTIF(models_list_studies!C:C,"*" &amp; A57 &amp; "*")</f>
        <v>12</v>
      </c>
    </row>
    <row r="58" spans="1:2">
      <c r="A58" t="s">
        <v>2330</v>
      </c>
      <c r="B58">
        <f>COUNTIF(models_list_studies!C:C,"*" &amp; A58 &amp; "*")</f>
        <v>10</v>
      </c>
    </row>
    <row r="59" spans="1:2">
      <c r="A59" t="s">
        <v>2340</v>
      </c>
      <c r="B59">
        <f>COUNTIF(models_list_studies!C:C,"*" &amp; A59 &amp; "*")</f>
        <v>10</v>
      </c>
    </row>
    <row r="60" spans="1:2">
      <c r="A60" t="s">
        <v>2334</v>
      </c>
      <c r="B60">
        <f>COUNTIF(models_list_studies!C:C,"*" &amp; A60 &amp; "*")</f>
        <v>10</v>
      </c>
    </row>
    <row r="61" spans="1:2">
      <c r="A61" t="s">
        <v>2352</v>
      </c>
      <c r="B61">
        <f>COUNTIF(models_list_studies!C:C,"*" &amp; A61 &amp; "*")</f>
        <v>12</v>
      </c>
    </row>
    <row r="62" spans="1:2">
      <c r="A62" t="s">
        <v>2357</v>
      </c>
      <c r="B62">
        <f>COUNTIF(models_list_studies!C:C,"*" &amp; A62 &amp; "*")</f>
        <v>11</v>
      </c>
    </row>
    <row r="63" spans="1:2">
      <c r="A63" t="s">
        <v>2344</v>
      </c>
      <c r="B63">
        <f>COUNTIF(models_list_studies!C:C,"*" &amp; A63 &amp; "*")</f>
        <v>10</v>
      </c>
    </row>
    <row r="64" spans="1:2">
      <c r="A64" t="s">
        <v>2361</v>
      </c>
      <c r="B64">
        <f>COUNTIF(models_list_studies!C:C,"*" &amp; A64 &amp; "*")</f>
        <v>11</v>
      </c>
    </row>
    <row r="65" spans="1:2">
      <c r="A65" t="s">
        <v>2322</v>
      </c>
      <c r="B65">
        <f>COUNTIF(models_list_studies!C:C,"*" &amp; A65 &amp; "*")</f>
        <v>12</v>
      </c>
    </row>
    <row r="66" spans="1:2">
      <c r="A66" t="s">
        <v>2351</v>
      </c>
      <c r="B66">
        <f>COUNTIF(models_list_studies!C:C,"*" &amp; A66 &amp; "*")</f>
        <v>11</v>
      </c>
    </row>
    <row r="67" spans="1:2">
      <c r="A67" t="s">
        <v>2338</v>
      </c>
      <c r="B67">
        <f>COUNTIF(models_list_studies!C:C,"*" &amp; A67 &amp; "*")</f>
        <v>10</v>
      </c>
    </row>
    <row r="68" spans="1:2">
      <c r="A68" t="s">
        <v>2345</v>
      </c>
      <c r="B68">
        <f>COUNTIF(models_list_studies!C:C,"*" &amp; A68 &amp; "*")</f>
        <v>13</v>
      </c>
    </row>
    <row r="69" spans="1:2">
      <c r="A69" t="s">
        <v>4277</v>
      </c>
      <c r="B69">
        <f>COUNTIF(models_list_studies!C:C,"*" &amp; A69 &amp; "*")</f>
        <v>12</v>
      </c>
    </row>
    <row r="70" spans="1:2">
      <c r="A70" t="s">
        <v>2358</v>
      </c>
      <c r="B70">
        <f>COUNTIF(models_list_studies!C:C,"*" &amp; A70 &amp; "*")</f>
        <v>1</v>
      </c>
    </row>
    <row r="71" spans="1:2">
      <c r="A71" t="s">
        <v>2342</v>
      </c>
      <c r="B71">
        <f>COUNTIF(models_list_studies!C:C,"*" &amp; A71 &amp; "*")+COUNTIF(models_list_studies!C:C,"*Swaziland*")</f>
        <v>11</v>
      </c>
    </row>
    <row r="72" spans="1:2">
      <c r="A72" t="s">
        <v>2335</v>
      </c>
      <c r="B72">
        <f>COUNTIF(models_list_studies!C:C,"*" &amp; A72 &amp; "*")</f>
        <v>10</v>
      </c>
    </row>
    <row r="73" spans="1:2">
      <c r="A73" t="s">
        <v>4278</v>
      </c>
      <c r="B73">
        <f>COUNTIF(models_list_studies!C:C,"*" &amp; A73 &amp; "*")</f>
        <v>1</v>
      </c>
    </row>
    <row r="74" spans="1:2">
      <c r="A74" t="s">
        <v>2332</v>
      </c>
      <c r="B74">
        <f>COUNTIF(models_list_studies!C:C,"*" &amp; A74 &amp; "*")</f>
        <v>1</v>
      </c>
    </row>
    <row r="75" spans="1:2">
      <c r="A75" t="s">
        <v>3118</v>
      </c>
      <c r="B75">
        <f>COUNTIF(models_list_studies!C:C,"*" &amp; A75 &amp; "*")</f>
        <v>0</v>
      </c>
    </row>
    <row r="76" spans="1:2">
      <c r="A76" t="s">
        <v>2327</v>
      </c>
      <c r="B76">
        <f>COUNTIF(models_list_studies!C:C,"*" &amp; A76 &amp; "*")</f>
        <v>1</v>
      </c>
    </row>
    <row r="77" spans="1:2">
      <c r="A77" t="s">
        <v>2854</v>
      </c>
      <c r="B77">
        <f>COUNTIF(models_list_studies!C:C,"*" &amp; A77 &amp; "*")</f>
        <v>0</v>
      </c>
    </row>
    <row r="78" spans="1:2">
      <c r="A78" t="s">
        <v>2365</v>
      </c>
      <c r="B78">
        <f>COUNTIF(models_list_studies!C:C,"*" &amp; A78 &amp; "*")</f>
        <v>1</v>
      </c>
    </row>
    <row r="79" spans="1:2">
      <c r="A79" t="s">
        <v>2367</v>
      </c>
      <c r="B79">
        <f>COUNTIF(models_list_studies!C:C,"*" &amp; A79 &amp; "*")</f>
        <v>1</v>
      </c>
    </row>
    <row r="81" spans="1:2">
      <c r="B81">
        <f>SUM(B23:B79)</f>
        <v>574</v>
      </c>
    </row>
    <row r="84" spans="1:2">
      <c r="A84" t="s">
        <v>4279</v>
      </c>
    </row>
    <row r="85" spans="1:2">
      <c r="A85">
        <v>2020</v>
      </c>
    </row>
    <row r="86" spans="1:2">
      <c r="A86">
        <v>2021</v>
      </c>
    </row>
    <row r="87" spans="1:2">
      <c r="A87">
        <v>2022</v>
      </c>
    </row>
    <row r="88" spans="1:2">
      <c r="A88">
        <v>2023</v>
      </c>
    </row>
    <row r="89" spans="1:2">
      <c r="A89">
        <v>2024</v>
      </c>
    </row>
    <row r="90" spans="1:2">
      <c r="A90">
        <v>2025</v>
      </c>
    </row>
    <row r="91" spans="1:2">
      <c r="A91">
        <v>2026</v>
      </c>
    </row>
    <row r="92" spans="1:2">
      <c r="A92">
        <v>2027</v>
      </c>
    </row>
    <row r="93" spans="1:2">
      <c r="A93">
        <v>2028</v>
      </c>
    </row>
    <row r="94" spans="1:2">
      <c r="A94">
        <v>2029</v>
      </c>
    </row>
    <row r="95" spans="1:2">
      <c r="A95">
        <v>2030</v>
      </c>
    </row>
    <row r="96" spans="1:2">
      <c r="A96">
        <v>2031</v>
      </c>
    </row>
    <row r="97" spans="1:2">
      <c r="A97">
        <v>2032</v>
      </c>
    </row>
    <row r="98" spans="1:2">
      <c r="A98">
        <v>2033</v>
      </c>
    </row>
    <row r="104" spans="1:2">
      <c r="A104" t="s">
        <v>2495</v>
      </c>
      <c r="B104" t="s">
        <v>4280</v>
      </c>
    </row>
    <row r="105" spans="1:2">
      <c r="A105" t="s">
        <v>2314</v>
      </c>
      <c r="B105">
        <v>2</v>
      </c>
    </row>
    <row r="106" spans="1:2">
      <c r="A106" t="s">
        <v>2318</v>
      </c>
      <c r="B106">
        <v>0</v>
      </c>
    </row>
    <row r="107" spans="1:2">
      <c r="A107" t="s">
        <v>2320</v>
      </c>
      <c r="B107">
        <v>1</v>
      </c>
    </row>
    <row r="108" spans="1:2">
      <c r="A108" t="s">
        <v>2322</v>
      </c>
      <c r="B108">
        <v>1</v>
      </c>
    </row>
    <row r="109" spans="1:2">
      <c r="A109" t="s">
        <v>2324</v>
      </c>
      <c r="B109">
        <v>1</v>
      </c>
    </row>
    <row r="110" spans="1:2">
      <c r="A110" t="s">
        <v>2325</v>
      </c>
      <c r="B110">
        <v>0</v>
      </c>
    </row>
    <row r="111" spans="1:2">
      <c r="A111" t="s">
        <v>2328</v>
      </c>
      <c r="B111">
        <v>3</v>
      </c>
    </row>
    <row r="112" spans="1:2">
      <c r="A112" t="s">
        <v>2327</v>
      </c>
      <c r="B112">
        <v>0</v>
      </c>
    </row>
    <row r="113" spans="1:2">
      <c r="A113" t="s">
        <v>2330</v>
      </c>
      <c r="B113">
        <v>0</v>
      </c>
    </row>
    <row r="114" spans="1:2">
      <c r="A114" t="s">
        <v>2331</v>
      </c>
      <c r="B114">
        <v>0</v>
      </c>
    </row>
    <row r="115" spans="1:2">
      <c r="A115" t="s">
        <v>2332</v>
      </c>
      <c r="B115">
        <v>0</v>
      </c>
    </row>
    <row r="116" spans="1:2">
      <c r="A116" t="s">
        <v>2333</v>
      </c>
      <c r="B116">
        <v>0</v>
      </c>
    </row>
    <row r="117" spans="1:2">
      <c r="A117" t="s">
        <v>2335</v>
      </c>
      <c r="B117">
        <v>0</v>
      </c>
    </row>
    <row r="118" spans="1:2">
      <c r="A118" t="s">
        <v>2336</v>
      </c>
      <c r="B118">
        <v>3</v>
      </c>
    </row>
    <row r="119" spans="1:2">
      <c r="A119" t="s">
        <v>2338</v>
      </c>
      <c r="B119">
        <v>0</v>
      </c>
    </row>
    <row r="120" spans="1:2">
      <c r="A120" t="s">
        <v>2340</v>
      </c>
      <c r="B120">
        <v>0</v>
      </c>
    </row>
    <row r="121" spans="1:2">
      <c r="A121" t="s">
        <v>2343</v>
      </c>
      <c r="B121">
        <v>2</v>
      </c>
    </row>
    <row r="122" spans="1:2">
      <c r="A122" t="s">
        <v>2344</v>
      </c>
      <c r="B122">
        <v>0</v>
      </c>
    </row>
    <row r="123" spans="1:2">
      <c r="A123" t="s">
        <v>2345</v>
      </c>
      <c r="B123">
        <v>1</v>
      </c>
    </row>
    <row r="124" spans="1:2">
      <c r="A124" t="s">
        <v>2346</v>
      </c>
      <c r="B124">
        <v>3</v>
      </c>
    </row>
    <row r="125" spans="1:2">
      <c r="A125" t="s">
        <v>2347</v>
      </c>
      <c r="B125">
        <v>0</v>
      </c>
    </row>
    <row r="126" spans="1:2">
      <c r="A126" t="s">
        <v>2348</v>
      </c>
      <c r="B126">
        <v>0</v>
      </c>
    </row>
    <row r="127" spans="1:2">
      <c r="A127" t="s">
        <v>2349</v>
      </c>
      <c r="B127">
        <v>1</v>
      </c>
    </row>
    <row r="128" spans="1:2">
      <c r="A128" t="s">
        <v>2350</v>
      </c>
      <c r="B128">
        <v>6</v>
      </c>
    </row>
    <row r="129" spans="1:2">
      <c r="A129" t="s">
        <v>2351</v>
      </c>
      <c r="B129">
        <v>0</v>
      </c>
    </row>
    <row r="130" spans="1:2">
      <c r="A130" t="s">
        <v>2352</v>
      </c>
      <c r="B130">
        <v>0</v>
      </c>
    </row>
    <row r="131" spans="1:2">
      <c r="A131" t="s">
        <v>2353</v>
      </c>
      <c r="B131">
        <v>0</v>
      </c>
    </row>
    <row r="132" spans="1:2">
      <c r="A132" t="s">
        <v>2354</v>
      </c>
      <c r="B132">
        <v>0</v>
      </c>
    </row>
    <row r="133" spans="1:2">
      <c r="A133" t="s">
        <v>2355</v>
      </c>
      <c r="B133">
        <v>0</v>
      </c>
    </row>
    <row r="134" spans="1:2">
      <c r="A134" t="s">
        <v>2356</v>
      </c>
      <c r="B134">
        <v>0</v>
      </c>
    </row>
    <row r="135" spans="1:2">
      <c r="A135" t="s">
        <v>2357</v>
      </c>
      <c r="B135">
        <v>0</v>
      </c>
    </row>
    <row r="136" spans="1:2">
      <c r="A136" t="s">
        <v>2358</v>
      </c>
      <c r="B136">
        <v>1</v>
      </c>
    </row>
    <row r="137" spans="1:2">
      <c r="A137" t="s">
        <v>4281</v>
      </c>
      <c r="B137">
        <v>0</v>
      </c>
    </row>
    <row r="138" spans="1:2">
      <c r="A138" t="s">
        <v>2359</v>
      </c>
      <c r="B138">
        <v>2</v>
      </c>
    </row>
    <row r="139" spans="1:2">
      <c r="A139" t="s">
        <v>2360</v>
      </c>
      <c r="B139">
        <v>1</v>
      </c>
    </row>
    <row r="140" spans="1:2">
      <c r="A140" t="s">
        <v>2361</v>
      </c>
      <c r="B140">
        <v>0</v>
      </c>
    </row>
    <row r="141" spans="1:2">
      <c r="A141" t="s">
        <v>4276</v>
      </c>
      <c r="B141">
        <v>0</v>
      </c>
    </row>
    <row r="142" spans="1:2">
      <c r="A142" t="s">
        <v>2363</v>
      </c>
      <c r="B142">
        <v>6</v>
      </c>
    </row>
    <row r="143" spans="1:2">
      <c r="A143" t="s">
        <v>2334</v>
      </c>
      <c r="B143">
        <v>0</v>
      </c>
    </row>
    <row r="144" spans="1:2">
      <c r="A144" t="s">
        <v>4282</v>
      </c>
      <c r="B144">
        <v>1</v>
      </c>
    </row>
    <row r="145" spans="1:2">
      <c r="A145" t="s">
        <v>2364</v>
      </c>
      <c r="B145">
        <v>1</v>
      </c>
    </row>
    <row r="146" spans="1:2">
      <c r="A146" t="s">
        <v>2365</v>
      </c>
      <c r="B146">
        <v>3</v>
      </c>
    </row>
    <row r="147" spans="1:2">
      <c r="A147" t="s">
        <v>2366</v>
      </c>
      <c r="B147">
        <v>0</v>
      </c>
    </row>
    <row r="148" spans="1:2">
      <c r="A148" t="s">
        <v>2367</v>
      </c>
      <c r="B148">
        <v>0</v>
      </c>
    </row>
    <row r="149" spans="1:2">
      <c r="A149" t="s">
        <v>2368</v>
      </c>
      <c r="B149">
        <v>0</v>
      </c>
    </row>
    <row r="150" spans="1:2">
      <c r="A150" t="s">
        <v>2369</v>
      </c>
      <c r="B150">
        <v>0</v>
      </c>
    </row>
    <row r="151" spans="1:2">
      <c r="A151" t="s">
        <v>2370</v>
      </c>
      <c r="B151">
        <v>3</v>
      </c>
    </row>
    <row r="152" spans="1:2">
      <c r="A152" t="s">
        <v>2371</v>
      </c>
      <c r="B152">
        <v>1</v>
      </c>
    </row>
    <row r="153" spans="1:2">
      <c r="A153" t="s">
        <v>2372</v>
      </c>
      <c r="B153">
        <v>0</v>
      </c>
    </row>
    <row r="154" spans="1:2">
      <c r="A154" t="s">
        <v>4283</v>
      </c>
      <c r="B154">
        <v>0</v>
      </c>
    </row>
    <row r="155" spans="1:2">
      <c r="A155" t="s">
        <v>2373</v>
      </c>
      <c r="B155">
        <v>1</v>
      </c>
    </row>
    <row r="156" spans="1:2">
      <c r="A156" t="s">
        <v>2374</v>
      </c>
      <c r="B156">
        <v>1</v>
      </c>
    </row>
    <row r="157" spans="1:2">
      <c r="A157" t="s">
        <v>2375</v>
      </c>
      <c r="B157">
        <v>3</v>
      </c>
    </row>
    <row r="158" spans="1:2">
      <c r="A158" t="s">
        <v>2376</v>
      </c>
      <c r="B158">
        <v>1</v>
      </c>
    </row>
    <row r="159" spans="1:2">
      <c r="A159" t="s">
        <v>3118</v>
      </c>
      <c r="B159">
        <v>0</v>
      </c>
    </row>
    <row r="160" spans="1:2">
      <c r="A160" t="s">
        <v>2377</v>
      </c>
      <c r="B160">
        <v>2</v>
      </c>
    </row>
    <row r="161" spans="1:2">
      <c r="A161" t="s">
        <v>2378</v>
      </c>
      <c r="B161">
        <v>0</v>
      </c>
    </row>
    <row r="164" spans="1:2">
      <c r="B164">
        <f>SUM(B105:B161)</f>
        <v>51</v>
      </c>
    </row>
    <row r="174" spans="1:2">
      <c r="A174" t="s">
        <v>4273</v>
      </c>
      <c r="B174" t="s">
        <v>4274</v>
      </c>
    </row>
    <row r="175" spans="1:2">
      <c r="A175" t="s">
        <v>4284</v>
      </c>
      <c r="B175">
        <v>1</v>
      </c>
    </row>
    <row r="176" spans="1:2">
      <c r="A176" t="s">
        <v>4285</v>
      </c>
      <c r="B176">
        <f>COUNTIF(models_list_studies!X:X,"*" &amp; A176 &amp; "*")</f>
        <v>12</v>
      </c>
    </row>
    <row r="177" spans="1:2">
      <c r="A177" t="s">
        <v>2688</v>
      </c>
      <c r="B177">
        <f>COUNTIF(models_list_studies!X:X,"*" &amp; A177 &amp; "*")</f>
        <v>3</v>
      </c>
    </row>
    <row r="178" spans="1:2">
      <c r="A178" t="s">
        <v>3039</v>
      </c>
      <c r="B178">
        <f>COUNTIF(models_list_studies!X:X,"*" &amp; A178 &amp; "*")</f>
        <v>10</v>
      </c>
    </row>
    <row r="179" spans="1:2">
      <c r="A179" t="s">
        <v>2556</v>
      </c>
      <c r="B179">
        <f>COUNTIF(models_list_studies!X:X,"*" &amp; A179 &amp; "*")</f>
        <v>1</v>
      </c>
    </row>
    <row r="180" spans="1:2">
      <c r="A180" t="s">
        <v>2913</v>
      </c>
      <c r="B180">
        <f>COUNTIF(models_list_studies!X:X,"*" &amp; A180 &amp; "*")</f>
        <v>2</v>
      </c>
    </row>
    <row r="181" spans="1:2">
      <c r="A181" t="s">
        <v>4286</v>
      </c>
      <c r="B181">
        <f>COUNTIF(models_list_studies!X:X,"*" &amp; A181 &amp; "*")</f>
        <v>4</v>
      </c>
    </row>
    <row r="182" spans="1:2">
      <c r="A182" t="s">
        <v>3094</v>
      </c>
      <c r="B182">
        <f>COUNTIF(models_list_studies!X:X,"*" &amp; A182 &amp; "*")</f>
        <v>11</v>
      </c>
    </row>
    <row r="183" spans="1:2">
      <c r="A183" t="s">
        <v>2778</v>
      </c>
      <c r="B183">
        <f>COUNTIF(models_list_studies!X:X,"*" &amp; A183 &amp; "*")</f>
        <v>10</v>
      </c>
    </row>
    <row r="184" spans="1:2">
      <c r="A184" t="s">
        <v>2948</v>
      </c>
      <c r="B184">
        <f>COUNTIF(models_list_studies!X:X,"*" &amp; A184 &amp; "*")</f>
        <v>2</v>
      </c>
    </row>
    <row r="185" spans="1:2">
      <c r="A185" t="s">
        <v>2654</v>
      </c>
      <c r="B185">
        <f>COUNTIF(models_list_studies!X:X,"*" &amp; A185 &amp; "*")</f>
        <v>1</v>
      </c>
    </row>
    <row r="186" spans="1:2">
      <c r="A186" t="s">
        <v>4287</v>
      </c>
      <c r="B186">
        <f>COUNTIF(models_list_studies!X:X,"*" &amp; A186 &amp; "*")</f>
        <v>1</v>
      </c>
    </row>
    <row r="187" spans="1:2">
      <c r="A187" t="s">
        <v>2705</v>
      </c>
      <c r="B187">
        <f>COUNTIF(models_list_studies!X:X,"*" &amp; A187 &amp; "*")</f>
        <v>8</v>
      </c>
    </row>
    <row r="188" spans="1:2">
      <c r="A188" t="s">
        <v>3055</v>
      </c>
      <c r="B188">
        <f>COUNTIF(models_list_studies!X:X,"*" &amp; A188 &amp; "*")</f>
        <v>1</v>
      </c>
    </row>
    <row r="189" spans="1:2">
      <c r="A189" t="s">
        <v>2755</v>
      </c>
      <c r="B189">
        <f>COUNTIF(models_list_studies!X:X,"*" &amp; A189 &amp; "*")</f>
        <v>1</v>
      </c>
    </row>
    <row r="190" spans="1:2">
      <c r="A190" t="s">
        <v>2535</v>
      </c>
      <c r="B190">
        <f>COUNTIF(models_list_studies!X:X,"*" &amp; A190 &amp; "*")</f>
        <v>4</v>
      </c>
    </row>
    <row r="191" spans="1:2">
      <c r="A191" t="s">
        <v>2686</v>
      </c>
      <c r="B191">
        <f>COUNTIF(models_list_studies!X:X,"*" &amp; A191 &amp; "*")</f>
        <v>2</v>
      </c>
    </row>
    <row r="192" spans="1:2">
      <c r="A192" t="s">
        <v>2533</v>
      </c>
      <c r="B192">
        <f>COUNTIF(models_list_studies!X:X,"*" &amp; A192 &amp; "*")</f>
        <v>1</v>
      </c>
    </row>
    <row r="193" spans="1:2">
      <c r="A193" t="s">
        <v>2758</v>
      </c>
      <c r="B193">
        <f>COUNTIF(models_list_studies!X:X,"*" &amp; A193 &amp; "*")</f>
        <v>1</v>
      </c>
    </row>
    <row r="194" spans="1:2">
      <c r="A194" t="s">
        <v>2614</v>
      </c>
      <c r="B194">
        <f>COUNTIF(models_list_studies!X:X,"*" &amp; A194 &amp; "*")</f>
        <v>1</v>
      </c>
    </row>
    <row r="195" spans="1:2">
      <c r="A195" t="s">
        <v>3041</v>
      </c>
      <c r="B195">
        <f>COUNTIF(models_list_studies!X:X,"*" &amp; A195 &amp; "*")</f>
        <v>1</v>
      </c>
    </row>
    <row r="196" spans="1:2">
      <c r="A196" t="s">
        <v>2770</v>
      </c>
      <c r="B196">
        <f>COUNTIF(models_list_studies!X:X,"*" &amp; A196 &amp; "*")</f>
        <v>1</v>
      </c>
    </row>
    <row r="197" spans="1:2">
      <c r="A197" t="s">
        <v>3071</v>
      </c>
      <c r="B197">
        <f>COUNTIF(models_list_studies!X:X,"*" &amp; A197 &amp; "*")</f>
        <v>1</v>
      </c>
    </row>
    <row r="198" spans="1:2">
      <c r="A198" t="s">
        <v>3026</v>
      </c>
      <c r="B198">
        <f>COUNTIF(models_list_studies!X:X,"*" &amp; A198 &amp; "*")</f>
        <v>1</v>
      </c>
    </row>
    <row r="202" spans="1:2">
      <c r="A202" t="s">
        <v>3134</v>
      </c>
      <c r="B202" t="s">
        <v>4255</v>
      </c>
    </row>
    <row r="203" spans="1:2">
      <c r="A203" t="s">
        <v>3987</v>
      </c>
      <c r="B203">
        <f>COUNTIF(models_list_studies!X:X,"*" &amp; A203 &amp; "*")</f>
        <v>17</v>
      </c>
    </row>
    <row r="204" spans="1:2">
      <c r="A204" t="s">
        <v>4288</v>
      </c>
      <c r="B204">
        <f>COUNTIF(models_list_studies!X:X,"*" &amp; A204 &amp; "*")</f>
        <v>20</v>
      </c>
    </row>
    <row r="205" spans="1:2">
      <c r="A205" t="s">
        <v>4289</v>
      </c>
      <c r="B205">
        <f>COUNTIF(models_list_studies!X:X,"*" &amp; A205 &amp; "*")</f>
        <v>30</v>
      </c>
    </row>
    <row r="208" spans="1:2">
      <c r="B208">
        <f>SUM(B203:B205)</f>
        <v>67</v>
      </c>
    </row>
  </sheetData>
  <sortState xmlns:xlrd2="http://schemas.microsoft.com/office/spreadsheetml/2017/richdata2" ref="A105:A161">
    <sortCondition ref="A105:A161"/>
  </sortSt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theme="5" tint="0.39997558519241921"/>
  </sheetPr>
  <dimension ref="A1:I155"/>
  <sheetViews>
    <sheetView topLeftCell="A179" workbookViewId="0">
      <selection activeCell="H171" sqref="H171"/>
    </sheetView>
  </sheetViews>
  <sheetFormatPr baseColWidth="10" defaultColWidth="11.33203125" defaultRowHeight="15"/>
  <cols>
    <col min="1" max="1" width="25.33203125" customWidth="1"/>
  </cols>
  <sheetData>
    <row r="1" spans="1:9">
      <c r="A1" s="112" t="s">
        <v>4290</v>
      </c>
      <c r="B1" s="112"/>
      <c r="C1" s="32"/>
      <c r="D1" s="32"/>
      <c r="E1" s="32"/>
      <c r="F1" s="32"/>
      <c r="G1" s="32"/>
      <c r="H1" s="32"/>
      <c r="I1" s="32"/>
    </row>
    <row r="2" spans="1:9">
      <c r="A2" s="21" t="s">
        <v>4291</v>
      </c>
      <c r="B2" s="21" t="s">
        <v>4237</v>
      </c>
      <c r="C2" t="s">
        <v>4292</v>
      </c>
    </row>
    <row r="3" spans="1:9">
      <c r="A3" s="21" t="s">
        <v>18</v>
      </c>
      <c r="B3" s="21">
        <f>COUNTIF(Table1[hydro], "*yes*")</f>
        <v>61</v>
      </c>
      <c r="C3" s="33">
        <f>B3/67</f>
        <v>0.91044776119402981</v>
      </c>
    </row>
    <row r="4" spans="1:9">
      <c r="A4" s="21" t="s">
        <v>3282</v>
      </c>
      <c r="B4" s="21">
        <f>COUNTIF(Table1[[solar ]], "*yes*")</f>
        <v>61</v>
      </c>
      <c r="C4" s="33">
        <f t="shared" ref="C4:C11" si="0">B4/67</f>
        <v>0.91044776119402981</v>
      </c>
    </row>
    <row r="5" spans="1:9">
      <c r="A5" s="21" t="s">
        <v>20</v>
      </c>
      <c r="B5" s="21">
        <f>COUNTIF(Table1[wind], "*yes*")</f>
        <v>59</v>
      </c>
      <c r="C5" s="33">
        <f t="shared" si="0"/>
        <v>0.88059701492537312</v>
      </c>
    </row>
    <row r="6" spans="1:9">
      <c r="A6" s="21" t="s">
        <v>21</v>
      </c>
      <c r="B6" s="21">
        <f>COUNTIF(Table1[biomass], "*yes*")</f>
        <v>38</v>
      </c>
      <c r="C6" s="33">
        <f t="shared" si="0"/>
        <v>0.56716417910447758</v>
      </c>
    </row>
    <row r="7" spans="1:9">
      <c r="A7" s="21" t="s">
        <v>3283</v>
      </c>
      <c r="B7" s="21">
        <f>COUNTIF(Table1[[Nuclear ]], "*yes*")</f>
        <v>24</v>
      </c>
      <c r="C7" s="33">
        <f t="shared" si="0"/>
        <v>0.35820895522388058</v>
      </c>
    </row>
    <row r="8" spans="1:9">
      <c r="A8" s="21" t="s">
        <v>3284</v>
      </c>
      <c r="B8" s="21">
        <f>COUNTIF(Table1[Geothermal], "*yes*")</f>
        <v>23</v>
      </c>
      <c r="C8" s="33">
        <f t="shared" si="0"/>
        <v>0.34328358208955223</v>
      </c>
    </row>
    <row r="9" spans="1:9">
      <c r="A9" s="21" t="s">
        <v>3285</v>
      </c>
      <c r="B9" s="21">
        <f>COUNTIF(Table1[Fossil Fuels], "*yes*")</f>
        <v>61</v>
      </c>
      <c r="C9" s="33">
        <f t="shared" si="0"/>
        <v>0.91044776119402981</v>
      </c>
    </row>
    <row r="10" spans="1:9">
      <c r="A10" s="21" t="s">
        <v>3286</v>
      </c>
      <c r="B10" s="21">
        <f>COUNTIF(Table1[H2], "*yes*")</f>
        <v>10</v>
      </c>
      <c r="C10" s="33">
        <f t="shared" si="0"/>
        <v>0.14925373134328357</v>
      </c>
    </row>
    <row r="11" spans="1:9">
      <c r="A11" s="21" t="s">
        <v>26</v>
      </c>
      <c r="B11" s="21">
        <f>COUNTIF(Table1[coal], "*yes*")</f>
        <v>38</v>
      </c>
      <c r="C11" s="33">
        <f t="shared" si="0"/>
        <v>0.56716417910447758</v>
      </c>
    </row>
    <row r="13" spans="1:9">
      <c r="A13" t="s">
        <v>4293</v>
      </c>
      <c r="B13" t="s">
        <v>4294</v>
      </c>
      <c r="C13" t="s">
        <v>4295</v>
      </c>
      <c r="D13" t="s">
        <v>4239</v>
      </c>
    </row>
    <row r="14" spans="1:9">
      <c r="A14" t="s">
        <v>4255</v>
      </c>
      <c r="B14">
        <v>63</v>
      </c>
      <c r="C14">
        <v>2</v>
      </c>
      <c r="D14">
        <v>2</v>
      </c>
      <c r="F14">
        <f>SUM(B14:E14)</f>
        <v>67</v>
      </c>
    </row>
    <row r="27" spans="1:2">
      <c r="A27" t="s">
        <v>4296</v>
      </c>
      <c r="B27" t="s">
        <v>4255</v>
      </c>
    </row>
    <row r="28" spans="1:2">
      <c r="A28">
        <v>2025</v>
      </c>
      <c r="B28">
        <f>COUNTIF(Table1[end], A28)</f>
        <v>2</v>
      </c>
    </row>
    <row r="29" spans="1:2">
      <c r="A29">
        <v>2030</v>
      </c>
      <c r="B29">
        <f>COUNTIF(Table1[end], A29)</f>
        <v>16</v>
      </c>
    </row>
    <row r="30" spans="1:2">
      <c r="A30">
        <v>2032</v>
      </c>
      <c r="B30">
        <f>COUNTIF(Table1[end], A30)</f>
        <v>1</v>
      </c>
    </row>
    <row r="31" spans="1:2">
      <c r="A31">
        <v>2035</v>
      </c>
      <c r="B31">
        <f>COUNTIF(Table1[end], A31)</f>
        <v>3</v>
      </c>
    </row>
    <row r="32" spans="1:2">
      <c r="A32">
        <v>2037</v>
      </c>
      <c r="B32">
        <f>COUNTIF(Table1[end], A32)</f>
        <v>2</v>
      </c>
    </row>
    <row r="33" spans="1:4">
      <c r="A33">
        <v>2040</v>
      </c>
      <c r="B33">
        <f>COUNTIF(Table1[end], A33)</f>
        <v>13</v>
      </c>
    </row>
    <row r="34" spans="1:4">
      <c r="A34">
        <v>2041</v>
      </c>
      <c r="B34">
        <f>COUNTIF(Table1[end], A34)</f>
        <v>1</v>
      </c>
    </row>
    <row r="35" spans="1:4">
      <c r="A35">
        <v>2042</v>
      </c>
      <c r="B35">
        <f>COUNTIF(Table1[end], A35)</f>
        <v>1</v>
      </c>
    </row>
    <row r="36" spans="1:4">
      <c r="A36">
        <v>2045</v>
      </c>
      <c r="B36">
        <f>COUNTIF(Table1[end], A36)</f>
        <v>2</v>
      </c>
    </row>
    <row r="37" spans="1:4">
      <c r="A37">
        <v>2048</v>
      </c>
      <c r="B37">
        <f>COUNTIF(Table1[end], A37)</f>
        <v>1</v>
      </c>
    </row>
    <row r="38" spans="1:4">
      <c r="A38">
        <v>2050</v>
      </c>
      <c r="B38">
        <f>COUNTIF(Table1[end], A38)</f>
        <v>15</v>
      </c>
    </row>
    <row r="39" spans="1:4">
      <c r="A39">
        <v>2060</v>
      </c>
      <c r="B39">
        <f>COUNTIF(Table1[end], A39)</f>
        <v>2</v>
      </c>
    </row>
    <row r="40" spans="1:4">
      <c r="A40">
        <v>2063</v>
      </c>
      <c r="B40">
        <f>COUNTIF(Table1[end], A40)</f>
        <v>1</v>
      </c>
    </row>
    <row r="41" spans="1:4">
      <c r="A41">
        <v>2065</v>
      </c>
      <c r="B41">
        <f>COUNTIF(Table1[end], A41)</f>
        <v>1</v>
      </c>
    </row>
    <row r="42" spans="1:4">
      <c r="A42">
        <v>2070</v>
      </c>
      <c r="B42">
        <f>COUNTIF(Table1[end], A42)</f>
        <v>1</v>
      </c>
    </row>
    <row r="43" spans="1:4">
      <c r="B43">
        <f>SUM(B28:B42)</f>
        <v>62</v>
      </c>
      <c r="D43" s="34">
        <f>16/62</f>
        <v>0.25806451612903225</v>
      </c>
    </row>
    <row r="44" spans="1:4">
      <c r="D44" s="34">
        <f>(15+2+1+1+1)/62</f>
        <v>0.32258064516129031</v>
      </c>
    </row>
    <row r="45" spans="1:4">
      <c r="A45" t="s">
        <v>4297</v>
      </c>
      <c r="B45" t="s">
        <v>4255</v>
      </c>
      <c r="D45" s="34">
        <f>24/62</f>
        <v>0.38709677419354838</v>
      </c>
    </row>
    <row r="46" spans="1:4">
      <c r="A46" t="s">
        <v>3337</v>
      </c>
      <c r="B46">
        <f>COUNTIF(Table1[Sector (Electricity/Full Energy System)],"*" &amp; A46 &amp; "*")</f>
        <v>53</v>
      </c>
    </row>
    <row r="47" spans="1:4">
      <c r="A47" t="s">
        <v>3476</v>
      </c>
      <c r="B47">
        <f>COUNTIFS(Table1[Sector (Electricity/Full Energy System)],"*" &amp; A47 &amp; "*")</f>
        <v>12</v>
      </c>
    </row>
    <row r="48" spans="1:4">
      <c r="A48" t="s">
        <v>4298</v>
      </c>
      <c r="B48">
        <f>COUNTIFS(models_list_studies!R:R,"*" &amp; A48 &amp; "*", models_list_studies!R:R,"&lt;&gt;*Full energy system*")</f>
        <v>1</v>
      </c>
    </row>
    <row r="49" spans="2:2">
      <c r="B49">
        <f>SUM(B46:B48)</f>
        <v>66</v>
      </c>
    </row>
    <row r="66" spans="1:2">
      <c r="A66" t="s">
        <v>4299</v>
      </c>
      <c r="B66" t="s">
        <v>4257</v>
      </c>
    </row>
    <row r="67" spans="1:2">
      <c r="A67" t="s">
        <v>3141</v>
      </c>
      <c r="B67">
        <v>8</v>
      </c>
    </row>
    <row r="68" spans="1:2">
      <c r="A68" t="s">
        <v>3251</v>
      </c>
      <c r="B68">
        <v>59</v>
      </c>
    </row>
    <row r="86" spans="1:2">
      <c r="A86" t="s">
        <v>4300</v>
      </c>
      <c r="B86" t="s">
        <v>4301</v>
      </c>
    </row>
    <row r="87" spans="1:2">
      <c r="A87" t="s">
        <v>3339</v>
      </c>
      <c r="B87">
        <v>47</v>
      </c>
    </row>
    <row r="88" spans="1:2">
      <c r="A88" t="s">
        <v>3401</v>
      </c>
      <c r="B88">
        <v>10</v>
      </c>
    </row>
    <row r="89" spans="1:2">
      <c r="A89" t="s">
        <v>3308</v>
      </c>
      <c r="B89">
        <v>7</v>
      </c>
    </row>
    <row r="90" spans="1:2">
      <c r="A90" t="s">
        <v>3312</v>
      </c>
      <c r="B90">
        <v>3</v>
      </c>
    </row>
    <row r="101" spans="1:3">
      <c r="A101" t="s">
        <v>4302</v>
      </c>
      <c r="B101" t="s">
        <v>4257</v>
      </c>
      <c r="C101" t="s">
        <v>4303</v>
      </c>
    </row>
    <row r="102" spans="1:3">
      <c r="A102">
        <v>1</v>
      </c>
      <c r="B102">
        <v>2</v>
      </c>
      <c r="C102" t="s">
        <v>4304</v>
      </c>
    </row>
    <row r="103" spans="1:3">
      <c r="A103">
        <v>2</v>
      </c>
      <c r="B103">
        <f>COUNTIF(Table1[Sustainable Development Goals (SDG) Coverage],"*" &amp; A103 &amp; "*")</f>
        <v>2</v>
      </c>
      <c r="C103" t="s">
        <v>4305</v>
      </c>
    </row>
    <row r="104" spans="1:3">
      <c r="A104">
        <v>3</v>
      </c>
      <c r="B104">
        <f>COUNTIFS(Table1[Sustainable Development Goals (SDG) Coverage],"*" &amp; A104 &amp; "*", Table1[Sustainable Development Goals (SDG) Coverage],"&lt;&gt;*13*")</f>
        <v>1</v>
      </c>
      <c r="C104" t="s">
        <v>4306</v>
      </c>
    </row>
    <row r="105" spans="1:3">
      <c r="A105">
        <v>6</v>
      </c>
      <c r="B105">
        <f>COUNTIF(Table1[Sustainable Development Goals (SDG) Coverage],"*" &amp; A105 &amp; "*")</f>
        <v>2</v>
      </c>
      <c r="C105" t="s">
        <v>4307</v>
      </c>
    </row>
    <row r="106" spans="1:3">
      <c r="A106">
        <v>7</v>
      </c>
      <c r="B106">
        <f>COUNTIF(Table1[Sustainable Development Goals (SDG) Coverage],"*" &amp; A106 &amp; "*")</f>
        <v>54</v>
      </c>
      <c r="C106" t="s">
        <v>4307</v>
      </c>
    </row>
    <row r="107" spans="1:3">
      <c r="A107">
        <v>8</v>
      </c>
      <c r="B107">
        <f>COUNTIF(Table1[Sustainable Development Goals (SDG) Coverage],"*" &amp; A107 &amp; "*")</f>
        <v>6</v>
      </c>
      <c r="C107" t="s">
        <v>4308</v>
      </c>
    </row>
    <row r="108" spans="1:3">
      <c r="A108">
        <v>9</v>
      </c>
      <c r="B108">
        <f>COUNTIF(Table1[Sustainable Development Goals (SDG) Coverage],"*" &amp; A108 &amp; "*")</f>
        <v>1</v>
      </c>
      <c r="C108" t="s">
        <v>4309</v>
      </c>
    </row>
    <row r="109" spans="1:3">
      <c r="A109">
        <v>10</v>
      </c>
      <c r="B109">
        <f>COUNTIF(Table1[Sustainable Development Goals (SDG) Coverage],"*" &amp; A109 &amp; "*")</f>
        <v>1</v>
      </c>
      <c r="C109" t="s">
        <v>4310</v>
      </c>
    </row>
    <row r="110" spans="1:3">
      <c r="A110">
        <v>12</v>
      </c>
      <c r="B110">
        <f>COUNTIF(Table1[Sustainable Development Goals (SDG) Coverage],"*" &amp; A110 &amp; "*")</f>
        <v>1</v>
      </c>
      <c r="C110" t="s">
        <v>4311</v>
      </c>
    </row>
    <row r="111" spans="1:3">
      <c r="A111">
        <v>13</v>
      </c>
      <c r="B111">
        <f>COUNTIF(Table1[Sustainable Development Goals (SDG) Coverage],"*" &amp; A111 &amp; "*")</f>
        <v>41</v>
      </c>
      <c r="C111" t="s">
        <v>4312</v>
      </c>
    </row>
    <row r="112" spans="1:3">
      <c r="A112">
        <v>15</v>
      </c>
      <c r="B112">
        <f>COUNTIF(Table1[Sustainable Development Goals (SDG) Coverage],"*" &amp; A112 &amp; "*")</f>
        <v>1</v>
      </c>
      <c r="C112" t="s">
        <v>4313</v>
      </c>
    </row>
    <row r="114" spans="1:3">
      <c r="A114" t="s">
        <v>4314</v>
      </c>
      <c r="B114" t="s">
        <v>4257</v>
      </c>
    </row>
    <row r="115" spans="1:3">
      <c r="A115" t="s">
        <v>3141</v>
      </c>
      <c r="B115">
        <v>32</v>
      </c>
    </row>
    <row r="116" spans="1:3">
      <c r="A116" t="s">
        <v>3251</v>
      </c>
      <c r="B116">
        <v>23</v>
      </c>
    </row>
    <row r="117" spans="1:3">
      <c r="A117" t="s">
        <v>3312</v>
      </c>
      <c r="B117">
        <v>12</v>
      </c>
    </row>
    <row r="127" spans="1:3">
      <c r="A127" t="s">
        <v>4315</v>
      </c>
      <c r="B127" t="s">
        <v>4301</v>
      </c>
      <c r="C127" t="s">
        <v>4316</v>
      </c>
    </row>
    <row r="128" spans="1:3">
      <c r="A128" t="s">
        <v>4317</v>
      </c>
      <c r="B128">
        <v>31</v>
      </c>
      <c r="C128" t="s">
        <v>4318</v>
      </c>
    </row>
    <row r="129" spans="1:3">
      <c r="A129" t="s">
        <v>4319</v>
      </c>
      <c r="B129">
        <v>18</v>
      </c>
      <c r="C129" t="s">
        <v>4320</v>
      </c>
    </row>
    <row r="130" spans="1:3">
      <c r="A130" t="s">
        <v>4321</v>
      </c>
      <c r="B130">
        <v>11</v>
      </c>
      <c r="C130" t="s">
        <v>4322</v>
      </c>
    </row>
    <row r="131" spans="1:3">
      <c r="A131" t="s">
        <v>4323</v>
      </c>
      <c r="B131">
        <v>7</v>
      </c>
      <c r="C131" t="s">
        <v>4324</v>
      </c>
    </row>
    <row r="134" spans="1:3">
      <c r="A134" t="s">
        <v>4325</v>
      </c>
      <c r="B134">
        <v>67</v>
      </c>
    </row>
    <row r="153" spans="1:2">
      <c r="A153" t="s">
        <v>4326</v>
      </c>
      <c r="B153" t="s">
        <v>4301</v>
      </c>
    </row>
    <row r="154" spans="1:2">
      <c r="A154" t="s">
        <v>644</v>
      </c>
      <c r="B154">
        <v>2</v>
      </c>
    </row>
    <row r="155" spans="1:2">
      <c r="A155" t="s">
        <v>4327</v>
      </c>
      <c r="B155">
        <v>65</v>
      </c>
    </row>
  </sheetData>
  <mergeCells count="1">
    <mergeCell ref="A1:B1"/>
  </mergeCells>
  <phoneticPr fontId="1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5">
    <tabColor theme="5" tint="0.39997558519241921"/>
  </sheetPr>
  <dimension ref="A1:C22"/>
  <sheetViews>
    <sheetView workbookViewId="0">
      <selection activeCell="F10" sqref="F10"/>
    </sheetView>
  </sheetViews>
  <sheetFormatPr baseColWidth="10" defaultColWidth="11.33203125" defaultRowHeight="15"/>
  <sheetData>
    <row r="1" spans="1:3">
      <c r="A1" t="s">
        <v>4273</v>
      </c>
      <c r="B1" t="s">
        <v>4328</v>
      </c>
      <c r="C1" t="s">
        <v>4329</v>
      </c>
    </row>
    <row r="2" spans="1:3">
      <c r="A2" t="s">
        <v>2363</v>
      </c>
      <c r="B2">
        <v>6</v>
      </c>
      <c r="C2">
        <v>1</v>
      </c>
    </row>
    <row r="3" spans="1:3">
      <c r="A3" t="s">
        <v>2350</v>
      </c>
      <c r="B3">
        <v>5</v>
      </c>
      <c r="C3">
        <v>1</v>
      </c>
    </row>
    <row r="4" spans="1:3">
      <c r="A4" t="s">
        <v>4330</v>
      </c>
      <c r="B4">
        <v>3</v>
      </c>
      <c r="C4">
        <v>1</v>
      </c>
    </row>
    <row r="5" spans="1:3">
      <c r="A5" t="s">
        <v>2346</v>
      </c>
      <c r="B5">
        <v>3</v>
      </c>
      <c r="C5">
        <v>1</v>
      </c>
    </row>
    <row r="6" spans="1:3">
      <c r="A6" t="s">
        <v>4331</v>
      </c>
      <c r="B6">
        <v>2</v>
      </c>
      <c r="C6">
        <v>1</v>
      </c>
    </row>
    <row r="7" spans="1:3">
      <c r="A7" t="s">
        <v>4332</v>
      </c>
      <c r="B7">
        <v>2</v>
      </c>
      <c r="C7">
        <v>1</v>
      </c>
    </row>
    <row r="8" spans="1:3">
      <c r="A8" t="s">
        <v>4333</v>
      </c>
      <c r="B8">
        <v>2</v>
      </c>
      <c r="C8">
        <v>1</v>
      </c>
    </row>
    <row r="9" spans="1:3">
      <c r="A9" t="s">
        <v>4334</v>
      </c>
      <c r="B9">
        <v>1</v>
      </c>
      <c r="C9">
        <v>1</v>
      </c>
    </row>
    <row r="10" spans="1:3">
      <c r="A10" t="s">
        <v>2374</v>
      </c>
      <c r="B10">
        <v>1</v>
      </c>
      <c r="C10">
        <v>1</v>
      </c>
    </row>
    <row r="11" spans="1:3">
      <c r="A11" t="s">
        <v>4335</v>
      </c>
      <c r="B11">
        <v>1</v>
      </c>
      <c r="C11">
        <v>1</v>
      </c>
    </row>
    <row r="12" spans="1:3">
      <c r="A12" t="s">
        <v>2322</v>
      </c>
      <c r="B12">
        <v>1</v>
      </c>
      <c r="C12">
        <v>1</v>
      </c>
    </row>
    <row r="13" spans="1:3">
      <c r="A13" t="s">
        <v>4336</v>
      </c>
      <c r="B13">
        <v>1</v>
      </c>
      <c r="C13">
        <v>1</v>
      </c>
    </row>
    <row r="14" spans="1:3">
      <c r="A14" t="s">
        <v>4337</v>
      </c>
      <c r="B14">
        <v>1</v>
      </c>
      <c r="C14">
        <v>1</v>
      </c>
    </row>
    <row r="15" spans="1:3">
      <c r="A15" t="s">
        <v>4338</v>
      </c>
      <c r="B15">
        <v>1</v>
      </c>
      <c r="C15">
        <v>1</v>
      </c>
    </row>
    <row r="16" spans="1:3">
      <c r="A16" t="s">
        <v>2322</v>
      </c>
      <c r="B16">
        <v>1</v>
      </c>
      <c r="C16">
        <v>1</v>
      </c>
    </row>
    <row r="17" spans="1:3">
      <c r="A17" t="s">
        <v>4339</v>
      </c>
      <c r="B17">
        <v>1</v>
      </c>
      <c r="C17">
        <v>1</v>
      </c>
    </row>
    <row r="18" spans="1:3">
      <c r="A18" t="s">
        <v>4340</v>
      </c>
      <c r="B18">
        <v>1</v>
      </c>
      <c r="C18">
        <v>1</v>
      </c>
    </row>
    <row r="19" spans="1:3">
      <c r="A19" t="s">
        <v>4341</v>
      </c>
      <c r="B19">
        <v>1</v>
      </c>
      <c r="C19">
        <v>1</v>
      </c>
    </row>
    <row r="20" spans="1:3">
      <c r="A20" t="s">
        <v>2364</v>
      </c>
      <c r="B20">
        <v>1</v>
      </c>
      <c r="C20">
        <v>1</v>
      </c>
    </row>
    <row r="21" spans="1:3">
      <c r="A21" t="s">
        <v>4342</v>
      </c>
      <c r="B21">
        <v>1</v>
      </c>
      <c r="C21">
        <v>1</v>
      </c>
    </row>
    <row r="22" spans="1:3">
      <c r="A22" t="s">
        <v>4343</v>
      </c>
      <c r="B22">
        <v>1</v>
      </c>
      <c r="C22">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59927-E3B2-498E-8627-509AF182346C}">
  <sheetPr codeName="Feuil16">
    <tabColor theme="5" tint="0.39997558519241921"/>
  </sheetPr>
  <dimension ref="A1:G30"/>
  <sheetViews>
    <sheetView topLeftCell="A28" workbookViewId="0">
      <selection activeCell="E8" sqref="E8"/>
    </sheetView>
  </sheetViews>
  <sheetFormatPr baseColWidth="10" defaultColWidth="8.83203125" defaultRowHeight="15"/>
  <cols>
    <col min="1" max="1" width="16.33203125" customWidth="1"/>
    <col min="3" max="3" width="15.1640625" customWidth="1"/>
    <col min="5" max="5" width="21.6640625" customWidth="1"/>
    <col min="7" max="7" width="18" customWidth="1"/>
  </cols>
  <sheetData>
    <row r="1" spans="1:7">
      <c r="A1" s="7" t="s">
        <v>248</v>
      </c>
      <c r="C1" s="7" t="s">
        <v>4344</v>
      </c>
      <c r="E1" s="7" t="s">
        <v>284</v>
      </c>
      <c r="G1" s="7" t="s">
        <v>320</v>
      </c>
    </row>
    <row r="2" spans="1:7">
      <c r="A2" s="6" t="s">
        <v>2320</v>
      </c>
      <c r="C2" s="6" t="s">
        <v>2314</v>
      </c>
      <c r="E2" s="6" t="s">
        <v>2318</v>
      </c>
      <c r="G2" s="6" t="s">
        <v>2325</v>
      </c>
    </row>
    <row r="3" spans="1:7">
      <c r="A3" s="6" t="s">
        <v>4345</v>
      </c>
      <c r="C3" s="6" t="s">
        <v>4346</v>
      </c>
      <c r="E3" s="6" t="s">
        <v>2325</v>
      </c>
      <c r="G3" s="6" t="s">
        <v>2335</v>
      </c>
    </row>
    <row r="4" spans="1:7">
      <c r="A4" s="6" t="s">
        <v>2346</v>
      </c>
      <c r="C4" s="6" t="s">
        <v>2359</v>
      </c>
      <c r="E4" s="6" t="s">
        <v>2328</v>
      </c>
      <c r="G4" s="6" t="s">
        <v>4275</v>
      </c>
    </row>
    <row r="5" spans="1:7">
      <c r="A5" s="6" t="s">
        <v>2347</v>
      </c>
      <c r="C5" s="6" t="s">
        <v>2357</v>
      </c>
      <c r="E5" s="6" t="s">
        <v>4347</v>
      </c>
      <c r="G5" s="6" t="s">
        <v>2336</v>
      </c>
    </row>
    <row r="6" spans="1:7">
      <c r="A6" s="6" t="s">
        <v>4277</v>
      </c>
      <c r="C6" s="6" t="s">
        <v>2375</v>
      </c>
      <c r="E6" s="6" t="s">
        <v>4348</v>
      </c>
      <c r="G6" s="6" t="s">
        <v>2343</v>
      </c>
    </row>
    <row r="7" spans="1:7">
      <c r="A7" s="6" t="s">
        <v>2349</v>
      </c>
      <c r="E7" s="6" t="s">
        <v>2331</v>
      </c>
      <c r="G7" s="6" t="s">
        <v>2350</v>
      </c>
    </row>
    <row r="8" spans="1:7">
      <c r="A8" s="6" t="s">
        <v>2352</v>
      </c>
      <c r="E8" s="6" t="s">
        <v>4275</v>
      </c>
      <c r="G8" s="6" t="s">
        <v>4346</v>
      </c>
    </row>
    <row r="9" spans="1:7">
      <c r="A9" s="6" t="s">
        <v>2356</v>
      </c>
      <c r="E9" s="6" t="s">
        <v>2344</v>
      </c>
      <c r="G9" s="6" t="s">
        <v>2364</v>
      </c>
    </row>
    <row r="10" spans="1:7">
      <c r="A10" s="6" t="s">
        <v>2362</v>
      </c>
      <c r="E10" s="6" t="s">
        <v>2338</v>
      </c>
      <c r="G10" s="6" t="s">
        <v>2369</v>
      </c>
    </row>
    <row r="11" spans="1:7">
      <c r="A11" s="6" t="s">
        <v>2363</v>
      </c>
      <c r="E11" s="6" t="s">
        <v>4349</v>
      </c>
      <c r="G11" s="6" t="s">
        <v>2371</v>
      </c>
    </row>
    <row r="12" spans="1:7">
      <c r="A12" s="6" t="s">
        <v>2345</v>
      </c>
      <c r="G12" s="6" t="s">
        <v>2372</v>
      </c>
    </row>
    <row r="13" spans="1:7">
      <c r="A13" s="6" t="s">
        <v>2374</v>
      </c>
      <c r="G13" s="6" t="s">
        <v>2373</v>
      </c>
    </row>
    <row r="14" spans="1:7">
      <c r="A14" s="6" t="s">
        <v>2366</v>
      </c>
      <c r="G14" s="6" t="s">
        <v>2376</v>
      </c>
    </row>
    <row r="15" spans="1:7">
      <c r="A15" s="6" t="s">
        <v>2368</v>
      </c>
    </row>
    <row r="18" spans="1:1">
      <c r="A18" s="7" t="s">
        <v>271</v>
      </c>
    </row>
    <row r="19" spans="1:1">
      <c r="A19" s="6" t="s">
        <v>2318</v>
      </c>
    </row>
    <row r="20" spans="1:1">
      <c r="A20" s="6" t="s">
        <v>2322</v>
      </c>
    </row>
    <row r="21" spans="1:1">
      <c r="A21" s="6" t="s">
        <v>4275</v>
      </c>
    </row>
    <row r="22" spans="1:1">
      <c r="A22" s="6" t="s">
        <v>2342</v>
      </c>
    </row>
    <row r="23" spans="1:1">
      <c r="A23" s="6" t="s">
        <v>2351</v>
      </c>
    </row>
    <row r="24" spans="1:1">
      <c r="A24" s="6" t="s">
        <v>2360</v>
      </c>
    </row>
    <row r="25" spans="1:1">
      <c r="A25" s="6" t="s">
        <v>2355</v>
      </c>
    </row>
    <row r="26" spans="1:1">
      <c r="A26" s="6" t="s">
        <v>2361</v>
      </c>
    </row>
    <row r="27" spans="1:1">
      <c r="A27" s="6" t="s">
        <v>2370</v>
      </c>
    </row>
    <row r="28" spans="1:1">
      <c r="A28" s="6" t="s">
        <v>2373</v>
      </c>
    </row>
    <row r="29" spans="1:1">
      <c r="A29" s="6" t="s">
        <v>2377</v>
      </c>
    </row>
    <row r="30" spans="1:1">
      <c r="A30" s="6" t="s">
        <v>2378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60C3A03699FB04CAF3AFE79F86917B0" ma:contentTypeVersion="3" ma:contentTypeDescription="Create a new document." ma:contentTypeScope="" ma:versionID="743ce150ae588bc794f97e781abaef98">
  <xsd:schema xmlns:xsd="http://www.w3.org/2001/XMLSchema" xmlns:xs="http://www.w3.org/2001/XMLSchema" xmlns:p="http://schemas.microsoft.com/office/2006/metadata/properties" xmlns:ns2="a42e51d4-920d-4a98-8ef8-ea60d50b761a" targetNamespace="http://schemas.microsoft.com/office/2006/metadata/properties" ma:root="true" ma:fieldsID="bf4d9c1603411df2fb3bfc8a166c806f" ns2:_="">
    <xsd:import namespace="a42e51d4-920d-4a98-8ef8-ea60d50b76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2e51d4-920d-4a98-8ef8-ea60d50b76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8AC2078-BD02-46CE-BD9F-70D084FE18F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2e51d4-920d-4a98-8ef8-ea60d50b76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956B824-2ADA-4859-B000-141127A08134}">
  <ds:schemaRefs>
    <ds:schemaRef ds:uri="http://www.w3.org/XML/1998/namespace"/>
    <ds:schemaRef ds:uri="http://schemas.openxmlformats.org/package/2006/metadata/core-properties"/>
    <ds:schemaRef ds:uri="http://schemas.microsoft.com/office/2006/documentManagement/types"/>
    <ds:schemaRef ds:uri="http://purl.org/dc/dcmitype/"/>
    <ds:schemaRef ds:uri="http://purl.org/dc/terms/"/>
    <ds:schemaRef ds:uri="http://schemas.microsoft.com/office/2006/metadata/properties"/>
    <ds:schemaRef ds:uri="a42e51d4-920d-4a98-8ef8-ea60d50b761a"/>
    <ds:schemaRef ds:uri="http://schemas.microsoft.com/office/infopath/2007/PartnerControls"/>
    <ds:schemaRef ds:uri="http://purl.org/dc/elements/1.1/"/>
  </ds:schemaRefs>
</ds:datastoreItem>
</file>

<file path=customXml/itemProps3.xml><?xml version="1.0" encoding="utf-8"?>
<ds:datastoreItem xmlns:ds="http://schemas.openxmlformats.org/officeDocument/2006/customXml" ds:itemID="{1404AC9E-0D0B-4B40-B26A-1FE93977738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studies.csv</vt:lpstr>
      <vt:lpstr>study_tools</vt:lpstr>
      <vt:lpstr>study_countries</vt:lpstr>
      <vt:lpstr>study_pools</vt:lpstr>
      <vt:lpstr>countries.csv</vt:lpstr>
      <vt:lpstr>power_pools.csv</vt:lpstr>
      <vt:lpstr>tools.csv</vt:lpstr>
      <vt:lpstr>iso_code</vt:lpstr>
      <vt:lpstr>tools_detaill</vt:lpstr>
      <vt:lpstr>models_list_studies</vt:lpstr>
      <vt:lpstr>distribution_tool</vt:lpstr>
      <vt:lpstr>countries_study</vt:lpstr>
      <vt:lpstr>analysis</vt:lpstr>
      <vt:lpstr>Feuil6</vt:lpstr>
      <vt:lpstr>African_power_pools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aymard Plakoo</dc:creator>
  <cp:keywords/>
  <dc:description/>
  <cp:lastModifiedBy>Kodjovi Aymard PLAKOO</cp:lastModifiedBy>
  <cp:revision/>
  <dcterms:created xsi:type="dcterms:W3CDTF">2025-11-04T09:00:03Z</dcterms:created>
  <dcterms:modified xsi:type="dcterms:W3CDTF">2026-08-14T09:12:52Z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0x010100C60C3A03699FB04CAF3AFE79F86917B0</vt:lpwstr>
  </property>
</Properties>
</file>